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ellan\GITLAB_CSTB\trajectoire\trajectoire\config\data\calibration\pivot_tables\scenarios\NRJ\"/>
    </mc:Choice>
  </mc:AlternateContent>
  <xr:revisionPtr revIDLastSave="0" documentId="13_ncr:1_{E577BDBA-CAB9-4888-88E5-4D4E53A5546D}" xr6:coauthVersionLast="47" xr6:coauthVersionMax="47" xr10:uidLastSave="{00000000-0000-0000-0000-000000000000}"/>
  <bookViews>
    <workbookView xWindow="-108" yWindow="-108" windowWidth="23256" windowHeight="14016" activeTab="2" xr2:uid="{00000000-000D-0000-FFFF-FFFF00000000}"/>
  </bookViews>
  <sheets>
    <sheet name="RECAP" sheetId="9" r:id="rId1"/>
    <sheet name="logement_nrj" sheetId="4" r:id="rId2"/>
    <sheet name="logement_ges" sheetId="2" r:id="rId3"/>
    <sheet name="logement_nrj (2)" sheetId="8" r:id="rId4"/>
    <sheet name="%logement_ges" sheetId="7" r:id="rId5"/>
    <sheet name="%logement_nrj" sheetId="6" r:id="rId6"/>
    <sheet name="surface_ges" sheetId="1" r:id="rId7"/>
    <sheet name="surface_nrj" sheetId="3" r:id="rId8"/>
    <sheet name="Stock" sheetId="10" r:id="rId9"/>
    <sheet name="reno_pyam" sheetId="11" r:id="rId10"/>
    <sheet name="Feuil3" sheetId="12" r:id="rId11"/>
    <sheet name="gisement_nrj" sheetId="5" r:id="rId12"/>
  </sheets>
  <definedNames>
    <definedName name="_xlnm._FilterDatabase" localSheetId="10" hidden="1">Feuil3!$A$1:$AJ$25</definedName>
    <definedName name="_xlnm._FilterDatabase" localSheetId="9" hidden="1">reno_pyam!$A$1:$AJ$37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4" l="1"/>
  <c r="C22" i="4"/>
  <c r="C22" i="2"/>
  <c r="C21" i="4"/>
  <c r="C21" i="2"/>
  <c r="B22" i="4"/>
  <c r="B22" i="2"/>
  <c r="B21" i="2"/>
  <c r="B27" i="4"/>
  <c r="B22" i="3"/>
  <c r="C22" i="3" s="1"/>
  <c r="B24" i="3"/>
  <c r="H24" i="12"/>
  <c r="I24" i="12" s="1"/>
  <c r="J24" i="12" s="1"/>
  <c r="K24" i="12" s="1"/>
  <c r="L24" i="12" s="1"/>
  <c r="M24" i="12" s="1"/>
  <c r="N24" i="12" s="1"/>
  <c r="O24" i="12" s="1"/>
  <c r="P24" i="12" s="1"/>
  <c r="Q24" i="12" s="1"/>
  <c r="R24" i="12" s="1"/>
  <c r="S24" i="12" s="1"/>
  <c r="T24" i="12" s="1"/>
  <c r="U24" i="12" s="1"/>
  <c r="V24" i="12" s="1"/>
  <c r="W24" i="12" s="1"/>
  <c r="X24" i="12" s="1"/>
  <c r="Y24" i="12" s="1"/>
  <c r="Z24" i="12" s="1"/>
  <c r="AA24" i="12" s="1"/>
  <c r="AB24" i="12" s="1"/>
  <c r="AC24" i="12" s="1"/>
  <c r="AD24" i="12" s="1"/>
  <c r="AE24" i="12" s="1"/>
  <c r="AF24" i="12" s="1"/>
  <c r="AG24" i="12" s="1"/>
  <c r="AH24" i="12" s="1"/>
  <c r="AI24" i="12" s="1"/>
  <c r="AJ24" i="12" s="1"/>
  <c r="H25" i="12"/>
  <c r="I25" i="12" s="1"/>
  <c r="J25" i="12" s="1"/>
  <c r="K25" i="12" s="1"/>
  <c r="L25" i="12" s="1"/>
  <c r="M25" i="12" s="1"/>
  <c r="N25" i="12" s="1"/>
  <c r="O25" i="12" s="1"/>
  <c r="P25" i="12" s="1"/>
  <c r="Q25" i="12" s="1"/>
  <c r="R25" i="12" s="1"/>
  <c r="S25" i="12" s="1"/>
  <c r="T25" i="12" s="1"/>
  <c r="U25" i="12" s="1"/>
  <c r="V25" i="12" s="1"/>
  <c r="W25" i="12" s="1"/>
  <c r="X25" i="12" s="1"/>
  <c r="Y25" i="12" s="1"/>
  <c r="Z25" i="12" s="1"/>
  <c r="AA25" i="12" s="1"/>
  <c r="AB25" i="12" s="1"/>
  <c r="AC25" i="12" s="1"/>
  <c r="AD25" i="12" s="1"/>
  <c r="AE25" i="12" s="1"/>
  <c r="AF25" i="12" s="1"/>
  <c r="AG25" i="12" s="1"/>
  <c r="AH25" i="12" s="1"/>
  <c r="AI25" i="12" s="1"/>
  <c r="AJ25" i="12" s="1"/>
  <c r="H14" i="12"/>
  <c r="I14" i="12" s="1"/>
  <c r="J14" i="12" s="1"/>
  <c r="K14" i="12" s="1"/>
  <c r="L14" i="12" s="1"/>
  <c r="M14" i="12" s="1"/>
  <c r="N14" i="12" s="1"/>
  <c r="O14" i="12" s="1"/>
  <c r="P14" i="12" s="1"/>
  <c r="Q14" i="12" s="1"/>
  <c r="R14" i="12" s="1"/>
  <c r="S14" i="12" s="1"/>
  <c r="T14" i="12" s="1"/>
  <c r="U14" i="12" s="1"/>
  <c r="V14" i="12" s="1"/>
  <c r="W14" i="12" s="1"/>
  <c r="X14" i="12" s="1"/>
  <c r="Y14" i="12" s="1"/>
  <c r="Z14" i="12" s="1"/>
  <c r="AA14" i="12" s="1"/>
  <c r="AB14" i="12" s="1"/>
  <c r="AC14" i="12" s="1"/>
  <c r="AD14" i="12" s="1"/>
  <c r="AE14" i="12" s="1"/>
  <c r="AF14" i="12" s="1"/>
  <c r="AG14" i="12" s="1"/>
  <c r="AH14" i="12" s="1"/>
  <c r="AI14" i="12" s="1"/>
  <c r="AJ14" i="12" s="1"/>
  <c r="G15" i="12"/>
  <c r="H15" i="12" s="1"/>
  <c r="I15" i="12" s="1"/>
  <c r="J15" i="12" s="1"/>
  <c r="K15" i="12" s="1"/>
  <c r="L15" i="12" s="1"/>
  <c r="M15" i="12" s="1"/>
  <c r="N15" i="12" s="1"/>
  <c r="O15" i="12" s="1"/>
  <c r="P15" i="12" s="1"/>
  <c r="Q15" i="12" s="1"/>
  <c r="R15" i="12" s="1"/>
  <c r="S15" i="12" s="1"/>
  <c r="T15" i="12" s="1"/>
  <c r="U15" i="12" s="1"/>
  <c r="V15" i="12" s="1"/>
  <c r="W15" i="12" s="1"/>
  <c r="X15" i="12" s="1"/>
  <c r="Y15" i="12" s="1"/>
  <c r="Z15" i="12" s="1"/>
  <c r="AA15" i="12" s="1"/>
  <c r="AB15" i="12" s="1"/>
  <c r="AC15" i="12" s="1"/>
  <c r="AD15" i="12" s="1"/>
  <c r="AE15" i="12" s="1"/>
  <c r="AF15" i="12" s="1"/>
  <c r="AG15" i="12" s="1"/>
  <c r="AH15" i="12" s="1"/>
  <c r="AI15" i="12" s="1"/>
  <c r="AJ15" i="12" s="1"/>
  <c r="G16" i="12"/>
  <c r="H16" i="12" s="1"/>
  <c r="I16" i="12" s="1"/>
  <c r="J16" i="12" s="1"/>
  <c r="K16" i="12" s="1"/>
  <c r="L16" i="12" s="1"/>
  <c r="M16" i="12" s="1"/>
  <c r="N16" i="12" s="1"/>
  <c r="O16" i="12" s="1"/>
  <c r="P16" i="12" s="1"/>
  <c r="Q16" i="12" s="1"/>
  <c r="R16" i="12" s="1"/>
  <c r="S16" i="12" s="1"/>
  <c r="T16" i="12" s="1"/>
  <c r="U16" i="12" s="1"/>
  <c r="V16" i="12" s="1"/>
  <c r="W16" i="12" s="1"/>
  <c r="X16" i="12" s="1"/>
  <c r="Y16" i="12" s="1"/>
  <c r="Z16" i="12" s="1"/>
  <c r="AA16" i="12" s="1"/>
  <c r="AB16" i="12" s="1"/>
  <c r="AC16" i="12" s="1"/>
  <c r="AD16" i="12" s="1"/>
  <c r="AE16" i="12" s="1"/>
  <c r="AF16" i="12" s="1"/>
  <c r="AG16" i="12" s="1"/>
  <c r="AH16" i="12" s="1"/>
  <c r="AI16" i="12" s="1"/>
  <c r="AJ16" i="12" s="1"/>
  <c r="G17" i="12"/>
  <c r="H17" i="12" s="1"/>
  <c r="I17" i="12" s="1"/>
  <c r="J17" i="12" s="1"/>
  <c r="K17" i="12" s="1"/>
  <c r="L17" i="12" s="1"/>
  <c r="M17" i="12" s="1"/>
  <c r="N17" i="12" s="1"/>
  <c r="O17" i="12" s="1"/>
  <c r="P17" i="12" s="1"/>
  <c r="Q17" i="12" s="1"/>
  <c r="R17" i="12" s="1"/>
  <c r="S17" i="12" s="1"/>
  <c r="T17" i="12" s="1"/>
  <c r="U17" i="12" s="1"/>
  <c r="V17" i="12" s="1"/>
  <c r="W17" i="12" s="1"/>
  <c r="X17" i="12" s="1"/>
  <c r="Y17" i="12" s="1"/>
  <c r="Z17" i="12" s="1"/>
  <c r="AA17" i="12" s="1"/>
  <c r="AB17" i="12" s="1"/>
  <c r="AC17" i="12" s="1"/>
  <c r="AD17" i="12" s="1"/>
  <c r="AE17" i="12" s="1"/>
  <c r="AF17" i="12" s="1"/>
  <c r="AG17" i="12" s="1"/>
  <c r="AH17" i="12" s="1"/>
  <c r="AI17" i="12" s="1"/>
  <c r="AJ17" i="12" s="1"/>
  <c r="G18" i="12"/>
  <c r="H18" i="12" s="1"/>
  <c r="I18" i="12" s="1"/>
  <c r="J18" i="12" s="1"/>
  <c r="K18" i="12" s="1"/>
  <c r="L18" i="12" s="1"/>
  <c r="M18" i="12" s="1"/>
  <c r="N18" i="12" s="1"/>
  <c r="O18" i="12" s="1"/>
  <c r="P18" i="12" s="1"/>
  <c r="Q18" i="12" s="1"/>
  <c r="R18" i="12" s="1"/>
  <c r="S18" i="12" s="1"/>
  <c r="T18" i="12" s="1"/>
  <c r="U18" i="12" s="1"/>
  <c r="V18" i="12" s="1"/>
  <c r="W18" i="12" s="1"/>
  <c r="X18" i="12" s="1"/>
  <c r="Y18" i="12" s="1"/>
  <c r="Z18" i="12" s="1"/>
  <c r="AA18" i="12" s="1"/>
  <c r="AB18" i="12" s="1"/>
  <c r="AC18" i="12" s="1"/>
  <c r="AD18" i="12" s="1"/>
  <c r="AE18" i="12" s="1"/>
  <c r="AF18" i="12" s="1"/>
  <c r="AG18" i="12" s="1"/>
  <c r="AH18" i="12" s="1"/>
  <c r="AI18" i="12" s="1"/>
  <c r="AJ18" i="12" s="1"/>
  <c r="G19" i="12"/>
  <c r="H19" i="12" s="1"/>
  <c r="I19" i="12" s="1"/>
  <c r="J19" i="12" s="1"/>
  <c r="K19" i="12" s="1"/>
  <c r="L19" i="12" s="1"/>
  <c r="M19" i="12" s="1"/>
  <c r="N19" i="12" s="1"/>
  <c r="O19" i="12" s="1"/>
  <c r="P19" i="12" s="1"/>
  <c r="Q19" i="12" s="1"/>
  <c r="R19" i="12" s="1"/>
  <c r="S19" i="12" s="1"/>
  <c r="T19" i="12" s="1"/>
  <c r="U19" i="12" s="1"/>
  <c r="V19" i="12" s="1"/>
  <c r="W19" i="12" s="1"/>
  <c r="X19" i="12" s="1"/>
  <c r="Y19" i="12" s="1"/>
  <c r="Z19" i="12" s="1"/>
  <c r="AA19" i="12" s="1"/>
  <c r="AB19" i="12" s="1"/>
  <c r="AC19" i="12" s="1"/>
  <c r="AD19" i="12" s="1"/>
  <c r="AE19" i="12" s="1"/>
  <c r="AF19" i="12" s="1"/>
  <c r="AG19" i="12" s="1"/>
  <c r="AH19" i="12" s="1"/>
  <c r="AI19" i="12" s="1"/>
  <c r="AJ19" i="12" s="1"/>
  <c r="G20" i="12"/>
  <c r="H20" i="12" s="1"/>
  <c r="I20" i="12" s="1"/>
  <c r="J20" i="12" s="1"/>
  <c r="K20" i="12" s="1"/>
  <c r="L20" i="12" s="1"/>
  <c r="M20" i="12" s="1"/>
  <c r="N20" i="12" s="1"/>
  <c r="O20" i="12" s="1"/>
  <c r="P20" i="12" s="1"/>
  <c r="Q20" i="12" s="1"/>
  <c r="R20" i="12" s="1"/>
  <c r="S20" i="12" s="1"/>
  <c r="T20" i="12" s="1"/>
  <c r="U20" i="12" s="1"/>
  <c r="V20" i="12" s="1"/>
  <c r="W20" i="12" s="1"/>
  <c r="X20" i="12" s="1"/>
  <c r="Y20" i="12" s="1"/>
  <c r="Z20" i="12" s="1"/>
  <c r="AA20" i="12" s="1"/>
  <c r="AB20" i="12" s="1"/>
  <c r="AC20" i="12" s="1"/>
  <c r="AD20" i="12" s="1"/>
  <c r="AE20" i="12" s="1"/>
  <c r="AF20" i="12" s="1"/>
  <c r="AG20" i="12" s="1"/>
  <c r="AH20" i="12" s="1"/>
  <c r="AI20" i="12" s="1"/>
  <c r="AJ20" i="12" s="1"/>
  <c r="G21" i="12"/>
  <c r="H21" i="12" s="1"/>
  <c r="I21" i="12" s="1"/>
  <c r="J21" i="12" s="1"/>
  <c r="K21" i="12" s="1"/>
  <c r="L21" i="12" s="1"/>
  <c r="M21" i="12" s="1"/>
  <c r="N21" i="12" s="1"/>
  <c r="O21" i="12" s="1"/>
  <c r="P21" i="12" s="1"/>
  <c r="Q21" i="12" s="1"/>
  <c r="R21" i="12" s="1"/>
  <c r="S21" i="12" s="1"/>
  <c r="T21" i="12" s="1"/>
  <c r="U21" i="12" s="1"/>
  <c r="V21" i="12" s="1"/>
  <c r="W21" i="12" s="1"/>
  <c r="X21" i="12" s="1"/>
  <c r="Y21" i="12" s="1"/>
  <c r="Z21" i="12" s="1"/>
  <c r="AA21" i="12" s="1"/>
  <c r="AB21" i="12" s="1"/>
  <c r="AC21" i="12" s="1"/>
  <c r="AD21" i="12" s="1"/>
  <c r="AE21" i="12" s="1"/>
  <c r="AF21" i="12" s="1"/>
  <c r="AG21" i="12" s="1"/>
  <c r="AH21" i="12" s="1"/>
  <c r="AI21" i="12" s="1"/>
  <c r="AJ21" i="12" s="1"/>
  <c r="G22" i="12"/>
  <c r="H22" i="12" s="1"/>
  <c r="I22" i="12" s="1"/>
  <c r="J22" i="12" s="1"/>
  <c r="K22" i="12" s="1"/>
  <c r="L22" i="12" s="1"/>
  <c r="M22" i="12" s="1"/>
  <c r="N22" i="12" s="1"/>
  <c r="O22" i="12" s="1"/>
  <c r="P22" i="12" s="1"/>
  <c r="Q22" i="12" s="1"/>
  <c r="R22" i="12" s="1"/>
  <c r="S22" i="12" s="1"/>
  <c r="T22" i="12" s="1"/>
  <c r="U22" i="12" s="1"/>
  <c r="V22" i="12" s="1"/>
  <c r="W22" i="12" s="1"/>
  <c r="X22" i="12" s="1"/>
  <c r="Y22" i="12" s="1"/>
  <c r="Z22" i="12" s="1"/>
  <c r="AA22" i="12" s="1"/>
  <c r="AB22" i="12" s="1"/>
  <c r="AC22" i="12" s="1"/>
  <c r="AD22" i="12" s="1"/>
  <c r="AE22" i="12" s="1"/>
  <c r="AF22" i="12" s="1"/>
  <c r="AG22" i="12" s="1"/>
  <c r="AH22" i="12" s="1"/>
  <c r="AI22" i="12" s="1"/>
  <c r="AJ22" i="12" s="1"/>
  <c r="G23" i="12"/>
  <c r="H23" i="12" s="1"/>
  <c r="I23" i="12" s="1"/>
  <c r="J23" i="12" s="1"/>
  <c r="K23" i="12" s="1"/>
  <c r="L23" i="12" s="1"/>
  <c r="M23" i="12" s="1"/>
  <c r="N23" i="12" s="1"/>
  <c r="O23" i="12" s="1"/>
  <c r="P23" i="12" s="1"/>
  <c r="Q23" i="12" s="1"/>
  <c r="R23" i="12" s="1"/>
  <c r="S23" i="12" s="1"/>
  <c r="T23" i="12" s="1"/>
  <c r="U23" i="12" s="1"/>
  <c r="V23" i="12" s="1"/>
  <c r="W23" i="12" s="1"/>
  <c r="X23" i="12" s="1"/>
  <c r="Y23" i="12" s="1"/>
  <c r="Z23" i="12" s="1"/>
  <c r="AA23" i="12" s="1"/>
  <c r="AB23" i="12" s="1"/>
  <c r="AC23" i="12" s="1"/>
  <c r="AD23" i="12" s="1"/>
  <c r="AE23" i="12" s="1"/>
  <c r="AF23" i="12" s="1"/>
  <c r="AG23" i="12" s="1"/>
  <c r="AH23" i="12" s="1"/>
  <c r="AI23" i="12" s="1"/>
  <c r="AJ23" i="12" s="1"/>
  <c r="G24" i="12"/>
  <c r="G25" i="12"/>
  <c r="G14" i="12"/>
  <c r="F15" i="12"/>
  <c r="F16" i="12"/>
  <c r="F17" i="12"/>
  <c r="F18" i="12"/>
  <c r="F19" i="12"/>
  <c r="F20" i="12"/>
  <c r="F21" i="12"/>
  <c r="F22" i="12"/>
  <c r="F23" i="12"/>
  <c r="F24" i="12"/>
  <c r="F25" i="12"/>
  <c r="F14" i="12"/>
  <c r="E29" i="10"/>
  <c r="E30" i="10"/>
  <c r="C31" i="10"/>
  <c r="E31" i="10" s="1"/>
  <c r="C30" i="10"/>
  <c r="C29" i="10"/>
  <c r="C28" i="10"/>
  <c r="E28" i="10" s="1"/>
  <c r="C26" i="10"/>
  <c r="E26" i="10" s="1"/>
  <c r="C25" i="10"/>
  <c r="C24" i="10"/>
  <c r="E24" i="10" s="1"/>
  <c r="C23" i="10"/>
  <c r="D23" i="10" s="1"/>
  <c r="D28" i="10"/>
  <c r="D26" i="10"/>
  <c r="C19" i="10"/>
  <c r="C21" i="10"/>
  <c r="D21" i="10" s="1"/>
  <c r="C20" i="10"/>
  <c r="D20" i="10" s="1"/>
  <c r="B29" i="3"/>
  <c r="C18" i="10"/>
  <c r="D19" i="10" s="1"/>
  <c r="B27" i="3"/>
  <c r="B27" i="8"/>
  <c r="H23" i="3"/>
  <c r="H22" i="3"/>
  <c r="K22" i="3"/>
  <c r="B28" i="3"/>
  <c r="K24" i="3"/>
  <c r="L24" i="3" s="1"/>
  <c r="H24" i="3"/>
  <c r="I24" i="3" s="1"/>
  <c r="K23" i="3"/>
  <c r="L23" i="3" s="1"/>
  <c r="I23" i="3"/>
  <c r="E23" i="3"/>
  <c r="F23" i="3" s="1"/>
  <c r="B23" i="3"/>
  <c r="C23" i="3" s="1"/>
  <c r="L22" i="3"/>
  <c r="I22" i="3"/>
  <c r="E22" i="3"/>
  <c r="F22" i="3" s="1"/>
  <c r="K27" i="4"/>
  <c r="K28" i="4"/>
  <c r="H28" i="4"/>
  <c r="H27" i="4"/>
  <c r="E27" i="4"/>
  <c r="D25" i="10" l="1"/>
  <c r="E23" i="10"/>
  <c r="E25" i="10"/>
  <c r="D18" i="10"/>
  <c r="D24" i="10"/>
  <c r="D30" i="10"/>
  <c r="D31" i="10"/>
  <c r="D29" i="10"/>
  <c r="E24" i="3"/>
  <c r="F24" i="3" s="1"/>
  <c r="C24" i="3" l="1"/>
  <c r="B22" i="8" l="1"/>
  <c r="C22" i="8" s="1"/>
  <c r="B23" i="8"/>
  <c r="C23" i="8" s="1"/>
  <c r="D9" i="9"/>
  <c r="D7" i="9"/>
  <c r="D4" i="9"/>
  <c r="C28" i="8"/>
  <c r="C27" i="8"/>
  <c r="D2" i="9"/>
  <c r="B33" i="2"/>
  <c r="D22" i="1"/>
  <c r="D21" i="1"/>
  <c r="C23" i="1"/>
  <c r="C22" i="1"/>
  <c r="C21" i="1"/>
  <c r="B29" i="8"/>
  <c r="D31" i="8"/>
  <c r="E31" i="8"/>
  <c r="B28" i="8"/>
  <c r="B32" i="4"/>
  <c r="B33" i="4"/>
  <c r="L28" i="4"/>
  <c r="M28" i="4" s="1"/>
  <c r="K29" i="4"/>
  <c r="L29" i="4" s="1"/>
  <c r="B24" i="8" l="1"/>
  <c r="L27" i="4"/>
  <c r="M27" i="4" s="1"/>
  <c r="B25" i="8" l="1"/>
  <c r="C24" i="8"/>
  <c r="H27" i="2"/>
  <c r="I27" i="2" s="1"/>
  <c r="J12" i="6"/>
  <c r="K12" i="6"/>
  <c r="L12" i="6"/>
  <c r="M12" i="6"/>
  <c r="N12" i="6"/>
  <c r="O12" i="6"/>
  <c r="P12" i="6"/>
  <c r="J13" i="6"/>
  <c r="K13" i="6"/>
  <c r="L13" i="6"/>
  <c r="M13" i="6"/>
  <c r="N13" i="6"/>
  <c r="O13" i="6"/>
  <c r="P13" i="6"/>
  <c r="J14" i="6"/>
  <c r="K14" i="6"/>
  <c r="L14" i="6"/>
  <c r="M14" i="6"/>
  <c r="N14" i="6"/>
  <c r="O14" i="6"/>
  <c r="P14" i="6"/>
  <c r="J15" i="6"/>
  <c r="K15" i="6"/>
  <c r="L15" i="6"/>
  <c r="M15" i="6"/>
  <c r="N15" i="6"/>
  <c r="O15" i="6"/>
  <c r="P15" i="6"/>
  <c r="J16" i="6"/>
  <c r="K16" i="6"/>
  <c r="L16" i="6"/>
  <c r="M16" i="6"/>
  <c r="N16" i="6"/>
  <c r="O16" i="6"/>
  <c r="P16" i="6"/>
  <c r="J17" i="6"/>
  <c r="K17" i="6"/>
  <c r="L17" i="6"/>
  <c r="M17" i="6"/>
  <c r="N17" i="6"/>
  <c r="O17" i="6"/>
  <c r="P17" i="6"/>
  <c r="K11" i="6"/>
  <c r="L11" i="6"/>
  <c r="M11" i="6"/>
  <c r="N11" i="6"/>
  <c r="O11" i="6"/>
  <c r="P11" i="6"/>
  <c r="J11" i="6"/>
  <c r="C5" i="6"/>
  <c r="D5" i="6"/>
  <c r="E5" i="6"/>
  <c r="F5" i="6"/>
  <c r="G5" i="6"/>
  <c r="H5" i="6"/>
  <c r="I5" i="6"/>
  <c r="C6" i="6"/>
  <c r="D6" i="6"/>
  <c r="E6" i="6"/>
  <c r="F6" i="6"/>
  <c r="G6" i="6"/>
  <c r="H6" i="6"/>
  <c r="I6" i="6"/>
  <c r="C7" i="6"/>
  <c r="D7" i="6"/>
  <c r="E7" i="6"/>
  <c r="F7" i="6"/>
  <c r="G7" i="6"/>
  <c r="H7" i="6"/>
  <c r="I7" i="6"/>
  <c r="C8" i="6"/>
  <c r="D8" i="6"/>
  <c r="E8" i="6"/>
  <c r="F8" i="6"/>
  <c r="G8" i="6"/>
  <c r="H8" i="6"/>
  <c r="I8" i="6"/>
  <c r="C9" i="6"/>
  <c r="D9" i="6"/>
  <c r="E9" i="6"/>
  <c r="F9" i="6"/>
  <c r="G9" i="6"/>
  <c r="H9" i="6"/>
  <c r="I9" i="6"/>
  <c r="C10" i="6"/>
  <c r="D10" i="6"/>
  <c r="E10" i="6"/>
  <c r="F10" i="6"/>
  <c r="G10" i="6"/>
  <c r="H10" i="6"/>
  <c r="I10" i="6"/>
  <c r="D4" i="6"/>
  <c r="E4" i="6"/>
  <c r="F4" i="6"/>
  <c r="G4" i="6"/>
  <c r="H4" i="6"/>
  <c r="I4" i="6"/>
  <c r="C4" i="6"/>
  <c r="C5" i="7"/>
  <c r="D5" i="7"/>
  <c r="E5" i="7"/>
  <c r="F5" i="7"/>
  <c r="G5" i="7"/>
  <c r="H5" i="7"/>
  <c r="I5" i="7"/>
  <c r="C6" i="7"/>
  <c r="D6" i="7"/>
  <c r="E6" i="7"/>
  <c r="F6" i="7"/>
  <c r="G6" i="7"/>
  <c r="H6" i="7"/>
  <c r="I6" i="7"/>
  <c r="C7" i="7"/>
  <c r="D7" i="7"/>
  <c r="E7" i="7"/>
  <c r="F7" i="7"/>
  <c r="G7" i="7"/>
  <c r="H7" i="7"/>
  <c r="I7" i="7"/>
  <c r="C8" i="7"/>
  <c r="D8" i="7"/>
  <c r="E8" i="7"/>
  <c r="F8" i="7"/>
  <c r="G8" i="7"/>
  <c r="H8" i="7"/>
  <c r="I8" i="7"/>
  <c r="C9" i="7"/>
  <c r="D9" i="7"/>
  <c r="E9" i="7"/>
  <c r="F9" i="7"/>
  <c r="G9" i="7"/>
  <c r="H9" i="7"/>
  <c r="I9" i="7"/>
  <c r="C10" i="7"/>
  <c r="D10" i="7"/>
  <c r="E10" i="7"/>
  <c r="F10" i="7"/>
  <c r="G10" i="7"/>
  <c r="H10" i="7"/>
  <c r="I10" i="7"/>
  <c r="D4" i="7"/>
  <c r="E4" i="7"/>
  <c r="F4" i="7"/>
  <c r="G4" i="7"/>
  <c r="H4" i="7"/>
  <c r="I4" i="7"/>
  <c r="C4" i="7"/>
  <c r="B34" i="2"/>
  <c r="P13" i="7" s="1"/>
  <c r="H28" i="2"/>
  <c r="I28" i="2" s="1"/>
  <c r="E28" i="2"/>
  <c r="F28" i="2" s="1"/>
  <c r="B28" i="2"/>
  <c r="C28" i="2" s="1"/>
  <c r="E27" i="2"/>
  <c r="B27" i="2"/>
  <c r="C27" i="2" s="1"/>
  <c r="H29" i="4"/>
  <c r="I29" i="4" s="1"/>
  <c r="E28" i="4"/>
  <c r="F28" i="4" s="1"/>
  <c r="G28" i="4" s="1"/>
  <c r="C27" i="4"/>
  <c r="D27" i="4" s="1"/>
  <c r="B28" i="4"/>
  <c r="C28" i="4" s="1"/>
  <c r="D28" i="4" s="1"/>
  <c r="L15" i="7" l="1"/>
  <c r="O14" i="7"/>
  <c r="N15" i="7"/>
  <c r="K15" i="7"/>
  <c r="J15" i="7"/>
  <c r="P14" i="7"/>
  <c r="E29" i="2"/>
  <c r="F29" i="2" s="1"/>
  <c r="K11" i="7"/>
  <c r="P17" i="7"/>
  <c r="P12" i="7"/>
  <c r="O12" i="7"/>
  <c r="M17" i="7"/>
  <c r="N12" i="7"/>
  <c r="L17" i="7"/>
  <c r="M12" i="7"/>
  <c r="M13" i="7"/>
  <c r="L13" i="7"/>
  <c r="J13" i="7"/>
  <c r="N17" i="7"/>
  <c r="K17" i="7"/>
  <c r="J17" i="7"/>
  <c r="O15" i="7"/>
  <c r="O17" i="7"/>
  <c r="M15" i="7"/>
  <c r="K13" i="7"/>
  <c r="K12" i="7"/>
  <c r="P16" i="7"/>
  <c r="L14" i="7"/>
  <c r="P11" i="7"/>
  <c r="M16" i="7"/>
  <c r="K14" i="7"/>
  <c r="J11" i="7"/>
  <c r="O11" i="7"/>
  <c r="L16" i="7"/>
  <c r="J14" i="7"/>
  <c r="N14" i="7"/>
  <c r="O16" i="7"/>
  <c r="N16" i="7"/>
  <c r="N11" i="7"/>
  <c r="K16" i="7"/>
  <c r="B35" i="2"/>
  <c r="C33" i="2" s="1"/>
  <c r="L12" i="7"/>
  <c r="J12" i="7"/>
  <c r="M11" i="7"/>
  <c r="J16" i="7"/>
  <c r="O13" i="7"/>
  <c r="M14" i="7"/>
  <c r="L11" i="7"/>
  <c r="P15" i="7"/>
  <c r="N13" i="7"/>
  <c r="I28" i="4"/>
  <c r="J28" i="4" s="1"/>
  <c r="E29" i="4"/>
  <c r="F29" i="4" s="1"/>
  <c r="B29" i="4"/>
  <c r="H29" i="2"/>
  <c r="I29" i="2" s="1"/>
  <c r="C29" i="2"/>
  <c r="F27" i="2"/>
  <c r="B29" i="2"/>
  <c r="F27" i="4"/>
  <c r="G27" i="4" s="1"/>
  <c r="C29" i="4"/>
  <c r="I27" i="4"/>
  <c r="J27" i="4" s="1"/>
  <c r="C34" i="2" l="1"/>
</calcChain>
</file>

<file path=xl/sharedStrings.xml><?xml version="1.0" encoding="utf-8"?>
<sst xmlns="http://schemas.openxmlformats.org/spreadsheetml/2006/main" count="1012" uniqueCount="239">
  <si>
    <t>ffo_bat_usage_niveau_1_txt</t>
  </si>
  <si>
    <t>Résidentiel collectif</t>
  </si>
  <si>
    <t>Résidentiel individuel</t>
  </si>
  <si>
    <t>dpe_ges_renove</t>
  </si>
  <si>
    <t>A</t>
  </si>
  <si>
    <t>B</t>
  </si>
  <si>
    <t>C</t>
  </si>
  <si>
    <t>D</t>
  </si>
  <si>
    <t>E</t>
  </si>
  <si>
    <t>F</t>
  </si>
  <si>
    <t>G</t>
  </si>
  <si>
    <t>dpe_ges_initial</t>
  </si>
  <si>
    <t>simu_dpe_etiquette_dpe_renove_map</t>
  </si>
  <si>
    <t>simu_dpe_etiquette_dpe_initial_map</t>
  </si>
  <si>
    <t xml:space="preserve">Résidentiel collectif </t>
  </si>
  <si>
    <t xml:space="preserve">Par an </t>
  </si>
  <si>
    <t>Scénario MDS</t>
  </si>
  <si>
    <t>Scénario HDS</t>
  </si>
  <si>
    <t>Total</t>
  </si>
  <si>
    <t>Scénario HDS2</t>
  </si>
  <si>
    <t>Periode</t>
  </si>
  <si>
    <t>Scénario MRS</t>
  </si>
  <si>
    <t>Scénario HRS</t>
  </si>
  <si>
    <t xml:space="preserve">Nbre de logement </t>
  </si>
  <si>
    <t>Surface</t>
  </si>
  <si>
    <t xml:space="preserve">Nbre de LC </t>
  </si>
  <si>
    <t xml:space="preserve">Surface LC </t>
  </si>
  <si>
    <t>Annuel</t>
  </si>
  <si>
    <t>Période</t>
  </si>
  <si>
    <t xml:space="preserve">Nbre de MI </t>
  </si>
  <si>
    <t>Surface MI</t>
  </si>
  <si>
    <t>RENO</t>
  </si>
  <si>
    <t>Ancien Scénario MDS</t>
  </si>
  <si>
    <t>Ancien Scénario HDS</t>
  </si>
  <si>
    <t>New Scénario MDS</t>
  </si>
  <si>
    <t>New Scénario HDS</t>
  </si>
  <si>
    <t>DEMO</t>
  </si>
  <si>
    <t>sum_shab</t>
  </si>
  <si>
    <t>ef_kwh_elec</t>
  </si>
  <si>
    <t>ef_kwh_bois</t>
  </si>
  <si>
    <t>ef_kwh_fioul</t>
  </si>
  <si>
    <t>ef_kwh_gaz</t>
  </si>
  <si>
    <t>ef_kwh_rcu</t>
  </si>
  <si>
    <t>ef_kwh_charbon</t>
  </si>
  <si>
    <t>ef_kwh_gpl</t>
  </si>
  <si>
    <t>ef_kwh_calibrated</t>
  </si>
  <si>
    <t>ep_kwh_elec</t>
  </si>
  <si>
    <t>ep_kwh_bois</t>
  </si>
  <si>
    <t>ep_kwh_fioul</t>
  </si>
  <si>
    <t>ep_kwh_gaz</t>
  </si>
  <si>
    <t>ep_kwh_rcu</t>
  </si>
  <si>
    <t>ep_kwh_charbon</t>
  </si>
  <si>
    <t>ep_kwh_gpl</t>
  </si>
  <si>
    <t>ep_kwh_calibrated</t>
  </si>
  <si>
    <t>Collective_dwelling</t>
  </si>
  <si>
    <t>10002341.2061342</t>
  </si>
  <si>
    <t>1207227.42873598</t>
  </si>
  <si>
    <t>122963.433028855</t>
  </si>
  <si>
    <t>1719420.67413224</t>
  </si>
  <si>
    <t>12417168.1144255</t>
  </si>
  <si>
    <t>17630.1621066892</t>
  </si>
  <si>
    <t>25486751.0185635</t>
  </si>
  <si>
    <t>23005384.7741088</t>
  </si>
  <si>
    <t>38489794.586538</t>
  </si>
  <si>
    <t>239711338.062196</t>
  </si>
  <si>
    <t>28586427.8956988</t>
  </si>
  <si>
    <t>3915513.93469949</t>
  </si>
  <si>
    <t>53090712.6096217</t>
  </si>
  <si>
    <t>256011911.591924</t>
  </si>
  <si>
    <t>6331.9057107599</t>
  </si>
  <si>
    <t>3655692.96886806</t>
  </si>
  <si>
    <t>584977928.968719</t>
  </si>
  <si>
    <t>551336077.543052</t>
  </si>
  <si>
    <t>896602668.449574</t>
  </si>
  <si>
    <t>6065325386.35649</t>
  </si>
  <si>
    <t>583538252.964226</t>
  </si>
  <si>
    <t>183976604.251332</t>
  </si>
  <si>
    <t>6639612054.66427</t>
  </si>
  <si>
    <t>3398892502.04511</t>
  </si>
  <si>
    <t>670012.096996918</t>
  </si>
  <si>
    <t>581370950.523084</t>
  </si>
  <si>
    <t>17453385762.9015</t>
  </si>
  <si>
    <t>13950248388.6199</t>
  </si>
  <si>
    <t>25338308765.1649</t>
  </si>
  <si>
    <t>15797332419.2255</t>
  </si>
  <si>
    <t>1164663455.73314</t>
  </si>
  <si>
    <t>783064190.492451</t>
  </si>
  <si>
    <t>17583806902.0849</t>
  </si>
  <si>
    <t>5675734652.80217</t>
  </si>
  <si>
    <t>3992187.3558029</t>
  </si>
  <si>
    <t>1196965088.49812</t>
  </si>
  <si>
    <t>42205558896.1921</t>
  </si>
  <si>
    <t>36333864564.2185</t>
  </si>
  <si>
    <t>62742091041.1851</t>
  </si>
  <si>
    <t>12603047662.5362</t>
  </si>
  <si>
    <t>849517542.041373</t>
  </si>
  <si>
    <t>914327641.291404</t>
  </si>
  <si>
    <t>13380179567.8258</t>
  </si>
  <si>
    <t>2830056331.85175</t>
  </si>
  <si>
    <t>4618920.58190211</t>
  </si>
  <si>
    <t>829902651.535124</t>
  </si>
  <si>
    <t>31411650317.6636</t>
  </si>
  <si>
    <t>28987009623.8332</t>
  </si>
  <si>
    <t>47795612278.9606</t>
  </si>
  <si>
    <t>5009293149.39759</t>
  </si>
  <si>
    <t>282393879.188486</t>
  </si>
  <si>
    <t>856649368.177821</t>
  </si>
  <si>
    <t>4547021681.68269</t>
  </si>
  <si>
    <t>603571195.640692</t>
  </si>
  <si>
    <t>4505872.48465978</t>
  </si>
  <si>
    <t>270204300.013623</t>
  </si>
  <si>
    <t>11573639446.5856</t>
  </si>
  <si>
    <t>11521374243.6145</t>
  </si>
  <si>
    <t>18085720540.8024</t>
  </si>
  <si>
    <t>9205869632.12248</t>
  </si>
  <si>
    <t>595121496.923526</t>
  </si>
  <si>
    <t>1248136564.94278</t>
  </si>
  <si>
    <t>4197014974.1761</t>
  </si>
  <si>
    <t>453747597.902494</t>
  </si>
  <si>
    <t>6784158.18765758</t>
  </si>
  <si>
    <t>260616572.307581</t>
  </si>
  <si>
    <t>15967290996.5626</t>
  </si>
  <si>
    <t>21173500153.8817</t>
  </si>
  <si>
    <t>27934921518.3218</t>
  </si>
  <si>
    <t>Individual_dwelling</t>
  </si>
  <si>
    <t>99557848.2340221</t>
  </si>
  <si>
    <t>2841297.75845531</t>
  </si>
  <si>
    <t>698447.306752013</t>
  </si>
  <si>
    <t>2047478.06673537</t>
  </si>
  <si>
    <t>238389.984001079</t>
  </si>
  <si>
    <t>3115.12481818227</t>
  </si>
  <si>
    <t>96367.7588742343</t>
  </si>
  <si>
    <t>105482944.233658</t>
  </si>
  <si>
    <t>228983050.938251</t>
  </si>
  <si>
    <t>234908146.937887</t>
  </si>
  <si>
    <t>703517796.889825</t>
  </si>
  <si>
    <t>67214570.9630099</t>
  </si>
  <si>
    <t>7007380.94327075</t>
  </si>
  <si>
    <t>20249912.818518</t>
  </si>
  <si>
    <t>10269411.8824289</t>
  </si>
  <si>
    <t>31614.3695659343</t>
  </si>
  <si>
    <t>1228038.6187472</t>
  </si>
  <si>
    <t>809518726.485366</t>
  </si>
  <si>
    <t>1618090932.8466</t>
  </si>
  <si>
    <t>1724091862.44214</t>
  </si>
  <si>
    <t>12226988468.1817</t>
  </si>
  <si>
    <t>5669008599.2331</t>
  </si>
  <si>
    <t>1101285257.3774</t>
  </si>
  <si>
    <t>6921436206.89352</t>
  </si>
  <si>
    <t>182581084.858454</t>
  </si>
  <si>
    <t>6696545.30873971</t>
  </si>
  <si>
    <t>649785963.304862</t>
  </si>
  <si>
    <t>26757782125.1577</t>
  </si>
  <si>
    <t>28122073476.8178</t>
  </si>
  <si>
    <t>42652867133.7939</t>
  </si>
  <si>
    <t>47880539717.5517</t>
  </si>
  <si>
    <t>26415127274.2897</t>
  </si>
  <si>
    <t>12127536260.1195</t>
  </si>
  <si>
    <t>36371573910.5622</t>
  </si>
  <si>
    <t>495807755.33646</t>
  </si>
  <si>
    <t>75552138.1979707</t>
  </si>
  <si>
    <t>2804691488.86503</t>
  </si>
  <si>
    <t>126170828544.923</t>
  </si>
  <si>
    <t>110125241350.369</t>
  </si>
  <si>
    <t>188415530177.74</t>
  </si>
  <si>
    <t>31462308637.9284</t>
  </si>
  <si>
    <t>19316443270.4101</t>
  </si>
  <si>
    <t>11400111286.0582</t>
  </si>
  <si>
    <t>22180525796.7612</t>
  </si>
  <si>
    <t>356108988.15382</t>
  </si>
  <si>
    <t>70396914.633473</t>
  </si>
  <si>
    <t>1602375959.11962</t>
  </si>
  <si>
    <t>86388270853.0648</t>
  </si>
  <si>
    <t>72363309867.2354</t>
  </si>
  <si>
    <t>127289272082.372</t>
  </si>
  <si>
    <t>7005816466.00321</t>
  </si>
  <si>
    <t>5188097382.65344</t>
  </si>
  <si>
    <t>4828315946.51588</t>
  </si>
  <si>
    <t>6704627797.97691</t>
  </si>
  <si>
    <t>96427773.663448</t>
  </si>
  <si>
    <t>29746568.1493836</t>
  </si>
  <si>
    <t>440181649.317519</t>
  </si>
  <si>
    <t>24293213584.2798</t>
  </si>
  <si>
    <t>16113377871.8074</t>
  </si>
  <si>
    <t>33400774990.084</t>
  </si>
  <si>
    <t>13189221136.3046</t>
  </si>
  <si>
    <t>8373236544.73922</t>
  </si>
  <si>
    <t>5923778558.51052</t>
  </si>
  <si>
    <t>6456905833.20333</t>
  </si>
  <si>
    <t>119909217.091492</t>
  </si>
  <si>
    <t>37745169.6533189</t>
  </si>
  <si>
    <t>443968260.125849</t>
  </si>
  <si>
    <t>34544764719.6283</t>
  </si>
  <si>
    <t>30335208613.5006</t>
  </si>
  <si>
    <t>51690752196.8243</t>
  </si>
  <si>
    <t>Surface totale</t>
  </si>
  <si>
    <t>Surface G</t>
  </si>
  <si>
    <t>Surface F</t>
  </si>
  <si>
    <t>Surface E</t>
  </si>
  <si>
    <t>Surface totale - Col</t>
  </si>
  <si>
    <t>Surface G - Col</t>
  </si>
  <si>
    <t>Surface F - Col</t>
  </si>
  <si>
    <t>Surface E - Col</t>
  </si>
  <si>
    <t>Surface totale - Ind</t>
  </si>
  <si>
    <t>Surface G - Ind</t>
  </si>
  <si>
    <t>Surface F - Ind</t>
  </si>
  <si>
    <t>Surface E - Ind</t>
  </si>
  <si>
    <t>Model</t>
  </si>
  <si>
    <t>Scenario</t>
  </si>
  <si>
    <t>Region</t>
  </si>
  <si>
    <t>Variable</t>
  </si>
  <si>
    <t>Unit</t>
  </si>
  <si>
    <t>CSTB</t>
  </si>
  <si>
    <t>HRS_Constant</t>
  </si>
  <si>
    <t>France</t>
  </si>
  <si>
    <t>Number of dwelling</t>
  </si>
  <si>
    <t>13950.0</t>
  </si>
  <si>
    <t>Surface in m2</t>
  </si>
  <si>
    <t>809100.0</t>
  </si>
  <si>
    <t>17050.0</t>
  </si>
  <si>
    <t>1756150.0</t>
  </si>
  <si>
    <t>Residential_dwelling</t>
  </si>
  <si>
    <t>31000.0</t>
  </si>
  <si>
    <t>HRS_Cum_Constant</t>
  </si>
  <si>
    <t>HRS_Cum_Linear</t>
  </si>
  <si>
    <t>HRS_Cum_Plateau</t>
  </si>
  <si>
    <t>HRS_Linear</t>
  </si>
  <si>
    <t>HRS_Plateau</t>
  </si>
  <si>
    <t>MRS_Constant</t>
  </si>
  <si>
    <t>MRS_Cum_Constant</t>
  </si>
  <si>
    <t>MRS_Cum_Linear</t>
  </si>
  <si>
    <t>MRS_Cum_Plateau</t>
  </si>
  <si>
    <t>MRS_Linear</t>
  </si>
  <si>
    <t>MRS_Plateau</t>
  </si>
  <si>
    <t>Cumulated surface in m2</t>
  </si>
  <si>
    <t>Col</t>
  </si>
  <si>
    <t>Ind</t>
  </si>
  <si>
    <t>&lt; C après réno</t>
  </si>
  <si>
    <t>&lt; C après réno /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</si>
</sst>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3" fillId="0" borderId="0" xfId="0" applyFont="1"/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164" fontId="0" fillId="0" borderId="0" xfId="0" applyNumberFormat="1"/>
    <xf numFmtId="9" fontId="0" fillId="0" borderId="0" xfId="2" applyFont="1"/>
    <xf numFmtId="9" fontId="0" fillId="0" borderId="0" xfId="0" applyNumberFormat="1"/>
    <xf numFmtId="164" fontId="0" fillId="2" borderId="0" xfId="1" applyNumberFormat="1" applyFont="1" applyFill="1"/>
    <xf numFmtId="0" fontId="4" fillId="0" borderId="0" xfId="0" applyFont="1" applyFill="1" applyBorder="1" applyAlignment="1">
      <alignment horizontal="center" vertical="top"/>
    </xf>
    <xf numFmtId="9" fontId="0" fillId="0" borderId="0" xfId="2" applyNumberFormat="1" applyFont="1"/>
    <xf numFmtId="2" fontId="0" fillId="0" borderId="0" xfId="0" applyNumberFormat="1"/>
    <xf numFmtId="164" fontId="0" fillId="3" borderId="0" xfId="1" applyNumberFormat="1" applyFont="1" applyFill="1"/>
    <xf numFmtId="0" fontId="5" fillId="0" borderId="0" xfId="0" applyFont="1"/>
    <xf numFmtId="164" fontId="5" fillId="0" borderId="0" xfId="0" applyNumberFormat="1" applyFont="1"/>
    <xf numFmtId="0" fontId="4" fillId="0" borderId="0" xfId="0" applyFont="1" applyFill="1" applyBorder="1" applyAlignment="1">
      <alignment vertical="top"/>
    </xf>
    <xf numFmtId="9" fontId="5" fillId="0" borderId="0" xfId="2" applyFont="1"/>
    <xf numFmtId="0" fontId="0" fillId="0" borderId="0" xfId="0" applyAlignment="1">
      <alignment horizontal="center" vertical="center"/>
    </xf>
    <xf numFmtId="164" fontId="0" fillId="4" borderId="0" xfId="1" applyNumberFormat="1" applyFont="1" applyFill="1"/>
    <xf numFmtId="164" fontId="0" fillId="5" borderId="0" xfId="1" applyNumberFormat="1" applyFont="1" applyFill="1"/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E1504-D593-4BA3-98B8-A0C5992BCAFF}">
  <dimension ref="A1:I10"/>
  <sheetViews>
    <sheetView workbookViewId="0">
      <selection activeCell="D3" sqref="D3"/>
    </sheetView>
  </sheetViews>
  <sheetFormatPr baseColWidth="10" defaultRowHeight="15" x14ac:dyDescent="0.25"/>
  <cols>
    <col min="3" max="3" width="12.140625" bestFit="1" customWidth="1"/>
    <col min="4" max="4" width="16.140625" bestFit="1" customWidth="1"/>
    <col min="5" max="6" width="16.140625" customWidth="1"/>
  </cols>
  <sheetData>
    <row r="1" spans="1:9" x14ac:dyDescent="0.25">
      <c r="D1" t="s">
        <v>23</v>
      </c>
      <c r="E1" t="s">
        <v>29</v>
      </c>
      <c r="F1" t="s">
        <v>25</v>
      </c>
      <c r="G1" t="s">
        <v>24</v>
      </c>
      <c r="H1" t="s">
        <v>30</v>
      </c>
      <c r="I1" t="s">
        <v>26</v>
      </c>
    </row>
    <row r="2" spans="1:9" x14ac:dyDescent="0.25">
      <c r="A2" s="22" t="s">
        <v>31</v>
      </c>
      <c r="B2" t="s">
        <v>27</v>
      </c>
      <c r="C2" t="s">
        <v>22</v>
      </c>
      <c r="D2" s="3">
        <f>750000</f>
        <v>750000</v>
      </c>
      <c r="E2" s="3"/>
      <c r="F2" s="3"/>
    </row>
    <row r="3" spans="1:9" x14ac:dyDescent="0.25">
      <c r="A3" s="22"/>
      <c r="B3" t="s">
        <v>28</v>
      </c>
      <c r="C3" t="s">
        <v>22</v>
      </c>
    </row>
    <row r="4" spans="1:9" x14ac:dyDescent="0.25">
      <c r="A4" s="22"/>
      <c r="B4" t="s">
        <v>27</v>
      </c>
      <c r="C4" t="s">
        <v>21</v>
      </c>
      <c r="D4" s="3">
        <f>500000</f>
        <v>500000</v>
      </c>
      <c r="E4" s="3"/>
      <c r="F4" s="3"/>
    </row>
    <row r="5" spans="1:9" x14ac:dyDescent="0.25">
      <c r="A5" s="22"/>
      <c r="B5" t="s">
        <v>28</v>
      </c>
      <c r="C5" t="s">
        <v>21</v>
      </c>
    </row>
    <row r="7" spans="1:9" x14ac:dyDescent="0.25">
      <c r="A7" s="22" t="s">
        <v>36</v>
      </c>
      <c r="B7" t="s">
        <v>27</v>
      </c>
      <c r="C7" t="s">
        <v>22</v>
      </c>
      <c r="D7" s="3">
        <f>750000</f>
        <v>750000</v>
      </c>
    </row>
    <row r="8" spans="1:9" x14ac:dyDescent="0.25">
      <c r="A8" s="22"/>
      <c r="B8" t="s">
        <v>28</v>
      </c>
      <c r="C8" t="s">
        <v>22</v>
      </c>
    </row>
    <row r="9" spans="1:9" x14ac:dyDescent="0.25">
      <c r="A9" s="22"/>
      <c r="B9" t="s">
        <v>27</v>
      </c>
      <c r="C9" t="s">
        <v>21</v>
      </c>
      <c r="D9" s="3">
        <f>500000</f>
        <v>500000</v>
      </c>
    </row>
    <row r="10" spans="1:9" x14ac:dyDescent="0.25">
      <c r="A10" s="22"/>
      <c r="B10" t="s">
        <v>28</v>
      </c>
      <c r="C10" t="s">
        <v>21</v>
      </c>
    </row>
  </sheetData>
  <mergeCells count="2">
    <mergeCell ref="A2:A5"/>
    <mergeCell ref="A7:A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1BC9-7E15-45C1-91E4-6603017B86F9}">
  <sheetPr filterMode="1"/>
  <dimension ref="A1:AJ37"/>
  <sheetViews>
    <sheetView topLeftCell="W1" workbookViewId="0">
      <selection sqref="A1:AJ36"/>
    </sheetView>
  </sheetViews>
  <sheetFormatPr baseColWidth="10" defaultRowHeight="15" x14ac:dyDescent="0.25"/>
  <cols>
    <col min="2" max="2" width="18.28515625" bestFit="1" customWidth="1"/>
    <col min="3" max="3" width="6.85546875" bestFit="1" customWidth="1"/>
    <col min="4" max="4" width="19.28515625" bestFit="1" customWidth="1"/>
    <col min="5" max="5" width="18.28515625" bestFit="1" customWidth="1"/>
  </cols>
  <sheetData>
    <row r="1" spans="1:36" x14ac:dyDescent="0.25">
      <c r="A1" t="s">
        <v>207</v>
      </c>
      <c r="B1" t="s">
        <v>208</v>
      </c>
      <c r="C1" t="s">
        <v>209</v>
      </c>
      <c r="D1" t="s">
        <v>210</v>
      </c>
      <c r="E1" t="s">
        <v>211</v>
      </c>
      <c r="F1" s="19">
        <v>2020</v>
      </c>
      <c r="G1" s="19">
        <v>2021</v>
      </c>
      <c r="H1" s="19">
        <v>2022</v>
      </c>
      <c r="I1" s="19">
        <v>2023</v>
      </c>
      <c r="J1" s="19">
        <v>2024</v>
      </c>
      <c r="K1" s="19">
        <v>2025</v>
      </c>
      <c r="L1" s="19">
        <v>2026</v>
      </c>
      <c r="M1" s="19">
        <v>2027</v>
      </c>
      <c r="N1" s="19">
        <v>2028</v>
      </c>
      <c r="O1" s="19">
        <v>2029</v>
      </c>
      <c r="P1" s="19">
        <v>2030</v>
      </c>
      <c r="Q1" s="19">
        <v>2031</v>
      </c>
      <c r="R1" s="19">
        <v>2032</v>
      </c>
      <c r="S1" s="19">
        <v>2033</v>
      </c>
      <c r="T1" s="19">
        <v>2034</v>
      </c>
      <c r="U1" s="19">
        <v>2035</v>
      </c>
      <c r="V1" s="19">
        <v>2036</v>
      </c>
      <c r="W1" s="19">
        <v>2037</v>
      </c>
      <c r="X1" s="19">
        <v>2038</v>
      </c>
      <c r="Y1" s="19">
        <v>2039</v>
      </c>
      <c r="Z1" s="19">
        <v>2040</v>
      </c>
      <c r="AA1" s="19">
        <v>2041</v>
      </c>
      <c r="AB1" s="19">
        <v>2042</v>
      </c>
      <c r="AC1" s="19">
        <v>2043</v>
      </c>
      <c r="AD1" s="19">
        <v>2044</v>
      </c>
      <c r="AE1" s="19">
        <v>2045</v>
      </c>
      <c r="AF1" s="19">
        <v>2046</v>
      </c>
      <c r="AG1" s="19">
        <v>2047</v>
      </c>
      <c r="AH1" s="19">
        <v>2048</v>
      </c>
      <c r="AI1" s="19">
        <v>2049</v>
      </c>
      <c r="AJ1" s="19">
        <v>2050</v>
      </c>
    </row>
    <row r="2" spans="1:36" hidden="1" x14ac:dyDescent="0.25">
      <c r="A2" t="s">
        <v>212</v>
      </c>
      <c r="B2" t="s">
        <v>213</v>
      </c>
      <c r="C2" t="s">
        <v>214</v>
      </c>
      <c r="D2" t="s">
        <v>54</v>
      </c>
      <c r="E2" t="s">
        <v>215</v>
      </c>
      <c r="F2" t="s">
        <v>216</v>
      </c>
      <c r="G2">
        <v>18450</v>
      </c>
      <c r="H2">
        <v>19350</v>
      </c>
      <c r="I2">
        <v>371812.5</v>
      </c>
      <c r="J2">
        <v>371812.5</v>
      </c>
      <c r="K2">
        <v>371812.5</v>
      </c>
      <c r="L2">
        <v>371812.5</v>
      </c>
      <c r="M2">
        <v>371812.5</v>
      </c>
      <c r="N2">
        <v>371812.5</v>
      </c>
      <c r="O2">
        <v>371812.5</v>
      </c>
      <c r="P2">
        <v>371812.5</v>
      </c>
      <c r="Q2">
        <v>371812.5</v>
      </c>
      <c r="R2">
        <v>371812.5</v>
      </c>
      <c r="S2">
        <v>371812.5</v>
      </c>
      <c r="T2">
        <v>371812.5</v>
      </c>
      <c r="U2">
        <v>371812.5</v>
      </c>
      <c r="V2">
        <v>371812.5</v>
      </c>
      <c r="W2">
        <v>371812.5</v>
      </c>
      <c r="X2">
        <v>371812.5</v>
      </c>
      <c r="Y2">
        <v>371812.5</v>
      </c>
      <c r="Z2">
        <v>371812.5</v>
      </c>
      <c r="AA2">
        <v>371812.5</v>
      </c>
      <c r="AB2">
        <v>371812.5</v>
      </c>
      <c r="AC2">
        <v>371812.5</v>
      </c>
      <c r="AD2">
        <v>371812.5</v>
      </c>
      <c r="AE2">
        <v>371812.5</v>
      </c>
      <c r="AF2">
        <v>371812.5</v>
      </c>
      <c r="AG2">
        <v>371812.5</v>
      </c>
      <c r="AH2">
        <v>371812.5</v>
      </c>
      <c r="AI2">
        <v>371812.5</v>
      </c>
      <c r="AJ2">
        <v>371812.5</v>
      </c>
    </row>
    <row r="3" spans="1:36" x14ac:dyDescent="0.25">
      <c r="A3" t="s">
        <v>212</v>
      </c>
      <c r="B3" t="s">
        <v>213</v>
      </c>
      <c r="C3" t="s">
        <v>214</v>
      </c>
      <c r="D3" t="s">
        <v>54</v>
      </c>
      <c r="E3" t="s">
        <v>217</v>
      </c>
      <c r="F3" t="s">
        <v>218</v>
      </c>
      <c r="G3">
        <v>1070100</v>
      </c>
      <c r="H3">
        <v>1122300</v>
      </c>
      <c r="I3">
        <v>21565125</v>
      </c>
      <c r="J3">
        <v>21565125</v>
      </c>
      <c r="K3">
        <v>21565125</v>
      </c>
      <c r="L3">
        <v>21565125</v>
      </c>
      <c r="M3">
        <v>21565125</v>
      </c>
      <c r="N3">
        <v>21565125</v>
      </c>
      <c r="O3">
        <v>21565125</v>
      </c>
      <c r="P3">
        <v>21565125</v>
      </c>
      <c r="Q3">
        <v>21565125</v>
      </c>
      <c r="R3">
        <v>21565125</v>
      </c>
      <c r="S3">
        <v>21565125</v>
      </c>
      <c r="T3">
        <v>21565125</v>
      </c>
      <c r="U3">
        <v>21565125</v>
      </c>
      <c r="V3">
        <v>21565125</v>
      </c>
      <c r="W3">
        <v>21565125</v>
      </c>
      <c r="X3">
        <v>21565125</v>
      </c>
      <c r="Y3">
        <v>21565125</v>
      </c>
      <c r="Z3">
        <v>21565125</v>
      </c>
      <c r="AA3">
        <v>21565125</v>
      </c>
      <c r="AB3">
        <v>21565125</v>
      </c>
      <c r="AC3">
        <v>21565125</v>
      </c>
      <c r="AD3">
        <v>21565125</v>
      </c>
      <c r="AE3">
        <v>21565125</v>
      </c>
      <c r="AF3">
        <v>21565125</v>
      </c>
      <c r="AG3">
        <v>21565125</v>
      </c>
      <c r="AH3">
        <v>21565125</v>
      </c>
      <c r="AI3">
        <v>21565125</v>
      </c>
      <c r="AJ3">
        <v>21565125</v>
      </c>
    </row>
    <row r="4" spans="1:36" hidden="1" x14ac:dyDescent="0.25">
      <c r="A4" t="s">
        <v>212</v>
      </c>
      <c r="B4" t="s">
        <v>213</v>
      </c>
      <c r="C4" t="s">
        <v>214</v>
      </c>
      <c r="D4" t="s">
        <v>124</v>
      </c>
      <c r="E4" t="s">
        <v>215</v>
      </c>
      <c r="F4" t="s">
        <v>219</v>
      </c>
      <c r="G4">
        <v>22550</v>
      </c>
      <c r="H4">
        <v>23650</v>
      </c>
      <c r="I4">
        <v>454437.5</v>
      </c>
      <c r="J4">
        <v>454437.5</v>
      </c>
      <c r="K4">
        <v>454437.5</v>
      </c>
      <c r="L4">
        <v>454437.5</v>
      </c>
      <c r="M4">
        <v>454437.5</v>
      </c>
      <c r="N4">
        <v>454437.5</v>
      </c>
      <c r="O4">
        <v>454437.5</v>
      </c>
      <c r="P4">
        <v>454437.5</v>
      </c>
      <c r="Q4">
        <v>454437.5</v>
      </c>
      <c r="R4">
        <v>454437.5</v>
      </c>
      <c r="S4">
        <v>454437.5</v>
      </c>
      <c r="T4">
        <v>454437.5</v>
      </c>
      <c r="U4">
        <v>454437.5</v>
      </c>
      <c r="V4">
        <v>454437.5</v>
      </c>
      <c r="W4">
        <v>454437.5</v>
      </c>
      <c r="X4">
        <v>454437.5</v>
      </c>
      <c r="Y4">
        <v>454437.5</v>
      </c>
      <c r="Z4">
        <v>454437.5</v>
      </c>
      <c r="AA4">
        <v>454437.5</v>
      </c>
      <c r="AB4">
        <v>454437.5</v>
      </c>
      <c r="AC4">
        <v>454437.5</v>
      </c>
      <c r="AD4">
        <v>454437.5</v>
      </c>
      <c r="AE4">
        <v>454437.5</v>
      </c>
      <c r="AF4">
        <v>454437.5</v>
      </c>
      <c r="AG4">
        <v>454437.5</v>
      </c>
      <c r="AH4">
        <v>454437.5</v>
      </c>
      <c r="AI4">
        <v>454437.5</v>
      </c>
      <c r="AJ4">
        <v>454437.5</v>
      </c>
    </row>
    <row r="5" spans="1:36" x14ac:dyDescent="0.25">
      <c r="A5" t="s">
        <v>212</v>
      </c>
      <c r="B5" t="s">
        <v>213</v>
      </c>
      <c r="C5" t="s">
        <v>214</v>
      </c>
      <c r="D5" t="s">
        <v>124</v>
      </c>
      <c r="E5" t="s">
        <v>217</v>
      </c>
      <c r="F5" t="s">
        <v>220</v>
      </c>
      <c r="G5">
        <v>2322650</v>
      </c>
      <c r="H5">
        <v>2435950</v>
      </c>
      <c r="I5">
        <v>46807062.5</v>
      </c>
      <c r="J5">
        <v>46807062.5</v>
      </c>
      <c r="K5">
        <v>46807062.5</v>
      </c>
      <c r="L5">
        <v>46807062.5</v>
      </c>
      <c r="M5">
        <v>46807062.5</v>
      </c>
      <c r="N5">
        <v>46807062.5</v>
      </c>
      <c r="O5">
        <v>46807062.5</v>
      </c>
      <c r="P5">
        <v>46807062.5</v>
      </c>
      <c r="Q5">
        <v>46807062.5</v>
      </c>
      <c r="R5">
        <v>46807062.5</v>
      </c>
      <c r="S5">
        <v>46807062.5</v>
      </c>
      <c r="T5">
        <v>46807062.5</v>
      </c>
      <c r="U5">
        <v>46807062.5</v>
      </c>
      <c r="V5">
        <v>46807062.5</v>
      </c>
      <c r="W5">
        <v>46807062.5</v>
      </c>
      <c r="X5">
        <v>46807062.5</v>
      </c>
      <c r="Y5">
        <v>46807062.5</v>
      </c>
      <c r="Z5">
        <v>46807062.5</v>
      </c>
      <c r="AA5">
        <v>46807062.5</v>
      </c>
      <c r="AB5">
        <v>46807062.5</v>
      </c>
      <c r="AC5">
        <v>46807062.5</v>
      </c>
      <c r="AD5">
        <v>46807062.5</v>
      </c>
      <c r="AE5">
        <v>46807062.5</v>
      </c>
      <c r="AF5">
        <v>46807062.5</v>
      </c>
      <c r="AG5">
        <v>46807062.5</v>
      </c>
      <c r="AH5">
        <v>46807062.5</v>
      </c>
      <c r="AI5">
        <v>46807062.5</v>
      </c>
      <c r="AJ5">
        <v>46807062.5</v>
      </c>
    </row>
    <row r="6" spans="1:36" hidden="1" x14ac:dyDescent="0.25">
      <c r="A6" t="s">
        <v>212</v>
      </c>
      <c r="B6" t="s">
        <v>213</v>
      </c>
      <c r="C6" t="s">
        <v>214</v>
      </c>
      <c r="D6" t="s">
        <v>221</v>
      </c>
      <c r="E6" t="s">
        <v>215</v>
      </c>
      <c r="F6" t="s">
        <v>222</v>
      </c>
      <c r="G6">
        <v>41000</v>
      </c>
      <c r="H6">
        <v>43000</v>
      </c>
      <c r="I6">
        <v>826250</v>
      </c>
      <c r="J6">
        <v>826250</v>
      </c>
      <c r="K6">
        <v>826250</v>
      </c>
      <c r="L6">
        <v>826250</v>
      </c>
      <c r="M6">
        <v>826250</v>
      </c>
      <c r="N6">
        <v>826250</v>
      </c>
      <c r="O6">
        <v>826250</v>
      </c>
      <c r="P6">
        <v>826250</v>
      </c>
      <c r="Q6">
        <v>826250</v>
      </c>
      <c r="R6">
        <v>826250</v>
      </c>
      <c r="S6">
        <v>826250</v>
      </c>
      <c r="T6">
        <v>826250</v>
      </c>
      <c r="U6">
        <v>826250</v>
      </c>
      <c r="V6">
        <v>826250</v>
      </c>
      <c r="W6">
        <v>826250</v>
      </c>
      <c r="X6">
        <v>826250</v>
      </c>
      <c r="Y6">
        <v>826250</v>
      </c>
      <c r="Z6">
        <v>826250</v>
      </c>
      <c r="AA6">
        <v>826250</v>
      </c>
      <c r="AB6">
        <v>826250</v>
      </c>
      <c r="AC6">
        <v>826250</v>
      </c>
      <c r="AD6">
        <v>826250</v>
      </c>
      <c r="AE6">
        <v>826250</v>
      </c>
      <c r="AF6">
        <v>826250</v>
      </c>
      <c r="AG6">
        <v>826250</v>
      </c>
      <c r="AH6">
        <v>826250</v>
      </c>
      <c r="AI6">
        <v>826250</v>
      </c>
      <c r="AJ6">
        <v>826250</v>
      </c>
    </row>
    <row r="7" spans="1:36" hidden="1" x14ac:dyDescent="0.25">
      <c r="A7" t="s">
        <v>212</v>
      </c>
      <c r="B7" t="s">
        <v>223</v>
      </c>
      <c r="C7" t="s">
        <v>214</v>
      </c>
      <c r="D7" t="s">
        <v>221</v>
      </c>
      <c r="E7" t="s">
        <v>215</v>
      </c>
      <c r="F7" t="s">
        <v>222</v>
      </c>
      <c r="G7">
        <v>72000</v>
      </c>
      <c r="H7">
        <v>115000</v>
      </c>
      <c r="I7">
        <v>941250</v>
      </c>
      <c r="J7">
        <v>1767500</v>
      </c>
      <c r="K7">
        <v>2593750</v>
      </c>
      <c r="L7">
        <v>3420000</v>
      </c>
      <c r="M7">
        <v>4246250</v>
      </c>
      <c r="N7">
        <v>5072500</v>
      </c>
      <c r="O7">
        <v>5898750</v>
      </c>
      <c r="P7">
        <v>6725000</v>
      </c>
      <c r="Q7">
        <v>7551250</v>
      </c>
      <c r="R7">
        <v>8377500</v>
      </c>
      <c r="S7">
        <v>9203750</v>
      </c>
      <c r="T7">
        <v>10030000</v>
      </c>
      <c r="U7">
        <v>10856250</v>
      </c>
      <c r="V7">
        <v>11682500</v>
      </c>
      <c r="W7">
        <v>12508750</v>
      </c>
      <c r="X7">
        <v>13335000</v>
      </c>
      <c r="Y7">
        <v>14161250</v>
      </c>
      <c r="Z7">
        <v>14987500</v>
      </c>
      <c r="AA7">
        <v>15813750</v>
      </c>
      <c r="AB7">
        <v>16640000</v>
      </c>
      <c r="AC7">
        <v>17466250</v>
      </c>
      <c r="AD7">
        <v>18292500</v>
      </c>
      <c r="AE7">
        <v>19118750</v>
      </c>
      <c r="AF7">
        <v>19945000</v>
      </c>
      <c r="AG7">
        <v>20771250</v>
      </c>
      <c r="AH7">
        <v>21597500</v>
      </c>
      <c r="AI7">
        <v>22423750</v>
      </c>
      <c r="AJ7">
        <v>23250000</v>
      </c>
    </row>
    <row r="8" spans="1:36" hidden="1" x14ac:dyDescent="0.25">
      <c r="A8" t="s">
        <v>212</v>
      </c>
      <c r="B8" t="s">
        <v>224</v>
      </c>
      <c r="C8" t="s">
        <v>214</v>
      </c>
      <c r="D8" t="s">
        <v>221</v>
      </c>
      <c r="E8" t="s">
        <v>215</v>
      </c>
      <c r="F8" t="s">
        <v>222</v>
      </c>
      <c r="G8">
        <v>72000</v>
      </c>
      <c r="H8">
        <v>115000</v>
      </c>
      <c r="I8">
        <v>174731.34452706299</v>
      </c>
      <c r="J8">
        <v>291234.01798970997</v>
      </c>
      <c r="K8">
        <v>464508.02038794197</v>
      </c>
      <c r="L8">
        <v>694553.35172175698</v>
      </c>
      <c r="M8">
        <v>981370.01199115696</v>
      </c>
      <c r="N8">
        <v>1324958.00119614</v>
      </c>
      <c r="O8">
        <v>1725317.3193367</v>
      </c>
      <c r="P8">
        <v>2182447.9664128502</v>
      </c>
      <c r="Q8">
        <v>2696349.9424245898</v>
      </c>
      <c r="R8">
        <v>3267023.2473719101</v>
      </c>
      <c r="S8">
        <v>3894467.8812548099</v>
      </c>
      <c r="T8">
        <v>4578683.8440733002</v>
      </c>
      <c r="U8">
        <v>5319671.13582737</v>
      </c>
      <c r="V8">
        <v>6117429.7565170303</v>
      </c>
      <c r="W8">
        <v>6971959.7061422598</v>
      </c>
      <c r="X8">
        <v>7883260.98470309</v>
      </c>
      <c r="Y8">
        <v>8851333.5921994895</v>
      </c>
      <c r="Z8">
        <v>9876177.5286314804</v>
      </c>
      <c r="AA8">
        <v>10957792.793999</v>
      </c>
      <c r="AB8">
        <v>12096179.3883022</v>
      </c>
      <c r="AC8">
        <v>13291337.3115409</v>
      </c>
      <c r="AD8">
        <v>14543266.563715201</v>
      </c>
      <c r="AE8">
        <v>15851967.1448252</v>
      </c>
      <c r="AF8">
        <v>17217439.054870699</v>
      </c>
      <c r="AG8">
        <v>18639682.2938517</v>
      </c>
      <c r="AH8">
        <v>20118696.861768398</v>
      </c>
      <c r="AI8">
        <v>21654482.758620601</v>
      </c>
      <c r="AJ8">
        <v>23247039.984408502</v>
      </c>
    </row>
    <row r="9" spans="1:36" hidden="1" x14ac:dyDescent="0.25">
      <c r="A9" t="s">
        <v>212</v>
      </c>
      <c r="B9" t="s">
        <v>225</v>
      </c>
      <c r="C9" t="s">
        <v>214</v>
      </c>
      <c r="D9" t="s">
        <v>221</v>
      </c>
      <c r="E9" t="s">
        <v>215</v>
      </c>
      <c r="F9" t="s">
        <v>222</v>
      </c>
      <c r="G9">
        <v>72000</v>
      </c>
      <c r="H9">
        <v>115000</v>
      </c>
      <c r="I9">
        <v>182932.78892602099</v>
      </c>
      <c r="J9">
        <v>316595.23350777302</v>
      </c>
      <c r="K9">
        <v>515987.33374525601</v>
      </c>
      <c r="L9">
        <v>781109.08963846997</v>
      </c>
      <c r="M9">
        <v>1111960.50118741</v>
      </c>
      <c r="N9">
        <v>1508541.56839209</v>
      </c>
      <c r="O9">
        <v>1970852.2912524899</v>
      </c>
      <c r="P9">
        <v>2498892.6697686301</v>
      </c>
      <c r="Q9">
        <v>3092662.7039405</v>
      </c>
      <c r="R9">
        <v>3752162.3937681001</v>
      </c>
      <c r="S9">
        <v>4477391.7392514301</v>
      </c>
      <c r="T9">
        <v>5268350.7403905001</v>
      </c>
      <c r="U9">
        <v>6125039.3971852902</v>
      </c>
      <c r="V9">
        <v>7047457.70963581</v>
      </c>
      <c r="W9">
        <v>8035605.6777420696</v>
      </c>
      <c r="X9">
        <v>9089483.3015040606</v>
      </c>
      <c r="Y9">
        <v>10209090.5809217</v>
      </c>
      <c r="Z9">
        <v>11394427.515995201</v>
      </c>
      <c r="AA9">
        <v>12579764.451068601</v>
      </c>
      <c r="AB9">
        <v>13765101.386142099</v>
      </c>
      <c r="AC9">
        <v>14950438.321215499</v>
      </c>
      <c r="AD9">
        <v>16135775.256289</v>
      </c>
      <c r="AE9">
        <v>17321112.1913624</v>
      </c>
      <c r="AF9">
        <v>18506449.126435898</v>
      </c>
      <c r="AG9">
        <v>19691786.0615093</v>
      </c>
      <c r="AH9">
        <v>20877122.996582799</v>
      </c>
      <c r="AI9">
        <v>22062459.9316562</v>
      </c>
      <c r="AJ9">
        <v>23247796.866729699</v>
      </c>
    </row>
    <row r="10" spans="1:36" hidden="1" x14ac:dyDescent="0.25">
      <c r="A10" t="s">
        <v>212</v>
      </c>
      <c r="B10" t="s">
        <v>226</v>
      </c>
      <c r="C10" t="s">
        <v>214</v>
      </c>
      <c r="D10" t="s">
        <v>54</v>
      </c>
      <c r="E10" t="s">
        <v>215</v>
      </c>
      <c r="F10" t="s">
        <v>216</v>
      </c>
      <c r="G10">
        <v>18450</v>
      </c>
      <c r="H10">
        <v>19350</v>
      </c>
      <c r="I10">
        <v>26879.105037178499</v>
      </c>
      <c r="J10">
        <v>52426.203058191299</v>
      </c>
      <c r="K10">
        <v>77973.301079204102</v>
      </c>
      <c r="L10">
        <v>103520.399100216</v>
      </c>
      <c r="M10">
        <v>129067.497121229</v>
      </c>
      <c r="N10">
        <v>154614.595142242</v>
      </c>
      <c r="O10">
        <v>180161.693163255</v>
      </c>
      <c r="P10">
        <v>205708.791184267</v>
      </c>
      <c r="Q10">
        <v>231255.88920527999</v>
      </c>
      <c r="R10">
        <v>256802.98722629299</v>
      </c>
      <c r="S10">
        <v>282350.08524730598</v>
      </c>
      <c r="T10">
        <v>307897.183268319</v>
      </c>
      <c r="U10">
        <v>333444.28128933202</v>
      </c>
      <c r="V10">
        <v>358991.37931034499</v>
      </c>
      <c r="W10">
        <v>384538.47733135702</v>
      </c>
      <c r="X10">
        <v>410085.57535236998</v>
      </c>
      <c r="Y10">
        <v>435632.673373383</v>
      </c>
      <c r="Z10">
        <v>461179.77139439498</v>
      </c>
      <c r="AA10">
        <v>486726.869415408</v>
      </c>
      <c r="AB10">
        <v>512273.96743642102</v>
      </c>
      <c r="AC10">
        <v>537821.06545743404</v>
      </c>
      <c r="AD10">
        <v>563368.16347844701</v>
      </c>
      <c r="AE10">
        <v>588915.26149945997</v>
      </c>
      <c r="AF10">
        <v>614462.359520472</v>
      </c>
      <c r="AG10">
        <v>640009.45754148695</v>
      </c>
      <c r="AH10">
        <v>665556.55556249595</v>
      </c>
      <c r="AI10">
        <v>691103.65358351101</v>
      </c>
      <c r="AJ10">
        <v>716650.75160452502</v>
      </c>
    </row>
    <row r="11" spans="1:36" x14ac:dyDescent="0.25">
      <c r="A11" t="s">
        <v>212</v>
      </c>
      <c r="B11" t="s">
        <v>226</v>
      </c>
      <c r="C11" t="s">
        <v>214</v>
      </c>
      <c r="D11" t="s">
        <v>54</v>
      </c>
      <c r="E11" t="s">
        <v>217</v>
      </c>
      <c r="F11" t="s">
        <v>218</v>
      </c>
      <c r="G11">
        <v>1070100</v>
      </c>
      <c r="H11">
        <v>1122300</v>
      </c>
      <c r="I11">
        <v>1558988.0921563499</v>
      </c>
      <c r="J11">
        <v>3040719.7773750899</v>
      </c>
      <c r="K11">
        <v>4522451.4625938302</v>
      </c>
      <c r="L11">
        <v>6004183.1478125798</v>
      </c>
      <c r="M11">
        <v>7485914.83303132</v>
      </c>
      <c r="N11">
        <v>8967646.5182500593</v>
      </c>
      <c r="O11">
        <v>10449378.2034688</v>
      </c>
      <c r="P11">
        <v>11931109.888687501</v>
      </c>
      <c r="Q11">
        <v>13412841.5739062</v>
      </c>
      <c r="R11">
        <v>14894573.259125</v>
      </c>
      <c r="S11">
        <v>16376304.944343699</v>
      </c>
      <c r="T11">
        <v>17858036.629562501</v>
      </c>
      <c r="U11">
        <v>19339768.3147812</v>
      </c>
      <c r="V11">
        <v>20821500</v>
      </c>
      <c r="W11">
        <v>22303231.685218699</v>
      </c>
      <c r="X11">
        <v>23784963.370437499</v>
      </c>
      <c r="Y11">
        <v>25266695.055656198</v>
      </c>
      <c r="Z11">
        <v>26748426.740874901</v>
      </c>
      <c r="AA11">
        <v>28230158.426093701</v>
      </c>
      <c r="AB11">
        <v>29711890.111312401</v>
      </c>
      <c r="AC11">
        <v>31193621.7965311</v>
      </c>
      <c r="AD11">
        <v>32675353.4817499</v>
      </c>
      <c r="AE11">
        <v>34157085.166968599</v>
      </c>
      <c r="AF11">
        <v>35638816.852187403</v>
      </c>
      <c r="AG11">
        <v>37120548.537406199</v>
      </c>
      <c r="AH11">
        <v>38602280.222624697</v>
      </c>
      <c r="AI11">
        <v>40084011.907843597</v>
      </c>
      <c r="AJ11">
        <v>41565743.593062401</v>
      </c>
    </row>
    <row r="12" spans="1:36" hidden="1" x14ac:dyDescent="0.25">
      <c r="A12" t="s">
        <v>212</v>
      </c>
      <c r="B12" t="s">
        <v>226</v>
      </c>
      <c r="C12" t="s">
        <v>214</v>
      </c>
      <c r="D12" t="s">
        <v>124</v>
      </c>
      <c r="E12" t="s">
        <v>215</v>
      </c>
      <c r="F12" t="s">
        <v>219</v>
      </c>
      <c r="G12">
        <v>22550</v>
      </c>
      <c r="H12">
        <v>23650</v>
      </c>
      <c r="I12">
        <v>32852.2394898848</v>
      </c>
      <c r="J12">
        <v>64076.470404455999</v>
      </c>
      <c r="K12">
        <v>95300.701319027197</v>
      </c>
      <c r="L12">
        <v>126524.932233598</v>
      </c>
      <c r="M12">
        <v>157749.163148169</v>
      </c>
      <c r="N12">
        <v>188973.39406274</v>
      </c>
      <c r="O12">
        <v>220197.62497731199</v>
      </c>
      <c r="P12">
        <v>251421.85589188299</v>
      </c>
      <c r="Q12">
        <v>282646.086806454</v>
      </c>
      <c r="R12">
        <v>313870.31772102503</v>
      </c>
      <c r="S12">
        <v>345094.548635596</v>
      </c>
      <c r="T12">
        <v>376318.77955016802</v>
      </c>
      <c r="U12">
        <v>407543.010464739</v>
      </c>
      <c r="V12">
        <v>438767.24137931003</v>
      </c>
      <c r="W12">
        <v>469991.47229388001</v>
      </c>
      <c r="X12">
        <v>501215.70320845302</v>
      </c>
      <c r="Y12">
        <v>532439.93412302295</v>
      </c>
      <c r="Z12">
        <v>563664.16503759404</v>
      </c>
      <c r="AA12">
        <v>594888.39595216606</v>
      </c>
      <c r="AB12">
        <v>626112.62686673703</v>
      </c>
      <c r="AC12">
        <v>657336.857781308</v>
      </c>
      <c r="AD12">
        <v>688561.08869588003</v>
      </c>
      <c r="AE12">
        <v>719785.319610451</v>
      </c>
      <c r="AF12">
        <v>751009.55052502197</v>
      </c>
      <c r="AG12">
        <v>782233.78143959504</v>
      </c>
      <c r="AH12">
        <v>813458.01235416101</v>
      </c>
      <c r="AI12">
        <v>844682.24326873606</v>
      </c>
      <c r="AJ12">
        <v>875906.47418330796</v>
      </c>
    </row>
    <row r="13" spans="1:36" x14ac:dyDescent="0.25">
      <c r="A13" t="s">
        <v>212</v>
      </c>
      <c r="B13" t="s">
        <v>226</v>
      </c>
      <c r="C13" t="s">
        <v>214</v>
      </c>
      <c r="D13" t="s">
        <v>124</v>
      </c>
      <c r="E13" t="s">
        <v>217</v>
      </c>
      <c r="F13" t="s">
        <v>220</v>
      </c>
      <c r="G13">
        <v>2322650</v>
      </c>
      <c r="H13">
        <v>2435950</v>
      </c>
      <c r="I13">
        <v>3383780.6674581398</v>
      </c>
      <c r="J13">
        <v>6599876.4516589697</v>
      </c>
      <c r="K13">
        <v>9815972.2358598094</v>
      </c>
      <c r="L13">
        <v>13032068.020060601</v>
      </c>
      <c r="M13">
        <v>16248163.804261399</v>
      </c>
      <c r="N13">
        <v>19464259.5884622</v>
      </c>
      <c r="O13">
        <v>22680355.372663099</v>
      </c>
      <c r="P13">
        <v>25896451.156863902</v>
      </c>
      <c r="Q13">
        <v>29112546.9410647</v>
      </c>
      <c r="R13">
        <v>32328642.7252656</v>
      </c>
      <c r="S13">
        <v>35544738.509466402</v>
      </c>
      <c r="T13">
        <v>38760834.293667302</v>
      </c>
      <c r="U13">
        <v>41976930.077868097</v>
      </c>
      <c r="V13">
        <v>45193025.862068899</v>
      </c>
      <c r="W13">
        <v>48409121.646269701</v>
      </c>
      <c r="X13">
        <v>51625217.430470601</v>
      </c>
      <c r="Y13">
        <v>54841313.214671403</v>
      </c>
      <c r="Z13">
        <v>58057408.998872101</v>
      </c>
      <c r="AA13">
        <v>61273504.783073097</v>
      </c>
      <c r="AB13">
        <v>64489600.5672739</v>
      </c>
      <c r="AC13">
        <v>67705696.351474702</v>
      </c>
      <c r="AD13">
        <v>70921792.135675594</v>
      </c>
      <c r="AE13">
        <v>74137887.919876397</v>
      </c>
      <c r="AF13">
        <v>77353983.704077303</v>
      </c>
      <c r="AG13">
        <v>80570079.4882783</v>
      </c>
      <c r="AH13">
        <v>83786175.272478595</v>
      </c>
      <c r="AI13">
        <v>87002271.0566798</v>
      </c>
      <c r="AJ13">
        <v>90218366.840880707</v>
      </c>
    </row>
    <row r="14" spans="1:36" hidden="1" x14ac:dyDescent="0.25">
      <c r="A14" t="s">
        <v>212</v>
      </c>
      <c r="B14" t="s">
        <v>226</v>
      </c>
      <c r="C14" t="s">
        <v>214</v>
      </c>
      <c r="D14" t="s">
        <v>221</v>
      </c>
      <c r="E14" t="s">
        <v>215</v>
      </c>
      <c r="F14" t="s">
        <v>222</v>
      </c>
      <c r="G14">
        <v>41000</v>
      </c>
      <c r="H14">
        <v>43000</v>
      </c>
      <c r="I14">
        <v>59731.344527063397</v>
      </c>
      <c r="J14">
        <v>116502.673462647</v>
      </c>
      <c r="K14">
        <v>173274.00239823101</v>
      </c>
      <c r="L14">
        <v>230045.331333815</v>
      </c>
      <c r="M14">
        <v>286816.660269399</v>
      </c>
      <c r="N14">
        <v>343587.98920498299</v>
      </c>
      <c r="O14">
        <v>400359.31814056699</v>
      </c>
      <c r="P14">
        <v>457130.64707614999</v>
      </c>
      <c r="Q14">
        <v>513901.97601173399</v>
      </c>
      <c r="R14">
        <v>570673.30494731897</v>
      </c>
      <c r="S14">
        <v>627444.63388290303</v>
      </c>
      <c r="T14">
        <v>684215.96281848697</v>
      </c>
      <c r="U14">
        <v>740987.29175407102</v>
      </c>
      <c r="V14">
        <v>797758.62068965496</v>
      </c>
      <c r="W14">
        <v>854529.94962523703</v>
      </c>
      <c r="X14">
        <v>911301.27856082295</v>
      </c>
      <c r="Y14">
        <v>968072.60749640595</v>
      </c>
      <c r="Z14">
        <v>1024843.93643198</v>
      </c>
      <c r="AA14">
        <v>1081615.2653675701</v>
      </c>
      <c r="AB14">
        <v>1138386.59430315</v>
      </c>
      <c r="AC14">
        <v>1195157.9232387401</v>
      </c>
      <c r="AD14">
        <v>1251929.2521743199</v>
      </c>
      <c r="AE14">
        <v>1308700.58110991</v>
      </c>
      <c r="AF14">
        <v>1365471.9100454899</v>
      </c>
      <c r="AG14">
        <v>1422243.23898108</v>
      </c>
      <c r="AH14">
        <v>1479014.5679166501</v>
      </c>
      <c r="AI14">
        <v>1535785.89685224</v>
      </c>
      <c r="AJ14">
        <v>1592557.2257878301</v>
      </c>
    </row>
    <row r="15" spans="1:36" hidden="1" x14ac:dyDescent="0.25">
      <c r="A15" t="s">
        <v>212</v>
      </c>
      <c r="B15" t="s">
        <v>227</v>
      </c>
      <c r="C15" t="s">
        <v>214</v>
      </c>
      <c r="D15" t="s">
        <v>54</v>
      </c>
      <c r="E15" t="s">
        <v>215</v>
      </c>
      <c r="F15" t="s">
        <v>216</v>
      </c>
      <c r="G15">
        <v>18450</v>
      </c>
      <c r="H15">
        <v>19350</v>
      </c>
      <c r="I15">
        <v>30569.755016709401</v>
      </c>
      <c r="J15">
        <v>60148.100061788398</v>
      </c>
      <c r="K15">
        <v>89726.445106867293</v>
      </c>
      <c r="L15">
        <v>119304.790151946</v>
      </c>
      <c r="M15">
        <v>148883.135197025</v>
      </c>
      <c r="N15">
        <v>178461.48024210401</v>
      </c>
      <c r="O15">
        <v>208039.82528718299</v>
      </c>
      <c r="P15">
        <v>237618.170332262</v>
      </c>
      <c r="Q15">
        <v>267196.51537734101</v>
      </c>
      <c r="R15">
        <v>296774.86042241898</v>
      </c>
      <c r="S15">
        <v>326353.20546749898</v>
      </c>
      <c r="T15">
        <v>355931.550512577</v>
      </c>
      <c r="U15">
        <v>385509.895557657</v>
      </c>
      <c r="V15">
        <v>415088.24060273502</v>
      </c>
      <c r="W15">
        <v>444666.58564781502</v>
      </c>
      <c r="X15">
        <v>474244.93069289299</v>
      </c>
      <c r="Y15">
        <v>503823.275737972</v>
      </c>
      <c r="Z15">
        <v>533401.62078305101</v>
      </c>
      <c r="AA15">
        <v>533401.62078305101</v>
      </c>
      <c r="AB15">
        <v>533401.62078305101</v>
      </c>
      <c r="AC15">
        <v>533401.62078305206</v>
      </c>
      <c r="AD15">
        <v>533401.62078305206</v>
      </c>
      <c r="AE15">
        <v>533401.62078305206</v>
      </c>
      <c r="AF15">
        <v>533401.62078305206</v>
      </c>
      <c r="AG15">
        <v>533401.62078305206</v>
      </c>
      <c r="AH15">
        <v>533401.62078305206</v>
      </c>
      <c r="AI15">
        <v>533401.62078305206</v>
      </c>
      <c r="AJ15">
        <v>533401.62078305206</v>
      </c>
    </row>
    <row r="16" spans="1:36" x14ac:dyDescent="0.25">
      <c r="A16" t="s">
        <v>212</v>
      </c>
      <c r="B16" t="s">
        <v>227</v>
      </c>
      <c r="C16" t="s">
        <v>214</v>
      </c>
      <c r="D16" t="s">
        <v>54</v>
      </c>
      <c r="E16" t="s">
        <v>217</v>
      </c>
      <c r="F16" t="s">
        <v>218</v>
      </c>
      <c r="G16">
        <v>1070100</v>
      </c>
      <c r="H16">
        <v>1122300</v>
      </c>
      <c r="I16">
        <v>1773045.7909691399</v>
      </c>
      <c r="J16">
        <v>3488589.8035837198</v>
      </c>
      <c r="K16">
        <v>5204133.8161982996</v>
      </c>
      <c r="L16">
        <v>6919677.8288128804</v>
      </c>
      <c r="M16">
        <v>8635221.8414274696</v>
      </c>
      <c r="N16">
        <v>10350765.854041999</v>
      </c>
      <c r="O16">
        <v>12066309.8666566</v>
      </c>
      <c r="P16">
        <v>13781853.8792712</v>
      </c>
      <c r="Q16">
        <v>15497397.8918857</v>
      </c>
      <c r="R16">
        <v>17212941.904500298</v>
      </c>
      <c r="S16">
        <v>18928485.917114899</v>
      </c>
      <c r="T16">
        <v>20644029.929729499</v>
      </c>
      <c r="U16">
        <v>22359573.942344099</v>
      </c>
      <c r="V16">
        <v>24075117.954958599</v>
      </c>
      <c r="W16">
        <v>25790661.9675733</v>
      </c>
      <c r="X16">
        <v>27506205.9801878</v>
      </c>
      <c r="Y16">
        <v>29221749.9928023</v>
      </c>
      <c r="Z16">
        <v>30937294.005417001</v>
      </c>
      <c r="AA16">
        <v>30937294.005417001</v>
      </c>
      <c r="AB16">
        <v>30937294.005417001</v>
      </c>
      <c r="AC16">
        <v>30937294.005417001</v>
      </c>
      <c r="AD16">
        <v>30937294.005417001</v>
      </c>
      <c r="AE16">
        <v>30937294.005417001</v>
      </c>
      <c r="AF16">
        <v>30937294.005417001</v>
      </c>
      <c r="AG16">
        <v>30937294.005417001</v>
      </c>
      <c r="AH16">
        <v>30937294.005417001</v>
      </c>
      <c r="AI16">
        <v>30937294.005417001</v>
      </c>
      <c r="AJ16">
        <v>30937294.005417001</v>
      </c>
    </row>
    <row r="17" spans="1:36" hidden="1" x14ac:dyDescent="0.25">
      <c r="A17" t="s">
        <v>212</v>
      </c>
      <c r="B17" t="s">
        <v>227</v>
      </c>
      <c r="C17" t="s">
        <v>214</v>
      </c>
      <c r="D17" t="s">
        <v>124</v>
      </c>
      <c r="E17" t="s">
        <v>215</v>
      </c>
      <c r="F17" t="s">
        <v>219</v>
      </c>
      <c r="G17">
        <v>22550</v>
      </c>
      <c r="H17">
        <v>23650</v>
      </c>
      <c r="I17">
        <v>37363.033909311504</v>
      </c>
      <c r="J17">
        <v>73514.344519963604</v>
      </c>
      <c r="K17">
        <v>109665.65513061501</v>
      </c>
      <c r="L17">
        <v>145816.96574126699</v>
      </c>
      <c r="M17">
        <v>181968.27635191899</v>
      </c>
      <c r="N17">
        <v>218119.58696257201</v>
      </c>
      <c r="O17">
        <v>254270.89757322299</v>
      </c>
      <c r="P17">
        <v>290422.20818387601</v>
      </c>
      <c r="Q17">
        <v>326573.51879452798</v>
      </c>
      <c r="R17">
        <v>362724.82940517901</v>
      </c>
      <c r="S17">
        <v>398876.14001583197</v>
      </c>
      <c r="T17">
        <v>435027.45062648301</v>
      </c>
      <c r="U17">
        <v>471178.76123713597</v>
      </c>
      <c r="V17">
        <v>507330.07184778701</v>
      </c>
      <c r="W17">
        <v>543481.38245844096</v>
      </c>
      <c r="X17">
        <v>579632.693069092</v>
      </c>
      <c r="Y17">
        <v>615784.00367974304</v>
      </c>
      <c r="Z17">
        <v>651935.31429039605</v>
      </c>
      <c r="AA17">
        <v>651935.31429039605</v>
      </c>
      <c r="AB17">
        <v>651935.31429039605</v>
      </c>
      <c r="AC17">
        <v>651935.31429039699</v>
      </c>
      <c r="AD17">
        <v>651935.31429039699</v>
      </c>
      <c r="AE17">
        <v>651935.31429039699</v>
      </c>
      <c r="AF17">
        <v>651935.31429039699</v>
      </c>
      <c r="AG17">
        <v>651935.31429039699</v>
      </c>
      <c r="AH17">
        <v>651935.31429039699</v>
      </c>
      <c r="AI17">
        <v>651935.31429039699</v>
      </c>
      <c r="AJ17">
        <v>651935.31429039699</v>
      </c>
    </row>
    <row r="18" spans="1:36" x14ac:dyDescent="0.25">
      <c r="A18" t="s">
        <v>212</v>
      </c>
      <c r="B18" t="s">
        <v>227</v>
      </c>
      <c r="C18" t="s">
        <v>214</v>
      </c>
      <c r="D18" t="s">
        <v>124</v>
      </c>
      <c r="E18" t="s">
        <v>217</v>
      </c>
      <c r="F18" t="s">
        <v>220</v>
      </c>
      <c r="G18">
        <v>2322650</v>
      </c>
      <c r="H18">
        <v>2435950</v>
      </c>
      <c r="I18">
        <v>3848392.4926590798</v>
      </c>
      <c r="J18">
        <v>7571977.4855562504</v>
      </c>
      <c r="K18">
        <v>11295562.4784534</v>
      </c>
      <c r="L18">
        <v>15019147.4713505</v>
      </c>
      <c r="M18">
        <v>18742732.4642477</v>
      </c>
      <c r="N18">
        <v>22466317.457144901</v>
      </c>
      <c r="O18">
        <v>26189902.450041998</v>
      </c>
      <c r="P18">
        <v>29913487.4429392</v>
      </c>
      <c r="Q18">
        <v>33637072.435836397</v>
      </c>
      <c r="R18">
        <v>37360657.428733498</v>
      </c>
      <c r="S18">
        <v>41084242.421630703</v>
      </c>
      <c r="T18">
        <v>44807827.414527804</v>
      </c>
      <c r="U18">
        <v>48531412.407425001</v>
      </c>
      <c r="V18">
        <v>52254997.400322102</v>
      </c>
      <c r="W18">
        <v>55978582.393219396</v>
      </c>
      <c r="X18">
        <v>59702167.386116497</v>
      </c>
      <c r="Y18">
        <v>63425752.379013598</v>
      </c>
      <c r="Z18">
        <v>67149337.371910796</v>
      </c>
      <c r="AA18">
        <v>67149337.371910796</v>
      </c>
      <c r="AB18">
        <v>67149337.371910796</v>
      </c>
      <c r="AC18">
        <v>67149337.3719109</v>
      </c>
      <c r="AD18">
        <v>67149337.3719109</v>
      </c>
      <c r="AE18">
        <v>67149337.3719109</v>
      </c>
      <c r="AF18">
        <v>67149337.3719109</v>
      </c>
      <c r="AG18">
        <v>67149337.3719109</v>
      </c>
      <c r="AH18">
        <v>67149337.3719109</v>
      </c>
      <c r="AI18">
        <v>67149337.3719109</v>
      </c>
      <c r="AJ18">
        <v>67149337.3719109</v>
      </c>
    </row>
    <row r="19" spans="1:36" hidden="1" x14ac:dyDescent="0.25">
      <c r="A19" t="s">
        <v>212</v>
      </c>
      <c r="B19" t="s">
        <v>227</v>
      </c>
      <c r="C19" t="s">
        <v>214</v>
      </c>
      <c r="D19" t="s">
        <v>221</v>
      </c>
      <c r="E19" t="s">
        <v>215</v>
      </c>
      <c r="F19" t="s">
        <v>222</v>
      </c>
      <c r="G19">
        <v>41000</v>
      </c>
      <c r="H19">
        <v>43000</v>
      </c>
      <c r="I19">
        <v>67932.788926020905</v>
      </c>
      <c r="J19">
        <v>133662.444581752</v>
      </c>
      <c r="K19">
        <v>199392.10023748199</v>
      </c>
      <c r="L19">
        <v>265121.75589321402</v>
      </c>
      <c r="M19">
        <v>330851.41154894501</v>
      </c>
      <c r="N19">
        <v>396581.06720467599</v>
      </c>
      <c r="O19">
        <v>462310.72286040703</v>
      </c>
      <c r="P19">
        <v>528040.37851613795</v>
      </c>
      <c r="Q19">
        <v>593770.03417186905</v>
      </c>
      <c r="R19">
        <v>659499.68982759898</v>
      </c>
      <c r="S19">
        <v>725229.34548333101</v>
      </c>
      <c r="T19">
        <v>790959.00113906094</v>
      </c>
      <c r="U19">
        <v>856688.65679479297</v>
      </c>
      <c r="V19">
        <v>922418.31245052302</v>
      </c>
      <c r="W19">
        <v>988147.96810625598</v>
      </c>
      <c r="X19">
        <v>1053877.6237619801</v>
      </c>
      <c r="Y19">
        <v>1119607.2794177099</v>
      </c>
      <c r="Z19">
        <v>1185336.93507344</v>
      </c>
      <c r="AA19">
        <v>1185336.93507344</v>
      </c>
      <c r="AB19">
        <v>1185336.93507344</v>
      </c>
      <c r="AC19">
        <v>1185336.93507345</v>
      </c>
      <c r="AD19">
        <v>1185336.93507345</v>
      </c>
      <c r="AE19">
        <v>1185336.93507345</v>
      </c>
      <c r="AF19">
        <v>1185336.93507345</v>
      </c>
      <c r="AG19">
        <v>1185336.93507345</v>
      </c>
      <c r="AH19">
        <v>1185336.93507345</v>
      </c>
      <c r="AI19">
        <v>1185336.93507345</v>
      </c>
      <c r="AJ19">
        <v>1185336.93507345</v>
      </c>
    </row>
    <row r="20" spans="1:36" hidden="1" x14ac:dyDescent="0.25">
      <c r="A20" t="s">
        <v>212</v>
      </c>
      <c r="B20" t="s">
        <v>228</v>
      </c>
      <c r="C20" t="s">
        <v>214</v>
      </c>
      <c r="D20" t="s">
        <v>54</v>
      </c>
      <c r="E20" t="s">
        <v>215</v>
      </c>
      <c r="F20" t="s">
        <v>216</v>
      </c>
      <c r="G20">
        <v>18450</v>
      </c>
      <c r="H20">
        <v>19350</v>
      </c>
      <c r="I20">
        <v>247258.928571428</v>
      </c>
      <c r="J20">
        <v>247258.928571428</v>
      </c>
      <c r="K20">
        <v>247258.928571428</v>
      </c>
      <c r="L20">
        <v>247258.928571428</v>
      </c>
      <c r="M20">
        <v>247258.928571428</v>
      </c>
      <c r="N20">
        <v>247258.928571428</v>
      </c>
      <c r="O20">
        <v>247258.928571428</v>
      </c>
      <c r="P20">
        <v>247258.928571428</v>
      </c>
      <c r="Q20">
        <v>247258.928571428</v>
      </c>
      <c r="R20">
        <v>247258.928571428</v>
      </c>
      <c r="S20">
        <v>247258.928571428</v>
      </c>
      <c r="T20">
        <v>247258.928571428</v>
      </c>
      <c r="U20">
        <v>247258.928571428</v>
      </c>
      <c r="V20">
        <v>247258.928571428</v>
      </c>
      <c r="W20">
        <v>247258.928571428</v>
      </c>
      <c r="X20">
        <v>247258.928571428</v>
      </c>
      <c r="Y20">
        <v>247258.928571428</v>
      </c>
      <c r="Z20">
        <v>247258.928571428</v>
      </c>
      <c r="AA20">
        <v>247258.928571428</v>
      </c>
      <c r="AB20">
        <v>247258.928571428</v>
      </c>
      <c r="AC20">
        <v>247258.928571428</v>
      </c>
      <c r="AD20">
        <v>247258.928571428</v>
      </c>
      <c r="AE20">
        <v>247258.928571428</v>
      </c>
      <c r="AF20">
        <v>247258.928571428</v>
      </c>
      <c r="AG20">
        <v>247258.928571428</v>
      </c>
      <c r="AH20">
        <v>247258.928571428</v>
      </c>
      <c r="AI20">
        <v>247258.928571428</v>
      </c>
      <c r="AJ20">
        <v>247258.928571428</v>
      </c>
    </row>
    <row r="21" spans="1:36" x14ac:dyDescent="0.25">
      <c r="A21" t="s">
        <v>212</v>
      </c>
      <c r="B21" t="s">
        <v>228</v>
      </c>
      <c r="C21" t="s">
        <v>214</v>
      </c>
      <c r="D21" t="s">
        <v>54</v>
      </c>
      <c r="E21" t="s">
        <v>217</v>
      </c>
      <c r="F21" t="s">
        <v>218</v>
      </c>
      <c r="G21">
        <v>1070100</v>
      </c>
      <c r="H21">
        <v>1122300</v>
      </c>
      <c r="I21">
        <v>14341017.8571428</v>
      </c>
      <c r="J21">
        <v>14341017.8571428</v>
      </c>
      <c r="K21">
        <v>14341017.8571428</v>
      </c>
      <c r="L21">
        <v>14341017.8571428</v>
      </c>
      <c r="M21">
        <v>14341017.8571428</v>
      </c>
      <c r="N21">
        <v>14341017.8571428</v>
      </c>
      <c r="O21">
        <v>14341017.8571428</v>
      </c>
      <c r="P21">
        <v>14341017.8571428</v>
      </c>
      <c r="Q21">
        <v>14341017.8571428</v>
      </c>
      <c r="R21">
        <v>14341017.8571428</v>
      </c>
      <c r="S21">
        <v>14341017.8571428</v>
      </c>
      <c r="T21">
        <v>14341017.8571428</v>
      </c>
      <c r="U21">
        <v>14341017.8571428</v>
      </c>
      <c r="V21">
        <v>14341017.8571428</v>
      </c>
      <c r="W21">
        <v>14341017.8571428</v>
      </c>
      <c r="X21">
        <v>14341017.8571428</v>
      </c>
      <c r="Y21">
        <v>14341017.8571428</v>
      </c>
      <c r="Z21">
        <v>14341017.8571428</v>
      </c>
      <c r="AA21">
        <v>14341017.8571428</v>
      </c>
      <c r="AB21">
        <v>14341017.8571428</v>
      </c>
      <c r="AC21">
        <v>14341017.8571428</v>
      </c>
      <c r="AD21">
        <v>14341017.8571428</v>
      </c>
      <c r="AE21">
        <v>14341017.8571428</v>
      </c>
      <c r="AF21">
        <v>14341017.8571428</v>
      </c>
      <c r="AG21">
        <v>14341017.8571428</v>
      </c>
      <c r="AH21">
        <v>14341017.8571428</v>
      </c>
      <c r="AI21">
        <v>14341017.8571428</v>
      </c>
      <c r="AJ21">
        <v>14341017.8571428</v>
      </c>
    </row>
    <row r="22" spans="1:36" hidden="1" x14ac:dyDescent="0.25">
      <c r="A22" t="s">
        <v>212</v>
      </c>
      <c r="B22" t="s">
        <v>228</v>
      </c>
      <c r="C22" t="s">
        <v>214</v>
      </c>
      <c r="D22" t="s">
        <v>124</v>
      </c>
      <c r="E22" t="s">
        <v>215</v>
      </c>
      <c r="F22" t="s">
        <v>219</v>
      </c>
      <c r="G22">
        <v>22550</v>
      </c>
      <c r="H22">
        <v>23650</v>
      </c>
      <c r="I22">
        <v>302205.35714285698</v>
      </c>
      <c r="J22">
        <v>302205.35714285698</v>
      </c>
      <c r="K22">
        <v>302205.35714285698</v>
      </c>
      <c r="L22">
        <v>302205.35714285698</v>
      </c>
      <c r="M22">
        <v>302205.35714285698</v>
      </c>
      <c r="N22">
        <v>302205.35714285698</v>
      </c>
      <c r="O22">
        <v>302205.35714285698</v>
      </c>
      <c r="P22">
        <v>302205.35714285698</v>
      </c>
      <c r="Q22">
        <v>302205.35714285698</v>
      </c>
      <c r="R22">
        <v>302205.35714285698</v>
      </c>
      <c r="S22">
        <v>302205.35714285698</v>
      </c>
      <c r="T22">
        <v>302205.35714285698</v>
      </c>
      <c r="U22">
        <v>302205.35714285698</v>
      </c>
      <c r="V22">
        <v>302205.35714285698</v>
      </c>
      <c r="W22">
        <v>302205.35714285698</v>
      </c>
      <c r="X22">
        <v>302205.35714285698</v>
      </c>
      <c r="Y22">
        <v>302205.35714285698</v>
      </c>
      <c r="Z22">
        <v>302205.35714285698</v>
      </c>
      <c r="AA22">
        <v>302205.35714285698</v>
      </c>
      <c r="AB22">
        <v>302205.35714285698</v>
      </c>
      <c r="AC22">
        <v>302205.35714285698</v>
      </c>
      <c r="AD22">
        <v>302205.35714285698</v>
      </c>
      <c r="AE22">
        <v>302205.35714285698</v>
      </c>
      <c r="AF22">
        <v>302205.35714285698</v>
      </c>
      <c r="AG22">
        <v>302205.35714285698</v>
      </c>
      <c r="AH22">
        <v>302205.35714285698</v>
      </c>
      <c r="AI22">
        <v>302205.35714285698</v>
      </c>
      <c r="AJ22">
        <v>302205.35714285698</v>
      </c>
    </row>
    <row r="23" spans="1:36" x14ac:dyDescent="0.25">
      <c r="A23" t="s">
        <v>212</v>
      </c>
      <c r="B23" t="s">
        <v>228</v>
      </c>
      <c r="C23" t="s">
        <v>214</v>
      </c>
      <c r="D23" t="s">
        <v>124</v>
      </c>
      <c r="E23" t="s">
        <v>217</v>
      </c>
      <c r="F23" t="s">
        <v>220</v>
      </c>
      <c r="G23">
        <v>2322650</v>
      </c>
      <c r="H23">
        <v>2435950</v>
      </c>
      <c r="I23">
        <v>31127151.785714202</v>
      </c>
      <c r="J23">
        <v>31127151.785714202</v>
      </c>
      <c r="K23">
        <v>31127151.785714202</v>
      </c>
      <c r="L23">
        <v>31127151.785714202</v>
      </c>
      <c r="M23">
        <v>31127151.785714202</v>
      </c>
      <c r="N23">
        <v>31127151.785714202</v>
      </c>
      <c r="O23">
        <v>31127151.785714202</v>
      </c>
      <c r="P23">
        <v>31127151.785714202</v>
      </c>
      <c r="Q23">
        <v>31127151.785714202</v>
      </c>
      <c r="R23">
        <v>31127151.785714202</v>
      </c>
      <c r="S23">
        <v>31127151.785714202</v>
      </c>
      <c r="T23">
        <v>31127151.785714202</v>
      </c>
      <c r="U23">
        <v>31127151.785714202</v>
      </c>
      <c r="V23">
        <v>31127151.785714202</v>
      </c>
      <c r="W23">
        <v>31127151.785714202</v>
      </c>
      <c r="X23">
        <v>31127151.785714202</v>
      </c>
      <c r="Y23">
        <v>31127151.785714202</v>
      </c>
      <c r="Z23">
        <v>31127151.785714202</v>
      </c>
      <c r="AA23">
        <v>31127151.785714202</v>
      </c>
      <c r="AB23">
        <v>31127151.785714202</v>
      </c>
      <c r="AC23">
        <v>31127151.785714202</v>
      </c>
      <c r="AD23">
        <v>31127151.785714202</v>
      </c>
      <c r="AE23">
        <v>31127151.785714202</v>
      </c>
      <c r="AF23">
        <v>31127151.785714202</v>
      </c>
      <c r="AG23">
        <v>31127151.785714202</v>
      </c>
      <c r="AH23">
        <v>31127151.785714202</v>
      </c>
      <c r="AI23">
        <v>31127151.785714202</v>
      </c>
      <c r="AJ23">
        <v>31127151.785714202</v>
      </c>
    </row>
    <row r="24" spans="1:36" hidden="1" x14ac:dyDescent="0.25">
      <c r="A24" t="s">
        <v>212</v>
      </c>
      <c r="B24" t="s">
        <v>228</v>
      </c>
      <c r="C24" t="s">
        <v>214</v>
      </c>
      <c r="D24" t="s">
        <v>221</v>
      </c>
      <c r="E24" t="s">
        <v>215</v>
      </c>
      <c r="F24" t="s">
        <v>222</v>
      </c>
      <c r="G24">
        <v>41000</v>
      </c>
      <c r="H24">
        <v>43000</v>
      </c>
      <c r="I24">
        <v>549464.28571428498</v>
      </c>
      <c r="J24">
        <v>549464.28571428498</v>
      </c>
      <c r="K24">
        <v>549464.28571428498</v>
      </c>
      <c r="L24">
        <v>549464.28571428498</v>
      </c>
      <c r="M24">
        <v>549464.28571428498</v>
      </c>
      <c r="N24">
        <v>549464.28571428498</v>
      </c>
      <c r="O24">
        <v>549464.28571428498</v>
      </c>
      <c r="P24">
        <v>549464.28571428498</v>
      </c>
      <c r="Q24">
        <v>549464.28571428498</v>
      </c>
      <c r="R24">
        <v>549464.28571428498</v>
      </c>
      <c r="S24">
        <v>549464.28571428498</v>
      </c>
      <c r="T24">
        <v>549464.28571428498</v>
      </c>
      <c r="U24">
        <v>549464.28571428498</v>
      </c>
      <c r="V24">
        <v>549464.28571428498</v>
      </c>
      <c r="W24">
        <v>549464.28571428498</v>
      </c>
      <c r="X24">
        <v>549464.28571428498</v>
      </c>
      <c r="Y24">
        <v>549464.28571428498</v>
      </c>
      <c r="Z24">
        <v>549464.28571428498</v>
      </c>
      <c r="AA24">
        <v>549464.28571428498</v>
      </c>
      <c r="AB24">
        <v>549464.28571428498</v>
      </c>
      <c r="AC24">
        <v>549464.28571428498</v>
      </c>
      <c r="AD24">
        <v>549464.28571428498</v>
      </c>
      <c r="AE24">
        <v>549464.28571428498</v>
      </c>
      <c r="AF24">
        <v>549464.28571428498</v>
      </c>
      <c r="AG24">
        <v>549464.28571428498</v>
      </c>
      <c r="AH24">
        <v>549464.28571428498</v>
      </c>
      <c r="AI24">
        <v>549464.28571428498</v>
      </c>
      <c r="AJ24">
        <v>549464.28571428498</v>
      </c>
    </row>
    <row r="25" spans="1:36" hidden="1" x14ac:dyDescent="0.25">
      <c r="A25" t="s">
        <v>212</v>
      </c>
      <c r="B25" t="s">
        <v>229</v>
      </c>
      <c r="C25" t="s">
        <v>214</v>
      </c>
      <c r="D25" t="s">
        <v>221</v>
      </c>
      <c r="E25" t="s">
        <v>215</v>
      </c>
      <c r="F25" t="s">
        <v>222</v>
      </c>
      <c r="G25">
        <v>72000</v>
      </c>
      <c r="H25">
        <v>115000</v>
      </c>
      <c r="I25">
        <v>664464.28571428498</v>
      </c>
      <c r="J25">
        <v>1213928.57142857</v>
      </c>
      <c r="K25">
        <v>1763392.8571428501</v>
      </c>
      <c r="L25">
        <v>2312857.1428571399</v>
      </c>
      <c r="M25">
        <v>2862321.4285714198</v>
      </c>
      <c r="N25">
        <v>3411785.7142857099</v>
      </c>
      <c r="O25">
        <v>3961249.9999999902</v>
      </c>
      <c r="P25">
        <v>4510714.2857142799</v>
      </c>
      <c r="Q25">
        <v>5060178.57142857</v>
      </c>
      <c r="R25">
        <v>5609642.8571428498</v>
      </c>
      <c r="S25">
        <v>6159107.1428571399</v>
      </c>
      <c r="T25">
        <v>6708571.4285714198</v>
      </c>
      <c r="U25">
        <v>7258035.7142857099</v>
      </c>
      <c r="V25">
        <v>7807499.9999999898</v>
      </c>
      <c r="W25">
        <v>8356964.2857142799</v>
      </c>
      <c r="X25">
        <v>8906428.5714285597</v>
      </c>
      <c r="Y25">
        <v>9455892.8571428508</v>
      </c>
      <c r="Z25">
        <v>10005357.142857101</v>
      </c>
      <c r="AA25">
        <v>10554821.428571399</v>
      </c>
      <c r="AB25">
        <v>11104285.7142857</v>
      </c>
      <c r="AC25">
        <v>11653749.999999899</v>
      </c>
      <c r="AD25">
        <v>12203214.2857142</v>
      </c>
      <c r="AE25">
        <v>12752678.5714285</v>
      </c>
      <c r="AF25">
        <v>13302142.8571428</v>
      </c>
      <c r="AG25">
        <v>13851607.142857101</v>
      </c>
      <c r="AH25">
        <v>14401071.428571399</v>
      </c>
      <c r="AI25">
        <v>14950535.7142857</v>
      </c>
      <c r="AJ25">
        <v>15499999.999999899</v>
      </c>
    </row>
    <row r="26" spans="1:36" hidden="1" x14ac:dyDescent="0.25">
      <c r="A26" t="s">
        <v>212</v>
      </c>
      <c r="B26" t="s">
        <v>230</v>
      </c>
      <c r="C26" t="s">
        <v>214</v>
      </c>
      <c r="D26" t="s">
        <v>221</v>
      </c>
      <c r="E26" t="s">
        <v>215</v>
      </c>
      <c r="F26" t="s">
        <v>222</v>
      </c>
      <c r="G26">
        <v>72000</v>
      </c>
      <c r="H26">
        <v>115000</v>
      </c>
      <c r="I26">
        <v>158000</v>
      </c>
      <c r="J26">
        <v>236322.96470750499</v>
      </c>
      <c r="K26">
        <v>352328.785804327</v>
      </c>
      <c r="L26">
        <v>506017.463290466</v>
      </c>
      <c r="M26">
        <v>697388.99716592301</v>
      </c>
      <c r="N26">
        <v>926443.38743069605</v>
      </c>
      <c r="O26">
        <v>1193180.63408478</v>
      </c>
      <c r="P26">
        <v>1497600.73712819</v>
      </c>
      <c r="Q26">
        <v>1839703.69656092</v>
      </c>
      <c r="R26">
        <v>2219489.5123829599</v>
      </c>
      <c r="S26">
        <v>2636958.1845943201</v>
      </c>
      <c r="T26">
        <v>3092109.7131949901</v>
      </c>
      <c r="U26">
        <v>3584944.09818498</v>
      </c>
      <c r="V26">
        <v>4115461.3395643001</v>
      </c>
      <c r="W26">
        <v>4683661.4373329198</v>
      </c>
      <c r="X26">
        <v>5289544.3914908702</v>
      </c>
      <c r="Y26">
        <v>5933110.2020381298</v>
      </c>
      <c r="Z26">
        <v>6614358.8689747099</v>
      </c>
      <c r="AA26">
        <v>7333290.3923006002</v>
      </c>
      <c r="AB26">
        <v>8089904.7720158203</v>
      </c>
      <c r="AC26">
        <v>8884202.0081203505</v>
      </c>
      <c r="AD26">
        <v>9716182.1006141994</v>
      </c>
      <c r="AE26">
        <v>10585845.049497301</v>
      </c>
      <c r="AF26">
        <v>11493190.8547698</v>
      </c>
      <c r="AG26">
        <v>12438219.5164316</v>
      </c>
      <c r="AH26">
        <v>13420931.034482701</v>
      </c>
      <c r="AI26">
        <v>14441325.408923101</v>
      </c>
      <c r="AJ26">
        <v>15499402.6397529</v>
      </c>
    </row>
    <row r="27" spans="1:36" hidden="1" x14ac:dyDescent="0.25">
      <c r="A27" t="s">
        <v>212</v>
      </c>
      <c r="B27" t="s">
        <v>231</v>
      </c>
      <c r="C27" t="s">
        <v>214</v>
      </c>
      <c r="D27" t="s">
        <v>221</v>
      </c>
      <c r="E27" t="s">
        <v>215</v>
      </c>
      <c r="F27" t="s">
        <v>222</v>
      </c>
      <c r="G27">
        <v>72000</v>
      </c>
      <c r="H27">
        <v>115000</v>
      </c>
      <c r="I27">
        <v>160852.09620437399</v>
      </c>
      <c r="J27">
        <v>250354.158899659</v>
      </c>
      <c r="K27">
        <v>383506.188085854</v>
      </c>
      <c r="L27">
        <v>560308.18376295897</v>
      </c>
      <c r="M27">
        <v>780760.14593097498</v>
      </c>
      <c r="N27">
        <v>1044862.0745899</v>
      </c>
      <c r="O27">
        <v>1352613.96973973</v>
      </c>
      <c r="P27">
        <v>1704015.83138048</v>
      </c>
      <c r="Q27">
        <v>2099067.6595121399</v>
      </c>
      <c r="R27">
        <v>2537769.4541347101</v>
      </c>
      <c r="S27">
        <v>3020121.2152481801</v>
      </c>
      <c r="T27">
        <v>3546122.9428525702</v>
      </c>
      <c r="U27">
        <v>4115774.6369478698</v>
      </c>
      <c r="V27">
        <v>4729076.2975340802</v>
      </c>
      <c r="W27">
        <v>5386027.9246111996</v>
      </c>
      <c r="X27">
        <v>6086629.5181792304</v>
      </c>
      <c r="Y27">
        <v>6830881.0782381697</v>
      </c>
      <c r="Z27">
        <v>7618782.6047880203</v>
      </c>
      <c r="AA27">
        <v>8406684.1313378699</v>
      </c>
      <c r="AB27">
        <v>9194585.6578877196</v>
      </c>
      <c r="AC27">
        <v>9982487.1844375804</v>
      </c>
      <c r="AD27">
        <v>10770388.7109874</v>
      </c>
      <c r="AE27">
        <v>11558290.2375372</v>
      </c>
      <c r="AF27">
        <v>12346191.7640871</v>
      </c>
      <c r="AG27">
        <v>13134093.290636901</v>
      </c>
      <c r="AH27">
        <v>13921994.817186801</v>
      </c>
      <c r="AI27">
        <v>14709896.343736701</v>
      </c>
      <c r="AJ27">
        <v>15497797.8702865</v>
      </c>
    </row>
    <row r="28" spans="1:36" hidden="1" x14ac:dyDescent="0.25">
      <c r="A28" t="s">
        <v>212</v>
      </c>
      <c r="B28" t="s">
        <v>232</v>
      </c>
      <c r="C28" t="s">
        <v>214</v>
      </c>
      <c r="D28" t="s">
        <v>54</v>
      </c>
      <c r="E28" t="s">
        <v>215</v>
      </c>
      <c r="F28" t="s">
        <v>216</v>
      </c>
      <c r="G28">
        <v>18450</v>
      </c>
      <c r="H28">
        <v>19350</v>
      </c>
      <c r="I28">
        <v>19350</v>
      </c>
      <c r="J28">
        <v>35245.334118377301</v>
      </c>
      <c r="K28">
        <v>52202.619493569997</v>
      </c>
      <c r="L28">
        <v>69159.904868762693</v>
      </c>
      <c r="M28">
        <v>86117.190243955294</v>
      </c>
      <c r="N28">
        <v>103074.475619148</v>
      </c>
      <c r="O28">
        <v>120031.76099434</v>
      </c>
      <c r="P28">
        <v>136989.046369533</v>
      </c>
      <c r="Q28">
        <v>153946.33174472599</v>
      </c>
      <c r="R28">
        <v>170903.617119918</v>
      </c>
      <c r="S28">
        <v>187860.90249511099</v>
      </c>
      <c r="T28">
        <v>204818.18787030401</v>
      </c>
      <c r="U28">
        <v>221775.47324549599</v>
      </c>
      <c r="V28">
        <v>238732.75862068901</v>
      </c>
      <c r="W28">
        <v>255690.04399588201</v>
      </c>
      <c r="X28">
        <v>272647.32937107497</v>
      </c>
      <c r="Y28">
        <v>289604.61474626802</v>
      </c>
      <c r="Z28">
        <v>306561.90012146003</v>
      </c>
      <c r="AA28">
        <v>323519.18549665197</v>
      </c>
      <c r="AB28">
        <v>340476.47087184602</v>
      </c>
      <c r="AC28">
        <v>357433.75624703802</v>
      </c>
      <c r="AD28">
        <v>374391.04162223102</v>
      </c>
      <c r="AE28">
        <v>391348.32699742401</v>
      </c>
      <c r="AF28">
        <v>408305.61237261503</v>
      </c>
      <c r="AG28">
        <v>425262.89774781</v>
      </c>
      <c r="AH28">
        <v>442220.183123002</v>
      </c>
      <c r="AI28">
        <v>459177.468498195</v>
      </c>
      <c r="AJ28">
        <v>476134.753873387</v>
      </c>
    </row>
    <row r="29" spans="1:36" x14ac:dyDescent="0.25">
      <c r="A29" t="s">
        <v>212</v>
      </c>
      <c r="B29" t="s">
        <v>232</v>
      </c>
      <c r="C29" t="s">
        <v>214</v>
      </c>
      <c r="D29" t="s">
        <v>54</v>
      </c>
      <c r="E29" t="s">
        <v>217</v>
      </c>
      <c r="F29" t="s">
        <v>218</v>
      </c>
      <c r="G29">
        <v>1070100</v>
      </c>
      <c r="H29">
        <v>1122300</v>
      </c>
      <c r="I29">
        <v>1122300</v>
      </c>
      <c r="J29">
        <v>2044229.37886588</v>
      </c>
      <c r="K29">
        <v>3027751.9306270601</v>
      </c>
      <c r="L29">
        <v>4011274.48238823</v>
      </c>
      <c r="M29">
        <v>4994797.0341494</v>
      </c>
      <c r="N29">
        <v>5978319.5859105904</v>
      </c>
      <c r="O29">
        <v>6961842.1376717603</v>
      </c>
      <c r="P29">
        <v>7945364.6894329404</v>
      </c>
      <c r="Q29">
        <v>8928887.2411941197</v>
      </c>
      <c r="R29">
        <v>9912409.7929552905</v>
      </c>
      <c r="S29">
        <v>10895932.3447164</v>
      </c>
      <c r="T29">
        <v>11879454.896477601</v>
      </c>
      <c r="U29">
        <v>12862977.448238799</v>
      </c>
      <c r="V29">
        <v>13846500</v>
      </c>
      <c r="W29">
        <v>14830022.5517611</v>
      </c>
      <c r="X29">
        <v>15813545.103522301</v>
      </c>
      <c r="Y29">
        <v>16797067.6552835</v>
      </c>
      <c r="Z29">
        <v>17780590.207044601</v>
      </c>
      <c r="AA29">
        <v>18764112.7588058</v>
      </c>
      <c r="AB29">
        <v>19747635.310566999</v>
      </c>
      <c r="AC29">
        <v>20731157.862328202</v>
      </c>
      <c r="AD29">
        <v>21714680.4140894</v>
      </c>
      <c r="AE29">
        <v>22698202.965850599</v>
      </c>
      <c r="AF29">
        <v>23681725.5176116</v>
      </c>
      <c r="AG29">
        <v>24665248.0693729</v>
      </c>
      <c r="AH29">
        <v>25648770.621134099</v>
      </c>
      <c r="AI29">
        <v>26632293.172895301</v>
      </c>
      <c r="AJ29">
        <v>27615815.724656399</v>
      </c>
    </row>
    <row r="30" spans="1:36" hidden="1" x14ac:dyDescent="0.25">
      <c r="A30" t="s">
        <v>212</v>
      </c>
      <c r="B30" t="s">
        <v>232</v>
      </c>
      <c r="C30" t="s">
        <v>214</v>
      </c>
      <c r="D30" t="s">
        <v>124</v>
      </c>
      <c r="E30" t="s">
        <v>215</v>
      </c>
      <c r="F30" t="s">
        <v>219</v>
      </c>
      <c r="G30">
        <v>22550</v>
      </c>
      <c r="H30">
        <v>23650</v>
      </c>
      <c r="I30">
        <v>23650</v>
      </c>
      <c r="J30">
        <v>43077.630589127803</v>
      </c>
      <c r="K30">
        <v>63803.201603252201</v>
      </c>
      <c r="L30">
        <v>84528.772617376599</v>
      </c>
      <c r="M30">
        <v>105254.3436315</v>
      </c>
      <c r="N30">
        <v>125979.914645625</v>
      </c>
      <c r="O30">
        <v>146705.48565974901</v>
      </c>
      <c r="P30">
        <v>167431.056673874</v>
      </c>
      <c r="Q30">
        <v>188156.627687998</v>
      </c>
      <c r="R30">
        <v>208882.19870212299</v>
      </c>
      <c r="S30">
        <v>229607.76971624701</v>
      </c>
      <c r="T30">
        <v>250333.340730372</v>
      </c>
      <c r="U30">
        <v>271058.91174449603</v>
      </c>
      <c r="V30">
        <v>291784.48275862</v>
      </c>
      <c r="W30">
        <v>312510.05377274501</v>
      </c>
      <c r="X30">
        <v>333235.62478686898</v>
      </c>
      <c r="Y30">
        <v>353961.195800994</v>
      </c>
      <c r="Z30">
        <v>374686.76681511803</v>
      </c>
      <c r="AA30">
        <v>395412.33782924199</v>
      </c>
      <c r="AB30">
        <v>416137.90884336701</v>
      </c>
      <c r="AC30">
        <v>436863.47985749098</v>
      </c>
      <c r="AD30">
        <v>457589.05087161501</v>
      </c>
      <c r="AE30">
        <v>478314.62188574002</v>
      </c>
      <c r="AF30">
        <v>499040.192899863</v>
      </c>
      <c r="AG30">
        <v>519765.76391399</v>
      </c>
      <c r="AH30">
        <v>540491.33492811304</v>
      </c>
      <c r="AI30">
        <v>561216.90594223805</v>
      </c>
      <c r="AJ30">
        <v>581942.47695636202</v>
      </c>
    </row>
    <row r="31" spans="1:36" x14ac:dyDescent="0.25">
      <c r="A31" t="s">
        <v>212</v>
      </c>
      <c r="B31" t="s">
        <v>232</v>
      </c>
      <c r="C31" t="s">
        <v>214</v>
      </c>
      <c r="D31" t="s">
        <v>124</v>
      </c>
      <c r="E31" t="s">
        <v>217</v>
      </c>
      <c r="F31" t="s">
        <v>220</v>
      </c>
      <c r="G31">
        <v>2322650</v>
      </c>
      <c r="H31">
        <v>2435950</v>
      </c>
      <c r="I31">
        <v>2435950</v>
      </c>
      <c r="J31">
        <v>4436995.95068016</v>
      </c>
      <c r="K31">
        <v>6571729.76513498</v>
      </c>
      <c r="L31">
        <v>8706463.5795897897</v>
      </c>
      <c r="M31">
        <v>10841197.3940446</v>
      </c>
      <c r="N31">
        <v>12975931.2084994</v>
      </c>
      <c r="O31">
        <v>15110665.022954199</v>
      </c>
      <c r="P31">
        <v>17245398.837409001</v>
      </c>
      <c r="Q31">
        <v>19380132.651863798</v>
      </c>
      <c r="R31">
        <v>21514866.4663186</v>
      </c>
      <c r="S31">
        <v>23649600.280773401</v>
      </c>
      <c r="T31">
        <v>25784334.095228299</v>
      </c>
      <c r="U31">
        <v>27919067.909683</v>
      </c>
      <c r="V31">
        <v>30053801.724137899</v>
      </c>
      <c r="W31">
        <v>32188535.5385927</v>
      </c>
      <c r="X31">
        <v>34323269.353047498</v>
      </c>
      <c r="Y31">
        <v>36458003.167502403</v>
      </c>
      <c r="Z31">
        <v>38592736.9819571</v>
      </c>
      <c r="AA31">
        <v>40727470.796411902</v>
      </c>
      <c r="AB31">
        <v>42862204.6108668</v>
      </c>
      <c r="AC31">
        <v>44996938.425321601</v>
      </c>
      <c r="AD31">
        <v>47131672.239776403</v>
      </c>
      <c r="AE31">
        <v>49266406.054231197</v>
      </c>
      <c r="AF31">
        <v>51401139.868685901</v>
      </c>
      <c r="AG31">
        <v>53535873.683140904</v>
      </c>
      <c r="AH31">
        <v>55670607.497595698</v>
      </c>
      <c r="AI31">
        <v>57805341.312050499</v>
      </c>
      <c r="AJ31">
        <v>59940075.1265053</v>
      </c>
    </row>
    <row r="32" spans="1:36" hidden="1" x14ac:dyDescent="0.25">
      <c r="A32" t="s">
        <v>212</v>
      </c>
      <c r="B32" t="s">
        <v>232</v>
      </c>
      <c r="C32" t="s">
        <v>214</v>
      </c>
      <c r="D32" t="s">
        <v>221</v>
      </c>
      <c r="E32" t="s">
        <v>215</v>
      </c>
      <c r="F32" t="s">
        <v>222</v>
      </c>
      <c r="G32">
        <v>41000</v>
      </c>
      <c r="H32">
        <v>43000</v>
      </c>
      <c r="I32">
        <v>43000</v>
      </c>
      <c r="J32">
        <v>78322.964707505103</v>
      </c>
      <c r="K32">
        <v>116005.82109682199</v>
      </c>
      <c r="L32">
        <v>153688.677486139</v>
      </c>
      <c r="M32">
        <v>191371.53387545599</v>
      </c>
      <c r="N32">
        <v>229054.39026477301</v>
      </c>
      <c r="O32">
        <v>266737.24665409001</v>
      </c>
      <c r="P32">
        <v>304420.10304340703</v>
      </c>
      <c r="Q32">
        <v>342102.95943272498</v>
      </c>
      <c r="R32">
        <v>379785.815822042</v>
      </c>
      <c r="S32">
        <v>417468.67221135797</v>
      </c>
      <c r="T32">
        <v>455151.52860067599</v>
      </c>
      <c r="U32">
        <v>492834.38498999202</v>
      </c>
      <c r="V32">
        <v>530517.24137931003</v>
      </c>
      <c r="W32">
        <v>568200.09776862699</v>
      </c>
      <c r="X32">
        <v>605882.95415794395</v>
      </c>
      <c r="Y32">
        <v>643565.81054726196</v>
      </c>
      <c r="Z32">
        <v>681248.666936578</v>
      </c>
      <c r="AA32">
        <v>718931.52332589496</v>
      </c>
      <c r="AB32">
        <v>756614.37971521297</v>
      </c>
      <c r="AC32">
        <v>794297.23610453005</v>
      </c>
      <c r="AD32">
        <v>831980.09249384701</v>
      </c>
      <c r="AE32">
        <v>869662.94888316398</v>
      </c>
      <c r="AF32">
        <v>907345.80527247803</v>
      </c>
      <c r="AG32">
        <v>945028.6616618</v>
      </c>
      <c r="AH32">
        <v>982711.51805111498</v>
      </c>
      <c r="AI32">
        <v>1020394.37444043</v>
      </c>
      <c r="AJ32">
        <v>1058077.2308297399</v>
      </c>
    </row>
    <row r="33" spans="1:36" hidden="1" x14ac:dyDescent="0.25">
      <c r="A33" t="s">
        <v>212</v>
      </c>
      <c r="B33" t="s">
        <v>233</v>
      </c>
      <c r="C33" t="s">
        <v>214</v>
      </c>
      <c r="D33" t="s">
        <v>54</v>
      </c>
      <c r="E33" t="s">
        <v>215</v>
      </c>
      <c r="F33" t="s">
        <v>216</v>
      </c>
      <c r="G33">
        <v>18450</v>
      </c>
      <c r="H33">
        <v>19350</v>
      </c>
      <c r="I33">
        <v>20633.4432919684</v>
      </c>
      <c r="J33">
        <v>40275.928212878098</v>
      </c>
      <c r="K33">
        <v>59918.413133787799</v>
      </c>
      <c r="L33">
        <v>79560.898054697405</v>
      </c>
      <c r="M33">
        <v>99203.382975607106</v>
      </c>
      <c r="N33">
        <v>118845.86789651601</v>
      </c>
      <c r="O33">
        <v>138488.352817426</v>
      </c>
      <c r="P33">
        <v>158130.83773833601</v>
      </c>
      <c r="Q33">
        <v>177773.32265924499</v>
      </c>
      <c r="R33">
        <v>197415.807580155</v>
      </c>
      <c r="S33">
        <v>217058.29250106501</v>
      </c>
      <c r="T33">
        <v>236700.77742197399</v>
      </c>
      <c r="U33">
        <v>256343.262342884</v>
      </c>
      <c r="V33">
        <v>275985.74726379401</v>
      </c>
      <c r="W33">
        <v>295628.232184703</v>
      </c>
      <c r="X33">
        <v>315270.71710561297</v>
      </c>
      <c r="Y33">
        <v>334913.20202652301</v>
      </c>
      <c r="Z33">
        <v>354555.686947432</v>
      </c>
      <c r="AA33">
        <v>354555.686947432</v>
      </c>
      <c r="AB33">
        <v>354555.686947432</v>
      </c>
      <c r="AC33">
        <v>354555.68694743398</v>
      </c>
      <c r="AD33">
        <v>354555.68694743398</v>
      </c>
      <c r="AE33">
        <v>354555.68694743398</v>
      </c>
      <c r="AF33">
        <v>354555.68694743398</v>
      </c>
      <c r="AG33">
        <v>354555.68694743398</v>
      </c>
      <c r="AH33">
        <v>354555.68694743398</v>
      </c>
      <c r="AI33">
        <v>354555.68694743398</v>
      </c>
      <c r="AJ33">
        <v>354555.68694743398</v>
      </c>
    </row>
    <row r="34" spans="1:36" x14ac:dyDescent="0.25">
      <c r="A34" t="s">
        <v>212</v>
      </c>
      <c r="B34" t="s">
        <v>233</v>
      </c>
      <c r="C34" t="s">
        <v>214</v>
      </c>
      <c r="D34" t="s">
        <v>54</v>
      </c>
      <c r="E34" t="s">
        <v>217</v>
      </c>
      <c r="F34" t="s">
        <v>218</v>
      </c>
      <c r="G34">
        <v>1070100</v>
      </c>
      <c r="H34">
        <v>1122300</v>
      </c>
      <c r="I34">
        <v>1196739.7109341701</v>
      </c>
      <c r="J34">
        <v>2336003.8363469299</v>
      </c>
      <c r="K34">
        <v>3475267.9617596902</v>
      </c>
      <c r="L34">
        <v>4614532.0871724496</v>
      </c>
      <c r="M34">
        <v>5753796.2125852099</v>
      </c>
      <c r="N34">
        <v>6893060.3379979702</v>
      </c>
      <c r="O34">
        <v>8032324.4634107398</v>
      </c>
      <c r="P34">
        <v>9171588.5888234992</v>
      </c>
      <c r="Q34">
        <v>10310852.7142362</v>
      </c>
      <c r="R34">
        <v>11450116.839648999</v>
      </c>
      <c r="S34">
        <v>12589380.9650617</v>
      </c>
      <c r="T34">
        <v>13728645.090474499</v>
      </c>
      <c r="U34">
        <v>14867909.215887301</v>
      </c>
      <c r="V34">
        <v>16007173.3413</v>
      </c>
      <c r="W34">
        <v>17146437.466712799</v>
      </c>
      <c r="X34">
        <v>18285701.592125501</v>
      </c>
      <c r="Y34">
        <v>19424965.717538301</v>
      </c>
      <c r="Z34">
        <v>20564229.8429511</v>
      </c>
      <c r="AA34">
        <v>20564229.8429511</v>
      </c>
      <c r="AB34">
        <v>20564229.8429511</v>
      </c>
      <c r="AC34">
        <v>20564229.8429511</v>
      </c>
      <c r="AD34">
        <v>20564229.8429511</v>
      </c>
      <c r="AE34">
        <v>20564229.8429511</v>
      </c>
      <c r="AF34">
        <v>20564229.8429511</v>
      </c>
      <c r="AG34">
        <v>20564229.8429511</v>
      </c>
      <c r="AH34">
        <v>20564229.8429511</v>
      </c>
      <c r="AI34">
        <v>20564229.8429511</v>
      </c>
      <c r="AJ34">
        <v>20564229.8429511</v>
      </c>
    </row>
    <row r="35" spans="1:36" hidden="1" x14ac:dyDescent="0.25">
      <c r="A35" t="s">
        <v>212</v>
      </c>
      <c r="B35" t="s">
        <v>233</v>
      </c>
      <c r="C35" t="s">
        <v>214</v>
      </c>
      <c r="D35" t="s">
        <v>124</v>
      </c>
      <c r="E35" t="s">
        <v>215</v>
      </c>
      <c r="F35" t="s">
        <v>219</v>
      </c>
      <c r="G35">
        <v>22550</v>
      </c>
      <c r="H35">
        <v>23650</v>
      </c>
      <c r="I35">
        <v>25218.652912405902</v>
      </c>
      <c r="J35">
        <v>49226.134482406604</v>
      </c>
      <c r="K35">
        <v>73233.616052407306</v>
      </c>
      <c r="L35">
        <v>97241.097622407993</v>
      </c>
      <c r="M35">
        <v>121248.579192408</v>
      </c>
      <c r="N35">
        <v>145256.060762409</v>
      </c>
      <c r="O35">
        <v>169263.54233241</v>
      </c>
      <c r="P35">
        <v>193271.02390241099</v>
      </c>
      <c r="Q35">
        <v>217278.50547241099</v>
      </c>
      <c r="R35">
        <v>241285.98704241199</v>
      </c>
      <c r="S35">
        <v>265293.46861241298</v>
      </c>
      <c r="T35">
        <v>289300.95018241298</v>
      </c>
      <c r="U35">
        <v>313308.43175241398</v>
      </c>
      <c r="V35">
        <v>337315.91332241503</v>
      </c>
      <c r="W35">
        <v>361323.39489241497</v>
      </c>
      <c r="X35">
        <v>385330.87646241602</v>
      </c>
      <c r="Y35">
        <v>409338.35803241702</v>
      </c>
      <c r="Z35">
        <v>433345.83960241702</v>
      </c>
      <c r="AA35">
        <v>433345.83960241702</v>
      </c>
      <c r="AB35">
        <v>433345.83960241702</v>
      </c>
      <c r="AC35">
        <v>433345.839602419</v>
      </c>
      <c r="AD35">
        <v>433345.839602419</v>
      </c>
      <c r="AE35">
        <v>433345.839602419</v>
      </c>
      <c r="AF35">
        <v>433345.839602419</v>
      </c>
      <c r="AG35">
        <v>433345.839602419</v>
      </c>
      <c r="AH35">
        <v>433345.839602419</v>
      </c>
      <c r="AI35">
        <v>433345.839602419</v>
      </c>
      <c r="AJ35">
        <v>433345.839602419</v>
      </c>
    </row>
    <row r="36" spans="1:36" x14ac:dyDescent="0.25">
      <c r="A36" t="s">
        <v>212</v>
      </c>
      <c r="B36" t="s">
        <v>233</v>
      </c>
      <c r="C36" t="s">
        <v>214</v>
      </c>
      <c r="D36" t="s">
        <v>124</v>
      </c>
      <c r="E36" t="s">
        <v>217</v>
      </c>
      <c r="F36" t="s">
        <v>220</v>
      </c>
      <c r="G36">
        <v>2322650</v>
      </c>
      <c r="H36">
        <v>2435950</v>
      </c>
      <c r="I36">
        <v>2597521.2499778001</v>
      </c>
      <c r="J36">
        <v>5070291.8516878802</v>
      </c>
      <c r="K36">
        <v>7543062.4533979502</v>
      </c>
      <c r="L36">
        <v>10015833.055108</v>
      </c>
      <c r="M36">
        <v>12488603.656818099</v>
      </c>
      <c r="N36">
        <v>14961374.2585281</v>
      </c>
      <c r="O36">
        <v>17434144.860238198</v>
      </c>
      <c r="P36">
        <v>19906915.461948302</v>
      </c>
      <c r="Q36">
        <v>22379686.063658301</v>
      </c>
      <c r="R36">
        <v>24852456.665368401</v>
      </c>
      <c r="S36">
        <v>27325227.2670785</v>
      </c>
      <c r="T36">
        <v>29797997.868788499</v>
      </c>
      <c r="U36">
        <v>32270768.4704987</v>
      </c>
      <c r="V36">
        <v>34743539.072208703</v>
      </c>
      <c r="W36">
        <v>37216309.673918799</v>
      </c>
      <c r="X36">
        <v>39689080.275628798</v>
      </c>
      <c r="Y36">
        <v>42161850.877338998</v>
      </c>
      <c r="Z36">
        <v>44634621.479048997</v>
      </c>
      <c r="AA36">
        <v>44634621.479048997</v>
      </c>
      <c r="AB36">
        <v>44634621.479048997</v>
      </c>
      <c r="AC36">
        <v>44634621.479049198</v>
      </c>
      <c r="AD36">
        <v>44634621.479049198</v>
      </c>
      <c r="AE36">
        <v>44634621.479049198</v>
      </c>
      <c r="AF36">
        <v>44634621.479049198</v>
      </c>
      <c r="AG36">
        <v>44634621.479049198</v>
      </c>
      <c r="AH36">
        <v>44634621.479049198</v>
      </c>
      <c r="AI36">
        <v>44634621.479049198</v>
      </c>
      <c r="AJ36">
        <v>44634621.479049198</v>
      </c>
    </row>
    <row r="37" spans="1:36" hidden="1" x14ac:dyDescent="0.25">
      <c r="A37" t="s">
        <v>212</v>
      </c>
      <c r="B37" t="s">
        <v>233</v>
      </c>
      <c r="C37" t="s">
        <v>214</v>
      </c>
      <c r="D37" t="s">
        <v>221</v>
      </c>
      <c r="E37" t="s">
        <v>215</v>
      </c>
      <c r="F37" t="s">
        <v>222</v>
      </c>
      <c r="G37">
        <v>41000</v>
      </c>
      <c r="H37">
        <v>43000</v>
      </c>
      <c r="I37">
        <v>45852.096204374298</v>
      </c>
      <c r="J37">
        <v>89502.062695284694</v>
      </c>
      <c r="K37">
        <v>133152.029186195</v>
      </c>
      <c r="L37">
        <v>176801.99567710501</v>
      </c>
      <c r="M37">
        <v>220451.96216801499</v>
      </c>
      <c r="N37">
        <v>264101.92865892599</v>
      </c>
      <c r="O37">
        <v>307751.89514983603</v>
      </c>
      <c r="P37">
        <v>351401.861640747</v>
      </c>
      <c r="Q37">
        <v>395051.82813165698</v>
      </c>
      <c r="R37">
        <v>438701.79462256702</v>
      </c>
      <c r="S37">
        <v>482351.76111347799</v>
      </c>
      <c r="T37">
        <v>526001.72760438803</v>
      </c>
      <c r="U37">
        <v>569651.694095299</v>
      </c>
      <c r="V37">
        <v>613301.66058620904</v>
      </c>
      <c r="W37">
        <v>656951.62707711896</v>
      </c>
      <c r="X37">
        <v>700601.593568029</v>
      </c>
      <c r="Y37">
        <v>744251.56005894102</v>
      </c>
      <c r="Z37">
        <v>787901.52654985001</v>
      </c>
      <c r="AA37">
        <v>787901.52654985001</v>
      </c>
      <c r="AB37">
        <v>787901.52654985001</v>
      </c>
      <c r="AC37">
        <v>787901.52654985304</v>
      </c>
      <c r="AD37">
        <v>787901.52654985304</v>
      </c>
      <c r="AE37">
        <v>787901.52654985304</v>
      </c>
      <c r="AF37">
        <v>787901.52654985304</v>
      </c>
      <c r="AG37">
        <v>787901.52654985304</v>
      </c>
      <c r="AH37">
        <v>787901.52654985304</v>
      </c>
      <c r="AI37">
        <v>787901.52654985304</v>
      </c>
      <c r="AJ37">
        <v>787901.52654985304</v>
      </c>
    </row>
  </sheetData>
  <autoFilter ref="A1:AJ37" xr:uid="{A7921BC9-7E15-45C1-91E4-6603017B86F9}">
    <filterColumn colId="4">
      <filters>
        <filter val="Surface in m2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010D-979D-4640-9D40-932560AD819E}">
  <sheetPr filterMode="1"/>
  <dimension ref="A1:AJ25"/>
  <sheetViews>
    <sheetView workbookViewId="0">
      <selection activeCell="J16" sqref="A16:XFD24"/>
    </sheetView>
  </sheetViews>
  <sheetFormatPr baseColWidth="10" defaultRowHeight="15" x14ac:dyDescent="0.25"/>
  <cols>
    <col min="1" max="1" width="6.5703125" bestFit="1" customWidth="1"/>
    <col min="2" max="2" width="13.28515625" bestFit="1" customWidth="1"/>
    <col min="3" max="3" width="6.85546875" bestFit="1" customWidth="1"/>
    <col min="4" max="4" width="18.28515625" bestFit="1" customWidth="1"/>
    <col min="5" max="5" width="22.42578125" bestFit="1" customWidth="1"/>
    <col min="6" max="8" width="13.7109375" bestFit="1" customWidth="1"/>
    <col min="9" max="9" width="14.7109375" bestFit="1" customWidth="1"/>
    <col min="10" max="29" width="15.7109375" bestFit="1" customWidth="1"/>
    <col min="30" max="36" width="17.28515625" bestFit="1" customWidth="1"/>
  </cols>
  <sheetData>
    <row r="1" spans="1:36" x14ac:dyDescent="0.25">
      <c r="A1" t="s">
        <v>207</v>
      </c>
      <c r="B1" t="s">
        <v>208</v>
      </c>
      <c r="C1" t="s">
        <v>209</v>
      </c>
      <c r="D1" t="s">
        <v>210</v>
      </c>
      <c r="E1" t="s">
        <v>211</v>
      </c>
      <c r="F1" s="19">
        <v>2020</v>
      </c>
      <c r="G1" s="19">
        <v>2021</v>
      </c>
      <c r="H1" s="19">
        <v>2022</v>
      </c>
      <c r="I1" s="19">
        <v>2023</v>
      </c>
      <c r="J1" s="19">
        <v>2024</v>
      </c>
      <c r="K1" s="19">
        <v>2025</v>
      </c>
      <c r="L1" s="19">
        <v>2026</v>
      </c>
      <c r="M1" s="19">
        <v>2027</v>
      </c>
      <c r="N1" s="19">
        <v>2028</v>
      </c>
      <c r="O1" s="19">
        <v>2029</v>
      </c>
      <c r="P1" s="19">
        <v>2030</v>
      </c>
      <c r="Q1" s="19">
        <v>2031</v>
      </c>
      <c r="R1" s="19">
        <v>2032</v>
      </c>
      <c r="S1" s="19">
        <v>2033</v>
      </c>
      <c r="T1" s="19">
        <v>2034</v>
      </c>
      <c r="U1" s="19">
        <v>2035</v>
      </c>
      <c r="V1" s="19">
        <v>2036</v>
      </c>
      <c r="W1" s="19">
        <v>2037</v>
      </c>
      <c r="X1" s="19">
        <v>2038</v>
      </c>
      <c r="Y1" s="19">
        <v>2039</v>
      </c>
      <c r="Z1" s="19">
        <v>2040</v>
      </c>
      <c r="AA1" s="19">
        <v>2041</v>
      </c>
      <c r="AB1" s="19">
        <v>2042</v>
      </c>
      <c r="AC1" s="19">
        <v>2043</v>
      </c>
      <c r="AD1" s="19">
        <v>2044</v>
      </c>
      <c r="AE1" s="19">
        <v>2045</v>
      </c>
      <c r="AF1" s="19">
        <v>2046</v>
      </c>
      <c r="AG1" s="19">
        <v>2047</v>
      </c>
      <c r="AH1" s="19">
        <v>2048</v>
      </c>
      <c r="AI1" s="19">
        <v>2049</v>
      </c>
      <c r="AJ1" s="19">
        <v>2050</v>
      </c>
    </row>
    <row r="2" spans="1:36" hidden="1" x14ac:dyDescent="0.25">
      <c r="A2" t="s">
        <v>212</v>
      </c>
      <c r="B2" t="s">
        <v>213</v>
      </c>
      <c r="C2" t="s">
        <v>214</v>
      </c>
      <c r="D2" t="s">
        <v>54</v>
      </c>
      <c r="E2" t="s">
        <v>217</v>
      </c>
      <c r="F2" s="3">
        <v>809100</v>
      </c>
      <c r="G2" s="3">
        <v>1070100</v>
      </c>
      <c r="H2" s="3">
        <v>1122300</v>
      </c>
      <c r="I2" s="3">
        <v>21565125</v>
      </c>
      <c r="J2" s="3">
        <v>21565125</v>
      </c>
      <c r="K2" s="3">
        <v>21565125</v>
      </c>
      <c r="L2" s="3">
        <v>21565125</v>
      </c>
      <c r="M2" s="3">
        <v>21565125</v>
      </c>
      <c r="N2" s="3">
        <v>21565125</v>
      </c>
      <c r="O2" s="3">
        <v>21565125</v>
      </c>
      <c r="P2" s="3">
        <v>21565125</v>
      </c>
      <c r="Q2" s="3">
        <v>21565125</v>
      </c>
      <c r="R2" s="3">
        <v>21565125</v>
      </c>
      <c r="S2" s="3">
        <v>21565125</v>
      </c>
      <c r="T2" s="3">
        <v>21565125</v>
      </c>
      <c r="U2" s="3">
        <v>21565125</v>
      </c>
      <c r="V2" s="3">
        <v>21565125</v>
      </c>
      <c r="W2" s="3">
        <v>21565125</v>
      </c>
      <c r="X2" s="3">
        <v>21565125</v>
      </c>
      <c r="Y2" s="3">
        <v>21565125</v>
      </c>
      <c r="Z2" s="3">
        <v>21565125</v>
      </c>
      <c r="AA2" s="3">
        <v>21565125</v>
      </c>
      <c r="AB2" s="3">
        <v>21565125</v>
      </c>
      <c r="AC2" s="3">
        <v>21565125</v>
      </c>
      <c r="AD2" s="3">
        <v>21565125</v>
      </c>
      <c r="AE2" s="3">
        <v>21565125</v>
      </c>
      <c r="AF2" s="3">
        <v>21565125</v>
      </c>
      <c r="AG2" s="3">
        <v>21565125</v>
      </c>
      <c r="AH2" s="3">
        <v>21565125</v>
      </c>
      <c r="AI2" s="3">
        <v>21565125</v>
      </c>
      <c r="AJ2" s="3">
        <v>21565125</v>
      </c>
    </row>
    <row r="3" spans="1:36" hidden="1" x14ac:dyDescent="0.25">
      <c r="A3" t="s">
        <v>212</v>
      </c>
      <c r="B3" t="s">
        <v>213</v>
      </c>
      <c r="C3" t="s">
        <v>214</v>
      </c>
      <c r="D3" t="s">
        <v>124</v>
      </c>
      <c r="E3" t="s">
        <v>217</v>
      </c>
      <c r="F3" s="3">
        <v>1756150</v>
      </c>
      <c r="G3" s="3">
        <v>2322650</v>
      </c>
      <c r="H3" s="3">
        <v>2435950</v>
      </c>
      <c r="I3" s="3">
        <v>46807062.5</v>
      </c>
      <c r="J3" s="3">
        <v>46807062.5</v>
      </c>
      <c r="K3" s="3">
        <v>46807062.5</v>
      </c>
      <c r="L3" s="3">
        <v>46807062.5</v>
      </c>
      <c r="M3" s="3">
        <v>46807062.5</v>
      </c>
      <c r="N3" s="3">
        <v>46807062.5</v>
      </c>
      <c r="O3" s="3">
        <v>46807062.5</v>
      </c>
      <c r="P3" s="3">
        <v>46807062.5</v>
      </c>
      <c r="Q3" s="3">
        <v>46807062.5</v>
      </c>
      <c r="R3" s="3">
        <v>46807062.5</v>
      </c>
      <c r="S3" s="3">
        <v>46807062.5</v>
      </c>
      <c r="T3" s="3">
        <v>46807062.5</v>
      </c>
      <c r="U3" s="3">
        <v>46807062.5</v>
      </c>
      <c r="V3" s="3">
        <v>46807062.5</v>
      </c>
      <c r="W3" s="3">
        <v>46807062.5</v>
      </c>
      <c r="X3" s="3">
        <v>46807062.5</v>
      </c>
      <c r="Y3" s="3">
        <v>46807062.5</v>
      </c>
      <c r="Z3" s="3">
        <v>46807062.5</v>
      </c>
      <c r="AA3" s="3">
        <v>46807062.5</v>
      </c>
      <c r="AB3" s="3">
        <v>46807062.5</v>
      </c>
      <c r="AC3" s="3">
        <v>46807062.5</v>
      </c>
      <c r="AD3" s="3">
        <v>46807062.5</v>
      </c>
      <c r="AE3" s="3">
        <v>46807062.5</v>
      </c>
      <c r="AF3" s="3">
        <v>46807062.5</v>
      </c>
      <c r="AG3" s="3">
        <v>46807062.5</v>
      </c>
      <c r="AH3" s="3">
        <v>46807062.5</v>
      </c>
      <c r="AI3" s="3">
        <v>46807062.5</v>
      </c>
      <c r="AJ3" s="3">
        <v>46807062.5</v>
      </c>
    </row>
    <row r="4" spans="1:36" hidden="1" x14ac:dyDescent="0.25">
      <c r="A4" t="s">
        <v>212</v>
      </c>
      <c r="B4" t="s">
        <v>226</v>
      </c>
      <c r="C4" t="s">
        <v>214</v>
      </c>
      <c r="D4" t="s">
        <v>54</v>
      </c>
      <c r="E4" t="s">
        <v>217</v>
      </c>
      <c r="F4" s="3">
        <v>809100</v>
      </c>
      <c r="G4" s="3">
        <v>1070100</v>
      </c>
      <c r="H4" s="3">
        <v>1122300</v>
      </c>
      <c r="I4" s="3">
        <v>1558988.0921563499</v>
      </c>
      <c r="J4" s="3">
        <v>3040719.7773750899</v>
      </c>
      <c r="K4" s="3">
        <v>4522451.4625938302</v>
      </c>
      <c r="L4" s="3">
        <v>6004183.1478125798</v>
      </c>
      <c r="M4" s="3">
        <v>7485914.83303132</v>
      </c>
      <c r="N4" s="3">
        <v>8967646.5182500593</v>
      </c>
      <c r="O4" s="3">
        <v>10449378.2034688</v>
      </c>
      <c r="P4" s="3">
        <v>11931109.888687501</v>
      </c>
      <c r="Q4" s="3">
        <v>13412841.5739062</v>
      </c>
      <c r="R4" s="3">
        <v>14894573.259125</v>
      </c>
      <c r="S4" s="3">
        <v>16376304.944343699</v>
      </c>
      <c r="T4" s="3">
        <v>17858036.629562501</v>
      </c>
      <c r="U4" s="3">
        <v>19339768.3147812</v>
      </c>
      <c r="V4" s="3">
        <v>20821500</v>
      </c>
      <c r="W4" s="3">
        <v>22303231.685218699</v>
      </c>
      <c r="X4" s="3">
        <v>23784963.370437499</v>
      </c>
      <c r="Y4" s="3">
        <v>25266695.055656198</v>
      </c>
      <c r="Z4" s="3">
        <v>26748426.740874901</v>
      </c>
      <c r="AA4" s="3">
        <v>28230158.426093701</v>
      </c>
      <c r="AB4" s="3">
        <v>29711890.111312401</v>
      </c>
      <c r="AC4" s="3">
        <v>31193621.7965311</v>
      </c>
      <c r="AD4" s="3">
        <v>32675353.4817499</v>
      </c>
      <c r="AE4" s="3">
        <v>34157085.166968599</v>
      </c>
      <c r="AF4" s="3">
        <v>35638816.852187403</v>
      </c>
      <c r="AG4" s="3">
        <v>37120548.537406199</v>
      </c>
      <c r="AH4" s="3">
        <v>38602280.222624697</v>
      </c>
      <c r="AI4" s="3">
        <v>40084011.907843597</v>
      </c>
      <c r="AJ4" s="3">
        <v>41565743.593062401</v>
      </c>
    </row>
    <row r="5" spans="1:36" x14ac:dyDescent="0.25">
      <c r="A5" t="s">
        <v>212</v>
      </c>
      <c r="B5" t="s">
        <v>226</v>
      </c>
      <c r="C5" t="s">
        <v>214</v>
      </c>
      <c r="D5" t="s">
        <v>124</v>
      </c>
      <c r="E5" t="s">
        <v>217</v>
      </c>
      <c r="F5" s="3">
        <v>1756150</v>
      </c>
      <c r="G5" s="3">
        <v>2322650</v>
      </c>
      <c r="H5" s="3">
        <v>2435950</v>
      </c>
      <c r="I5" s="3">
        <v>3383780.6674581398</v>
      </c>
      <c r="J5" s="3">
        <v>6599876.4516589697</v>
      </c>
      <c r="K5" s="3">
        <v>9815972.2358598094</v>
      </c>
      <c r="L5" s="3">
        <v>13032068.020060601</v>
      </c>
      <c r="M5" s="3">
        <v>16248163.804261399</v>
      </c>
      <c r="N5" s="3">
        <v>19464259.5884622</v>
      </c>
      <c r="O5" s="3">
        <v>22680355.372663099</v>
      </c>
      <c r="P5" s="3">
        <v>25896451.156863902</v>
      </c>
      <c r="Q5" s="3">
        <v>29112546.9410647</v>
      </c>
      <c r="R5" s="3">
        <v>32328642.7252656</v>
      </c>
      <c r="S5" s="3">
        <v>35544738.509466402</v>
      </c>
      <c r="T5" s="3">
        <v>38760834.293667302</v>
      </c>
      <c r="U5" s="3">
        <v>41976930.077868097</v>
      </c>
      <c r="V5" s="3">
        <v>45193025.862068899</v>
      </c>
      <c r="W5" s="3">
        <v>48409121.646269701</v>
      </c>
      <c r="X5" s="3">
        <v>51625217.430470601</v>
      </c>
      <c r="Y5" s="3">
        <v>54841313.214671403</v>
      </c>
      <c r="Z5" s="3">
        <v>58057408.998872101</v>
      </c>
      <c r="AA5" s="3">
        <v>61273504.783073097</v>
      </c>
      <c r="AB5" s="3">
        <v>64489600.5672739</v>
      </c>
      <c r="AC5" s="3">
        <v>67705696.351474702</v>
      </c>
      <c r="AD5" s="3">
        <v>70921792.135675594</v>
      </c>
      <c r="AE5" s="3">
        <v>74137887.919876397</v>
      </c>
      <c r="AF5" s="3">
        <v>77353983.704077303</v>
      </c>
      <c r="AG5" s="3">
        <v>80570079.4882783</v>
      </c>
      <c r="AH5" s="3">
        <v>83786175.272478595</v>
      </c>
      <c r="AI5" s="3">
        <v>87002271.0566798</v>
      </c>
      <c r="AJ5" s="3">
        <v>90218366.840880707</v>
      </c>
    </row>
    <row r="6" spans="1:36" hidden="1" x14ac:dyDescent="0.25">
      <c r="A6" t="s">
        <v>212</v>
      </c>
      <c r="B6" t="s">
        <v>227</v>
      </c>
      <c r="C6" t="s">
        <v>214</v>
      </c>
      <c r="D6" t="s">
        <v>54</v>
      </c>
      <c r="E6" t="s">
        <v>217</v>
      </c>
      <c r="F6" s="3">
        <v>809100</v>
      </c>
      <c r="G6" s="3">
        <v>1070100</v>
      </c>
      <c r="H6" s="3">
        <v>1122300</v>
      </c>
      <c r="I6" s="3">
        <v>1773045.7909691399</v>
      </c>
      <c r="J6" s="3">
        <v>3488589.8035837198</v>
      </c>
      <c r="K6" s="3">
        <v>5204133.8161982996</v>
      </c>
      <c r="L6" s="3">
        <v>6919677.8288128804</v>
      </c>
      <c r="M6" s="3">
        <v>8635221.8414274696</v>
      </c>
      <c r="N6" s="3">
        <v>10350765.854041999</v>
      </c>
      <c r="O6" s="3">
        <v>12066309.8666566</v>
      </c>
      <c r="P6" s="3">
        <v>13781853.8792712</v>
      </c>
      <c r="Q6" s="3">
        <v>15497397.8918857</v>
      </c>
      <c r="R6" s="3">
        <v>17212941.904500298</v>
      </c>
      <c r="S6" s="3">
        <v>18928485.917114899</v>
      </c>
      <c r="T6" s="3">
        <v>20644029.929729499</v>
      </c>
      <c r="U6" s="3">
        <v>22359573.942344099</v>
      </c>
      <c r="V6" s="3">
        <v>24075117.954958599</v>
      </c>
      <c r="W6" s="3">
        <v>25790661.9675733</v>
      </c>
      <c r="X6" s="3">
        <v>27506205.9801878</v>
      </c>
      <c r="Y6" s="3">
        <v>29221749.9928023</v>
      </c>
      <c r="Z6" s="3">
        <v>30937294.005417001</v>
      </c>
      <c r="AA6" s="3">
        <v>30937294.005417001</v>
      </c>
      <c r="AB6" s="3">
        <v>30937294.005417001</v>
      </c>
      <c r="AC6" s="3">
        <v>30937294.005417001</v>
      </c>
      <c r="AD6" s="3">
        <v>30937294.005417001</v>
      </c>
      <c r="AE6" s="3">
        <v>30937294.005417001</v>
      </c>
      <c r="AF6" s="3">
        <v>30937294.005417001</v>
      </c>
      <c r="AG6" s="3">
        <v>30937294.005417001</v>
      </c>
      <c r="AH6" s="3">
        <v>30937294.005417001</v>
      </c>
      <c r="AI6" s="3">
        <v>30937294.005417001</v>
      </c>
      <c r="AJ6" s="3">
        <v>30937294.005417001</v>
      </c>
    </row>
    <row r="7" spans="1:36" x14ac:dyDescent="0.25">
      <c r="A7" t="s">
        <v>212</v>
      </c>
      <c r="B7" t="s">
        <v>227</v>
      </c>
      <c r="C7" t="s">
        <v>214</v>
      </c>
      <c r="D7" t="s">
        <v>124</v>
      </c>
      <c r="E7" t="s">
        <v>217</v>
      </c>
      <c r="F7" s="3">
        <v>1756150</v>
      </c>
      <c r="G7" s="3">
        <v>2322650</v>
      </c>
      <c r="H7" s="3">
        <v>2435950</v>
      </c>
      <c r="I7" s="3">
        <v>3848392.4926590798</v>
      </c>
      <c r="J7" s="3">
        <v>7571977.4855562504</v>
      </c>
      <c r="K7" s="3">
        <v>11295562.4784534</v>
      </c>
      <c r="L7" s="3">
        <v>15019147.4713505</v>
      </c>
      <c r="M7" s="3">
        <v>18742732.4642477</v>
      </c>
      <c r="N7" s="3">
        <v>22466317.457144901</v>
      </c>
      <c r="O7" s="3">
        <v>26189902.450041998</v>
      </c>
      <c r="P7" s="3">
        <v>29913487.4429392</v>
      </c>
      <c r="Q7" s="3">
        <v>33637072.435836397</v>
      </c>
      <c r="R7" s="3">
        <v>37360657.428733498</v>
      </c>
      <c r="S7" s="3">
        <v>41084242.421630703</v>
      </c>
      <c r="T7" s="3">
        <v>44807827.414527804</v>
      </c>
      <c r="U7" s="3">
        <v>48531412.407425001</v>
      </c>
      <c r="V7" s="3">
        <v>52254997.400322102</v>
      </c>
      <c r="W7" s="3">
        <v>55978582.393219396</v>
      </c>
      <c r="X7" s="3">
        <v>59702167.386116497</v>
      </c>
      <c r="Y7" s="3">
        <v>63425752.379013598</v>
      </c>
      <c r="Z7" s="3">
        <v>67149337.371910796</v>
      </c>
      <c r="AA7" s="3">
        <v>67149337.371910796</v>
      </c>
      <c r="AB7" s="3">
        <v>67149337.371910796</v>
      </c>
      <c r="AC7" s="3">
        <v>67149337.3719109</v>
      </c>
      <c r="AD7" s="3">
        <v>67149337.3719109</v>
      </c>
      <c r="AE7" s="3">
        <v>67149337.3719109</v>
      </c>
      <c r="AF7" s="3">
        <v>67149337.3719109</v>
      </c>
      <c r="AG7" s="3">
        <v>67149337.3719109</v>
      </c>
      <c r="AH7" s="3">
        <v>67149337.3719109</v>
      </c>
      <c r="AI7" s="3">
        <v>67149337.3719109</v>
      </c>
      <c r="AJ7" s="3">
        <v>67149337.3719109</v>
      </c>
    </row>
    <row r="8" spans="1:36" hidden="1" x14ac:dyDescent="0.25">
      <c r="A8" t="s">
        <v>212</v>
      </c>
      <c r="B8" t="s">
        <v>228</v>
      </c>
      <c r="C8" t="s">
        <v>214</v>
      </c>
      <c r="D8" t="s">
        <v>54</v>
      </c>
      <c r="E8" t="s">
        <v>217</v>
      </c>
      <c r="F8" s="3">
        <v>809100</v>
      </c>
      <c r="G8" s="3">
        <v>1070100</v>
      </c>
      <c r="H8" s="3">
        <v>1122300</v>
      </c>
      <c r="I8" s="3">
        <v>14341017.8571428</v>
      </c>
      <c r="J8" s="3">
        <v>14341017.8571428</v>
      </c>
      <c r="K8" s="3">
        <v>14341017.8571428</v>
      </c>
      <c r="L8" s="3">
        <v>14341017.8571428</v>
      </c>
      <c r="M8" s="3">
        <v>14341017.8571428</v>
      </c>
      <c r="N8" s="3">
        <v>14341017.8571428</v>
      </c>
      <c r="O8" s="3">
        <v>14341017.8571428</v>
      </c>
      <c r="P8" s="3">
        <v>14341017.8571428</v>
      </c>
      <c r="Q8" s="3">
        <v>14341017.8571428</v>
      </c>
      <c r="R8" s="3">
        <v>14341017.8571428</v>
      </c>
      <c r="S8" s="3">
        <v>14341017.8571428</v>
      </c>
      <c r="T8" s="3">
        <v>14341017.8571428</v>
      </c>
      <c r="U8" s="3">
        <v>14341017.8571428</v>
      </c>
      <c r="V8" s="3">
        <v>14341017.8571428</v>
      </c>
      <c r="W8" s="3">
        <v>14341017.8571428</v>
      </c>
      <c r="X8" s="3">
        <v>14341017.8571428</v>
      </c>
      <c r="Y8" s="3">
        <v>14341017.8571428</v>
      </c>
      <c r="Z8" s="3">
        <v>14341017.8571428</v>
      </c>
      <c r="AA8" s="3">
        <v>14341017.8571428</v>
      </c>
      <c r="AB8" s="3">
        <v>14341017.8571428</v>
      </c>
      <c r="AC8" s="3">
        <v>14341017.8571428</v>
      </c>
      <c r="AD8" s="3">
        <v>14341017.8571428</v>
      </c>
      <c r="AE8" s="3">
        <v>14341017.8571428</v>
      </c>
      <c r="AF8" s="3">
        <v>14341017.8571428</v>
      </c>
      <c r="AG8" s="3">
        <v>14341017.8571428</v>
      </c>
      <c r="AH8" s="3">
        <v>14341017.8571428</v>
      </c>
      <c r="AI8" s="3">
        <v>14341017.8571428</v>
      </c>
      <c r="AJ8" s="3">
        <v>14341017.8571428</v>
      </c>
    </row>
    <row r="9" spans="1:36" hidden="1" x14ac:dyDescent="0.25">
      <c r="A9" t="s">
        <v>212</v>
      </c>
      <c r="B9" t="s">
        <v>228</v>
      </c>
      <c r="C9" t="s">
        <v>214</v>
      </c>
      <c r="D9" t="s">
        <v>124</v>
      </c>
      <c r="E9" t="s">
        <v>217</v>
      </c>
      <c r="F9" s="3">
        <v>1756150</v>
      </c>
      <c r="G9" s="3">
        <v>2322650</v>
      </c>
      <c r="H9" s="3">
        <v>2435950</v>
      </c>
      <c r="I9" s="3">
        <v>31127151.785714202</v>
      </c>
      <c r="J9" s="3">
        <v>31127151.785714202</v>
      </c>
      <c r="K9" s="3">
        <v>31127151.785714202</v>
      </c>
      <c r="L9" s="3">
        <v>31127151.785714202</v>
      </c>
      <c r="M9" s="3">
        <v>31127151.785714202</v>
      </c>
      <c r="N9" s="3">
        <v>31127151.785714202</v>
      </c>
      <c r="O9" s="3">
        <v>31127151.785714202</v>
      </c>
      <c r="P9" s="3">
        <v>31127151.785714202</v>
      </c>
      <c r="Q9" s="3">
        <v>31127151.785714202</v>
      </c>
      <c r="R9" s="3">
        <v>31127151.785714202</v>
      </c>
      <c r="S9" s="3">
        <v>31127151.785714202</v>
      </c>
      <c r="T9" s="3">
        <v>31127151.785714202</v>
      </c>
      <c r="U9" s="3">
        <v>31127151.785714202</v>
      </c>
      <c r="V9" s="3">
        <v>31127151.785714202</v>
      </c>
      <c r="W9" s="3">
        <v>31127151.785714202</v>
      </c>
      <c r="X9" s="3">
        <v>31127151.785714202</v>
      </c>
      <c r="Y9" s="3">
        <v>31127151.785714202</v>
      </c>
      <c r="Z9" s="3">
        <v>31127151.785714202</v>
      </c>
      <c r="AA9" s="3">
        <v>31127151.785714202</v>
      </c>
      <c r="AB9" s="3">
        <v>31127151.785714202</v>
      </c>
      <c r="AC9" s="3">
        <v>31127151.785714202</v>
      </c>
      <c r="AD9" s="3">
        <v>31127151.785714202</v>
      </c>
      <c r="AE9" s="3">
        <v>31127151.785714202</v>
      </c>
      <c r="AF9" s="3">
        <v>31127151.785714202</v>
      </c>
      <c r="AG9" s="3">
        <v>31127151.785714202</v>
      </c>
      <c r="AH9" s="3">
        <v>31127151.785714202</v>
      </c>
      <c r="AI9" s="3">
        <v>31127151.785714202</v>
      </c>
      <c r="AJ9" s="3">
        <v>31127151.785714202</v>
      </c>
    </row>
    <row r="10" spans="1:36" hidden="1" x14ac:dyDescent="0.25">
      <c r="A10" t="s">
        <v>212</v>
      </c>
      <c r="B10" t="s">
        <v>232</v>
      </c>
      <c r="C10" t="s">
        <v>214</v>
      </c>
      <c r="D10" t="s">
        <v>54</v>
      </c>
      <c r="E10" t="s">
        <v>217</v>
      </c>
      <c r="F10" s="3">
        <v>809100</v>
      </c>
      <c r="G10" s="3">
        <v>1070100</v>
      </c>
      <c r="H10" s="3">
        <v>1122300</v>
      </c>
      <c r="I10" s="3">
        <v>1122300</v>
      </c>
      <c r="J10" s="3">
        <v>2044229.37886588</v>
      </c>
      <c r="K10" s="3">
        <v>3027751.9306270601</v>
      </c>
      <c r="L10" s="3">
        <v>4011274.48238823</v>
      </c>
      <c r="M10" s="3">
        <v>4994797.0341494</v>
      </c>
      <c r="N10" s="3">
        <v>5978319.5859105904</v>
      </c>
      <c r="O10" s="3">
        <v>6961842.1376717603</v>
      </c>
      <c r="P10" s="3">
        <v>7945364.6894329404</v>
      </c>
      <c r="Q10" s="3">
        <v>8928887.2411941197</v>
      </c>
      <c r="R10" s="3">
        <v>9912409.7929552905</v>
      </c>
      <c r="S10" s="3">
        <v>10895932.3447164</v>
      </c>
      <c r="T10" s="3">
        <v>11879454.896477601</v>
      </c>
      <c r="U10" s="3">
        <v>12862977.448238799</v>
      </c>
      <c r="V10" s="3">
        <v>13846500</v>
      </c>
      <c r="W10" s="3">
        <v>14830022.5517611</v>
      </c>
      <c r="X10" s="3">
        <v>15813545.103522301</v>
      </c>
      <c r="Y10" s="3">
        <v>16797067.6552835</v>
      </c>
      <c r="Z10" s="3">
        <v>17780590.207044601</v>
      </c>
      <c r="AA10" s="3">
        <v>18764112.7588058</v>
      </c>
      <c r="AB10" s="3">
        <v>19747635.310566999</v>
      </c>
      <c r="AC10" s="3">
        <v>20731157.862328202</v>
      </c>
      <c r="AD10" s="3">
        <v>21714680.4140894</v>
      </c>
      <c r="AE10" s="3">
        <v>22698202.965850599</v>
      </c>
      <c r="AF10" s="3">
        <v>23681725.5176116</v>
      </c>
      <c r="AG10" s="3">
        <v>24665248.0693729</v>
      </c>
      <c r="AH10" s="3">
        <v>25648770.621134099</v>
      </c>
      <c r="AI10" s="3">
        <v>26632293.172895301</v>
      </c>
      <c r="AJ10" s="3">
        <v>27615815.724656399</v>
      </c>
    </row>
    <row r="11" spans="1:36" x14ac:dyDescent="0.25">
      <c r="A11" t="s">
        <v>212</v>
      </c>
      <c r="B11" t="s">
        <v>232</v>
      </c>
      <c r="C11" t="s">
        <v>214</v>
      </c>
      <c r="D11" t="s">
        <v>124</v>
      </c>
      <c r="E11" t="s">
        <v>217</v>
      </c>
      <c r="F11" s="3">
        <v>1756150</v>
      </c>
      <c r="G11" s="3">
        <v>2322650</v>
      </c>
      <c r="H11" s="3">
        <v>2435950</v>
      </c>
      <c r="I11" s="3">
        <v>2435950</v>
      </c>
      <c r="J11" s="3">
        <v>4436995.95068016</v>
      </c>
      <c r="K11" s="3">
        <v>6571729.76513498</v>
      </c>
      <c r="L11" s="3">
        <v>8706463.5795897897</v>
      </c>
      <c r="M11" s="3">
        <v>10841197.3940446</v>
      </c>
      <c r="N11" s="3">
        <v>12975931.2084994</v>
      </c>
      <c r="O11" s="3">
        <v>15110665.022954199</v>
      </c>
      <c r="P11" s="3">
        <v>17245398.837409001</v>
      </c>
      <c r="Q11" s="3">
        <v>19380132.651863798</v>
      </c>
      <c r="R11" s="3">
        <v>21514866.4663186</v>
      </c>
      <c r="S11" s="3">
        <v>23649600.280773401</v>
      </c>
      <c r="T11" s="3">
        <v>25784334.095228299</v>
      </c>
      <c r="U11" s="3">
        <v>27919067.909683</v>
      </c>
      <c r="V11" s="3">
        <v>30053801.724137899</v>
      </c>
      <c r="W11" s="3">
        <v>32188535.5385927</v>
      </c>
      <c r="X11" s="3">
        <v>34323269.353047498</v>
      </c>
      <c r="Y11" s="3">
        <v>36458003.167502403</v>
      </c>
      <c r="Z11" s="3">
        <v>38592736.9819571</v>
      </c>
      <c r="AA11" s="3">
        <v>40727470.796411902</v>
      </c>
      <c r="AB11" s="3">
        <v>42862204.6108668</v>
      </c>
      <c r="AC11" s="3">
        <v>44996938.425321601</v>
      </c>
      <c r="AD11" s="3">
        <v>47131672.239776403</v>
      </c>
      <c r="AE11" s="3">
        <v>49266406.054231197</v>
      </c>
      <c r="AF11" s="3">
        <v>51401139.868685901</v>
      </c>
      <c r="AG11" s="3">
        <v>53535873.683140904</v>
      </c>
      <c r="AH11" s="3">
        <v>55670607.497595698</v>
      </c>
      <c r="AI11" s="3">
        <v>57805341.312050499</v>
      </c>
      <c r="AJ11" s="3">
        <v>59940075.1265053</v>
      </c>
    </row>
    <row r="12" spans="1:36" hidden="1" x14ac:dyDescent="0.25">
      <c r="A12" t="s">
        <v>212</v>
      </c>
      <c r="B12" t="s">
        <v>233</v>
      </c>
      <c r="C12" t="s">
        <v>214</v>
      </c>
      <c r="D12" t="s">
        <v>54</v>
      </c>
      <c r="E12" t="s">
        <v>217</v>
      </c>
      <c r="F12" s="3">
        <v>809100</v>
      </c>
      <c r="G12" s="3">
        <v>1070100</v>
      </c>
      <c r="H12" s="3">
        <v>1122300</v>
      </c>
      <c r="I12" s="3">
        <v>1196739.7109341701</v>
      </c>
      <c r="J12" s="3">
        <v>2336003.8363469299</v>
      </c>
      <c r="K12" s="3">
        <v>3475267.9617596902</v>
      </c>
      <c r="L12" s="3">
        <v>4614532.0871724496</v>
      </c>
      <c r="M12" s="3">
        <v>5753796.2125852099</v>
      </c>
      <c r="N12" s="3">
        <v>6893060.3379979702</v>
      </c>
      <c r="O12" s="3">
        <v>8032324.4634107398</v>
      </c>
      <c r="P12" s="3">
        <v>9171588.5888234992</v>
      </c>
      <c r="Q12" s="3">
        <v>10310852.7142362</v>
      </c>
      <c r="R12" s="3">
        <v>11450116.839648999</v>
      </c>
      <c r="S12" s="3">
        <v>12589380.9650617</v>
      </c>
      <c r="T12" s="3">
        <v>13728645.090474499</v>
      </c>
      <c r="U12" s="3">
        <v>14867909.215887301</v>
      </c>
      <c r="V12" s="3">
        <v>16007173.3413</v>
      </c>
      <c r="W12" s="3">
        <v>17146437.466712799</v>
      </c>
      <c r="X12" s="3">
        <v>18285701.592125501</v>
      </c>
      <c r="Y12" s="3">
        <v>19424965.717538301</v>
      </c>
      <c r="Z12" s="3">
        <v>20564229.8429511</v>
      </c>
      <c r="AA12" s="3">
        <v>20564229.8429511</v>
      </c>
      <c r="AB12" s="3">
        <v>20564229.8429511</v>
      </c>
      <c r="AC12" s="3">
        <v>20564229.8429511</v>
      </c>
      <c r="AD12" s="3">
        <v>20564229.8429511</v>
      </c>
      <c r="AE12" s="3">
        <v>20564229.8429511</v>
      </c>
      <c r="AF12" s="3">
        <v>20564229.8429511</v>
      </c>
      <c r="AG12" s="3">
        <v>20564229.8429511</v>
      </c>
      <c r="AH12" s="3">
        <v>20564229.8429511</v>
      </c>
      <c r="AI12" s="3">
        <v>20564229.8429511</v>
      </c>
      <c r="AJ12" s="3">
        <v>20564229.8429511</v>
      </c>
    </row>
    <row r="13" spans="1:36" x14ac:dyDescent="0.25">
      <c r="A13" t="s">
        <v>212</v>
      </c>
      <c r="B13" t="s">
        <v>233</v>
      </c>
      <c r="C13" t="s">
        <v>214</v>
      </c>
      <c r="D13" t="s">
        <v>124</v>
      </c>
      <c r="E13" t="s">
        <v>217</v>
      </c>
      <c r="F13" s="3">
        <v>1756150</v>
      </c>
      <c r="G13" s="3">
        <v>2322650</v>
      </c>
      <c r="H13" s="3">
        <v>2435950</v>
      </c>
      <c r="I13" s="3">
        <v>2597521.2499778001</v>
      </c>
      <c r="J13" s="3">
        <v>5070291.8516878802</v>
      </c>
      <c r="K13" s="3">
        <v>7543062.4533979502</v>
      </c>
      <c r="L13" s="3">
        <v>10015833.055108</v>
      </c>
      <c r="M13" s="3">
        <v>12488603.656818099</v>
      </c>
      <c r="N13" s="3">
        <v>14961374.2585281</v>
      </c>
      <c r="O13" s="3">
        <v>17434144.860238198</v>
      </c>
      <c r="P13" s="3">
        <v>19906915.461948302</v>
      </c>
      <c r="Q13" s="3">
        <v>22379686.063658301</v>
      </c>
      <c r="R13" s="3">
        <v>24852456.665368401</v>
      </c>
      <c r="S13" s="3">
        <v>27325227.2670785</v>
      </c>
      <c r="T13" s="3">
        <v>29797997.868788499</v>
      </c>
      <c r="U13" s="3">
        <v>32270768.4704987</v>
      </c>
      <c r="V13" s="3">
        <v>34743539.072208703</v>
      </c>
      <c r="W13" s="3">
        <v>37216309.673918799</v>
      </c>
      <c r="X13" s="3">
        <v>39689080.275628798</v>
      </c>
      <c r="Y13" s="3">
        <v>42161850.877338998</v>
      </c>
      <c r="Z13" s="3">
        <v>44634621.479048997</v>
      </c>
      <c r="AA13" s="3">
        <v>44634621.479048997</v>
      </c>
      <c r="AB13" s="3">
        <v>44634621.479048997</v>
      </c>
      <c r="AC13" s="3">
        <v>44634621.479049198</v>
      </c>
      <c r="AD13" s="3">
        <v>44634621.479049198</v>
      </c>
      <c r="AE13" s="3">
        <v>44634621.479049198</v>
      </c>
      <c r="AF13" s="3">
        <v>44634621.479049198</v>
      </c>
      <c r="AG13" s="3">
        <v>44634621.479049198</v>
      </c>
      <c r="AH13" s="3">
        <v>44634621.479049198</v>
      </c>
      <c r="AI13" s="3">
        <v>44634621.479049198</v>
      </c>
      <c r="AJ13" s="3">
        <v>44634621.479049198</v>
      </c>
    </row>
    <row r="14" spans="1:36" hidden="1" x14ac:dyDescent="0.25">
      <c r="A14" t="s">
        <v>212</v>
      </c>
      <c r="B14" t="s">
        <v>213</v>
      </c>
      <c r="C14" t="s">
        <v>214</v>
      </c>
      <c r="D14" t="s">
        <v>54</v>
      </c>
      <c r="E14" t="s">
        <v>234</v>
      </c>
      <c r="F14" s="3">
        <f>F2</f>
        <v>809100</v>
      </c>
      <c r="G14" s="3">
        <f>G2+F2</f>
        <v>1879200</v>
      </c>
      <c r="H14" s="3">
        <f>G14+H2</f>
        <v>3001500</v>
      </c>
      <c r="I14" s="3">
        <f>H14+I2</f>
        <v>24566625</v>
      </c>
      <c r="J14" s="3">
        <f t="shared" ref="J14:AJ14" si="0">I14+J2</f>
        <v>46131750</v>
      </c>
      <c r="K14" s="3">
        <f t="shared" si="0"/>
        <v>67696875</v>
      </c>
      <c r="L14" s="3">
        <f t="shared" si="0"/>
        <v>89262000</v>
      </c>
      <c r="M14" s="3">
        <f t="shared" si="0"/>
        <v>110827125</v>
      </c>
      <c r="N14" s="3">
        <f t="shared" si="0"/>
        <v>132392250</v>
      </c>
      <c r="O14" s="3">
        <f t="shared" si="0"/>
        <v>153957375</v>
      </c>
      <c r="P14" s="3">
        <f t="shared" si="0"/>
        <v>175522500</v>
      </c>
      <c r="Q14" s="3">
        <f t="shared" si="0"/>
        <v>197087625</v>
      </c>
      <c r="R14" s="3">
        <f t="shared" si="0"/>
        <v>218652750</v>
      </c>
      <c r="S14" s="3">
        <f t="shared" si="0"/>
        <v>240217875</v>
      </c>
      <c r="T14" s="3">
        <f t="shared" si="0"/>
        <v>261783000</v>
      </c>
      <c r="U14" s="3">
        <f t="shared" si="0"/>
        <v>283348125</v>
      </c>
      <c r="V14" s="3">
        <f t="shared" si="0"/>
        <v>304913250</v>
      </c>
      <c r="W14" s="3">
        <f t="shared" si="0"/>
        <v>326478375</v>
      </c>
      <c r="X14" s="3">
        <f t="shared" si="0"/>
        <v>348043500</v>
      </c>
      <c r="Y14" s="3">
        <f t="shared" si="0"/>
        <v>369608625</v>
      </c>
      <c r="Z14" s="3">
        <f t="shared" si="0"/>
        <v>391173750</v>
      </c>
      <c r="AA14" s="3">
        <f t="shared" si="0"/>
        <v>412738875</v>
      </c>
      <c r="AB14" s="3">
        <f t="shared" si="0"/>
        <v>434304000</v>
      </c>
      <c r="AC14" s="3">
        <f t="shared" si="0"/>
        <v>455869125</v>
      </c>
      <c r="AD14" s="3">
        <f t="shared" si="0"/>
        <v>477434250</v>
      </c>
      <c r="AE14" s="3">
        <f t="shared" si="0"/>
        <v>498999375</v>
      </c>
      <c r="AF14" s="3">
        <f t="shared" si="0"/>
        <v>520564500</v>
      </c>
      <c r="AG14" s="3">
        <f t="shared" si="0"/>
        <v>542129625</v>
      </c>
      <c r="AH14" s="3">
        <f t="shared" si="0"/>
        <v>563694750</v>
      </c>
      <c r="AI14" s="3">
        <f t="shared" si="0"/>
        <v>585259875</v>
      </c>
      <c r="AJ14" s="3">
        <f t="shared" si="0"/>
        <v>606825000</v>
      </c>
    </row>
    <row r="15" spans="1:36" hidden="1" x14ac:dyDescent="0.25">
      <c r="A15" t="s">
        <v>212</v>
      </c>
      <c r="B15" t="s">
        <v>213</v>
      </c>
      <c r="C15" t="s">
        <v>214</v>
      </c>
      <c r="D15" t="s">
        <v>124</v>
      </c>
      <c r="E15" t="s">
        <v>234</v>
      </c>
      <c r="F15" s="3">
        <f t="shared" ref="F15:F25" si="1">F3</f>
        <v>1756150</v>
      </c>
      <c r="G15" s="3">
        <f>G3+F3</f>
        <v>4078800</v>
      </c>
      <c r="H15" s="3">
        <f>G15+H3</f>
        <v>6514750</v>
      </c>
      <c r="I15" s="3">
        <f t="shared" ref="I15:AJ24" si="2">H15+I3</f>
        <v>53321812.5</v>
      </c>
      <c r="J15" s="3">
        <f t="shared" si="2"/>
        <v>100128875</v>
      </c>
      <c r="K15" s="3">
        <f t="shared" si="2"/>
        <v>146935937.5</v>
      </c>
      <c r="L15" s="3">
        <f t="shared" si="2"/>
        <v>193743000</v>
      </c>
      <c r="M15" s="3">
        <f t="shared" si="2"/>
        <v>240550062.5</v>
      </c>
      <c r="N15" s="3">
        <f t="shared" si="2"/>
        <v>287357125</v>
      </c>
      <c r="O15" s="3">
        <f t="shared" si="2"/>
        <v>334164187.5</v>
      </c>
      <c r="P15" s="3">
        <f t="shared" si="2"/>
        <v>380971250</v>
      </c>
      <c r="Q15" s="3">
        <f t="shared" si="2"/>
        <v>427778312.5</v>
      </c>
      <c r="R15" s="3">
        <f t="shared" si="2"/>
        <v>474585375</v>
      </c>
      <c r="S15" s="3">
        <f t="shared" si="2"/>
        <v>521392437.5</v>
      </c>
      <c r="T15" s="3">
        <f t="shared" si="2"/>
        <v>568199500</v>
      </c>
      <c r="U15" s="3">
        <f t="shared" si="2"/>
        <v>615006562.5</v>
      </c>
      <c r="V15" s="3">
        <f t="shared" si="2"/>
        <v>661813625</v>
      </c>
      <c r="W15" s="3">
        <f t="shared" si="2"/>
        <v>708620687.5</v>
      </c>
      <c r="X15" s="3">
        <f t="shared" si="2"/>
        <v>755427750</v>
      </c>
      <c r="Y15" s="3">
        <f t="shared" si="2"/>
        <v>802234812.5</v>
      </c>
      <c r="Z15" s="3">
        <f t="shared" si="2"/>
        <v>849041875</v>
      </c>
      <c r="AA15" s="3">
        <f t="shared" si="2"/>
        <v>895848937.5</v>
      </c>
      <c r="AB15" s="3">
        <f t="shared" si="2"/>
        <v>942656000</v>
      </c>
      <c r="AC15" s="3">
        <f t="shared" si="2"/>
        <v>989463062.5</v>
      </c>
      <c r="AD15" s="3">
        <f t="shared" si="2"/>
        <v>1036270125</v>
      </c>
      <c r="AE15" s="3">
        <f t="shared" si="2"/>
        <v>1083077187.5</v>
      </c>
      <c r="AF15" s="3">
        <f t="shared" si="2"/>
        <v>1129884250</v>
      </c>
      <c r="AG15" s="3">
        <f t="shared" si="2"/>
        <v>1176691312.5</v>
      </c>
      <c r="AH15" s="3">
        <f t="shared" si="2"/>
        <v>1223498375</v>
      </c>
      <c r="AI15" s="3">
        <f t="shared" si="2"/>
        <v>1270305437.5</v>
      </c>
      <c r="AJ15" s="3">
        <f t="shared" si="2"/>
        <v>1317112500</v>
      </c>
    </row>
    <row r="16" spans="1:36" hidden="1" x14ac:dyDescent="0.25">
      <c r="A16" t="s">
        <v>212</v>
      </c>
      <c r="B16" t="s">
        <v>226</v>
      </c>
      <c r="C16" t="s">
        <v>214</v>
      </c>
      <c r="D16" t="s">
        <v>54</v>
      </c>
      <c r="E16" t="s">
        <v>234</v>
      </c>
      <c r="F16" s="3">
        <f t="shared" si="1"/>
        <v>809100</v>
      </c>
      <c r="G16" s="3">
        <f t="shared" ref="G16:G25" si="3">G4+F4</f>
        <v>1879200</v>
      </c>
      <c r="H16" s="3">
        <f t="shared" ref="H16:W25" si="4">G16+H4</f>
        <v>3001500</v>
      </c>
      <c r="I16" s="3">
        <f t="shared" si="4"/>
        <v>4560488.0921563497</v>
      </c>
      <c r="J16" s="3">
        <f t="shared" si="4"/>
        <v>7601207.8695314396</v>
      </c>
      <c r="K16" s="3">
        <f t="shared" si="4"/>
        <v>12123659.332125269</v>
      </c>
      <c r="L16" s="3">
        <f t="shared" si="4"/>
        <v>18127842.479937848</v>
      </c>
      <c r="M16" s="3">
        <f t="shared" si="4"/>
        <v>25613757.312969167</v>
      </c>
      <c r="N16" s="3">
        <f t="shared" si="4"/>
        <v>34581403.831219226</v>
      </c>
      <c r="O16" s="3">
        <f t="shared" si="4"/>
        <v>45030782.034688026</v>
      </c>
      <c r="P16" s="3">
        <f t="shared" si="4"/>
        <v>56961891.923375525</v>
      </c>
      <c r="Q16" s="3">
        <f t="shared" si="4"/>
        <v>70374733.49728173</v>
      </c>
      <c r="R16" s="3">
        <f t="shared" si="4"/>
        <v>85269306.756406724</v>
      </c>
      <c r="S16" s="3">
        <f t="shared" si="4"/>
        <v>101645611.70075043</v>
      </c>
      <c r="T16" s="3">
        <f t="shared" si="4"/>
        <v>119503648.33031292</v>
      </c>
      <c r="U16" s="3">
        <f t="shared" si="4"/>
        <v>138843416.64509413</v>
      </c>
      <c r="V16" s="3">
        <f t="shared" si="4"/>
        <v>159664916.64509413</v>
      </c>
      <c r="W16" s="3">
        <f t="shared" si="4"/>
        <v>181968148.33031282</v>
      </c>
      <c r="X16" s="3">
        <f t="shared" si="2"/>
        <v>205753111.70075032</v>
      </c>
      <c r="Y16" s="3">
        <f t="shared" si="2"/>
        <v>231019806.75640652</v>
      </c>
      <c r="Z16" s="3">
        <f t="shared" si="2"/>
        <v>257768233.49728143</v>
      </c>
      <c r="AA16" s="3">
        <f t="shared" si="2"/>
        <v>285998391.92337513</v>
      </c>
      <c r="AB16" s="3">
        <f t="shared" si="2"/>
        <v>315710282.03468752</v>
      </c>
      <c r="AC16" s="3">
        <f t="shared" si="2"/>
        <v>346903903.8312186</v>
      </c>
      <c r="AD16" s="3">
        <f t="shared" si="2"/>
        <v>379579257.31296849</v>
      </c>
      <c r="AE16" s="3">
        <f t="shared" si="2"/>
        <v>413736342.47993708</v>
      </c>
      <c r="AF16" s="3">
        <f t="shared" si="2"/>
        <v>449375159.33212447</v>
      </c>
      <c r="AG16" s="3">
        <f t="shared" si="2"/>
        <v>486495707.86953068</v>
      </c>
      <c r="AH16" s="3">
        <f t="shared" si="2"/>
        <v>525097988.0921554</v>
      </c>
      <c r="AI16" s="3">
        <f t="shared" si="2"/>
        <v>565181999.99999905</v>
      </c>
      <c r="AJ16" s="3">
        <f t="shared" si="2"/>
        <v>606747743.59306145</v>
      </c>
    </row>
    <row r="17" spans="1:36" x14ac:dyDescent="0.25">
      <c r="A17" t="s">
        <v>212</v>
      </c>
      <c r="B17" t="s">
        <v>226</v>
      </c>
      <c r="C17" t="s">
        <v>214</v>
      </c>
      <c r="D17" t="s">
        <v>124</v>
      </c>
      <c r="E17" t="s">
        <v>234</v>
      </c>
      <c r="F17" s="3">
        <f t="shared" si="1"/>
        <v>1756150</v>
      </c>
      <c r="G17" s="3">
        <f t="shared" si="3"/>
        <v>4078800</v>
      </c>
      <c r="H17" s="3">
        <f t="shared" si="4"/>
        <v>6514750</v>
      </c>
      <c r="I17" s="3">
        <f t="shared" si="2"/>
        <v>9898530.6674581394</v>
      </c>
      <c r="J17" s="3">
        <f t="shared" si="2"/>
        <v>16498407.119117109</v>
      </c>
      <c r="K17" s="3">
        <f t="shared" si="2"/>
        <v>26314379.354976919</v>
      </c>
      <c r="L17" s="3">
        <f t="shared" si="2"/>
        <v>39346447.375037521</v>
      </c>
      <c r="M17" s="3">
        <f t="shared" si="2"/>
        <v>55594611.179298922</v>
      </c>
      <c r="N17" s="3">
        <f t="shared" si="2"/>
        <v>75058870.767761126</v>
      </c>
      <c r="O17" s="3">
        <f t="shared" si="2"/>
        <v>97739226.140424222</v>
      </c>
      <c r="P17" s="3">
        <f t="shared" si="2"/>
        <v>123635677.29728812</v>
      </c>
      <c r="Q17" s="3">
        <f t="shared" si="2"/>
        <v>152748224.23835284</v>
      </c>
      <c r="R17" s="3">
        <f t="shared" si="2"/>
        <v>185076866.96361843</v>
      </c>
      <c r="S17" s="3">
        <f t="shared" si="2"/>
        <v>220621605.47308484</v>
      </c>
      <c r="T17" s="3">
        <f t="shared" si="2"/>
        <v>259382439.76675212</v>
      </c>
      <c r="U17" s="3">
        <f t="shared" si="2"/>
        <v>301359369.84462023</v>
      </c>
      <c r="V17" s="3">
        <f t="shared" si="2"/>
        <v>346552395.70668912</v>
      </c>
      <c r="W17" s="3">
        <f t="shared" si="2"/>
        <v>394961517.3529588</v>
      </c>
      <c r="X17" s="3">
        <f t="shared" si="2"/>
        <v>446586734.78342938</v>
      </c>
      <c r="Y17" s="3">
        <f t="shared" si="2"/>
        <v>501428047.99810076</v>
      </c>
      <c r="Z17" s="3">
        <f t="shared" si="2"/>
        <v>559485456.9969728</v>
      </c>
      <c r="AA17" s="3">
        <f t="shared" si="2"/>
        <v>620758961.78004587</v>
      </c>
      <c r="AB17" s="3">
        <f t="shared" si="2"/>
        <v>685248562.34731972</v>
      </c>
      <c r="AC17" s="3">
        <f t="shared" si="2"/>
        <v>752954258.69879436</v>
      </c>
      <c r="AD17" s="3">
        <f t="shared" si="2"/>
        <v>823876050.83446991</v>
      </c>
      <c r="AE17" s="3">
        <f t="shared" si="2"/>
        <v>898013938.75434637</v>
      </c>
      <c r="AF17" s="3">
        <f t="shared" si="2"/>
        <v>975367922.45842361</v>
      </c>
      <c r="AG17" s="3">
        <f t="shared" si="2"/>
        <v>1055938001.9467019</v>
      </c>
      <c r="AH17" s="3">
        <f t="shared" si="2"/>
        <v>1139724177.2191806</v>
      </c>
      <c r="AI17" s="3">
        <f t="shared" si="2"/>
        <v>1226726448.2758603</v>
      </c>
      <c r="AJ17" s="3">
        <f t="shared" si="2"/>
        <v>1316944815.1167409</v>
      </c>
    </row>
    <row r="18" spans="1:36" hidden="1" x14ac:dyDescent="0.25">
      <c r="A18" t="s">
        <v>212</v>
      </c>
      <c r="B18" t="s">
        <v>227</v>
      </c>
      <c r="C18" t="s">
        <v>214</v>
      </c>
      <c r="D18" t="s">
        <v>54</v>
      </c>
      <c r="E18" t="s">
        <v>234</v>
      </c>
      <c r="F18" s="3">
        <f t="shared" si="1"/>
        <v>809100</v>
      </c>
      <c r="G18" s="3">
        <f t="shared" si="3"/>
        <v>1879200</v>
      </c>
      <c r="H18" s="3">
        <f t="shared" si="4"/>
        <v>3001500</v>
      </c>
      <c r="I18" s="3">
        <f t="shared" si="2"/>
        <v>4774545.7909691399</v>
      </c>
      <c r="J18" s="3">
        <f t="shared" si="2"/>
        <v>8263135.5945528597</v>
      </c>
      <c r="K18" s="3">
        <f t="shared" si="2"/>
        <v>13467269.41075116</v>
      </c>
      <c r="L18" s="3">
        <f t="shared" si="2"/>
        <v>20386947.239564039</v>
      </c>
      <c r="M18" s="3">
        <f t="shared" si="2"/>
        <v>29022169.080991507</v>
      </c>
      <c r="N18" s="3">
        <f t="shared" si="2"/>
        <v>39372934.935033508</v>
      </c>
      <c r="O18" s="3">
        <f t="shared" si="2"/>
        <v>51439244.801690109</v>
      </c>
      <c r="P18" s="3">
        <f t="shared" si="2"/>
        <v>65221098.680961311</v>
      </c>
      <c r="Q18" s="3">
        <f t="shared" si="2"/>
        <v>80718496.572847009</v>
      </c>
      <c r="R18" s="3">
        <f t="shared" si="2"/>
        <v>97931438.477347314</v>
      </c>
      <c r="S18" s="3">
        <f t="shared" si="2"/>
        <v>116859924.39446221</v>
      </c>
      <c r="T18" s="3">
        <f t="shared" si="2"/>
        <v>137503954.32419172</v>
      </c>
      <c r="U18" s="3">
        <f t="shared" si="2"/>
        <v>159863528.26653582</v>
      </c>
      <c r="V18" s="3">
        <f t="shared" si="2"/>
        <v>183938646.22149441</v>
      </c>
      <c r="W18" s="3">
        <f t="shared" si="2"/>
        <v>209729308.18906772</v>
      </c>
      <c r="X18" s="3">
        <f t="shared" si="2"/>
        <v>237235514.16925552</v>
      </c>
      <c r="Y18" s="3">
        <f t="shared" si="2"/>
        <v>266457264.16205782</v>
      </c>
      <c r="Z18" s="3">
        <f t="shared" si="2"/>
        <v>297394558.16747481</v>
      </c>
      <c r="AA18" s="3">
        <f t="shared" si="2"/>
        <v>328331852.1728918</v>
      </c>
      <c r="AB18" s="3">
        <f t="shared" si="2"/>
        <v>359269146.17830878</v>
      </c>
      <c r="AC18" s="3">
        <f t="shared" si="2"/>
        <v>390206440.18372577</v>
      </c>
      <c r="AD18" s="3">
        <f t="shared" si="2"/>
        <v>421143734.18914276</v>
      </c>
      <c r="AE18" s="3">
        <f t="shared" si="2"/>
        <v>452081028.19455975</v>
      </c>
      <c r="AF18" s="3">
        <f t="shared" si="2"/>
        <v>483018322.19997674</v>
      </c>
      <c r="AG18" s="3">
        <f t="shared" si="2"/>
        <v>513955616.20539373</v>
      </c>
      <c r="AH18" s="3">
        <f t="shared" si="2"/>
        <v>544892910.21081078</v>
      </c>
      <c r="AI18" s="3">
        <f t="shared" si="2"/>
        <v>575830204.21622777</v>
      </c>
      <c r="AJ18" s="3">
        <f t="shared" si="2"/>
        <v>606767498.22164476</v>
      </c>
    </row>
    <row r="19" spans="1:36" x14ac:dyDescent="0.25">
      <c r="A19" t="s">
        <v>212</v>
      </c>
      <c r="B19" t="s">
        <v>227</v>
      </c>
      <c r="C19" t="s">
        <v>214</v>
      </c>
      <c r="D19" t="s">
        <v>124</v>
      </c>
      <c r="E19" t="s">
        <v>234</v>
      </c>
      <c r="F19" s="3">
        <f t="shared" si="1"/>
        <v>1756150</v>
      </c>
      <c r="G19" s="3">
        <f t="shared" si="3"/>
        <v>4078800</v>
      </c>
      <c r="H19" s="3">
        <f t="shared" si="4"/>
        <v>6514750</v>
      </c>
      <c r="I19" s="3">
        <f t="shared" si="2"/>
        <v>10363142.492659081</v>
      </c>
      <c r="J19" s="3">
        <f t="shared" si="2"/>
        <v>17935119.978215329</v>
      </c>
      <c r="K19" s="3">
        <f t="shared" si="2"/>
        <v>29230682.456668727</v>
      </c>
      <c r="L19" s="3">
        <f t="shared" si="2"/>
        <v>44249829.928019226</v>
      </c>
      <c r="M19" s="3">
        <f t="shared" si="2"/>
        <v>62992562.392266929</v>
      </c>
      <c r="N19" s="3">
        <f t="shared" si="2"/>
        <v>85458879.84941183</v>
      </c>
      <c r="O19" s="3">
        <f t="shared" si="2"/>
        <v>111648782.29945382</v>
      </c>
      <c r="P19" s="3">
        <f t="shared" si="2"/>
        <v>141562269.74239302</v>
      </c>
      <c r="Q19" s="3">
        <f t="shared" si="2"/>
        <v>175199342.17822942</v>
      </c>
      <c r="R19" s="3">
        <f t="shared" si="2"/>
        <v>212559999.60696292</v>
      </c>
      <c r="S19" s="3">
        <f t="shared" si="2"/>
        <v>253644242.02859363</v>
      </c>
      <c r="T19" s="3">
        <f t="shared" si="2"/>
        <v>298452069.44312143</v>
      </c>
      <c r="U19" s="3">
        <f t="shared" si="2"/>
        <v>346983481.85054642</v>
      </c>
      <c r="V19" s="3">
        <f t="shared" si="2"/>
        <v>399238479.2508685</v>
      </c>
      <c r="W19" s="3">
        <f t="shared" si="2"/>
        <v>455217061.64408791</v>
      </c>
      <c r="X19" s="3">
        <f t="shared" si="2"/>
        <v>514919229.03020442</v>
      </c>
      <c r="Y19" s="3">
        <f t="shared" si="2"/>
        <v>578344981.40921807</v>
      </c>
      <c r="Z19" s="3">
        <f t="shared" si="2"/>
        <v>645494318.78112888</v>
      </c>
      <c r="AA19" s="3">
        <f t="shared" si="2"/>
        <v>712643656.15303969</v>
      </c>
      <c r="AB19" s="3">
        <f t="shared" si="2"/>
        <v>779792993.5249505</v>
      </c>
      <c r="AC19" s="3">
        <f t="shared" si="2"/>
        <v>846942330.89686143</v>
      </c>
      <c r="AD19" s="3">
        <f t="shared" si="2"/>
        <v>914091668.26877236</v>
      </c>
      <c r="AE19" s="3">
        <f t="shared" si="2"/>
        <v>981241005.64068329</v>
      </c>
      <c r="AF19" s="3">
        <f t="shared" si="2"/>
        <v>1048390343.0125942</v>
      </c>
      <c r="AG19" s="3">
        <f t="shared" si="2"/>
        <v>1115539680.384505</v>
      </c>
      <c r="AH19" s="3">
        <f t="shared" si="2"/>
        <v>1182689017.7564158</v>
      </c>
      <c r="AI19" s="3">
        <f t="shared" si="2"/>
        <v>1249838355.1283267</v>
      </c>
      <c r="AJ19" s="3">
        <f t="shared" si="2"/>
        <v>1316987692.5002375</v>
      </c>
    </row>
    <row r="20" spans="1:36" hidden="1" x14ac:dyDescent="0.25">
      <c r="A20" t="s">
        <v>212</v>
      </c>
      <c r="B20" t="s">
        <v>228</v>
      </c>
      <c r="C20" t="s">
        <v>214</v>
      </c>
      <c r="D20" t="s">
        <v>54</v>
      </c>
      <c r="E20" t="s">
        <v>234</v>
      </c>
      <c r="F20" s="3">
        <f t="shared" si="1"/>
        <v>809100</v>
      </c>
      <c r="G20" s="3">
        <f t="shared" si="3"/>
        <v>1879200</v>
      </c>
      <c r="H20" s="3">
        <f t="shared" si="4"/>
        <v>3001500</v>
      </c>
      <c r="I20" s="3">
        <f t="shared" si="2"/>
        <v>17342517.857142799</v>
      </c>
      <c r="J20" s="3">
        <f t="shared" si="2"/>
        <v>31683535.714285597</v>
      </c>
      <c r="K20" s="3">
        <f t="shared" si="2"/>
        <v>46024553.571428396</v>
      </c>
      <c r="L20" s="3">
        <f t="shared" si="2"/>
        <v>60365571.428571194</v>
      </c>
      <c r="M20" s="3">
        <f t="shared" si="2"/>
        <v>74706589.285714</v>
      </c>
      <c r="N20" s="3">
        <f t="shared" si="2"/>
        <v>89047607.142856807</v>
      </c>
      <c r="O20" s="3">
        <f t="shared" si="2"/>
        <v>103388624.99999961</v>
      </c>
      <c r="P20" s="3">
        <f t="shared" si="2"/>
        <v>117729642.85714242</v>
      </c>
      <c r="Q20" s="3">
        <f t="shared" si="2"/>
        <v>132070660.71428522</v>
      </c>
      <c r="R20" s="3">
        <f t="shared" si="2"/>
        <v>146411678.57142803</v>
      </c>
      <c r="S20" s="3">
        <f t="shared" si="2"/>
        <v>160752696.42857084</v>
      </c>
      <c r="T20" s="3">
        <f t="shared" si="2"/>
        <v>175093714.28571364</v>
      </c>
      <c r="U20" s="3">
        <f t="shared" si="2"/>
        <v>189434732.14285645</v>
      </c>
      <c r="V20" s="3">
        <f t="shared" si="2"/>
        <v>203775749.99999925</v>
      </c>
      <c r="W20" s="3">
        <f t="shared" si="2"/>
        <v>218116767.85714206</v>
      </c>
      <c r="X20" s="3">
        <f t="shared" si="2"/>
        <v>232457785.71428487</v>
      </c>
      <c r="Y20" s="3">
        <f t="shared" si="2"/>
        <v>246798803.57142767</v>
      </c>
      <c r="Z20" s="3">
        <f t="shared" si="2"/>
        <v>261139821.42857048</v>
      </c>
      <c r="AA20" s="3">
        <f t="shared" si="2"/>
        <v>275480839.28571326</v>
      </c>
      <c r="AB20" s="3">
        <f t="shared" si="2"/>
        <v>289821857.14285606</v>
      </c>
      <c r="AC20" s="3">
        <f t="shared" si="2"/>
        <v>304162874.99999887</v>
      </c>
      <c r="AD20" s="3">
        <f t="shared" si="2"/>
        <v>318503892.85714167</v>
      </c>
      <c r="AE20" s="3">
        <f t="shared" si="2"/>
        <v>332844910.71428448</v>
      </c>
      <c r="AF20" s="3">
        <f t="shared" si="2"/>
        <v>347185928.57142729</v>
      </c>
      <c r="AG20" s="3">
        <f t="shared" si="2"/>
        <v>361526946.42857009</v>
      </c>
      <c r="AH20" s="3">
        <f t="shared" si="2"/>
        <v>375867964.2857129</v>
      </c>
      <c r="AI20" s="3">
        <f t="shared" si="2"/>
        <v>390208982.1428557</v>
      </c>
      <c r="AJ20" s="3">
        <f t="shared" si="2"/>
        <v>404549999.99999851</v>
      </c>
    </row>
    <row r="21" spans="1:36" hidden="1" x14ac:dyDescent="0.25">
      <c r="A21" t="s">
        <v>212</v>
      </c>
      <c r="B21" t="s">
        <v>228</v>
      </c>
      <c r="C21" t="s">
        <v>214</v>
      </c>
      <c r="D21" t="s">
        <v>124</v>
      </c>
      <c r="E21" t="s">
        <v>234</v>
      </c>
      <c r="F21" s="3">
        <f t="shared" si="1"/>
        <v>1756150</v>
      </c>
      <c r="G21" s="3">
        <f t="shared" si="3"/>
        <v>4078800</v>
      </c>
      <c r="H21" s="3">
        <f t="shared" si="4"/>
        <v>6514750</v>
      </c>
      <c r="I21" s="3">
        <f t="shared" si="2"/>
        <v>37641901.785714202</v>
      </c>
      <c r="J21" s="3">
        <f t="shared" si="2"/>
        <v>68769053.571428403</v>
      </c>
      <c r="K21" s="3">
        <f t="shared" si="2"/>
        <v>99896205.357142597</v>
      </c>
      <c r="L21" s="3">
        <f t="shared" si="2"/>
        <v>131023357.14285681</v>
      </c>
      <c r="M21" s="3">
        <f t="shared" si="2"/>
        <v>162150508.92857102</v>
      </c>
      <c r="N21" s="3">
        <f t="shared" si="2"/>
        <v>193277660.71428522</v>
      </c>
      <c r="O21" s="3">
        <f t="shared" si="2"/>
        <v>224404812.49999943</v>
      </c>
      <c r="P21" s="3">
        <f t="shared" si="2"/>
        <v>255531964.28571364</v>
      </c>
      <c r="Q21" s="3">
        <f t="shared" si="2"/>
        <v>286659116.07142782</v>
      </c>
      <c r="R21" s="3">
        <f t="shared" si="2"/>
        <v>317786267.85714203</v>
      </c>
      <c r="S21" s="3">
        <f t="shared" si="2"/>
        <v>348913419.64285624</v>
      </c>
      <c r="T21" s="3">
        <f t="shared" si="2"/>
        <v>380040571.42857045</v>
      </c>
      <c r="U21" s="3">
        <f t="shared" si="2"/>
        <v>411167723.21428466</v>
      </c>
      <c r="V21" s="3">
        <f t="shared" si="2"/>
        <v>442294874.99999887</v>
      </c>
      <c r="W21" s="3">
        <f t="shared" si="2"/>
        <v>473422026.78571308</v>
      </c>
      <c r="X21" s="3">
        <f t="shared" si="2"/>
        <v>504549178.57142729</v>
      </c>
      <c r="Y21" s="3">
        <f t="shared" si="2"/>
        <v>535676330.35714149</v>
      </c>
      <c r="Z21" s="3">
        <f t="shared" si="2"/>
        <v>566803482.14285564</v>
      </c>
      <c r="AA21" s="3">
        <f t="shared" si="2"/>
        <v>597930633.92856979</v>
      </c>
      <c r="AB21" s="3">
        <f t="shared" si="2"/>
        <v>629057785.71428394</v>
      </c>
      <c r="AC21" s="3">
        <f t="shared" si="2"/>
        <v>660184937.49999809</v>
      </c>
      <c r="AD21" s="3">
        <f t="shared" si="2"/>
        <v>691312089.28571224</v>
      </c>
      <c r="AE21" s="3">
        <f t="shared" si="2"/>
        <v>722439241.07142639</v>
      </c>
      <c r="AF21" s="3">
        <f t="shared" si="2"/>
        <v>753566392.85714054</v>
      </c>
      <c r="AG21" s="3">
        <f t="shared" si="2"/>
        <v>784693544.64285469</v>
      </c>
      <c r="AH21" s="3">
        <f t="shared" si="2"/>
        <v>815820696.42856884</v>
      </c>
      <c r="AI21" s="3">
        <f t="shared" si="2"/>
        <v>846947848.21428299</v>
      </c>
      <c r="AJ21" s="3">
        <f t="shared" si="2"/>
        <v>878074999.99999714</v>
      </c>
    </row>
    <row r="22" spans="1:36" hidden="1" x14ac:dyDescent="0.25">
      <c r="A22" t="s">
        <v>212</v>
      </c>
      <c r="B22" t="s">
        <v>232</v>
      </c>
      <c r="C22" t="s">
        <v>214</v>
      </c>
      <c r="D22" t="s">
        <v>54</v>
      </c>
      <c r="E22" t="s">
        <v>234</v>
      </c>
      <c r="F22" s="3">
        <f t="shared" si="1"/>
        <v>809100</v>
      </c>
      <c r="G22" s="3">
        <f t="shared" si="3"/>
        <v>1879200</v>
      </c>
      <c r="H22" s="3">
        <f t="shared" si="4"/>
        <v>3001500</v>
      </c>
      <c r="I22" s="3">
        <f t="shared" si="2"/>
        <v>4123800</v>
      </c>
      <c r="J22" s="3">
        <f t="shared" si="2"/>
        <v>6168029.37886588</v>
      </c>
      <c r="K22" s="3">
        <f t="shared" si="2"/>
        <v>9195781.3094929401</v>
      </c>
      <c r="L22" s="3">
        <f t="shared" si="2"/>
        <v>13207055.79188117</v>
      </c>
      <c r="M22" s="3">
        <f t="shared" si="2"/>
        <v>18201852.826030571</v>
      </c>
      <c r="N22" s="3">
        <f t="shared" si="2"/>
        <v>24180172.411941163</v>
      </c>
      <c r="O22" s="3">
        <f t="shared" si="2"/>
        <v>31142014.549612924</v>
      </c>
      <c r="P22" s="3">
        <f t="shared" si="2"/>
        <v>39087379.239045866</v>
      </c>
      <c r="Q22" s="3">
        <f t="shared" si="2"/>
        <v>48016266.480239987</v>
      </c>
      <c r="R22" s="3">
        <f t="shared" si="2"/>
        <v>57928676.273195282</v>
      </c>
      <c r="S22" s="3">
        <f t="shared" si="2"/>
        <v>68824608.617911682</v>
      </c>
      <c r="T22" s="3">
        <f t="shared" si="2"/>
        <v>80704063.514389277</v>
      </c>
      <c r="U22" s="3">
        <f t="shared" si="2"/>
        <v>93567040.962628081</v>
      </c>
      <c r="V22" s="3">
        <f t="shared" si="2"/>
        <v>107413540.96262808</v>
      </c>
      <c r="W22" s="3">
        <f t="shared" si="2"/>
        <v>122243563.51438919</v>
      </c>
      <c r="X22" s="3">
        <f t="shared" si="2"/>
        <v>138057108.61791149</v>
      </c>
      <c r="Y22" s="3">
        <f t="shared" si="2"/>
        <v>154854176.273195</v>
      </c>
      <c r="Z22" s="3">
        <f t="shared" si="2"/>
        <v>172634766.4802396</v>
      </c>
      <c r="AA22" s="3">
        <f t="shared" si="2"/>
        <v>191398879.23904541</v>
      </c>
      <c r="AB22" s="3">
        <f t="shared" si="2"/>
        <v>211146514.5496124</v>
      </c>
      <c r="AC22" s="3">
        <f t="shared" si="2"/>
        <v>231877672.4119406</v>
      </c>
      <c r="AD22" s="3">
        <f t="shared" si="2"/>
        <v>253592352.82603002</v>
      </c>
      <c r="AE22" s="3">
        <f t="shared" si="2"/>
        <v>276290555.79188061</v>
      </c>
      <c r="AF22" s="3">
        <f t="shared" si="2"/>
        <v>299972281.30949223</v>
      </c>
      <c r="AG22" s="3">
        <f t="shared" si="2"/>
        <v>324637529.37886512</v>
      </c>
      <c r="AH22" s="3">
        <f t="shared" si="2"/>
        <v>350286299.99999923</v>
      </c>
      <c r="AI22" s="3">
        <f t="shared" si="2"/>
        <v>376918593.17289454</v>
      </c>
      <c r="AJ22" s="3">
        <f t="shared" si="2"/>
        <v>404534408.89755094</v>
      </c>
    </row>
    <row r="23" spans="1:36" x14ac:dyDescent="0.25">
      <c r="A23" t="s">
        <v>212</v>
      </c>
      <c r="B23" t="s">
        <v>232</v>
      </c>
      <c r="C23" t="s">
        <v>214</v>
      </c>
      <c r="D23" t="s">
        <v>124</v>
      </c>
      <c r="E23" t="s">
        <v>234</v>
      </c>
      <c r="F23" s="3">
        <f t="shared" si="1"/>
        <v>1756150</v>
      </c>
      <c r="G23" s="3">
        <f t="shared" si="3"/>
        <v>4078800</v>
      </c>
      <c r="H23" s="3">
        <f t="shared" si="4"/>
        <v>6514750</v>
      </c>
      <c r="I23" s="3">
        <f t="shared" si="2"/>
        <v>8950700</v>
      </c>
      <c r="J23" s="3">
        <f t="shared" si="2"/>
        <v>13387695.950680159</v>
      </c>
      <c r="K23" s="3">
        <f t="shared" si="2"/>
        <v>19959425.715815138</v>
      </c>
      <c r="L23" s="3">
        <f t="shared" si="2"/>
        <v>28665889.295404926</v>
      </c>
      <c r="M23" s="3">
        <f t="shared" si="2"/>
        <v>39507086.689449526</v>
      </c>
      <c r="N23" s="3">
        <f t="shared" si="2"/>
        <v>52483017.897948928</v>
      </c>
      <c r="O23" s="3">
        <f t="shared" si="2"/>
        <v>67593682.920903131</v>
      </c>
      <c r="P23" s="3">
        <f t="shared" si="2"/>
        <v>84839081.758312136</v>
      </c>
      <c r="Q23" s="3">
        <f t="shared" si="2"/>
        <v>104219214.41017593</v>
      </c>
      <c r="R23" s="3">
        <f t="shared" si="2"/>
        <v>125734080.87649453</v>
      </c>
      <c r="S23" s="3">
        <f t="shared" si="2"/>
        <v>149383681.15726793</v>
      </c>
      <c r="T23" s="3">
        <f t="shared" si="2"/>
        <v>175168015.25249624</v>
      </c>
      <c r="U23" s="3">
        <f t="shared" si="2"/>
        <v>203087083.16217923</v>
      </c>
      <c r="V23" s="3">
        <f t="shared" si="2"/>
        <v>233140884.88631713</v>
      </c>
      <c r="W23" s="3">
        <f t="shared" si="2"/>
        <v>265329420.42490983</v>
      </c>
      <c r="X23" s="3">
        <f t="shared" si="2"/>
        <v>299652689.77795732</v>
      </c>
      <c r="Y23" s="3">
        <f t="shared" si="2"/>
        <v>336110692.94545972</v>
      </c>
      <c r="Z23" s="3">
        <f t="shared" si="2"/>
        <v>374703429.9274168</v>
      </c>
      <c r="AA23" s="3">
        <f t="shared" si="2"/>
        <v>415430900.72382867</v>
      </c>
      <c r="AB23" s="3">
        <f t="shared" si="2"/>
        <v>458293105.33469546</v>
      </c>
      <c r="AC23" s="3">
        <f t="shared" si="2"/>
        <v>503290043.76001704</v>
      </c>
      <c r="AD23" s="3">
        <f t="shared" si="2"/>
        <v>550421715.99979341</v>
      </c>
      <c r="AE23" s="3">
        <f t="shared" si="2"/>
        <v>599688122.05402458</v>
      </c>
      <c r="AF23" s="3">
        <f t="shared" si="2"/>
        <v>651089261.92271042</v>
      </c>
      <c r="AG23" s="3">
        <f t="shared" si="2"/>
        <v>704625135.60585129</v>
      </c>
      <c r="AH23" s="3">
        <f t="shared" si="2"/>
        <v>760295743.10344696</v>
      </c>
      <c r="AI23" s="3">
        <f t="shared" si="2"/>
        <v>818101084.41549742</v>
      </c>
      <c r="AJ23" s="3">
        <f t="shared" si="2"/>
        <v>878041159.54200268</v>
      </c>
    </row>
    <row r="24" spans="1:36" hidden="1" x14ac:dyDescent="0.25">
      <c r="A24" t="s">
        <v>212</v>
      </c>
      <c r="B24" t="s">
        <v>233</v>
      </c>
      <c r="C24" t="s">
        <v>214</v>
      </c>
      <c r="D24" t="s">
        <v>54</v>
      </c>
      <c r="E24" t="s">
        <v>234</v>
      </c>
      <c r="F24" s="3">
        <f t="shared" si="1"/>
        <v>809100</v>
      </c>
      <c r="G24" s="3">
        <f t="shared" si="3"/>
        <v>1879200</v>
      </c>
      <c r="H24" s="3">
        <f t="shared" si="4"/>
        <v>3001500</v>
      </c>
      <c r="I24" s="3">
        <f t="shared" si="2"/>
        <v>4198239.7109341696</v>
      </c>
      <c r="J24" s="3">
        <f t="shared" si="2"/>
        <v>6534243.5472810995</v>
      </c>
      <c r="K24" s="3">
        <f t="shared" si="2"/>
        <v>10009511.50904079</v>
      </c>
      <c r="L24" s="3">
        <f t="shared" si="2"/>
        <v>14624043.59621324</v>
      </c>
      <c r="M24" s="3">
        <f t="shared" si="2"/>
        <v>20377839.808798451</v>
      </c>
      <c r="N24" s="3">
        <f t="shared" si="2"/>
        <v>27270900.14679642</v>
      </c>
      <c r="O24" s="3">
        <f t="shared" si="2"/>
        <v>35303224.610207163</v>
      </c>
      <c r="P24" s="3">
        <f t="shared" si="2"/>
        <v>44474813.19903066</v>
      </c>
      <c r="Q24" s="3">
        <f t="shared" si="2"/>
        <v>54785665.91326686</v>
      </c>
      <c r="R24" s="3">
        <f t="shared" si="2"/>
        <v>66235782.752915859</v>
      </c>
      <c r="S24" s="3">
        <f t="shared" si="2"/>
        <v>78825163.717977554</v>
      </c>
      <c r="T24" s="3">
        <f t="shared" si="2"/>
        <v>92553808.808452055</v>
      </c>
      <c r="U24" s="3">
        <f t="shared" si="2"/>
        <v>107421718.02433935</v>
      </c>
      <c r="V24" s="3">
        <f t="shared" si="2"/>
        <v>123428891.36563934</v>
      </c>
      <c r="W24" s="3">
        <f t="shared" si="2"/>
        <v>140575328.83235213</v>
      </c>
      <c r="X24" s="3">
        <f t="shared" si="2"/>
        <v>158861030.42447764</v>
      </c>
      <c r="Y24" s="3">
        <f t="shared" si="2"/>
        <v>178285996.14201593</v>
      </c>
      <c r="Z24" s="3">
        <f t="shared" si="2"/>
        <v>198850225.98496702</v>
      </c>
      <c r="AA24" s="3">
        <f t="shared" ref="I24:AJ25" si="5">Z24+AA12</f>
        <v>219414455.82791811</v>
      </c>
      <c r="AB24" s="3">
        <f t="shared" si="5"/>
        <v>239978685.6708692</v>
      </c>
      <c r="AC24" s="3">
        <f t="shared" si="5"/>
        <v>260542915.51382029</v>
      </c>
      <c r="AD24" s="3">
        <f t="shared" si="5"/>
        <v>281107145.35677141</v>
      </c>
      <c r="AE24" s="3">
        <f t="shared" si="5"/>
        <v>301671375.19972253</v>
      </c>
      <c r="AF24" s="3">
        <f t="shared" si="5"/>
        <v>322235605.04267365</v>
      </c>
      <c r="AG24" s="3">
        <f t="shared" si="5"/>
        <v>342799834.88562477</v>
      </c>
      <c r="AH24" s="3">
        <f t="shared" si="5"/>
        <v>363364064.72857589</v>
      </c>
      <c r="AI24" s="3">
        <f t="shared" si="5"/>
        <v>383928294.571527</v>
      </c>
      <c r="AJ24" s="3">
        <f t="shared" si="5"/>
        <v>404492524.41447812</v>
      </c>
    </row>
    <row r="25" spans="1:36" x14ac:dyDescent="0.25">
      <c r="A25" t="s">
        <v>212</v>
      </c>
      <c r="B25" t="s">
        <v>233</v>
      </c>
      <c r="C25" t="s">
        <v>214</v>
      </c>
      <c r="D25" t="s">
        <v>124</v>
      </c>
      <c r="E25" t="s">
        <v>234</v>
      </c>
      <c r="F25" s="3">
        <f t="shared" si="1"/>
        <v>1756150</v>
      </c>
      <c r="G25" s="3">
        <f t="shared" si="3"/>
        <v>4078800</v>
      </c>
      <c r="H25" s="3">
        <f t="shared" si="4"/>
        <v>6514750</v>
      </c>
      <c r="I25" s="3">
        <f t="shared" si="5"/>
        <v>9112271.249977801</v>
      </c>
      <c r="J25" s="3">
        <f t="shared" si="5"/>
        <v>14182563.101665681</v>
      </c>
      <c r="K25" s="3">
        <f t="shared" si="5"/>
        <v>21725625.555063631</v>
      </c>
      <c r="L25" s="3">
        <f t="shared" si="5"/>
        <v>31741458.610171631</v>
      </c>
      <c r="M25" s="3">
        <f t="shared" si="5"/>
        <v>44230062.26698973</v>
      </c>
      <c r="N25" s="3">
        <f t="shared" si="5"/>
        <v>59191436.525517829</v>
      </c>
      <c r="O25" s="3">
        <f t="shared" si="5"/>
        <v>76625581.385756031</v>
      </c>
      <c r="P25" s="3">
        <f t="shared" si="5"/>
        <v>96532496.847704336</v>
      </c>
      <c r="Q25" s="3">
        <f t="shared" si="5"/>
        <v>118912182.91136263</v>
      </c>
      <c r="R25" s="3">
        <f t="shared" si="5"/>
        <v>143764639.57673103</v>
      </c>
      <c r="S25" s="3">
        <f t="shared" si="5"/>
        <v>171089866.84380952</v>
      </c>
      <c r="T25" s="3">
        <f t="shared" si="5"/>
        <v>200887864.71259803</v>
      </c>
      <c r="U25" s="3">
        <f t="shared" si="5"/>
        <v>233158633.18309674</v>
      </c>
      <c r="V25" s="3">
        <f t="shared" si="5"/>
        <v>267902172.25530544</v>
      </c>
      <c r="W25" s="3">
        <f t="shared" si="5"/>
        <v>305118481.92922425</v>
      </c>
      <c r="X25" s="3">
        <f t="shared" si="5"/>
        <v>344807562.20485306</v>
      </c>
      <c r="Y25" s="3">
        <f t="shared" si="5"/>
        <v>386969413.08219206</v>
      </c>
      <c r="Z25" s="3">
        <f t="shared" si="5"/>
        <v>431604034.56124103</v>
      </c>
      <c r="AA25" s="3">
        <f t="shared" si="5"/>
        <v>476238656.04029</v>
      </c>
      <c r="AB25" s="3">
        <f t="shared" si="5"/>
        <v>520873277.51933897</v>
      </c>
      <c r="AC25" s="3">
        <f t="shared" si="5"/>
        <v>565507898.99838817</v>
      </c>
      <c r="AD25" s="3">
        <f t="shared" si="5"/>
        <v>610142520.47743738</v>
      </c>
      <c r="AE25" s="3">
        <f t="shared" si="5"/>
        <v>654777141.95648658</v>
      </c>
      <c r="AF25" s="3">
        <f t="shared" si="5"/>
        <v>699411763.43553579</v>
      </c>
      <c r="AG25" s="3">
        <f t="shared" si="5"/>
        <v>744046384.91458499</v>
      </c>
      <c r="AH25" s="3">
        <f t="shared" si="5"/>
        <v>788681006.3936342</v>
      </c>
      <c r="AI25" s="3">
        <f t="shared" si="5"/>
        <v>833315627.87268341</v>
      </c>
      <c r="AJ25" s="3">
        <f t="shared" si="5"/>
        <v>877950249.35173261</v>
      </c>
    </row>
  </sheetData>
  <autoFilter ref="A1:AJ25" xr:uid="{1ACB010D-979D-4640-9D40-932560AD819E}">
    <filterColumn colId="1">
      <filters>
        <filter val="HRS_Linear"/>
        <filter val="HRS_Plateau"/>
        <filter val="MRS_Linear"/>
        <filter val="MRS_Plateau"/>
      </filters>
    </filterColumn>
    <filterColumn colId="3">
      <filters>
        <filter val="Individual_dwelling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7"/>
  <sheetViews>
    <sheetView workbookViewId="0">
      <selection activeCell="G26" sqref="G26"/>
    </sheetView>
  </sheetViews>
  <sheetFormatPr baseColWidth="10" defaultColWidth="9.140625" defaultRowHeight="15" x14ac:dyDescent="0.25"/>
  <cols>
    <col min="3" max="3" width="16.42578125" bestFit="1" customWidth="1"/>
    <col min="4" max="5" width="17.42578125" bestFit="1" customWidth="1"/>
    <col min="6" max="6" width="14.85546875" bestFit="1" customWidth="1"/>
    <col min="7" max="7" width="13.85546875" bestFit="1" customWidth="1"/>
    <col min="8" max="9" width="12.85546875" bestFit="1" customWidth="1"/>
    <col min="10" max="10" width="16.42578125" bestFit="1" customWidth="1"/>
    <col min="11" max="12" width="17.42578125" bestFit="1" customWidth="1"/>
    <col min="13" max="13" width="16.42578125" bestFit="1" customWidth="1"/>
    <col min="14" max="14" width="14.85546875" bestFit="1" customWidth="1"/>
    <col min="15" max="16" width="13.85546875" bestFit="1" customWidth="1"/>
  </cols>
  <sheetData>
    <row r="1" spans="1:16" x14ac:dyDescent="0.25">
      <c r="B1" s="1" t="s">
        <v>0</v>
      </c>
      <c r="C1" s="24" t="s">
        <v>1</v>
      </c>
      <c r="D1" s="24"/>
      <c r="E1" s="24"/>
      <c r="F1" s="24"/>
      <c r="G1" s="24"/>
      <c r="H1" s="24"/>
      <c r="I1" s="24"/>
      <c r="J1" s="24" t="s">
        <v>2</v>
      </c>
      <c r="K1" s="24"/>
      <c r="L1" s="24"/>
      <c r="M1" s="24"/>
      <c r="N1" s="24"/>
      <c r="O1" s="24"/>
      <c r="P1" s="24"/>
    </row>
    <row r="2" spans="1:16" x14ac:dyDescent="0.25">
      <c r="B2" s="1" t="s">
        <v>12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</row>
    <row r="3" spans="1:16" x14ac:dyDescent="0.25">
      <c r="A3" s="1" t="s">
        <v>0</v>
      </c>
      <c r="B3" s="1" t="s">
        <v>13</v>
      </c>
    </row>
    <row r="4" spans="1:16" x14ac:dyDescent="0.25">
      <c r="A4" s="24" t="s">
        <v>1</v>
      </c>
      <c r="B4" s="1" t="s">
        <v>4</v>
      </c>
      <c r="C4" s="3">
        <v>5676820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 x14ac:dyDescent="0.25">
      <c r="A5" s="24"/>
      <c r="B5" s="1" t="s">
        <v>5</v>
      </c>
      <c r="C5" s="3">
        <v>161548484</v>
      </c>
      <c r="D5" s="3">
        <v>42338021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x14ac:dyDescent="0.25">
      <c r="A6" s="24"/>
      <c r="B6" s="1" t="s">
        <v>6</v>
      </c>
      <c r="C6" s="3">
        <v>4116477792</v>
      </c>
      <c r="D6" s="3">
        <v>4719278231</v>
      </c>
      <c r="E6" s="3">
        <v>734779265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x14ac:dyDescent="0.25">
      <c r="A7" s="24"/>
      <c r="B7" s="1" t="s">
        <v>7</v>
      </c>
      <c r="C7" s="3">
        <v>3226445087</v>
      </c>
      <c r="D7" s="3">
        <v>20894426727</v>
      </c>
      <c r="E7" s="3">
        <v>6111324014</v>
      </c>
      <c r="F7" s="3">
        <v>24631374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 x14ac:dyDescent="0.25">
      <c r="A8" s="24"/>
      <c r="B8" s="1" t="s">
        <v>8</v>
      </c>
      <c r="C8" s="3">
        <v>841914652</v>
      </c>
      <c r="D8" s="3">
        <v>13143441287</v>
      </c>
      <c r="E8" s="3">
        <v>10998503408</v>
      </c>
      <c r="F8" s="3">
        <v>127439484</v>
      </c>
      <c r="G8" s="3">
        <v>1820455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x14ac:dyDescent="0.25">
      <c r="A9" s="24"/>
      <c r="B9" s="1" t="s">
        <v>9</v>
      </c>
      <c r="C9" s="3">
        <v>216960557</v>
      </c>
      <c r="D9" s="3">
        <v>4019293337</v>
      </c>
      <c r="E9" s="3">
        <v>5378514574</v>
      </c>
      <c r="F9" s="3">
        <v>133636513</v>
      </c>
      <c r="G9" s="3">
        <v>4346237</v>
      </c>
      <c r="H9" s="3">
        <v>20538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 x14ac:dyDescent="0.25">
      <c r="A10" s="24"/>
      <c r="B10" s="1" t="s">
        <v>10</v>
      </c>
      <c r="C10" s="3">
        <v>28503241</v>
      </c>
      <c r="D10" s="3">
        <v>2919731142</v>
      </c>
      <c r="E10" s="3">
        <v>9353489632</v>
      </c>
      <c r="F10" s="3">
        <v>742068752</v>
      </c>
      <c r="G10" s="3">
        <v>62636913</v>
      </c>
      <c r="H10" s="3">
        <v>8149404</v>
      </c>
      <c r="I10" s="3">
        <v>6257109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x14ac:dyDescent="0.25">
      <c r="A11" s="24" t="s">
        <v>2</v>
      </c>
      <c r="B11" s="1" t="s">
        <v>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19267646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16" x14ac:dyDescent="0.25">
      <c r="A12" s="24"/>
      <c r="B12" s="1" t="s">
        <v>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172901649</v>
      </c>
      <c r="K12" s="3">
        <v>77775230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x14ac:dyDescent="0.25">
      <c r="A13" s="24"/>
      <c r="B13" s="1" t="s">
        <v>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7022547308</v>
      </c>
      <c r="K13" s="3">
        <v>7088199942</v>
      </c>
      <c r="L13" s="3">
        <v>142749367</v>
      </c>
      <c r="M13" s="3">
        <v>0</v>
      </c>
      <c r="N13" s="3">
        <v>0</v>
      </c>
      <c r="O13" s="3">
        <v>0</v>
      </c>
      <c r="P13" s="3">
        <v>0</v>
      </c>
    </row>
    <row r="14" spans="1:16" x14ac:dyDescent="0.25">
      <c r="A14" s="24"/>
      <c r="B14" s="1" t="s">
        <v>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3565384457</v>
      </c>
      <c r="K14" s="3">
        <v>63207196727</v>
      </c>
      <c r="L14" s="3">
        <v>11320172076</v>
      </c>
      <c r="M14" s="3">
        <v>53997291</v>
      </c>
      <c r="N14" s="3">
        <v>0</v>
      </c>
      <c r="O14" s="3">
        <v>0</v>
      </c>
      <c r="P14" s="3">
        <v>0</v>
      </c>
    </row>
    <row r="15" spans="1:16" x14ac:dyDescent="0.25">
      <c r="A15" s="24"/>
      <c r="B15" s="1" t="s">
        <v>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413670214</v>
      </c>
      <c r="K15" s="3">
        <v>31660486455</v>
      </c>
      <c r="L15" s="3">
        <v>22776579414</v>
      </c>
      <c r="M15" s="3">
        <v>232295690</v>
      </c>
      <c r="N15" s="3">
        <v>2469446</v>
      </c>
      <c r="O15" s="3">
        <v>0</v>
      </c>
      <c r="P15" s="3">
        <v>0</v>
      </c>
    </row>
    <row r="16" spans="1:16" x14ac:dyDescent="0.25">
      <c r="A16" s="24"/>
      <c r="B16" s="1" t="s">
        <v>9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149022674</v>
      </c>
      <c r="K16" s="3">
        <v>6512023129</v>
      </c>
      <c r="L16" s="3">
        <v>10057469549</v>
      </c>
      <c r="M16" s="3">
        <v>168733755</v>
      </c>
      <c r="N16" s="3">
        <v>5563040</v>
      </c>
      <c r="O16" s="3">
        <v>133556</v>
      </c>
      <c r="P16" s="3">
        <v>0</v>
      </c>
    </row>
    <row r="17" spans="1:16" x14ac:dyDescent="0.25">
      <c r="A17" s="24"/>
      <c r="B17" s="1" t="s">
        <v>10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16018147</v>
      </c>
      <c r="K17" s="3">
        <v>4833069196</v>
      </c>
      <c r="L17" s="3">
        <v>16948078334</v>
      </c>
      <c r="M17" s="3">
        <v>1307356909</v>
      </c>
      <c r="N17" s="3">
        <v>155615541</v>
      </c>
      <c r="O17" s="3">
        <v>38781978</v>
      </c>
      <c r="P17" s="3">
        <v>43245137</v>
      </c>
    </row>
  </sheetData>
  <mergeCells count="4">
    <mergeCell ref="C1:I1"/>
    <mergeCell ref="J1:P1"/>
    <mergeCell ref="A4:A10"/>
    <mergeCell ref="A11:A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9"/>
  <sheetViews>
    <sheetView workbookViewId="0">
      <selection activeCell="D23" sqref="D23"/>
    </sheetView>
  </sheetViews>
  <sheetFormatPr baseColWidth="10" defaultColWidth="9.140625" defaultRowHeight="15" x14ac:dyDescent="0.25"/>
  <cols>
    <col min="1" max="1" width="26.42578125" bestFit="1" customWidth="1"/>
    <col min="2" max="2" width="36.28515625" bestFit="1" customWidth="1"/>
    <col min="3" max="5" width="12.85546875" bestFit="1" customWidth="1"/>
    <col min="6" max="6" width="10.42578125" bestFit="1" customWidth="1"/>
    <col min="7" max="7" width="10.85546875" bestFit="1" customWidth="1"/>
    <col min="8" max="8" width="10.28515625" bestFit="1" customWidth="1"/>
    <col min="9" max="9" width="9.28515625" bestFit="1" customWidth="1"/>
    <col min="10" max="12" width="12.85546875" bestFit="1" customWidth="1"/>
    <col min="13" max="13" width="11.42578125" bestFit="1" customWidth="1"/>
    <col min="14" max="14" width="10.42578125" bestFit="1" customWidth="1"/>
    <col min="15" max="16" width="9.42578125" bestFit="1" customWidth="1"/>
  </cols>
  <sheetData>
    <row r="1" spans="1:16" x14ac:dyDescent="0.25">
      <c r="B1" s="1" t="s">
        <v>0</v>
      </c>
      <c r="C1" s="24" t="s">
        <v>1</v>
      </c>
      <c r="D1" s="24"/>
      <c r="E1" s="24"/>
      <c r="F1" s="24"/>
      <c r="G1" s="24"/>
      <c r="H1" s="24"/>
      <c r="I1" s="24"/>
      <c r="J1" s="24" t="s">
        <v>2</v>
      </c>
      <c r="K1" s="24"/>
      <c r="L1" s="24"/>
      <c r="M1" s="24"/>
      <c r="N1" s="24"/>
      <c r="O1" s="24"/>
      <c r="P1" s="24"/>
    </row>
    <row r="2" spans="1:16" x14ac:dyDescent="0.25">
      <c r="B2" s="1" t="s">
        <v>12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</row>
    <row r="3" spans="1:16" x14ac:dyDescent="0.25">
      <c r="A3" s="1" t="s">
        <v>0</v>
      </c>
      <c r="B3" s="1" t="s">
        <v>13</v>
      </c>
    </row>
    <row r="4" spans="1:16" x14ac:dyDescent="0.25">
      <c r="A4" s="24" t="s">
        <v>1</v>
      </c>
      <c r="B4" s="1" t="s">
        <v>4</v>
      </c>
      <c r="C4" s="3">
        <v>12420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 x14ac:dyDescent="0.25">
      <c r="A5" s="24"/>
      <c r="B5" s="1" t="s">
        <v>5</v>
      </c>
      <c r="C5" s="3">
        <v>112806</v>
      </c>
      <c r="D5" s="3">
        <v>56920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x14ac:dyDescent="0.25">
      <c r="A6" s="24"/>
      <c r="B6" s="1" t="s">
        <v>6</v>
      </c>
      <c r="C6" s="3">
        <v>1449210</v>
      </c>
      <c r="D6" s="3">
        <v>1637882</v>
      </c>
      <c r="E6" s="3">
        <v>395997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x14ac:dyDescent="0.25">
      <c r="A7" s="24"/>
      <c r="B7" s="1" t="s">
        <v>7</v>
      </c>
      <c r="C7" s="3">
        <v>578282</v>
      </c>
      <c r="D7" s="3">
        <v>4025892</v>
      </c>
      <c r="E7" s="3">
        <v>1185906</v>
      </c>
      <c r="F7" s="10">
        <v>16806</v>
      </c>
      <c r="G7" s="10">
        <v>0</v>
      </c>
      <c r="H7" s="10">
        <v>0</v>
      </c>
      <c r="I7" s="10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 x14ac:dyDescent="0.25">
      <c r="A8" s="24"/>
      <c r="B8" s="1" t="s">
        <v>8</v>
      </c>
      <c r="C8" s="3">
        <v>136305</v>
      </c>
      <c r="D8" s="3">
        <v>1806657</v>
      </c>
      <c r="E8" s="3">
        <v>1405177</v>
      </c>
      <c r="F8" s="10">
        <v>36718</v>
      </c>
      <c r="G8" s="10">
        <v>787</v>
      </c>
      <c r="H8" s="10">
        <v>0</v>
      </c>
      <c r="I8" s="10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x14ac:dyDescent="0.25">
      <c r="A9" s="24"/>
      <c r="B9" s="1" t="s">
        <v>9</v>
      </c>
      <c r="C9" s="3">
        <v>29522</v>
      </c>
      <c r="D9" s="3">
        <v>509034</v>
      </c>
      <c r="E9" s="3">
        <v>594459</v>
      </c>
      <c r="F9" s="10">
        <v>23563</v>
      </c>
      <c r="G9" s="10">
        <v>2250</v>
      </c>
      <c r="H9" s="10">
        <v>14</v>
      </c>
      <c r="I9" s="10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 x14ac:dyDescent="0.25">
      <c r="A10" s="24"/>
      <c r="B10" s="1" t="s">
        <v>10</v>
      </c>
      <c r="C10" s="3">
        <v>2729</v>
      </c>
      <c r="D10" s="3">
        <v>357070</v>
      </c>
      <c r="E10" s="3">
        <v>993243</v>
      </c>
      <c r="F10" s="10">
        <v>87137</v>
      </c>
      <c r="G10" s="10">
        <v>8551</v>
      </c>
      <c r="H10" s="10">
        <v>1023</v>
      </c>
      <c r="I10" s="10">
        <v>820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x14ac:dyDescent="0.25">
      <c r="A11" s="24" t="s">
        <v>2</v>
      </c>
      <c r="B11" s="1" t="s">
        <v>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30670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16" x14ac:dyDescent="0.25">
      <c r="A12" s="24"/>
      <c r="B12" s="1" t="s">
        <v>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88314</v>
      </c>
      <c r="K12" s="3">
        <v>68886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x14ac:dyDescent="0.25">
      <c r="A13" s="24"/>
      <c r="B13" s="1" t="s">
        <v>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1190502</v>
      </c>
      <c r="K13" s="3">
        <v>1402772</v>
      </c>
      <c r="L13" s="3">
        <v>67801</v>
      </c>
      <c r="M13" s="3">
        <v>0</v>
      </c>
      <c r="N13" s="3">
        <v>0</v>
      </c>
      <c r="O13" s="3">
        <v>0</v>
      </c>
      <c r="P13" s="3">
        <v>0</v>
      </c>
    </row>
    <row r="14" spans="1:16" x14ac:dyDescent="0.25">
      <c r="A14" s="24"/>
      <c r="B14" s="1" t="s">
        <v>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333653</v>
      </c>
      <c r="K14" s="3">
        <v>6556917</v>
      </c>
      <c r="L14" s="3">
        <v>1453046</v>
      </c>
      <c r="M14" s="10">
        <v>28233</v>
      </c>
      <c r="N14" s="10">
        <v>0</v>
      </c>
      <c r="O14" s="10">
        <v>0</v>
      </c>
      <c r="P14" s="10">
        <v>0</v>
      </c>
    </row>
    <row r="15" spans="1:16" x14ac:dyDescent="0.25">
      <c r="A15" s="24"/>
      <c r="B15" s="1" t="s">
        <v>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27902</v>
      </c>
      <c r="K15" s="3">
        <v>2638706</v>
      </c>
      <c r="L15" s="3">
        <v>2370706</v>
      </c>
      <c r="M15" s="10">
        <v>73607</v>
      </c>
      <c r="N15" s="10">
        <v>2090</v>
      </c>
      <c r="O15" s="10">
        <v>0</v>
      </c>
      <c r="P15" s="10">
        <v>0</v>
      </c>
    </row>
    <row r="16" spans="1:16" x14ac:dyDescent="0.25">
      <c r="A16" s="24"/>
      <c r="B16" s="1" t="s">
        <v>9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8728</v>
      </c>
      <c r="K16" s="3">
        <v>358066</v>
      </c>
      <c r="L16" s="3">
        <v>853615</v>
      </c>
      <c r="M16" s="10">
        <v>31382</v>
      </c>
      <c r="N16" s="10">
        <v>2659</v>
      </c>
      <c r="O16" s="10">
        <v>99</v>
      </c>
      <c r="P16" s="10">
        <v>0</v>
      </c>
    </row>
    <row r="17" spans="1:16" x14ac:dyDescent="0.25">
      <c r="A17" s="24"/>
      <c r="B17" s="1" t="s">
        <v>10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908</v>
      </c>
      <c r="K17" s="3">
        <v>249655</v>
      </c>
      <c r="L17" s="3">
        <v>1136753</v>
      </c>
      <c r="M17" s="10">
        <v>145313</v>
      </c>
      <c r="N17" s="10">
        <v>24636</v>
      </c>
      <c r="O17" s="10">
        <v>4791</v>
      </c>
      <c r="P17" s="10">
        <v>3437</v>
      </c>
    </row>
    <row r="20" spans="1:16" x14ac:dyDescent="0.25">
      <c r="B20" t="s">
        <v>237</v>
      </c>
      <c r="C20" t="s">
        <v>238</v>
      </c>
    </row>
    <row r="21" spans="1:16" x14ac:dyDescent="0.25">
      <c r="A21" t="s">
        <v>235</v>
      </c>
      <c r="B21" s="7">
        <f>SUM(F7:I10)</f>
        <v>177669</v>
      </c>
      <c r="C21">
        <f>B21/31</f>
        <v>5731.2580645161288</v>
      </c>
    </row>
    <row r="22" spans="1:16" x14ac:dyDescent="0.25">
      <c r="A22" t="s">
        <v>236</v>
      </c>
      <c r="B22" s="7">
        <f>SUM(M14:P17)</f>
        <v>316247</v>
      </c>
      <c r="C22">
        <f>B22/31</f>
        <v>10201.516129032258</v>
      </c>
    </row>
    <row r="25" spans="1:16" x14ac:dyDescent="0.25">
      <c r="B25" s="23" t="s">
        <v>32</v>
      </c>
      <c r="C25" s="23"/>
      <c r="E25" s="23" t="s">
        <v>33</v>
      </c>
      <c r="F25" s="23"/>
      <c r="H25" s="23" t="s">
        <v>34</v>
      </c>
      <c r="I25" s="23"/>
      <c r="K25" s="23" t="s">
        <v>35</v>
      </c>
      <c r="L25" s="23"/>
    </row>
    <row r="26" spans="1:16" x14ac:dyDescent="0.25">
      <c r="B26" s="5" t="s">
        <v>20</v>
      </c>
      <c r="C26" s="4" t="s">
        <v>15</v>
      </c>
      <c r="D26" s="15" t="s">
        <v>24</v>
      </c>
      <c r="E26" s="5" t="s">
        <v>20</v>
      </c>
      <c r="F26" s="4" t="s">
        <v>15</v>
      </c>
      <c r="G26" s="15" t="s">
        <v>24</v>
      </c>
      <c r="H26" s="5" t="s">
        <v>20</v>
      </c>
      <c r="I26" s="4" t="s">
        <v>15</v>
      </c>
      <c r="J26" s="15" t="s">
        <v>24</v>
      </c>
      <c r="K26" s="5" t="s">
        <v>20</v>
      </c>
      <c r="L26" s="4" t="s">
        <v>15</v>
      </c>
      <c r="M26" s="15" t="s">
        <v>24</v>
      </c>
    </row>
    <row r="27" spans="1:16" x14ac:dyDescent="0.25">
      <c r="A27" t="s">
        <v>14</v>
      </c>
      <c r="B27" s="7">
        <f>SUM(F7:I10)+(E6/2)</f>
        <v>375667.5</v>
      </c>
      <c r="C27" s="7">
        <f>B27/31</f>
        <v>12118.306451612903</v>
      </c>
      <c r="D27" s="16">
        <f>C27*58</f>
        <v>702861.77419354836</v>
      </c>
      <c r="E27" s="7">
        <f>SUM(F7:I10)+E6</f>
        <v>573666</v>
      </c>
      <c r="F27" s="7">
        <f>E27/31</f>
        <v>18505.354838709678</v>
      </c>
      <c r="G27" s="16">
        <f>F27*58</f>
        <v>1073310.5806451612</v>
      </c>
      <c r="H27" s="7">
        <f>SUM(F6:I10)+E10</f>
        <v>1170912</v>
      </c>
      <c r="I27" s="7">
        <f>H27/31</f>
        <v>37771.354838709674</v>
      </c>
      <c r="J27" s="16">
        <f>I27*58</f>
        <v>2190738.5806451612</v>
      </c>
      <c r="K27" s="7">
        <f>SUM(F7:I10)+E9+E10</f>
        <v>1765371</v>
      </c>
      <c r="L27" s="7">
        <f>K27/31</f>
        <v>56947.451612903227</v>
      </c>
      <c r="M27" s="16">
        <f>L27*58</f>
        <v>3302952.1935483874</v>
      </c>
    </row>
    <row r="28" spans="1:16" x14ac:dyDescent="0.25">
      <c r="A28" t="s">
        <v>2</v>
      </c>
      <c r="B28" s="7">
        <f>SUM(M14:P17)+(L13/2)</f>
        <v>350147.5</v>
      </c>
      <c r="C28" s="7">
        <f>B28/31</f>
        <v>11295.08064516129</v>
      </c>
      <c r="D28" s="16">
        <f>C28*103</f>
        <v>1163393.3064516129</v>
      </c>
      <c r="E28" s="7">
        <f>SUM(M14:P17)+L13</f>
        <v>384048</v>
      </c>
      <c r="F28" s="7">
        <f>E28/31</f>
        <v>12388.645161290322</v>
      </c>
      <c r="G28" s="16">
        <f>F28*103</f>
        <v>1276030.4516129033</v>
      </c>
      <c r="H28" s="7">
        <f>SUM(M14:P17)+L17</f>
        <v>1453000</v>
      </c>
      <c r="I28" s="7">
        <f>H28/31</f>
        <v>46870.967741935485</v>
      </c>
      <c r="J28" s="16">
        <f>I28*103</f>
        <v>4827709.6774193551</v>
      </c>
      <c r="K28" s="7">
        <f>SUM(M14:P17)+L17+L16</f>
        <v>2306615</v>
      </c>
      <c r="L28" s="7">
        <f>K28/31</f>
        <v>74406.93548387097</v>
      </c>
      <c r="M28" s="16">
        <f>L28*103</f>
        <v>7663914.3548387103</v>
      </c>
    </row>
    <row r="29" spans="1:16" x14ac:dyDescent="0.25">
      <c r="A29" t="s">
        <v>18</v>
      </c>
      <c r="B29" s="7">
        <f>SUM(B27:B28)</f>
        <v>725815</v>
      </c>
      <c r="C29" s="7">
        <f>SUM(C27:C28)</f>
        <v>23413.387096774193</v>
      </c>
      <c r="E29" s="7">
        <f>SUM(E27:E28)</f>
        <v>957714</v>
      </c>
      <c r="F29" s="7">
        <f>E29/31</f>
        <v>30894</v>
      </c>
      <c r="H29" s="7">
        <f>SUM(H27:H28)</f>
        <v>2623912</v>
      </c>
      <c r="I29" s="7">
        <f>H29/31</f>
        <v>84642.322580645166</v>
      </c>
      <c r="K29" s="7">
        <f>SUM(K27:K28)</f>
        <v>4071986</v>
      </c>
      <c r="L29" s="7">
        <f>K29/31</f>
        <v>131354.38709677418</v>
      </c>
    </row>
    <row r="32" spans="1:16" x14ac:dyDescent="0.25">
      <c r="A32" t="s">
        <v>1</v>
      </c>
      <c r="B32" s="7">
        <f>SUM(C4:I10)</f>
        <v>15467180</v>
      </c>
    </row>
    <row r="33" spans="1:3" x14ac:dyDescent="0.25">
      <c r="A33" t="s">
        <v>2</v>
      </c>
      <c r="B33" s="7">
        <f>SUM(J11:P17)</f>
        <v>19153847</v>
      </c>
    </row>
    <row r="35" spans="1:3" x14ac:dyDescent="0.25">
      <c r="B35" s="23"/>
      <c r="C35" s="23"/>
    </row>
    <row r="36" spans="1:3" x14ac:dyDescent="0.25">
      <c r="B36" s="6"/>
      <c r="C36" s="4"/>
    </row>
    <row r="37" spans="1:3" x14ac:dyDescent="0.25">
      <c r="B37" s="7"/>
      <c r="C37" s="7"/>
    </row>
    <row r="38" spans="1:3" x14ac:dyDescent="0.25">
      <c r="B38" s="7"/>
      <c r="C38" s="7"/>
    </row>
    <row r="39" spans="1:3" x14ac:dyDescent="0.25">
      <c r="B39" s="7"/>
      <c r="C39" s="7"/>
    </row>
  </sheetData>
  <mergeCells count="9">
    <mergeCell ref="B35:C35"/>
    <mergeCell ref="C1:I1"/>
    <mergeCell ref="J1:P1"/>
    <mergeCell ref="A4:A10"/>
    <mergeCell ref="A11:A17"/>
    <mergeCell ref="B25:C25"/>
    <mergeCell ref="E25:F25"/>
    <mergeCell ref="H25:I25"/>
    <mergeCell ref="K25:L25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tabSelected="1" workbookViewId="0">
      <selection activeCell="H32" sqref="H32"/>
    </sheetView>
  </sheetViews>
  <sheetFormatPr baseColWidth="10" defaultColWidth="9.140625" defaultRowHeight="15" x14ac:dyDescent="0.25"/>
  <cols>
    <col min="2" max="2" width="26.42578125" bestFit="1" customWidth="1"/>
    <col min="3" max="5" width="12.85546875" bestFit="1" customWidth="1"/>
    <col min="6" max="6" width="9.42578125" bestFit="1" customWidth="1"/>
    <col min="7" max="9" width="9.28515625" bestFit="1" customWidth="1"/>
    <col min="10" max="12" width="12.85546875" bestFit="1" customWidth="1"/>
    <col min="13" max="13" width="9.42578125" bestFit="1" customWidth="1"/>
    <col min="14" max="16" width="9.28515625" bestFit="1" customWidth="1"/>
  </cols>
  <sheetData>
    <row r="1" spans="1:16" x14ac:dyDescent="0.25">
      <c r="B1" s="1" t="s">
        <v>0</v>
      </c>
      <c r="C1" s="24" t="s">
        <v>1</v>
      </c>
      <c r="D1" s="24"/>
      <c r="E1" s="24"/>
      <c r="F1" s="24"/>
      <c r="G1" s="24"/>
      <c r="H1" s="24"/>
      <c r="I1" s="24"/>
      <c r="J1" s="24" t="s">
        <v>2</v>
      </c>
      <c r="K1" s="24"/>
      <c r="L1" s="24"/>
      <c r="M1" s="24"/>
      <c r="N1" s="24"/>
      <c r="O1" s="24"/>
      <c r="P1" s="24"/>
    </row>
    <row r="2" spans="1:1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</row>
    <row r="3" spans="1:16" x14ac:dyDescent="0.25">
      <c r="A3" s="1" t="s">
        <v>0</v>
      </c>
      <c r="B3" s="1" t="s">
        <v>11</v>
      </c>
    </row>
    <row r="4" spans="1:16" x14ac:dyDescent="0.25">
      <c r="A4" s="24" t="s">
        <v>1</v>
      </c>
      <c r="B4" s="1" t="s">
        <v>4</v>
      </c>
      <c r="C4" s="3">
        <v>1046885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 x14ac:dyDescent="0.25">
      <c r="A5" s="24"/>
      <c r="B5" s="1" t="s">
        <v>5</v>
      </c>
      <c r="C5" s="3">
        <v>2196536</v>
      </c>
      <c r="D5" s="3">
        <v>445904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x14ac:dyDescent="0.25">
      <c r="A6" s="24"/>
      <c r="B6" s="1" t="s">
        <v>6</v>
      </c>
      <c r="C6" s="3">
        <v>2878425</v>
      </c>
      <c r="D6" s="3">
        <v>1864072</v>
      </c>
      <c r="E6" s="3">
        <v>2021812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x14ac:dyDescent="0.25">
      <c r="A7" s="24"/>
      <c r="B7" s="1" t="s">
        <v>7</v>
      </c>
      <c r="C7" s="3">
        <v>549720</v>
      </c>
      <c r="D7" s="3">
        <v>528624</v>
      </c>
      <c r="E7" s="3">
        <v>2352894</v>
      </c>
      <c r="F7" s="3">
        <v>9554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 x14ac:dyDescent="0.25">
      <c r="A8" s="24"/>
      <c r="B8" s="1" t="s">
        <v>8</v>
      </c>
      <c r="C8" s="3">
        <v>50333</v>
      </c>
      <c r="D8" s="3">
        <v>49299</v>
      </c>
      <c r="E8" s="3">
        <v>1072855</v>
      </c>
      <c r="F8" s="3">
        <v>8209</v>
      </c>
      <c r="G8" s="3">
        <v>267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x14ac:dyDescent="0.25">
      <c r="A9" s="24"/>
      <c r="B9" s="1" t="s">
        <v>9</v>
      </c>
      <c r="C9" s="3">
        <v>3129</v>
      </c>
      <c r="D9" s="3">
        <v>4590</v>
      </c>
      <c r="E9" s="3">
        <v>326304</v>
      </c>
      <c r="F9" s="3">
        <v>5948</v>
      </c>
      <c r="G9" s="3">
        <v>147</v>
      </c>
      <c r="H9" s="3">
        <v>84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 x14ac:dyDescent="0.25">
      <c r="A10" s="24"/>
      <c r="B10" s="1" t="s">
        <v>10</v>
      </c>
      <c r="C10" s="3">
        <v>231</v>
      </c>
      <c r="D10" s="3">
        <v>585</v>
      </c>
      <c r="E10" s="3">
        <v>65670</v>
      </c>
      <c r="F10" s="3">
        <v>4646</v>
      </c>
      <c r="G10" s="3">
        <v>147</v>
      </c>
      <c r="H10" s="3">
        <v>51</v>
      </c>
      <c r="I10" s="3">
        <v>79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x14ac:dyDescent="0.25">
      <c r="A11" s="24" t="s">
        <v>2</v>
      </c>
      <c r="B11" s="1" t="s">
        <v>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682853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16" x14ac:dyDescent="0.25">
      <c r="A12" s="24"/>
      <c r="B12" s="1" t="s">
        <v>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1813454</v>
      </c>
      <c r="K12" s="3">
        <v>461934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x14ac:dyDescent="0.25">
      <c r="A13" s="24"/>
      <c r="B13" s="1" t="s">
        <v>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5576995</v>
      </c>
      <c r="K13" s="3">
        <v>1034406</v>
      </c>
      <c r="L13" s="3">
        <v>2933403</v>
      </c>
      <c r="M13" s="3">
        <v>0</v>
      </c>
      <c r="N13" s="3">
        <v>0</v>
      </c>
      <c r="O13" s="3">
        <v>0</v>
      </c>
      <c r="P13" s="3">
        <v>0</v>
      </c>
    </row>
    <row r="14" spans="1:16" x14ac:dyDescent="0.25">
      <c r="A14" s="24"/>
      <c r="B14" s="1" t="s">
        <v>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1750865</v>
      </c>
      <c r="K14" s="3">
        <v>259305</v>
      </c>
      <c r="L14" s="3">
        <v>2902154</v>
      </c>
      <c r="M14" s="3">
        <v>7054</v>
      </c>
      <c r="N14" s="3">
        <v>0</v>
      </c>
      <c r="O14" s="3">
        <v>0</v>
      </c>
      <c r="P14" s="3">
        <v>0</v>
      </c>
    </row>
    <row r="15" spans="1:16" x14ac:dyDescent="0.25">
      <c r="A15" s="24"/>
      <c r="B15" s="1" t="s">
        <v>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245898</v>
      </c>
      <c r="K15" s="3">
        <v>40757</v>
      </c>
      <c r="L15" s="3">
        <v>958213</v>
      </c>
      <c r="M15" s="3">
        <v>5951</v>
      </c>
      <c r="N15" s="3">
        <v>588</v>
      </c>
      <c r="O15" s="3">
        <v>0</v>
      </c>
      <c r="P15" s="3">
        <v>0</v>
      </c>
    </row>
    <row r="16" spans="1:16" x14ac:dyDescent="0.25">
      <c r="A16" s="24"/>
      <c r="B16" s="1" t="s">
        <v>9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16511</v>
      </c>
      <c r="K16" s="3">
        <v>11186</v>
      </c>
      <c r="L16" s="3">
        <v>327123</v>
      </c>
      <c r="M16" s="3">
        <v>4798</v>
      </c>
      <c r="N16" s="3">
        <v>462</v>
      </c>
      <c r="O16" s="3">
        <v>278</v>
      </c>
      <c r="P16" s="3">
        <v>0</v>
      </c>
    </row>
    <row r="17" spans="1:16" x14ac:dyDescent="0.25">
      <c r="A17" s="24"/>
      <c r="B17" s="1" t="s">
        <v>10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776</v>
      </c>
      <c r="K17" s="3">
        <v>1066</v>
      </c>
      <c r="L17" s="3">
        <v>114525</v>
      </c>
      <c r="M17" s="3">
        <v>2369</v>
      </c>
      <c r="N17" s="3">
        <v>562</v>
      </c>
      <c r="O17" s="3">
        <v>456</v>
      </c>
      <c r="P17" s="3">
        <v>455</v>
      </c>
    </row>
    <row r="20" spans="1:16" x14ac:dyDescent="0.25">
      <c r="B20" t="s">
        <v>237</v>
      </c>
      <c r="C20" t="s">
        <v>238</v>
      </c>
    </row>
    <row r="21" spans="1:16" x14ac:dyDescent="0.25">
      <c r="A21" t="s">
        <v>235</v>
      </c>
      <c r="B21" s="7">
        <f>SUM(F7:I10)</f>
        <v>29132</v>
      </c>
      <c r="C21" s="7">
        <f>B21/31</f>
        <v>939.74193548387098</v>
      </c>
    </row>
    <row r="22" spans="1:16" x14ac:dyDescent="0.25">
      <c r="A22" t="s">
        <v>236</v>
      </c>
      <c r="B22" s="7">
        <f>SUM(M14:P17)</f>
        <v>22973</v>
      </c>
      <c r="C22" s="7">
        <f>B22/31</f>
        <v>741.06451612903231</v>
      </c>
    </row>
    <row r="25" spans="1:16" x14ac:dyDescent="0.25">
      <c r="B25" s="23" t="s">
        <v>16</v>
      </c>
      <c r="C25" s="23"/>
      <c r="E25" s="23" t="s">
        <v>17</v>
      </c>
      <c r="F25" s="23"/>
      <c r="H25" s="23" t="s">
        <v>19</v>
      </c>
      <c r="I25" s="23"/>
    </row>
    <row r="26" spans="1:16" x14ac:dyDescent="0.25">
      <c r="B26" s="5" t="s">
        <v>20</v>
      </c>
      <c r="C26" s="4" t="s">
        <v>15</v>
      </c>
      <c r="E26" s="5" t="s">
        <v>20</v>
      </c>
      <c r="F26" s="4" t="s">
        <v>15</v>
      </c>
      <c r="H26" s="5" t="s">
        <v>20</v>
      </c>
      <c r="I26" s="4" t="s">
        <v>15</v>
      </c>
    </row>
    <row r="27" spans="1:16" x14ac:dyDescent="0.25">
      <c r="A27" t="s">
        <v>14</v>
      </c>
      <c r="B27" s="7">
        <f>SUM(F7:I10)+(E6/2)</f>
        <v>1040038</v>
      </c>
      <c r="C27" s="7">
        <f>B27/31</f>
        <v>33549.612903225803</v>
      </c>
      <c r="E27" s="7">
        <f>SUM(F7:I10)+E6</f>
        <v>2050944</v>
      </c>
      <c r="F27" s="7">
        <f>E27/31</f>
        <v>66159.483870967742</v>
      </c>
      <c r="H27" s="7">
        <f>SUM(F6:I10)+E10</f>
        <v>94802</v>
      </c>
      <c r="I27" s="7">
        <f>H27/31</f>
        <v>3058.1290322580644</v>
      </c>
    </row>
    <row r="28" spans="1:16" x14ac:dyDescent="0.25">
      <c r="A28" t="s">
        <v>2</v>
      </c>
      <c r="B28" s="7">
        <f>SUM(M14:P17)+(L13/2)</f>
        <v>1489674.5</v>
      </c>
      <c r="C28" s="7">
        <f>B28/31</f>
        <v>48054.016129032258</v>
      </c>
      <c r="E28" s="7">
        <f>SUM(M14:P17)+L13</f>
        <v>2956376</v>
      </c>
      <c r="F28" s="7">
        <f>E28/31</f>
        <v>95366.967741935485</v>
      </c>
      <c r="H28" s="7">
        <f>SUM(M14:P17)+L17</f>
        <v>137498</v>
      </c>
      <c r="I28" s="7">
        <f>H28/31</f>
        <v>4435.4193548387093</v>
      </c>
    </row>
    <row r="29" spans="1:16" x14ac:dyDescent="0.25">
      <c r="A29" t="s">
        <v>18</v>
      </c>
      <c r="B29" s="7">
        <f>SUM(B27:B28)</f>
        <v>2529712.5</v>
      </c>
      <c r="C29" s="7">
        <f>SUM(C27:C28)</f>
        <v>81603.629032258061</v>
      </c>
      <c r="E29" s="7">
        <f>SUM(E27:E28)</f>
        <v>5007320</v>
      </c>
      <c r="F29" s="7">
        <f>E29/31</f>
        <v>161526.45161290321</v>
      </c>
      <c r="H29" s="7">
        <f>SUM(H27:H28)</f>
        <v>232300</v>
      </c>
      <c r="I29" s="7">
        <f>H29/31</f>
        <v>7493.5483870967746</v>
      </c>
    </row>
    <row r="33" spans="1:3" x14ac:dyDescent="0.25">
      <c r="A33" t="s">
        <v>1</v>
      </c>
      <c r="B33" s="7">
        <f>SUM(C4:I10)</f>
        <v>15487000</v>
      </c>
      <c r="C33" s="13">
        <f>B33/B35</f>
        <v>0.44706626583217762</v>
      </c>
    </row>
    <row r="34" spans="1:3" x14ac:dyDescent="0.25">
      <c r="A34" t="s">
        <v>2</v>
      </c>
      <c r="B34" s="7">
        <f>SUM(J11:P17)</f>
        <v>19154397</v>
      </c>
      <c r="C34" s="13">
        <f>B34/B35</f>
        <v>0.55293373416782243</v>
      </c>
    </row>
    <row r="35" spans="1:3" x14ac:dyDescent="0.25">
      <c r="A35" t="s">
        <v>18</v>
      </c>
      <c r="B35" s="7">
        <f>SUM(B33:B34)</f>
        <v>34641397</v>
      </c>
    </row>
  </sheetData>
  <mergeCells count="7">
    <mergeCell ref="C1:I1"/>
    <mergeCell ref="J1:P1"/>
    <mergeCell ref="A4:A10"/>
    <mergeCell ref="A11:A17"/>
    <mergeCell ref="B25:C25"/>
    <mergeCell ref="E25:F25"/>
    <mergeCell ref="H25:I2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8759-FF4A-439E-A9A4-BE9CC39232CE}">
  <dimension ref="A1:P34"/>
  <sheetViews>
    <sheetView workbookViewId="0">
      <selection activeCell="B28" sqref="B28"/>
    </sheetView>
  </sheetViews>
  <sheetFormatPr baseColWidth="10" defaultColWidth="9.140625" defaultRowHeight="15" x14ac:dyDescent="0.25"/>
  <cols>
    <col min="1" max="1" width="26.42578125" bestFit="1" customWidth="1"/>
    <col min="2" max="2" width="36.28515625" bestFit="1" customWidth="1"/>
    <col min="3" max="5" width="12.85546875" bestFit="1" customWidth="1"/>
    <col min="6" max="6" width="10.42578125" bestFit="1" customWidth="1"/>
    <col min="7" max="7" width="9.42578125" bestFit="1" customWidth="1"/>
    <col min="8" max="8" width="10.28515625" bestFit="1" customWidth="1"/>
    <col min="9" max="9" width="9.28515625" bestFit="1" customWidth="1"/>
    <col min="10" max="12" width="12.85546875" bestFit="1" customWidth="1"/>
    <col min="13" max="13" width="11.42578125" bestFit="1" customWidth="1"/>
    <col min="14" max="14" width="10.42578125" bestFit="1" customWidth="1"/>
    <col min="15" max="16" width="9.42578125" bestFit="1" customWidth="1"/>
  </cols>
  <sheetData>
    <row r="1" spans="1:16" x14ac:dyDescent="0.25">
      <c r="B1" s="2" t="s">
        <v>0</v>
      </c>
      <c r="C1" s="24" t="s">
        <v>1</v>
      </c>
      <c r="D1" s="24"/>
      <c r="E1" s="24"/>
      <c r="F1" s="24"/>
      <c r="G1" s="24"/>
      <c r="H1" s="24"/>
      <c r="I1" s="24"/>
      <c r="J1" s="24" t="s">
        <v>2</v>
      </c>
      <c r="K1" s="24"/>
      <c r="L1" s="24"/>
      <c r="M1" s="24"/>
      <c r="N1" s="24"/>
      <c r="O1" s="24"/>
      <c r="P1" s="24"/>
    </row>
    <row r="2" spans="1:16" x14ac:dyDescent="0.25">
      <c r="B2" s="2" t="s">
        <v>12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</row>
    <row r="3" spans="1:16" x14ac:dyDescent="0.25">
      <c r="A3" s="2" t="s">
        <v>0</v>
      </c>
      <c r="B3" s="2" t="s">
        <v>13</v>
      </c>
    </row>
    <row r="4" spans="1:16" x14ac:dyDescent="0.25">
      <c r="A4" s="24" t="s">
        <v>1</v>
      </c>
      <c r="B4" s="2" t="s">
        <v>4</v>
      </c>
      <c r="C4" s="3">
        <v>12420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 x14ac:dyDescent="0.25">
      <c r="A5" s="24"/>
      <c r="B5" s="2" t="s">
        <v>5</v>
      </c>
      <c r="C5" s="3">
        <v>112806</v>
      </c>
      <c r="D5" s="3">
        <v>56920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x14ac:dyDescent="0.25">
      <c r="A6" s="24"/>
      <c r="B6" s="2" t="s">
        <v>6</v>
      </c>
      <c r="C6" s="3">
        <v>1449210</v>
      </c>
      <c r="D6" s="3">
        <v>1637882</v>
      </c>
      <c r="E6" s="3">
        <v>395997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x14ac:dyDescent="0.25">
      <c r="A7" s="24"/>
      <c r="B7" s="2" t="s">
        <v>7</v>
      </c>
      <c r="C7" s="3">
        <v>578282</v>
      </c>
      <c r="D7" s="3">
        <v>4025892</v>
      </c>
      <c r="E7" s="3">
        <v>1185906</v>
      </c>
      <c r="F7" s="10">
        <v>16806</v>
      </c>
      <c r="G7" s="10">
        <v>0</v>
      </c>
      <c r="H7" s="10">
        <v>0</v>
      </c>
      <c r="I7" s="10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 x14ac:dyDescent="0.25">
      <c r="A8" s="24"/>
      <c r="B8" s="2" t="s">
        <v>8</v>
      </c>
      <c r="C8" s="3">
        <v>136305</v>
      </c>
      <c r="D8" s="3">
        <v>1806657</v>
      </c>
      <c r="E8" s="3">
        <v>1405177</v>
      </c>
      <c r="F8" s="10">
        <v>36718</v>
      </c>
      <c r="G8" s="10">
        <v>787</v>
      </c>
      <c r="H8" s="10">
        <v>0</v>
      </c>
      <c r="I8" s="10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x14ac:dyDescent="0.25">
      <c r="A9" s="24"/>
      <c r="B9" s="2" t="s">
        <v>9</v>
      </c>
      <c r="C9" s="3">
        <v>29522</v>
      </c>
      <c r="D9" s="3">
        <v>509034</v>
      </c>
      <c r="E9" s="14">
        <v>594459</v>
      </c>
      <c r="F9" s="10">
        <v>23563</v>
      </c>
      <c r="G9" s="10">
        <v>2250</v>
      </c>
      <c r="H9" s="10">
        <v>14</v>
      </c>
      <c r="I9" s="10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 x14ac:dyDescent="0.25">
      <c r="A10" s="24"/>
      <c r="B10" s="2" t="s">
        <v>10</v>
      </c>
      <c r="C10" s="3">
        <v>2729</v>
      </c>
      <c r="D10" s="3">
        <v>357070</v>
      </c>
      <c r="E10" s="10">
        <v>993243</v>
      </c>
      <c r="F10" s="10">
        <v>87137</v>
      </c>
      <c r="G10" s="10">
        <v>8551</v>
      </c>
      <c r="H10" s="10">
        <v>1023</v>
      </c>
      <c r="I10" s="10">
        <v>820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x14ac:dyDescent="0.25">
      <c r="A11" s="24" t="s">
        <v>2</v>
      </c>
      <c r="B11" s="2" t="s">
        <v>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30670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16" x14ac:dyDescent="0.25">
      <c r="A12" s="24"/>
      <c r="B12" s="2" t="s">
        <v>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88314</v>
      </c>
      <c r="K12" s="3">
        <v>68886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x14ac:dyDescent="0.25">
      <c r="A13" s="24"/>
      <c r="B13" s="2" t="s">
        <v>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1190502</v>
      </c>
      <c r="K13" s="3">
        <v>1402772</v>
      </c>
      <c r="L13" s="3">
        <v>67801</v>
      </c>
      <c r="M13" s="3">
        <v>0</v>
      </c>
      <c r="N13" s="3">
        <v>0</v>
      </c>
      <c r="O13" s="3">
        <v>0</v>
      </c>
      <c r="P13" s="3">
        <v>0</v>
      </c>
    </row>
    <row r="14" spans="1:16" x14ac:dyDescent="0.25">
      <c r="A14" s="24"/>
      <c r="B14" s="2" t="s">
        <v>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333653</v>
      </c>
      <c r="K14" s="3">
        <v>6556917</v>
      </c>
      <c r="L14" s="3">
        <v>1453046</v>
      </c>
      <c r="M14" s="10">
        <v>28233</v>
      </c>
      <c r="N14" s="10">
        <v>0</v>
      </c>
      <c r="O14" s="10">
        <v>0</v>
      </c>
      <c r="P14" s="10">
        <v>0</v>
      </c>
    </row>
    <row r="15" spans="1:16" x14ac:dyDescent="0.25">
      <c r="A15" s="24"/>
      <c r="B15" s="2" t="s">
        <v>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27902</v>
      </c>
      <c r="K15" s="3">
        <v>2638706</v>
      </c>
      <c r="L15" s="3">
        <v>2370706</v>
      </c>
      <c r="M15" s="10">
        <v>73607</v>
      </c>
      <c r="N15" s="10">
        <v>2090</v>
      </c>
      <c r="O15" s="10">
        <v>0</v>
      </c>
      <c r="P15" s="10">
        <v>0</v>
      </c>
    </row>
    <row r="16" spans="1:16" x14ac:dyDescent="0.25">
      <c r="A16" s="24"/>
      <c r="B16" s="2" t="s">
        <v>9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8728</v>
      </c>
      <c r="K16" s="3">
        <v>358066</v>
      </c>
      <c r="L16" s="14">
        <v>853615</v>
      </c>
      <c r="M16" s="10">
        <v>31382</v>
      </c>
      <c r="N16" s="10">
        <v>2659</v>
      </c>
      <c r="O16" s="10">
        <v>99</v>
      </c>
      <c r="P16" s="10">
        <v>0</v>
      </c>
    </row>
    <row r="17" spans="1:16" x14ac:dyDescent="0.25">
      <c r="A17" s="24"/>
      <c r="B17" s="2" t="s">
        <v>10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908</v>
      </c>
      <c r="K17" s="3">
        <v>249655</v>
      </c>
      <c r="L17" s="10">
        <v>1136753</v>
      </c>
      <c r="M17" s="10">
        <v>145313</v>
      </c>
      <c r="N17" s="10">
        <v>24636</v>
      </c>
      <c r="O17" s="10">
        <v>4791</v>
      </c>
      <c r="P17" s="10">
        <v>3437</v>
      </c>
    </row>
    <row r="20" spans="1:16" x14ac:dyDescent="0.25">
      <c r="B20" s="23" t="s">
        <v>22</v>
      </c>
      <c r="C20" s="23"/>
      <c r="E20" s="23"/>
      <c r="F20" s="23"/>
      <c r="H20" s="23"/>
      <c r="I20" s="23"/>
      <c r="K20" s="23"/>
      <c r="L20" s="23"/>
    </row>
    <row r="21" spans="1:16" x14ac:dyDescent="0.25">
      <c r="B21" s="6" t="s">
        <v>20</v>
      </c>
      <c r="C21" s="4" t="s">
        <v>15</v>
      </c>
      <c r="E21" s="6"/>
      <c r="F21" s="4"/>
      <c r="H21" s="6"/>
      <c r="I21" s="4"/>
      <c r="K21" s="6"/>
      <c r="L21" s="4"/>
    </row>
    <row r="22" spans="1:16" x14ac:dyDescent="0.25">
      <c r="A22" t="s">
        <v>14</v>
      </c>
      <c r="B22" s="7">
        <f>SUM(C7:D10)+SUM(E7:E9)</f>
        <v>10631033</v>
      </c>
      <c r="C22" s="7">
        <f>B22/31</f>
        <v>342936.54838709679</v>
      </c>
      <c r="E22" s="7"/>
      <c r="F22" s="7"/>
      <c r="H22" s="7"/>
      <c r="I22" s="7"/>
      <c r="K22" s="7"/>
      <c r="L22" s="7"/>
    </row>
    <row r="23" spans="1:16" x14ac:dyDescent="0.25">
      <c r="A23" t="s">
        <v>2</v>
      </c>
      <c r="B23" s="7">
        <f>SUM(J14:K17)+SUM(L14:L16)</f>
        <v>14851902</v>
      </c>
      <c r="C23" s="7">
        <f t="shared" ref="C23" si="0">B23/31</f>
        <v>479093.61290322582</v>
      </c>
      <c r="E23" s="7"/>
      <c r="F23" s="7"/>
      <c r="H23" s="7"/>
      <c r="I23" s="7"/>
      <c r="K23" s="7"/>
      <c r="L23" s="7"/>
    </row>
    <row r="24" spans="1:16" x14ac:dyDescent="0.25">
      <c r="A24" t="s">
        <v>18</v>
      </c>
      <c r="B24" s="7">
        <f>SUM(B22:B23)</f>
        <v>25482935</v>
      </c>
      <c r="C24" s="7">
        <f>B24/31</f>
        <v>822030.16129032255</v>
      </c>
      <c r="E24" s="7"/>
      <c r="F24" s="7"/>
      <c r="H24" s="7"/>
      <c r="I24" s="7"/>
      <c r="K24" s="7"/>
      <c r="L24" s="7"/>
    </row>
    <row r="25" spans="1:16" x14ac:dyDescent="0.25">
      <c r="B25">
        <f>B22/B24</f>
        <v>0.41718243993480342</v>
      </c>
    </row>
    <row r="27" spans="1:16" x14ac:dyDescent="0.25">
      <c r="A27" t="s">
        <v>1</v>
      </c>
      <c r="B27" s="7">
        <f>SUM(C4:I10)</f>
        <v>15467180</v>
      </c>
      <c r="C27">
        <f>B27/B29</f>
        <v>0.4467568220896509</v>
      </c>
    </row>
    <row r="28" spans="1:16" x14ac:dyDescent="0.25">
      <c r="A28" t="s">
        <v>2</v>
      </c>
      <c r="B28" s="7">
        <f>SUM(J11:P17)</f>
        <v>19153847</v>
      </c>
      <c r="C28">
        <f>B28/B29</f>
        <v>0.55324317791034916</v>
      </c>
    </row>
    <row r="29" spans="1:16" x14ac:dyDescent="0.25">
      <c r="B29" s="7">
        <f>SUM(B27:B28)</f>
        <v>34621027</v>
      </c>
    </row>
    <row r="30" spans="1:16" x14ac:dyDescent="0.25">
      <c r="B30" s="23"/>
      <c r="C30" s="23"/>
      <c r="D30">
        <v>500000</v>
      </c>
    </row>
    <row r="31" spans="1:16" x14ac:dyDescent="0.25">
      <c r="B31" s="6"/>
      <c r="C31" s="4"/>
      <c r="D31">
        <f>D30*31</f>
        <v>15500000</v>
      </c>
      <c r="E31" s="12">
        <f>D31/(SUM(B27:B28))</f>
        <v>0.44770480090033149</v>
      </c>
    </row>
    <row r="32" spans="1:16" x14ac:dyDescent="0.25">
      <c r="B32" s="7"/>
      <c r="C32" s="7"/>
    </row>
    <row r="33" spans="2:3" x14ac:dyDescent="0.25">
      <c r="B33" s="7"/>
      <c r="C33" s="7"/>
    </row>
    <row r="34" spans="2:3" x14ac:dyDescent="0.25">
      <c r="B34" s="7"/>
      <c r="C34" s="7"/>
    </row>
  </sheetData>
  <mergeCells count="9">
    <mergeCell ref="B30:C30"/>
    <mergeCell ref="C1:I1"/>
    <mergeCell ref="J1:P1"/>
    <mergeCell ref="A4:A10"/>
    <mergeCell ref="A11:A17"/>
    <mergeCell ref="B20:C20"/>
    <mergeCell ref="E20:F20"/>
    <mergeCell ref="H20:I20"/>
    <mergeCell ref="K20:L20"/>
  </mergeCell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1423C-6F0C-45F0-851E-D900229F39F8}">
  <dimension ref="A1:P17"/>
  <sheetViews>
    <sheetView workbookViewId="0">
      <selection sqref="A1:P17"/>
    </sheetView>
  </sheetViews>
  <sheetFormatPr baseColWidth="10" defaultRowHeight="15" x14ac:dyDescent="0.25"/>
  <cols>
    <col min="1" max="1" width="26.42578125" bestFit="1" customWidth="1"/>
  </cols>
  <sheetData>
    <row r="1" spans="1:16" x14ac:dyDescent="0.25">
      <c r="B1" s="1" t="s">
        <v>0</v>
      </c>
      <c r="C1" s="24" t="s">
        <v>1</v>
      </c>
      <c r="D1" s="24"/>
      <c r="E1" s="24"/>
      <c r="F1" s="24"/>
      <c r="G1" s="24"/>
      <c r="H1" s="24"/>
      <c r="I1" s="24"/>
      <c r="J1" s="24" t="s">
        <v>2</v>
      </c>
      <c r="K1" s="24"/>
      <c r="L1" s="24"/>
      <c r="M1" s="24"/>
      <c r="N1" s="24"/>
      <c r="O1" s="24"/>
      <c r="P1" s="24"/>
    </row>
    <row r="2" spans="1:1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</row>
    <row r="3" spans="1:16" x14ac:dyDescent="0.25">
      <c r="A3" s="1" t="s">
        <v>0</v>
      </c>
      <c r="B3" s="1" t="s">
        <v>11</v>
      </c>
    </row>
    <row r="4" spans="1:16" x14ac:dyDescent="0.25">
      <c r="A4" s="24" t="s">
        <v>1</v>
      </c>
      <c r="B4" s="1" t="s">
        <v>4</v>
      </c>
      <c r="C4" s="8">
        <f>logement_ges!C4/logement_ges!$B$33</f>
        <v>6.759766255569187E-2</v>
      </c>
      <c r="D4" s="8">
        <f>logement_ges!D4/logement_ges!$B$33</f>
        <v>0</v>
      </c>
      <c r="E4" s="8">
        <f>logement_ges!E4/logement_ges!$B$33</f>
        <v>0</v>
      </c>
      <c r="F4" s="8">
        <f>logement_ges!F4/logement_ges!$B$33</f>
        <v>0</v>
      </c>
      <c r="G4" s="8">
        <f>logement_ges!G4/logement_ges!$B$33</f>
        <v>0</v>
      </c>
      <c r="H4" s="8">
        <f>logement_ges!H4/logement_ges!$B$33</f>
        <v>0</v>
      </c>
      <c r="I4" s="8">
        <f>logement_ges!I4/logement_ges!$B$33</f>
        <v>0</v>
      </c>
      <c r="J4" s="3"/>
      <c r="K4" s="3"/>
      <c r="L4" s="3"/>
      <c r="M4" s="3"/>
      <c r="N4" s="3"/>
      <c r="O4" s="3"/>
      <c r="P4" s="3"/>
    </row>
    <row r="5" spans="1:16" x14ac:dyDescent="0.25">
      <c r="A5" s="24"/>
      <c r="B5" s="1" t="s">
        <v>5</v>
      </c>
      <c r="C5" s="8">
        <f>logement_ges!C5/logement_ges!$B$33</f>
        <v>0.14183095499451154</v>
      </c>
      <c r="D5" s="8">
        <f>logement_ges!D5/logement_ges!$B$33</f>
        <v>2.8792148253373798E-2</v>
      </c>
      <c r="E5" s="8">
        <f>logement_ges!E5/logement_ges!$B$33</f>
        <v>0</v>
      </c>
      <c r="F5" s="8">
        <f>logement_ges!F5/logement_ges!$B$33</f>
        <v>0</v>
      </c>
      <c r="G5" s="8">
        <f>logement_ges!G5/logement_ges!$B$33</f>
        <v>0</v>
      </c>
      <c r="H5" s="8">
        <f>logement_ges!H5/logement_ges!$B$33</f>
        <v>0</v>
      </c>
      <c r="I5" s="8">
        <f>logement_ges!I5/logement_ges!$B$33</f>
        <v>0</v>
      </c>
      <c r="J5" s="3"/>
      <c r="K5" s="3"/>
      <c r="L5" s="3"/>
      <c r="M5" s="3"/>
      <c r="N5" s="3"/>
      <c r="O5" s="3"/>
      <c r="P5" s="3"/>
    </row>
    <row r="6" spans="1:16" x14ac:dyDescent="0.25">
      <c r="A6" s="24"/>
      <c r="B6" s="1" t="s">
        <v>6</v>
      </c>
      <c r="C6" s="8">
        <f>logement_ges!C6/logement_ges!$B$33</f>
        <v>0.18586072189578356</v>
      </c>
      <c r="D6" s="8">
        <f>logement_ges!D6/logement_ges!$B$33</f>
        <v>0.12036365984373991</v>
      </c>
      <c r="E6" s="8">
        <f>logement_ges!E6/logement_ges!$B$33</f>
        <v>0.13054897656098663</v>
      </c>
      <c r="F6" s="8">
        <f>logement_ges!F6/logement_ges!$B$33</f>
        <v>0</v>
      </c>
      <c r="G6" s="8">
        <f>logement_ges!G6/logement_ges!$B$33</f>
        <v>0</v>
      </c>
      <c r="H6" s="8">
        <f>logement_ges!H6/logement_ges!$B$33</f>
        <v>0</v>
      </c>
      <c r="I6" s="8">
        <f>logement_ges!I6/logement_ges!$B$33</f>
        <v>0</v>
      </c>
      <c r="J6" s="3"/>
      <c r="K6" s="3"/>
      <c r="L6" s="3"/>
      <c r="M6" s="3"/>
      <c r="N6" s="3"/>
      <c r="O6" s="3"/>
      <c r="P6" s="3"/>
    </row>
    <row r="7" spans="1:16" x14ac:dyDescent="0.25">
      <c r="A7" s="24"/>
      <c r="B7" s="1" t="s">
        <v>7</v>
      </c>
      <c r="C7" s="8">
        <f>logement_ges!C7/logement_ges!$B$33</f>
        <v>3.5495576935494287E-2</v>
      </c>
      <c r="D7" s="8">
        <f>logement_ges!D7/logement_ges!$B$33</f>
        <v>3.4133402208303736E-2</v>
      </c>
      <c r="E7" s="8">
        <f>logement_ges!E7/logement_ges!$B$33</f>
        <v>0.1519270355782269</v>
      </c>
      <c r="F7" s="8">
        <f>logement_ges!F7/logement_ges!$B$33</f>
        <v>6.1690450054884742E-4</v>
      </c>
      <c r="G7" s="8">
        <f>logement_ges!G7/logement_ges!$B$33</f>
        <v>0</v>
      </c>
      <c r="H7" s="8">
        <f>logement_ges!H7/logement_ges!$B$33</f>
        <v>0</v>
      </c>
      <c r="I7" s="8">
        <f>logement_ges!I7/logement_ges!$B$33</f>
        <v>0</v>
      </c>
      <c r="J7" s="3"/>
      <c r="K7" s="3"/>
      <c r="L7" s="3"/>
      <c r="M7" s="3"/>
      <c r="N7" s="3"/>
      <c r="O7" s="3"/>
      <c r="P7" s="3"/>
    </row>
    <row r="8" spans="1:16" x14ac:dyDescent="0.25">
      <c r="A8" s="24"/>
      <c r="B8" s="1" t="s">
        <v>8</v>
      </c>
      <c r="C8" s="8">
        <f>logement_ges!C8/logement_ges!$B$33</f>
        <v>3.2500161425711889E-3</v>
      </c>
      <c r="D8" s="8">
        <f>logement_ges!D8/logement_ges!$B$33</f>
        <v>3.1832504681345644E-3</v>
      </c>
      <c r="E8" s="8">
        <f>logement_ges!E8/logement_ges!$B$33</f>
        <v>6.9274552850778076E-2</v>
      </c>
      <c r="F8" s="8">
        <f>logement_ges!F8/logement_ges!$B$33</f>
        <v>5.3005746755343196E-4</v>
      </c>
      <c r="G8" s="8">
        <f>logement_ges!G8/logement_ges!$B$33</f>
        <v>1.7240266029573192E-5</v>
      </c>
      <c r="H8" s="8">
        <f>logement_ges!H8/logement_ges!$B$33</f>
        <v>0</v>
      </c>
      <c r="I8" s="8">
        <f>logement_ges!I8/logement_ges!$B$33</f>
        <v>0</v>
      </c>
      <c r="J8" s="3"/>
      <c r="K8" s="3"/>
      <c r="L8" s="3"/>
      <c r="M8" s="3"/>
      <c r="N8" s="3"/>
      <c r="O8" s="3"/>
      <c r="P8" s="3"/>
    </row>
    <row r="9" spans="1:16" x14ac:dyDescent="0.25">
      <c r="A9" s="24"/>
      <c r="B9" s="1" t="s">
        <v>9</v>
      </c>
      <c r="C9" s="8">
        <f>logement_ges!C9/logement_ges!$B$33</f>
        <v>2.0204042099825661E-4</v>
      </c>
      <c r="D9" s="8">
        <f>logement_ges!D9/logement_ges!$B$33</f>
        <v>2.9637760702524697E-4</v>
      </c>
      <c r="E9" s="8">
        <f>logement_ges!E9/logement_ges!$B$33</f>
        <v>2.1069542196681088E-2</v>
      </c>
      <c r="F9" s="8">
        <f>logement_ges!F9/logement_ges!$B$33</f>
        <v>3.8406405372247692E-4</v>
      </c>
      <c r="G9" s="8">
        <f>logement_ges!G9/logement_ges!$B$33</f>
        <v>9.491831858978498E-6</v>
      </c>
      <c r="H9" s="8">
        <f>logement_ges!H9/logement_ges!$B$33</f>
        <v>5.4239039194162847E-6</v>
      </c>
      <c r="I9" s="8">
        <f>logement_ges!I9/logement_ges!$B$33</f>
        <v>0</v>
      </c>
      <c r="J9" s="3"/>
      <c r="K9" s="3"/>
      <c r="L9" s="3"/>
      <c r="M9" s="3"/>
      <c r="N9" s="3"/>
      <c r="O9" s="3"/>
      <c r="P9" s="3"/>
    </row>
    <row r="10" spans="1:16" x14ac:dyDescent="0.25">
      <c r="A10" s="24"/>
      <c r="B10" s="1" t="s">
        <v>10</v>
      </c>
      <c r="C10" s="8">
        <f>logement_ges!C10/logement_ges!$B$33</f>
        <v>1.4915735778394782E-5</v>
      </c>
      <c r="D10" s="8">
        <f>logement_ges!D10/logement_ges!$B$33</f>
        <v>3.7773616581649126E-5</v>
      </c>
      <c r="E10" s="8">
        <f>logement_ges!E10/logement_ges!$B$33</f>
        <v>4.2403305998579451E-3</v>
      </c>
      <c r="F10" s="8">
        <f>logement_ges!F10/logement_ges!$B$33</f>
        <v>2.9999354297152448E-4</v>
      </c>
      <c r="G10" s="8">
        <f>logement_ges!G10/logement_ges!$B$33</f>
        <v>9.491831858978498E-6</v>
      </c>
      <c r="H10" s="8">
        <f>logement_ges!H10/logement_ges!$B$33</f>
        <v>3.2930845225027444E-6</v>
      </c>
      <c r="I10" s="8">
        <f>logement_ges!I10/logement_ges!$B$33</f>
        <v>5.1010524956415058E-6</v>
      </c>
      <c r="J10" s="3"/>
      <c r="K10" s="3"/>
      <c r="L10" s="3"/>
      <c r="M10" s="3"/>
      <c r="N10" s="3"/>
      <c r="O10" s="3"/>
      <c r="P10" s="3"/>
    </row>
    <row r="11" spans="1:16" x14ac:dyDescent="0.25">
      <c r="A11" s="24" t="s">
        <v>2</v>
      </c>
      <c r="B11" s="1" t="s">
        <v>4</v>
      </c>
      <c r="C11" s="3"/>
      <c r="D11" s="3"/>
      <c r="E11" s="3"/>
      <c r="F11" s="3"/>
      <c r="G11" s="3"/>
      <c r="H11" s="3"/>
      <c r="I11" s="3"/>
      <c r="J11" s="8">
        <f>logement_ges!J11/logement_ges!$B$34</f>
        <v>3.5649934581600248E-2</v>
      </c>
      <c r="K11" s="8">
        <f>logement_ges!K11/logement_ges!$B$34</f>
        <v>0</v>
      </c>
      <c r="L11" s="8">
        <f>logement_ges!L11/logement_ges!$B$34</f>
        <v>0</v>
      </c>
      <c r="M11" s="8">
        <f>logement_ges!M11/logement_ges!$B$34</f>
        <v>0</v>
      </c>
      <c r="N11" s="8">
        <f>logement_ges!N11/logement_ges!$B$34</f>
        <v>0</v>
      </c>
      <c r="O11" s="8">
        <f>logement_ges!O11/logement_ges!$B$34</f>
        <v>0</v>
      </c>
      <c r="P11" s="8">
        <f>logement_ges!P11/logement_ges!$B$34</f>
        <v>0</v>
      </c>
    </row>
    <row r="12" spans="1:16" x14ac:dyDescent="0.25">
      <c r="A12" s="24"/>
      <c r="B12" s="1" t="s">
        <v>5</v>
      </c>
      <c r="C12" s="3"/>
      <c r="D12" s="3"/>
      <c r="E12" s="3"/>
      <c r="F12" s="3"/>
      <c r="G12" s="3"/>
      <c r="H12" s="3"/>
      <c r="I12" s="3"/>
      <c r="J12" s="8">
        <f>logement_ges!J12/logement_ges!$B$34</f>
        <v>9.4675598506181111E-2</v>
      </c>
      <c r="K12" s="8">
        <f>logement_ges!K12/logement_ges!$B$34</f>
        <v>2.4116342581810328E-2</v>
      </c>
      <c r="L12" s="8">
        <f>logement_ges!L12/logement_ges!$B$34</f>
        <v>0</v>
      </c>
      <c r="M12" s="8">
        <f>logement_ges!M12/logement_ges!$B$34</f>
        <v>0</v>
      </c>
      <c r="N12" s="8">
        <f>logement_ges!N12/logement_ges!$B$34</f>
        <v>0</v>
      </c>
      <c r="O12" s="8">
        <f>logement_ges!O12/logement_ges!$B$34</f>
        <v>0</v>
      </c>
      <c r="P12" s="8">
        <f>logement_ges!P12/logement_ges!$B$34</f>
        <v>0</v>
      </c>
    </row>
    <row r="13" spans="1:16" x14ac:dyDescent="0.25">
      <c r="A13" s="24"/>
      <c r="B13" s="1" t="s">
        <v>6</v>
      </c>
      <c r="C13" s="3"/>
      <c r="D13" s="3"/>
      <c r="E13" s="3"/>
      <c r="F13" s="3"/>
      <c r="G13" s="3"/>
      <c r="H13" s="3"/>
      <c r="I13" s="3"/>
      <c r="J13" s="8">
        <f>logement_ges!J13/logement_ges!$B$34</f>
        <v>0.2911600401724993</v>
      </c>
      <c r="K13" s="8">
        <f>logement_ges!K13/logement_ges!$B$34</f>
        <v>5.4003579439227456E-2</v>
      </c>
      <c r="L13" s="8">
        <f>logement_ges!L13/logement_ges!$B$34</f>
        <v>0.15314514990996583</v>
      </c>
      <c r="M13" s="8">
        <f>logement_ges!M13/logement_ges!$B$34</f>
        <v>0</v>
      </c>
      <c r="N13" s="8">
        <f>logement_ges!N13/logement_ges!$B$34</f>
        <v>0</v>
      </c>
      <c r="O13" s="8">
        <f>logement_ges!O13/logement_ges!$B$34</f>
        <v>0</v>
      </c>
      <c r="P13" s="8">
        <f>logement_ges!P13/logement_ges!$B$34</f>
        <v>0</v>
      </c>
    </row>
    <row r="14" spans="1:16" x14ac:dyDescent="0.25">
      <c r="A14" s="24"/>
      <c r="B14" s="1" t="s">
        <v>7</v>
      </c>
      <c r="C14" s="3"/>
      <c r="D14" s="3"/>
      <c r="E14" s="3"/>
      <c r="F14" s="3"/>
      <c r="G14" s="3"/>
      <c r="H14" s="3"/>
      <c r="I14" s="3"/>
      <c r="J14" s="8">
        <f>logement_ges!J14/logement_ges!$B$34</f>
        <v>9.1407993684165578E-2</v>
      </c>
      <c r="K14" s="8">
        <f>logement_ges!K14/logement_ges!$B$34</f>
        <v>1.3537622719211677E-2</v>
      </c>
      <c r="L14" s="8">
        <f>logement_ges!L14/logement_ges!$B$34</f>
        <v>0.15151372293265092</v>
      </c>
      <c r="M14" s="8">
        <f>logement_ges!M14/logement_ges!$B$34</f>
        <v>3.6827053339241115E-4</v>
      </c>
      <c r="N14" s="8">
        <f>logement_ges!N14/logement_ges!$B$34</f>
        <v>0</v>
      </c>
      <c r="O14" s="8">
        <f>logement_ges!O14/logement_ges!$B$34</f>
        <v>0</v>
      </c>
      <c r="P14" s="8">
        <f>logement_ges!P14/logement_ges!$B$34</f>
        <v>0</v>
      </c>
    </row>
    <row r="15" spans="1:16" x14ac:dyDescent="0.25">
      <c r="A15" s="24"/>
      <c r="B15" s="1" t="s">
        <v>8</v>
      </c>
      <c r="C15" s="3"/>
      <c r="D15" s="3"/>
      <c r="E15" s="3"/>
      <c r="F15" s="3"/>
      <c r="G15" s="3"/>
      <c r="H15" s="3"/>
      <c r="I15" s="3"/>
      <c r="J15" s="8">
        <f>logement_ges!J15/logement_ges!$B$34</f>
        <v>1.2837678993496898E-2</v>
      </c>
      <c r="K15" s="8">
        <f>logement_ges!K15/logement_ges!$B$34</f>
        <v>2.1278143081194358E-3</v>
      </c>
      <c r="L15" s="8">
        <f>logement_ges!L15/logement_ges!$B$34</f>
        <v>5.0025746046717105E-2</v>
      </c>
      <c r="M15" s="8">
        <f>logement_ges!M15/logement_ges!$B$34</f>
        <v>3.1068584409104603E-4</v>
      </c>
      <c r="N15" s="8">
        <f>logement_ges!N15/logement_ges!$B$34</f>
        <v>3.0697912338352389E-5</v>
      </c>
      <c r="O15" s="8">
        <f>logement_ges!O15/logement_ges!$B$34</f>
        <v>0</v>
      </c>
      <c r="P15" s="8">
        <f>logement_ges!P15/logement_ges!$B$34</f>
        <v>0</v>
      </c>
    </row>
    <row r="16" spans="1:16" x14ac:dyDescent="0.25">
      <c r="A16" s="24"/>
      <c r="B16" s="1" t="s">
        <v>9</v>
      </c>
      <c r="C16" s="3"/>
      <c r="D16" s="3"/>
      <c r="E16" s="3"/>
      <c r="F16" s="3"/>
      <c r="G16" s="3"/>
      <c r="H16" s="3"/>
      <c r="I16" s="3"/>
      <c r="J16" s="8">
        <f>logement_ges!J16/logement_ges!$B$34</f>
        <v>8.6199529016757872E-4</v>
      </c>
      <c r="K16" s="8">
        <f>logement_ges!K16/logement_ges!$B$34</f>
        <v>5.8399123710341813E-4</v>
      </c>
      <c r="L16" s="8">
        <f>logement_ges!L16/logement_ges!$B$34</f>
        <v>1.7078219690236138E-2</v>
      </c>
      <c r="M16" s="8">
        <f>logement_ges!M16/logement_ges!$B$34</f>
        <v>2.5049078809424277E-4</v>
      </c>
      <c r="N16" s="8">
        <f>logement_ges!N16/logement_ges!$B$34</f>
        <v>2.4119788265848307E-5</v>
      </c>
      <c r="O16" s="8">
        <f>logement_ges!O16/logement_ges!$B$34</f>
        <v>1.4513638826635994E-5</v>
      </c>
      <c r="P16" s="8">
        <f>logement_ges!P16/logement_ges!$B$34</f>
        <v>0</v>
      </c>
    </row>
    <row r="17" spans="1:16" x14ac:dyDescent="0.25">
      <c r="A17" s="24"/>
      <c r="B17" s="1" t="s">
        <v>10</v>
      </c>
      <c r="C17" s="3"/>
      <c r="D17" s="3"/>
      <c r="E17" s="3"/>
      <c r="F17" s="3"/>
      <c r="G17" s="3"/>
      <c r="H17" s="3"/>
      <c r="I17" s="3"/>
      <c r="J17" s="8">
        <f>logement_ges!J17/logement_ges!$B$34</f>
        <v>4.0512891113199751E-5</v>
      </c>
      <c r="K17" s="8">
        <f>logement_ges!K17/logement_ges!$B$34</f>
        <v>5.5653017946740899E-5</v>
      </c>
      <c r="L17" s="8">
        <f>logement_ges!L17/logement_ges!$B$34</f>
        <v>5.9790449159010332E-3</v>
      </c>
      <c r="M17" s="8">
        <f>logement_ges!M17/logement_ges!$B$34</f>
        <v>1.2367917402985852E-4</v>
      </c>
      <c r="N17" s="8">
        <f>logement_ges!N17/logement_ges!$B$34</f>
        <v>2.9340521656724562E-5</v>
      </c>
      <c r="O17" s="8">
        <f>logement_ges!O17/logement_ges!$B$34</f>
        <v>2.380654426239573E-5</v>
      </c>
      <c r="P17" s="8">
        <f>logement_ges!P17/logement_ges!$B$34</f>
        <v>2.3754336928486968E-5</v>
      </c>
    </row>
  </sheetData>
  <mergeCells count="4">
    <mergeCell ref="C1:I1"/>
    <mergeCell ref="J1:P1"/>
    <mergeCell ref="A4:A10"/>
    <mergeCell ref="A11:A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91189-9500-492C-BF40-35E99DA01281}">
  <dimension ref="A1:P20"/>
  <sheetViews>
    <sheetView workbookViewId="0">
      <selection activeCell="E10" sqref="E10"/>
    </sheetView>
  </sheetViews>
  <sheetFormatPr baseColWidth="10" defaultRowHeight="15" x14ac:dyDescent="0.25"/>
  <cols>
    <col min="1" max="1" width="26.42578125" bestFit="1" customWidth="1"/>
  </cols>
  <sheetData>
    <row r="1" spans="1:16" x14ac:dyDescent="0.25">
      <c r="B1" s="1" t="s">
        <v>0</v>
      </c>
      <c r="C1" s="24" t="s">
        <v>1</v>
      </c>
      <c r="D1" s="24"/>
      <c r="E1" s="24"/>
      <c r="F1" s="24"/>
      <c r="G1" s="24"/>
      <c r="H1" s="24"/>
      <c r="I1" s="24"/>
      <c r="J1" s="24" t="s">
        <v>2</v>
      </c>
      <c r="K1" s="24"/>
      <c r="L1" s="24"/>
      <c r="M1" s="24"/>
      <c r="N1" s="24"/>
      <c r="O1" s="24"/>
      <c r="P1" s="24"/>
    </row>
    <row r="2" spans="1:1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</row>
    <row r="3" spans="1:16" x14ac:dyDescent="0.25">
      <c r="A3" s="1" t="s">
        <v>0</v>
      </c>
      <c r="B3" s="1" t="s">
        <v>11</v>
      </c>
    </row>
    <row r="4" spans="1:16" x14ac:dyDescent="0.25">
      <c r="A4" s="24" t="s">
        <v>1</v>
      </c>
      <c r="B4" s="1" t="s">
        <v>4</v>
      </c>
      <c r="C4" s="8">
        <f>logement_nrj!C4/logement_nrj!$B$32</f>
        <v>8.0299059039850836E-4</v>
      </c>
      <c r="D4" s="8">
        <f>logement_nrj!D4/logement_nrj!$B$32</f>
        <v>0</v>
      </c>
      <c r="E4" s="8">
        <f>logement_nrj!E4/logement_nrj!$B$32</f>
        <v>0</v>
      </c>
      <c r="F4" s="8">
        <f>logement_nrj!F4/logement_nrj!$B$32</f>
        <v>0</v>
      </c>
      <c r="G4" s="8">
        <f>logement_nrj!G4/logement_nrj!$B$32</f>
        <v>0</v>
      </c>
      <c r="H4" s="8">
        <f>logement_nrj!H4/logement_nrj!$B$32</f>
        <v>0</v>
      </c>
      <c r="I4" s="8">
        <f>logement_nrj!I4/logement_nrj!$B$32</f>
        <v>0</v>
      </c>
      <c r="J4" s="3"/>
      <c r="K4" s="3"/>
      <c r="L4" s="3"/>
      <c r="M4" s="3"/>
      <c r="N4" s="3"/>
      <c r="O4" s="3"/>
      <c r="P4" s="3"/>
    </row>
    <row r="5" spans="1:16" x14ac:dyDescent="0.25">
      <c r="A5" s="24"/>
      <c r="B5" s="1" t="s">
        <v>5</v>
      </c>
      <c r="C5" s="8">
        <f>logement_nrj!C5/logement_nrj!$B$32</f>
        <v>7.2932493188803647E-3</v>
      </c>
      <c r="D5" s="8">
        <f>logement_nrj!D5/logement_nrj!$B$32</f>
        <v>3.6800502741934859E-3</v>
      </c>
      <c r="E5" s="8">
        <f>logement_nrj!E5/logement_nrj!$B$32</f>
        <v>0</v>
      </c>
      <c r="F5" s="8">
        <f>logement_nrj!F5/logement_nrj!$B$32</f>
        <v>0</v>
      </c>
      <c r="G5" s="8">
        <f>logement_nrj!G5/logement_nrj!$B$32</f>
        <v>0</v>
      </c>
      <c r="H5" s="8">
        <f>logement_nrj!H5/logement_nrj!$B$32</f>
        <v>0</v>
      </c>
      <c r="I5" s="8">
        <f>logement_nrj!I5/logement_nrj!$B$32</f>
        <v>0</v>
      </c>
      <c r="J5" s="3"/>
      <c r="K5" s="3"/>
      <c r="L5" s="3"/>
      <c r="M5" s="3"/>
      <c r="N5" s="3"/>
      <c r="O5" s="3"/>
      <c r="P5" s="3"/>
    </row>
    <row r="6" spans="1:16" x14ac:dyDescent="0.25">
      <c r="A6" s="24"/>
      <c r="B6" s="1" t="s">
        <v>6</v>
      </c>
      <c r="C6" s="8">
        <f>logement_nrj!C6/logement_nrj!$B$32</f>
        <v>9.3695812682079091E-2</v>
      </c>
      <c r="D6" s="8">
        <f>logement_nrj!D6/logement_nrj!$B$32</f>
        <v>0.10589402851715697</v>
      </c>
      <c r="E6" s="8">
        <f>logement_nrj!E6/logement_nrj!$B$32</f>
        <v>2.5602404575365386E-2</v>
      </c>
      <c r="F6" s="8">
        <f>logement_nrj!F6/logement_nrj!$B$32</f>
        <v>0</v>
      </c>
      <c r="G6" s="8">
        <f>logement_nrj!G6/logement_nrj!$B$32</f>
        <v>0</v>
      </c>
      <c r="H6" s="8">
        <f>logement_nrj!H6/logement_nrj!$B$32</f>
        <v>0</v>
      </c>
      <c r="I6" s="8">
        <f>logement_nrj!I6/logement_nrj!$B$32</f>
        <v>0</v>
      </c>
      <c r="J6" s="3"/>
      <c r="K6" s="3"/>
      <c r="L6" s="3"/>
      <c r="M6" s="3"/>
      <c r="N6" s="3"/>
      <c r="O6" s="3"/>
      <c r="P6" s="3"/>
    </row>
    <row r="7" spans="1:16" x14ac:dyDescent="0.25">
      <c r="A7" s="24"/>
      <c r="B7" s="1" t="s">
        <v>7</v>
      </c>
      <c r="C7" s="8">
        <f>logement_nrj!C7/logement_nrj!$B$32</f>
        <v>3.7387681529535442E-2</v>
      </c>
      <c r="D7" s="8">
        <f>logement_nrj!D7/logement_nrj!$B$32</f>
        <v>0.26028610257331974</v>
      </c>
      <c r="E7" s="8">
        <f>logement_nrj!E7/logement_nrj!$B$32</f>
        <v>7.6672412165630713E-2</v>
      </c>
      <c r="F7" s="8">
        <f>logement_nrj!F7/logement_nrj!$B$32</f>
        <v>1.0865587650754694E-3</v>
      </c>
      <c r="G7" s="8">
        <f>logement_nrj!G7/logement_nrj!$B$32</f>
        <v>0</v>
      </c>
      <c r="H7" s="8">
        <f>logement_nrj!H7/logement_nrj!$B$32</f>
        <v>0</v>
      </c>
      <c r="I7" s="8">
        <f>logement_nrj!I7/logement_nrj!$B$32</f>
        <v>0</v>
      </c>
      <c r="J7" s="3"/>
      <c r="K7" s="3"/>
      <c r="L7" s="3"/>
      <c r="M7" s="3"/>
      <c r="N7" s="3"/>
      <c r="O7" s="3"/>
      <c r="P7" s="3"/>
    </row>
    <row r="8" spans="1:16" x14ac:dyDescent="0.25">
      <c r="A8" s="24"/>
      <c r="B8" s="1" t="s">
        <v>8</v>
      </c>
      <c r="C8" s="8">
        <f>logement_nrj!C8/logement_nrj!$B$32</f>
        <v>8.8125307910039193E-3</v>
      </c>
      <c r="D8" s="8">
        <f>logement_nrj!D8/logement_nrj!$B$32</f>
        <v>0.11680584308193219</v>
      </c>
      <c r="E8" s="8">
        <f>logement_nrj!E8/logement_nrj!$B$32</f>
        <v>9.0848945961707311E-2</v>
      </c>
      <c r="F8" s="8">
        <f>logement_nrj!F8/logement_nrj!$B$32</f>
        <v>2.3739298307771683E-3</v>
      </c>
      <c r="G8" s="8">
        <f>logement_nrj!G8/logement_nrj!$B$32</f>
        <v>5.0881931935879713E-5</v>
      </c>
      <c r="H8" s="8">
        <f>logement_nrj!H8/logement_nrj!$B$32</f>
        <v>0</v>
      </c>
      <c r="I8" s="8">
        <f>logement_nrj!I8/logement_nrj!$B$32</f>
        <v>0</v>
      </c>
      <c r="J8" s="3"/>
      <c r="K8" s="3"/>
      <c r="L8" s="3"/>
      <c r="M8" s="3"/>
      <c r="N8" s="3"/>
      <c r="O8" s="3"/>
      <c r="P8" s="3"/>
    </row>
    <row r="9" spans="1:16" x14ac:dyDescent="0.25">
      <c r="A9" s="24"/>
      <c r="B9" s="1" t="s">
        <v>9</v>
      </c>
      <c r="C9" s="8">
        <f>logement_nrj!C9/logement_nrj!$B$32</f>
        <v>1.9086866513482095E-3</v>
      </c>
      <c r="D9" s="8">
        <f>logement_nrj!D9/logement_nrj!$B$32</f>
        <v>3.2910588743390846E-2</v>
      </c>
      <c r="E9" s="8">
        <f>logement_nrj!E9/logement_nrj!$B$32</f>
        <v>3.8433573540878167E-2</v>
      </c>
      <c r="F9" s="8">
        <f>logement_nrj!F9/logement_nrj!$B$32</f>
        <v>1.5234192658260912E-3</v>
      </c>
      <c r="G9" s="8">
        <f>logement_nrj!G9/logement_nrj!$B$32</f>
        <v>1.4546930985480223E-4</v>
      </c>
      <c r="H9" s="8">
        <f>logement_nrj!H9/logement_nrj!$B$32</f>
        <v>9.0514237242988054E-7</v>
      </c>
      <c r="I9" s="8">
        <f>logement_nrj!I9/logement_nrj!$B$32</f>
        <v>0</v>
      </c>
      <c r="J9" s="3"/>
      <c r="K9" s="3"/>
      <c r="L9" s="3"/>
      <c r="M9" s="3"/>
      <c r="N9" s="3"/>
      <c r="O9" s="3"/>
      <c r="P9" s="3"/>
    </row>
    <row r="10" spans="1:16" x14ac:dyDescent="0.25">
      <c r="A10" s="24"/>
      <c r="B10" s="1" t="s">
        <v>10</v>
      </c>
      <c r="C10" s="8">
        <f>logement_nrj!C10/logement_nrj!$B$32</f>
        <v>1.7643810959722459E-4</v>
      </c>
      <c r="D10" s="8">
        <f>logement_nrj!D10/logement_nrj!$B$32</f>
        <v>2.3085656208824103E-2</v>
      </c>
      <c r="E10" s="8">
        <f>logement_nrj!E10/logement_nrj!$B$32</f>
        <v>6.4216166101383698E-2</v>
      </c>
      <c r="F10" s="8">
        <f>logement_nrj!F10/logement_nrj!$B$32</f>
        <v>5.6336707790301784E-3</v>
      </c>
      <c r="G10" s="8">
        <f>logement_nrj!G10/logement_nrj!$B$32</f>
        <v>5.5284803047485061E-4</v>
      </c>
      <c r="H10" s="8">
        <f>logement_nrj!H10/logement_nrj!$B$32</f>
        <v>6.6140046213983419E-5</v>
      </c>
      <c r="I10" s="8">
        <f>logement_nrj!I10/logement_nrj!$B$32</f>
        <v>5.3015481813750145E-5</v>
      </c>
      <c r="J10" s="3"/>
      <c r="K10" s="3"/>
      <c r="L10" s="3"/>
      <c r="M10" s="3"/>
      <c r="N10" s="3"/>
      <c r="O10" s="3"/>
      <c r="P10" s="3"/>
    </row>
    <row r="11" spans="1:16" x14ac:dyDescent="0.25">
      <c r="A11" s="24" t="s">
        <v>2</v>
      </c>
      <c r="B11" s="1" t="s">
        <v>4</v>
      </c>
      <c r="C11" s="3"/>
      <c r="D11" s="3"/>
      <c r="E11" s="3"/>
      <c r="F11" s="3"/>
      <c r="G11" s="3"/>
      <c r="H11" s="3"/>
      <c r="I11" s="3"/>
      <c r="J11" s="8">
        <f>logement_nrj!J11/logement_nrj!$B$33</f>
        <v>1.6012449091819519E-3</v>
      </c>
      <c r="K11" s="8">
        <f>logement_nrj!K11/logement_nrj!$B$33</f>
        <v>0</v>
      </c>
      <c r="L11" s="8">
        <f>logement_nrj!L11/logement_nrj!$B$33</f>
        <v>0</v>
      </c>
      <c r="M11" s="8">
        <f>logement_nrj!M11/logement_nrj!$B$33</f>
        <v>0</v>
      </c>
      <c r="N11" s="8">
        <f>logement_nrj!N11/logement_nrj!$B$33</f>
        <v>0</v>
      </c>
      <c r="O11" s="8">
        <f>logement_nrj!O11/logement_nrj!$B$33</f>
        <v>0</v>
      </c>
      <c r="P11" s="8">
        <f>logement_nrj!P11/logement_nrj!$B$33</f>
        <v>0</v>
      </c>
    </row>
    <row r="12" spans="1:16" x14ac:dyDescent="0.25">
      <c r="A12" s="24"/>
      <c r="B12" s="1" t="s">
        <v>5</v>
      </c>
      <c r="C12" s="3"/>
      <c r="D12" s="3"/>
      <c r="E12" s="3"/>
      <c r="F12" s="3"/>
      <c r="G12" s="3"/>
      <c r="H12" s="3"/>
      <c r="I12" s="3"/>
      <c r="J12" s="8">
        <f>logement_nrj!J12/logement_nrj!$B$33</f>
        <v>4.6107708806486757E-3</v>
      </c>
      <c r="K12" s="8">
        <f>logement_nrj!K12/logement_nrj!$B$33</f>
        <v>3.5964576724456451E-3</v>
      </c>
      <c r="L12" s="8">
        <f>logement_nrj!L12/logement_nrj!$B$33</f>
        <v>0</v>
      </c>
      <c r="M12" s="8">
        <f>logement_nrj!M12/logement_nrj!$B$33</f>
        <v>0</v>
      </c>
      <c r="N12" s="8">
        <f>logement_nrj!N12/logement_nrj!$B$33</f>
        <v>0</v>
      </c>
      <c r="O12" s="8">
        <f>logement_nrj!O12/logement_nrj!$B$33</f>
        <v>0</v>
      </c>
      <c r="P12" s="8">
        <f>logement_nrj!P12/logement_nrj!$B$33</f>
        <v>0</v>
      </c>
    </row>
    <row r="13" spans="1:16" x14ac:dyDescent="0.25">
      <c r="A13" s="24"/>
      <c r="B13" s="1" t="s">
        <v>6</v>
      </c>
      <c r="C13" s="3"/>
      <c r="D13" s="3"/>
      <c r="E13" s="3"/>
      <c r="F13" s="3"/>
      <c r="G13" s="3"/>
      <c r="H13" s="3"/>
      <c r="I13" s="3"/>
      <c r="J13" s="8">
        <f>logement_nrj!J13/logement_nrj!$B$33</f>
        <v>6.2154720145775416E-2</v>
      </c>
      <c r="K13" s="8">
        <f>logement_nrj!K13/logement_nrj!$B$33</f>
        <v>7.3237089134104497E-2</v>
      </c>
      <c r="L13" s="8">
        <f>logement_nrj!L13/logement_nrj!$B$33</f>
        <v>3.5398110886027232E-3</v>
      </c>
      <c r="M13" s="8">
        <f>logement_nrj!M13/logement_nrj!$B$33</f>
        <v>0</v>
      </c>
      <c r="N13" s="8">
        <f>logement_nrj!N13/logement_nrj!$B$33</f>
        <v>0</v>
      </c>
      <c r="O13" s="8">
        <f>logement_nrj!O13/logement_nrj!$B$33</f>
        <v>0</v>
      </c>
      <c r="P13" s="8">
        <f>logement_nrj!P13/logement_nrj!$B$33</f>
        <v>0</v>
      </c>
    </row>
    <row r="14" spans="1:16" x14ac:dyDescent="0.25">
      <c r="A14" s="24"/>
      <c r="B14" s="1" t="s">
        <v>7</v>
      </c>
      <c r="C14" s="3"/>
      <c r="D14" s="3"/>
      <c r="E14" s="3"/>
      <c r="F14" s="3"/>
      <c r="G14" s="3"/>
      <c r="H14" s="3"/>
      <c r="I14" s="3"/>
      <c r="J14" s="8">
        <f>logement_nrj!J14/logement_nrj!$B$33</f>
        <v>1.7419633768610557E-2</v>
      </c>
      <c r="K14" s="8">
        <f>logement_nrj!K14/logement_nrj!$B$33</f>
        <v>0.34232898487703278</v>
      </c>
      <c r="L14" s="8">
        <f>logement_nrj!L14/logement_nrj!$B$33</f>
        <v>7.5861836006103633E-2</v>
      </c>
      <c r="M14" s="8">
        <f>logement_nrj!M14/logement_nrj!$B$33</f>
        <v>1.4740119830757758E-3</v>
      </c>
      <c r="N14" s="8">
        <f>logement_nrj!N14/logement_nrj!$B$33</f>
        <v>0</v>
      </c>
      <c r="O14" s="8">
        <f>logement_nrj!O14/logement_nrj!$B$33</f>
        <v>0</v>
      </c>
      <c r="P14" s="8">
        <f>logement_nrj!P14/logement_nrj!$B$33</f>
        <v>0</v>
      </c>
    </row>
    <row r="15" spans="1:16" x14ac:dyDescent="0.25">
      <c r="A15" s="24"/>
      <c r="B15" s="1" t="s">
        <v>8</v>
      </c>
      <c r="C15" s="3"/>
      <c r="D15" s="3"/>
      <c r="E15" s="3"/>
      <c r="F15" s="3"/>
      <c r="G15" s="3"/>
      <c r="H15" s="3"/>
      <c r="I15" s="3"/>
      <c r="J15" s="8">
        <f>logement_nrj!J15/logement_nrj!$B$33</f>
        <v>1.456730859341207E-3</v>
      </c>
      <c r="K15" s="8">
        <f>logement_nrj!K15/logement_nrj!$B$33</f>
        <v>0.13776376098232382</v>
      </c>
      <c r="L15" s="8">
        <f>logement_nrj!L15/logement_nrj!$B$33</f>
        <v>0.1237717937289569</v>
      </c>
      <c r="M15" s="8">
        <f>logement_nrj!M15/logement_nrj!$B$33</f>
        <v>3.8429355732036495E-3</v>
      </c>
      <c r="N15" s="8">
        <f>logement_nrj!N15/logement_nrj!$B$33</f>
        <v>1.091164610430479E-4</v>
      </c>
      <c r="O15" s="8">
        <f>logement_nrj!O15/logement_nrj!$B$33</f>
        <v>0</v>
      </c>
      <c r="P15" s="8">
        <f>logement_nrj!P15/logement_nrj!$B$33</f>
        <v>0</v>
      </c>
    </row>
    <row r="16" spans="1:16" x14ac:dyDescent="0.25">
      <c r="A16" s="24"/>
      <c r="B16" s="1" t="s">
        <v>9</v>
      </c>
      <c r="C16" s="3"/>
      <c r="D16" s="3"/>
      <c r="E16" s="3"/>
      <c r="F16" s="3"/>
      <c r="G16" s="3"/>
      <c r="H16" s="3"/>
      <c r="I16" s="3"/>
      <c r="J16" s="8">
        <f>logement_nrj!J16/logement_nrj!$B$33</f>
        <v>4.5567869472905363E-4</v>
      </c>
      <c r="K16" s="8">
        <f>logement_nrj!K16/logement_nrj!$B$33</f>
        <v>1.869420800949282E-2</v>
      </c>
      <c r="L16" s="8">
        <f>logement_nrj!L16/logement_nrj!$B$33</f>
        <v>4.4566243011129825E-2</v>
      </c>
      <c r="M16" s="8">
        <f>logement_nrj!M16/logement_nrj!$B$33</f>
        <v>1.638417598302837E-3</v>
      </c>
      <c r="N16" s="8">
        <f>logement_nrj!N16/logement_nrj!$B$33</f>
        <v>1.3882328703993511E-4</v>
      </c>
      <c r="O16" s="8">
        <f>logement_nrj!O16/logement_nrj!$B$33</f>
        <v>5.1686744704601643E-6</v>
      </c>
      <c r="P16" s="8">
        <f>logement_nrj!P16/logement_nrj!$B$33</f>
        <v>0</v>
      </c>
    </row>
    <row r="17" spans="1:16" x14ac:dyDescent="0.25">
      <c r="A17" s="24"/>
      <c r="B17" s="1" t="s">
        <v>10</v>
      </c>
      <c r="C17" s="3"/>
      <c r="D17" s="3"/>
      <c r="E17" s="3"/>
      <c r="F17" s="3"/>
      <c r="G17" s="3"/>
      <c r="H17" s="3"/>
      <c r="I17" s="3"/>
      <c r="J17" s="8">
        <f>logement_nrj!J17/logement_nrj!$B$33</f>
        <v>4.7405620395735643E-5</v>
      </c>
      <c r="K17" s="8">
        <f>logement_nrj!K17/logement_nrj!$B$33</f>
        <v>1.3034196211340729E-2</v>
      </c>
      <c r="L17" s="8">
        <f>logement_nrj!L17/logement_nrj!$B$33</f>
        <v>5.9348547578979824E-2</v>
      </c>
      <c r="M17" s="8">
        <f>logement_nrj!M17/logement_nrj!$B$33</f>
        <v>7.586622154807857E-3</v>
      </c>
      <c r="N17" s="8">
        <f>logement_nrj!N17/logement_nrj!$B$33</f>
        <v>1.2862168106490565E-3</v>
      </c>
      <c r="O17" s="8">
        <f>logement_nrj!O17/logement_nrj!$B$33</f>
        <v>2.5013251907045098E-4</v>
      </c>
      <c r="P17" s="8">
        <f>logement_nrj!P17/logement_nrj!$B$33</f>
        <v>1.7944175914112709E-4</v>
      </c>
    </row>
    <row r="20" spans="1:16" x14ac:dyDescent="0.25">
      <c r="J20" s="9"/>
    </row>
  </sheetData>
  <mergeCells count="4">
    <mergeCell ref="C1:I1"/>
    <mergeCell ref="J1:P1"/>
    <mergeCell ref="A4:A10"/>
    <mergeCell ref="A11:A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workbookViewId="0">
      <selection activeCell="H18" sqref="H18"/>
    </sheetView>
  </sheetViews>
  <sheetFormatPr baseColWidth="10" defaultColWidth="9.140625" defaultRowHeight="15" x14ac:dyDescent="0.25"/>
  <cols>
    <col min="2" max="2" width="25.28515625" bestFit="1" customWidth="1"/>
    <col min="3" max="5" width="14.85546875" bestFit="1" customWidth="1"/>
    <col min="6" max="6" width="11.42578125" bestFit="1" customWidth="1"/>
    <col min="7" max="7" width="10.42578125" bestFit="1" customWidth="1"/>
    <col min="8" max="9" width="9.42578125" bestFit="1" customWidth="1"/>
    <col min="10" max="12" width="14.85546875" bestFit="1" customWidth="1"/>
    <col min="13" max="13" width="11.42578125" bestFit="1" customWidth="1"/>
    <col min="14" max="16" width="10.42578125" bestFit="1" customWidth="1"/>
  </cols>
  <sheetData>
    <row r="1" spans="1:16" x14ac:dyDescent="0.25">
      <c r="B1" s="1" t="s">
        <v>0</v>
      </c>
      <c r="C1" s="24" t="s">
        <v>1</v>
      </c>
      <c r="D1" s="24"/>
      <c r="E1" s="24"/>
      <c r="F1" s="24"/>
      <c r="G1" s="24"/>
      <c r="H1" s="24"/>
      <c r="I1" s="24"/>
      <c r="J1" s="24" t="s">
        <v>2</v>
      </c>
      <c r="K1" s="24"/>
      <c r="L1" s="24"/>
      <c r="M1" s="24"/>
      <c r="N1" s="24"/>
      <c r="O1" s="24"/>
      <c r="P1" s="24"/>
    </row>
    <row r="2" spans="1:1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</row>
    <row r="3" spans="1:16" x14ac:dyDescent="0.25">
      <c r="A3" s="1" t="s">
        <v>0</v>
      </c>
      <c r="B3" s="1" t="s">
        <v>11</v>
      </c>
    </row>
    <row r="4" spans="1:16" x14ac:dyDescent="0.25">
      <c r="A4" s="24" t="s">
        <v>1</v>
      </c>
      <c r="B4" s="1" t="s">
        <v>4</v>
      </c>
      <c r="C4" s="3">
        <v>61094534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 x14ac:dyDescent="0.25">
      <c r="A5" s="24"/>
      <c r="B5" s="1" t="s">
        <v>5</v>
      </c>
      <c r="C5" s="3">
        <v>118445200</v>
      </c>
      <c r="D5" s="3">
        <v>26324763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x14ac:dyDescent="0.25">
      <c r="A6" s="24"/>
      <c r="B6" s="1" t="s">
        <v>6</v>
      </c>
      <c r="C6" s="3">
        <v>156426761</v>
      </c>
      <c r="D6" s="3">
        <v>118933640</v>
      </c>
      <c r="E6" s="3">
        <v>119875589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x14ac:dyDescent="0.25">
      <c r="A7" s="24"/>
      <c r="B7" s="1" t="s">
        <v>7</v>
      </c>
      <c r="C7" s="3">
        <v>31701278</v>
      </c>
      <c r="D7" s="3">
        <v>35441809</v>
      </c>
      <c r="E7" s="3">
        <v>144353956</v>
      </c>
      <c r="F7" s="3">
        <v>334466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 x14ac:dyDescent="0.25">
      <c r="A8" s="24"/>
      <c r="B8" s="1" t="s">
        <v>8</v>
      </c>
      <c r="C8" s="3">
        <v>2851182</v>
      </c>
      <c r="D8" s="3">
        <v>3304971</v>
      </c>
      <c r="E8" s="3">
        <v>65606771</v>
      </c>
      <c r="F8" s="3">
        <v>306635</v>
      </c>
      <c r="G8" s="3">
        <v>12876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x14ac:dyDescent="0.25">
      <c r="A9" s="24"/>
      <c r="B9" s="1" t="s">
        <v>9</v>
      </c>
      <c r="C9" s="3">
        <v>173836</v>
      </c>
      <c r="D9" s="3">
        <v>333193</v>
      </c>
      <c r="E9" s="3">
        <v>18895573</v>
      </c>
      <c r="F9" s="3">
        <v>217720</v>
      </c>
      <c r="G9" s="3">
        <v>9634</v>
      </c>
      <c r="H9" s="3">
        <v>6014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 x14ac:dyDescent="0.25">
      <c r="A10" s="24"/>
      <c r="B10" s="1" t="s">
        <v>10</v>
      </c>
      <c r="C10" s="3">
        <v>11844</v>
      </c>
      <c r="D10" s="3">
        <v>35047</v>
      </c>
      <c r="E10" s="3">
        <v>3800095</v>
      </c>
      <c r="F10" s="3">
        <v>173189</v>
      </c>
      <c r="G10" s="3">
        <v>8997</v>
      </c>
      <c r="H10" s="3">
        <v>2431</v>
      </c>
      <c r="I10" s="3">
        <v>1948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x14ac:dyDescent="0.25">
      <c r="A11" s="24" t="s">
        <v>2</v>
      </c>
      <c r="B11" s="1" t="s">
        <v>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77128766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16" x14ac:dyDescent="0.25">
      <c r="A12" s="24"/>
      <c r="B12" s="1" t="s">
        <v>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199005955</v>
      </c>
      <c r="K12" s="3">
        <v>52727981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x14ac:dyDescent="0.25">
      <c r="A13" s="24"/>
      <c r="B13" s="1" t="s">
        <v>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600605074</v>
      </c>
      <c r="K13" s="3">
        <v>123034398</v>
      </c>
      <c r="L13" s="3">
        <v>310470947</v>
      </c>
      <c r="M13" s="3">
        <v>0</v>
      </c>
      <c r="N13" s="3">
        <v>0</v>
      </c>
      <c r="O13" s="3">
        <v>0</v>
      </c>
      <c r="P13" s="3">
        <v>0</v>
      </c>
    </row>
    <row r="14" spans="1:16" x14ac:dyDescent="0.25">
      <c r="A14" s="24"/>
      <c r="B14" s="1" t="s">
        <v>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162961773</v>
      </c>
      <c r="K14" s="3">
        <v>28288929</v>
      </c>
      <c r="L14" s="3">
        <v>276205599</v>
      </c>
      <c r="M14" s="3">
        <v>401332</v>
      </c>
      <c r="N14" s="3">
        <v>0</v>
      </c>
      <c r="O14" s="3">
        <v>0</v>
      </c>
      <c r="P14" s="3">
        <v>0</v>
      </c>
    </row>
    <row r="15" spans="1:16" x14ac:dyDescent="0.25">
      <c r="A15" s="24"/>
      <c r="B15" s="1" t="s">
        <v>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19834002</v>
      </c>
      <c r="K15" s="3">
        <v>4139768</v>
      </c>
      <c r="L15" s="3">
        <v>83777869</v>
      </c>
      <c r="M15" s="3">
        <v>311380</v>
      </c>
      <c r="N15" s="3">
        <v>36910</v>
      </c>
      <c r="O15" s="3">
        <v>0</v>
      </c>
      <c r="P15" s="3">
        <v>0</v>
      </c>
    </row>
    <row r="16" spans="1:16" x14ac:dyDescent="0.25">
      <c r="A16" s="24"/>
      <c r="B16" s="1" t="s">
        <v>9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1228269</v>
      </c>
      <c r="K16" s="3">
        <v>1230321</v>
      </c>
      <c r="L16" s="3">
        <v>30097274</v>
      </c>
      <c r="M16" s="3">
        <v>231685</v>
      </c>
      <c r="N16" s="3">
        <v>31508</v>
      </c>
      <c r="O16" s="3">
        <v>19296</v>
      </c>
      <c r="P16" s="3">
        <v>0</v>
      </c>
    </row>
    <row r="17" spans="1:16" x14ac:dyDescent="0.25">
      <c r="A17" s="24"/>
      <c r="B17" s="1" t="s">
        <v>10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74416</v>
      </c>
      <c r="K17" s="3">
        <v>86803</v>
      </c>
      <c r="L17" s="3">
        <v>10575704</v>
      </c>
      <c r="M17" s="3">
        <v>146763</v>
      </c>
      <c r="N17" s="3">
        <v>34507</v>
      </c>
      <c r="O17" s="3">
        <v>30952</v>
      </c>
      <c r="P17" s="3">
        <v>18138</v>
      </c>
    </row>
    <row r="21" spans="1:16" x14ac:dyDescent="0.25">
      <c r="A21" t="s">
        <v>14</v>
      </c>
      <c r="C21" s="7">
        <f>SUM(C4:I10)</f>
        <v>908683952</v>
      </c>
      <c r="D21" s="12">
        <f>C21/C23</f>
        <v>0.31426906739009991</v>
      </c>
    </row>
    <row r="22" spans="1:16" x14ac:dyDescent="0.25">
      <c r="A22" t="s">
        <v>2</v>
      </c>
      <c r="C22" s="7">
        <f>SUM(J11:P17)</f>
        <v>1982736319</v>
      </c>
      <c r="D22" s="12">
        <f>C22/C23</f>
        <v>0.68573093260990003</v>
      </c>
    </row>
    <row r="23" spans="1:16" x14ac:dyDescent="0.25">
      <c r="A23" t="s">
        <v>18</v>
      </c>
      <c r="C23" s="7">
        <f>SUM(C21:C22)</f>
        <v>2891420271</v>
      </c>
    </row>
  </sheetData>
  <mergeCells count="4">
    <mergeCell ref="C1:I1"/>
    <mergeCell ref="J1:P1"/>
    <mergeCell ref="A4:A10"/>
    <mergeCell ref="A11:A1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"/>
  <sheetViews>
    <sheetView workbookViewId="0">
      <selection activeCell="B23" sqref="B23"/>
    </sheetView>
  </sheetViews>
  <sheetFormatPr baseColWidth="10" defaultColWidth="9.140625" defaultRowHeight="15" x14ac:dyDescent="0.25"/>
  <cols>
    <col min="1" max="1" width="25.28515625" bestFit="1" customWidth="1"/>
    <col min="2" max="2" width="34.28515625" bestFit="1" customWidth="1"/>
    <col min="3" max="3" width="13.85546875" bestFit="1" customWidth="1"/>
    <col min="4" max="4" width="14.85546875" bestFit="1" customWidth="1"/>
    <col min="5" max="5" width="13.85546875" bestFit="1" customWidth="1"/>
    <col min="6" max="6" width="12.85546875" bestFit="1" customWidth="1"/>
    <col min="7" max="7" width="11.42578125" bestFit="1" customWidth="1"/>
    <col min="8" max="8" width="12.28515625" bestFit="1" customWidth="1"/>
    <col min="9" max="9" width="10.42578125" bestFit="1" customWidth="1"/>
    <col min="10" max="12" width="14.85546875" bestFit="1" customWidth="1"/>
    <col min="13" max="14" width="12.85546875" bestFit="1" customWidth="1"/>
    <col min="15" max="16" width="11.42578125" bestFit="1" customWidth="1"/>
  </cols>
  <sheetData>
    <row r="1" spans="1:16" x14ac:dyDescent="0.25">
      <c r="B1" s="1" t="s">
        <v>0</v>
      </c>
      <c r="C1" s="24" t="s">
        <v>1</v>
      </c>
      <c r="D1" s="24"/>
      <c r="E1" s="24"/>
      <c r="F1" s="24"/>
      <c r="G1" s="24"/>
      <c r="H1" s="24"/>
      <c r="I1" s="24"/>
      <c r="J1" s="24" t="s">
        <v>2</v>
      </c>
      <c r="K1" s="24"/>
      <c r="L1" s="24"/>
      <c r="M1" s="24"/>
      <c r="N1" s="24"/>
      <c r="O1" s="24"/>
      <c r="P1" s="24"/>
    </row>
    <row r="2" spans="1:16" x14ac:dyDescent="0.25">
      <c r="B2" s="1" t="s">
        <v>12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</row>
    <row r="3" spans="1:16" x14ac:dyDescent="0.25">
      <c r="A3" s="1" t="s">
        <v>0</v>
      </c>
      <c r="B3" s="1" t="s">
        <v>13</v>
      </c>
    </row>
    <row r="4" spans="1:16" x14ac:dyDescent="0.25">
      <c r="A4" s="24" t="s">
        <v>1</v>
      </c>
      <c r="B4" s="1" t="s">
        <v>4</v>
      </c>
      <c r="C4" s="3">
        <v>801953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 x14ac:dyDescent="0.25">
      <c r="A5" s="24"/>
      <c r="B5" s="1" t="s">
        <v>5</v>
      </c>
      <c r="C5" s="3">
        <v>7346282</v>
      </c>
      <c r="D5" s="3">
        <v>3547943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x14ac:dyDescent="0.25">
      <c r="A6" s="24"/>
      <c r="B6" s="1" t="s">
        <v>6</v>
      </c>
      <c r="C6" s="3">
        <v>90117105</v>
      </c>
      <c r="D6" s="3">
        <v>102936820</v>
      </c>
      <c r="E6" s="3">
        <v>24410692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x14ac:dyDescent="0.25">
      <c r="A7" s="24"/>
      <c r="B7" s="1" t="s">
        <v>7</v>
      </c>
      <c r="C7" s="3">
        <v>35669567</v>
      </c>
      <c r="D7" s="3">
        <v>244277379</v>
      </c>
      <c r="E7" s="3">
        <v>72315859</v>
      </c>
      <c r="F7" s="20">
        <v>779534</v>
      </c>
      <c r="G7" s="20">
        <v>0</v>
      </c>
      <c r="H7" s="20">
        <v>0</v>
      </c>
      <c r="I7" s="20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 x14ac:dyDescent="0.25">
      <c r="A8" s="24"/>
      <c r="B8" s="1" t="s">
        <v>8</v>
      </c>
      <c r="C8" s="3">
        <v>7611971</v>
      </c>
      <c r="D8" s="3">
        <v>102545138</v>
      </c>
      <c r="E8" s="3">
        <v>80909564</v>
      </c>
      <c r="F8" s="20">
        <v>1651186</v>
      </c>
      <c r="G8" s="20">
        <v>39489</v>
      </c>
      <c r="H8" s="20">
        <v>0</v>
      </c>
      <c r="I8" s="20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x14ac:dyDescent="0.25">
      <c r="A9" s="24"/>
      <c r="B9" s="1" t="s">
        <v>9</v>
      </c>
      <c r="C9" s="3">
        <v>1655112</v>
      </c>
      <c r="D9" s="3">
        <v>26467971</v>
      </c>
      <c r="E9" s="21">
        <v>30987411</v>
      </c>
      <c r="F9" s="20">
        <v>1049264</v>
      </c>
      <c r="G9" s="20">
        <v>63049</v>
      </c>
      <c r="H9" s="20">
        <v>694</v>
      </c>
      <c r="I9" s="20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 x14ac:dyDescent="0.25">
      <c r="A10" s="24"/>
      <c r="B10" s="1" t="s">
        <v>10</v>
      </c>
      <c r="C10" s="3">
        <v>172148</v>
      </c>
      <c r="D10" s="3">
        <v>17654378</v>
      </c>
      <c r="E10" s="20">
        <v>50153818</v>
      </c>
      <c r="F10" s="20">
        <v>3874934</v>
      </c>
      <c r="G10" s="20">
        <v>395358</v>
      </c>
      <c r="H10" s="20">
        <v>57706</v>
      </c>
      <c r="I10" s="20">
        <v>35850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x14ac:dyDescent="0.25">
      <c r="A11" s="24" t="s">
        <v>2</v>
      </c>
      <c r="B11" s="1" t="s">
        <v>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3926006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16" x14ac:dyDescent="0.25">
      <c r="A12" s="24"/>
      <c r="B12" s="1" t="s">
        <v>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10445303</v>
      </c>
      <c r="K12" s="3">
        <v>8116079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x14ac:dyDescent="0.25">
      <c r="A13" s="24"/>
      <c r="B13" s="1" t="s">
        <v>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150094474</v>
      </c>
      <c r="K13" s="3">
        <v>156159292</v>
      </c>
      <c r="L13" s="3">
        <v>7001015</v>
      </c>
      <c r="M13" s="3">
        <v>0</v>
      </c>
      <c r="N13" s="3">
        <v>0</v>
      </c>
      <c r="O13" s="3">
        <v>0</v>
      </c>
      <c r="P13" s="3">
        <v>0</v>
      </c>
    </row>
    <row r="14" spans="1:16" x14ac:dyDescent="0.25">
      <c r="A14" s="24"/>
      <c r="B14" s="1" t="s">
        <v>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42471076</v>
      </c>
      <c r="K14" s="3">
        <v>754940235</v>
      </c>
      <c r="L14" s="3">
        <v>131167837</v>
      </c>
      <c r="M14" s="20">
        <v>2538653</v>
      </c>
      <c r="N14" s="20">
        <v>0</v>
      </c>
      <c r="O14" s="20">
        <v>0</v>
      </c>
      <c r="P14" s="20">
        <v>0</v>
      </c>
    </row>
    <row r="15" spans="1:16" x14ac:dyDescent="0.25">
      <c r="A15" s="24"/>
      <c r="B15" s="1" t="s">
        <v>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3445948</v>
      </c>
      <c r="K15" s="3">
        <v>275464895</v>
      </c>
      <c r="L15" s="3">
        <v>201735763</v>
      </c>
      <c r="M15" s="20">
        <v>5877786</v>
      </c>
      <c r="N15" s="20">
        <v>138738</v>
      </c>
      <c r="O15" s="20">
        <v>0</v>
      </c>
      <c r="P15" s="20">
        <v>0</v>
      </c>
    </row>
    <row r="16" spans="1:16" x14ac:dyDescent="0.25">
      <c r="A16" s="24"/>
      <c r="B16" s="1" t="s">
        <v>9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1027851</v>
      </c>
      <c r="K16" s="3">
        <v>38174100</v>
      </c>
      <c r="L16" s="21">
        <v>64890392</v>
      </c>
      <c r="M16" s="20">
        <v>2072139</v>
      </c>
      <c r="N16" s="20">
        <v>162613</v>
      </c>
      <c r="O16" s="20">
        <v>6540</v>
      </c>
      <c r="P16" s="20">
        <v>0</v>
      </c>
    </row>
    <row r="17" spans="1:16" x14ac:dyDescent="0.25">
      <c r="A17" s="24"/>
      <c r="B17" s="1" t="s">
        <v>10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100214</v>
      </c>
      <c r="K17" s="3">
        <v>26045655</v>
      </c>
      <c r="L17" s="20">
        <v>87353416</v>
      </c>
      <c r="M17" s="20">
        <v>7737951</v>
      </c>
      <c r="N17" s="20">
        <v>1183612</v>
      </c>
      <c r="O17" s="20">
        <v>225226</v>
      </c>
      <c r="P17" s="20">
        <v>181609</v>
      </c>
    </row>
    <row r="20" spans="1:16" x14ac:dyDescent="0.25">
      <c r="B20" s="23" t="s">
        <v>32</v>
      </c>
      <c r="C20" s="23"/>
      <c r="E20" s="23" t="s">
        <v>33</v>
      </c>
      <c r="F20" s="23"/>
      <c r="H20" s="23" t="s">
        <v>34</v>
      </c>
      <c r="I20" s="23"/>
      <c r="K20" s="23" t="s">
        <v>35</v>
      </c>
      <c r="L20" s="23"/>
    </row>
    <row r="21" spans="1:16" x14ac:dyDescent="0.25">
      <c r="B21" s="11" t="s">
        <v>20</v>
      </c>
      <c r="C21" s="4" t="s">
        <v>15</v>
      </c>
      <c r="D21" s="15"/>
      <c r="E21" s="11" t="s">
        <v>20</v>
      </c>
      <c r="F21" s="4" t="s">
        <v>15</v>
      </c>
      <c r="G21" s="15"/>
      <c r="H21" s="11" t="s">
        <v>20</v>
      </c>
      <c r="I21" s="4" t="s">
        <v>15</v>
      </c>
      <c r="J21" s="15"/>
      <c r="K21" s="11" t="s">
        <v>20</v>
      </c>
      <c r="L21" s="4" t="s">
        <v>15</v>
      </c>
      <c r="M21" s="15"/>
    </row>
    <row r="22" spans="1:16" x14ac:dyDescent="0.25">
      <c r="A22" t="s">
        <v>14</v>
      </c>
      <c r="B22" s="7">
        <f>SUM(F7:I10)+(E6/2)</f>
        <v>20152410</v>
      </c>
      <c r="C22" s="7">
        <f>B22/31</f>
        <v>650077.74193548388</v>
      </c>
      <c r="D22" s="16"/>
      <c r="E22" s="7">
        <f>SUM(F7:I10)+E6</f>
        <v>32357756</v>
      </c>
      <c r="F22" s="7">
        <f>E22/31</f>
        <v>1043798.5806451613</v>
      </c>
      <c r="G22" s="16"/>
      <c r="H22" s="7">
        <f>SUM(F6:I10)+E10</f>
        <v>58100882</v>
      </c>
      <c r="I22" s="7">
        <f>H22/31</f>
        <v>1874222</v>
      </c>
      <c r="J22" s="16"/>
      <c r="K22" s="7">
        <f>SUM(F7:I10)+E9+E10</f>
        <v>89088293</v>
      </c>
      <c r="L22" s="7">
        <f>K22/31</f>
        <v>2873815.9032258065</v>
      </c>
      <c r="M22" s="16"/>
    </row>
    <row r="23" spans="1:16" x14ac:dyDescent="0.25">
      <c r="A23" t="s">
        <v>2</v>
      </c>
      <c r="B23" s="7">
        <f>SUM(M14:P17)+(L13/2)</f>
        <v>23625374.5</v>
      </c>
      <c r="C23" s="7">
        <f>B23/31</f>
        <v>762108.8548387097</v>
      </c>
      <c r="D23" s="16"/>
      <c r="E23" s="7">
        <f>SUM(M14:P17)+L13</f>
        <v>27125882</v>
      </c>
      <c r="F23" s="7">
        <f>E23/31</f>
        <v>875028.45161290327</v>
      </c>
      <c r="G23" s="16"/>
      <c r="H23" s="7">
        <f>SUM(M14:P17)+L17</f>
        <v>107478283</v>
      </c>
      <c r="I23" s="7">
        <f>H23/31</f>
        <v>3467041.3870967743</v>
      </c>
      <c r="J23" s="16"/>
      <c r="K23" s="7">
        <f>SUM(M14:P17)+L17+L16</f>
        <v>172368675</v>
      </c>
      <c r="L23" s="7">
        <f>K23/31</f>
        <v>5560279.8387096776</v>
      </c>
      <c r="M23" s="16"/>
    </row>
    <row r="24" spans="1:16" x14ac:dyDescent="0.25">
      <c r="A24" t="s">
        <v>18</v>
      </c>
      <c r="B24" s="7">
        <f>SUM(B22:B23)</f>
        <v>43777784.5</v>
      </c>
      <c r="C24" s="7">
        <f>SUM(C22:C23)</f>
        <v>1412186.5967741935</v>
      </c>
      <c r="E24" s="7">
        <f>SUM(E22:E23)</f>
        <v>59483638</v>
      </c>
      <c r="F24" s="7">
        <f>E24/31</f>
        <v>1918827.0322580645</v>
      </c>
      <c r="H24" s="7">
        <f>SUM(H22:H23)</f>
        <v>165579165</v>
      </c>
      <c r="I24" s="7">
        <f>H24/31</f>
        <v>5341263.3870967738</v>
      </c>
      <c r="K24" s="7">
        <f>SUM(K22:K23)</f>
        <v>261456968</v>
      </c>
      <c r="L24" s="7">
        <f>K24/31</f>
        <v>8434095.7419354841</v>
      </c>
    </row>
    <row r="26" spans="1:16" x14ac:dyDescent="0.25">
      <c r="B26" s="4" t="s">
        <v>24</v>
      </c>
    </row>
    <row r="27" spans="1:16" x14ac:dyDescent="0.25">
      <c r="A27" t="s">
        <v>1</v>
      </c>
      <c r="B27" s="7">
        <f>SUM(C4:I10)</f>
        <v>907528175</v>
      </c>
    </row>
    <row r="28" spans="1:16" x14ac:dyDescent="0.25">
      <c r="A28" t="s">
        <v>2</v>
      </c>
      <c r="B28" s="7">
        <f>SUM(J11:P17)</f>
        <v>1982684418</v>
      </c>
    </row>
    <row r="29" spans="1:16" x14ac:dyDescent="0.25">
      <c r="B29" s="7">
        <f>SUM(B27:B28)</f>
        <v>2890212593</v>
      </c>
    </row>
    <row r="30" spans="1:16" x14ac:dyDescent="0.25">
      <c r="B30" s="17"/>
      <c r="C30" s="17"/>
    </row>
    <row r="31" spans="1:16" x14ac:dyDescent="0.25">
      <c r="B31" s="11"/>
      <c r="C31" s="4"/>
    </row>
    <row r="32" spans="1:16" x14ac:dyDescent="0.25">
      <c r="B32" s="7"/>
      <c r="C32" s="7"/>
    </row>
    <row r="33" spans="2:3" x14ac:dyDescent="0.25">
      <c r="B33" s="7"/>
      <c r="C33" s="7"/>
    </row>
    <row r="34" spans="2:3" x14ac:dyDescent="0.25">
      <c r="B34" s="7"/>
      <c r="C34" s="7"/>
    </row>
  </sheetData>
  <mergeCells count="8">
    <mergeCell ref="C1:I1"/>
    <mergeCell ref="J1:P1"/>
    <mergeCell ref="A4:A10"/>
    <mergeCell ref="A11:A17"/>
    <mergeCell ref="B20:C20"/>
    <mergeCell ref="E20:F20"/>
    <mergeCell ref="H20:I20"/>
    <mergeCell ref="K20:L20"/>
  </mergeCells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CADB1-C2DB-44B5-87AE-08D109867401}">
  <dimension ref="A1:S31"/>
  <sheetViews>
    <sheetView workbookViewId="0">
      <selection activeCell="C19" sqref="C19"/>
    </sheetView>
  </sheetViews>
  <sheetFormatPr baseColWidth="10" defaultRowHeight="15" x14ac:dyDescent="0.25"/>
  <cols>
    <col min="1" max="1" width="24.5703125" bestFit="1" customWidth="1"/>
    <col min="3" max="3" width="16.28515625" bestFit="1" customWidth="1"/>
  </cols>
  <sheetData>
    <row r="1" spans="1:19" x14ac:dyDescent="0.25">
      <c r="A1" t="s">
        <v>0</v>
      </c>
      <c r="B1" t="s">
        <v>13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</row>
    <row r="2" spans="1:19" x14ac:dyDescent="0.25">
      <c r="A2" t="s">
        <v>54</v>
      </c>
      <c r="B2" t="s">
        <v>4</v>
      </c>
      <c r="C2">
        <v>801953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>
        <v>0</v>
      </c>
      <c r="J2" t="s">
        <v>60</v>
      </c>
      <c r="K2" t="s">
        <v>61</v>
      </c>
      <c r="L2" t="s">
        <v>62</v>
      </c>
      <c r="M2" t="s">
        <v>56</v>
      </c>
      <c r="N2" t="s">
        <v>57</v>
      </c>
      <c r="O2" t="s">
        <v>58</v>
      </c>
      <c r="P2" t="s">
        <v>59</v>
      </c>
      <c r="Q2">
        <v>0</v>
      </c>
      <c r="R2" t="s">
        <v>60</v>
      </c>
      <c r="S2" t="s">
        <v>63</v>
      </c>
    </row>
    <row r="3" spans="1:19" x14ac:dyDescent="0.25">
      <c r="A3" t="s">
        <v>54</v>
      </c>
      <c r="B3" t="s">
        <v>5</v>
      </c>
      <c r="C3">
        <v>10894225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  <c r="S3" t="s">
        <v>73</v>
      </c>
    </row>
    <row r="4" spans="1:19" x14ac:dyDescent="0.25">
      <c r="A4" t="s">
        <v>54</v>
      </c>
      <c r="B4" t="s">
        <v>6</v>
      </c>
      <c r="C4">
        <v>217464617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75</v>
      </c>
      <c r="N4" t="s">
        <v>76</v>
      </c>
      <c r="O4" t="s">
        <v>77</v>
      </c>
      <c r="P4" t="s">
        <v>78</v>
      </c>
      <c r="Q4" t="s">
        <v>79</v>
      </c>
      <c r="R4" t="s">
        <v>80</v>
      </c>
      <c r="S4" t="s">
        <v>83</v>
      </c>
    </row>
    <row r="5" spans="1:19" x14ac:dyDescent="0.25">
      <c r="A5" t="s">
        <v>54</v>
      </c>
      <c r="B5" t="s">
        <v>7</v>
      </c>
      <c r="C5">
        <v>353042339</v>
      </c>
      <c r="D5" t="s">
        <v>84</v>
      </c>
      <c r="E5" t="s">
        <v>85</v>
      </c>
      <c r="F5" t="s">
        <v>86</v>
      </c>
      <c r="G5" t="s">
        <v>87</v>
      </c>
      <c r="H5" t="s">
        <v>88</v>
      </c>
      <c r="I5" t="s">
        <v>89</v>
      </c>
      <c r="J5" t="s">
        <v>90</v>
      </c>
      <c r="K5" t="s">
        <v>91</v>
      </c>
      <c r="L5" t="s">
        <v>92</v>
      </c>
      <c r="M5" t="s">
        <v>85</v>
      </c>
      <c r="N5" t="s">
        <v>86</v>
      </c>
      <c r="O5" t="s">
        <v>87</v>
      </c>
      <c r="P5" t="s">
        <v>88</v>
      </c>
      <c r="Q5" t="s">
        <v>89</v>
      </c>
      <c r="R5" t="s">
        <v>90</v>
      </c>
      <c r="S5" t="s">
        <v>93</v>
      </c>
    </row>
    <row r="6" spans="1:19" x14ac:dyDescent="0.25">
      <c r="A6" t="s">
        <v>54</v>
      </c>
      <c r="B6" t="s">
        <v>8</v>
      </c>
      <c r="C6">
        <v>192757348</v>
      </c>
      <c r="D6" t="s">
        <v>94</v>
      </c>
      <c r="E6" t="s">
        <v>95</v>
      </c>
      <c r="F6" t="s">
        <v>96</v>
      </c>
      <c r="G6" t="s">
        <v>97</v>
      </c>
      <c r="H6" t="s">
        <v>98</v>
      </c>
      <c r="I6" t="s">
        <v>99</v>
      </c>
      <c r="J6" t="s">
        <v>100</v>
      </c>
      <c r="K6" t="s">
        <v>101</v>
      </c>
      <c r="L6" t="s">
        <v>102</v>
      </c>
      <c r="M6" t="s">
        <v>95</v>
      </c>
      <c r="N6" t="s">
        <v>96</v>
      </c>
      <c r="O6" t="s">
        <v>97</v>
      </c>
      <c r="P6" t="s">
        <v>98</v>
      </c>
      <c r="Q6" t="s">
        <v>99</v>
      </c>
      <c r="R6" t="s">
        <v>100</v>
      </c>
      <c r="S6" t="s">
        <v>103</v>
      </c>
    </row>
    <row r="7" spans="1:19" x14ac:dyDescent="0.25">
      <c r="A7" t="s">
        <v>54</v>
      </c>
      <c r="B7" t="s">
        <v>9</v>
      </c>
      <c r="C7">
        <v>60223501</v>
      </c>
      <c r="D7" t="s">
        <v>104</v>
      </c>
      <c r="E7" t="s">
        <v>105</v>
      </c>
      <c r="F7" t="s">
        <v>106</v>
      </c>
      <c r="G7" t="s">
        <v>107</v>
      </c>
      <c r="H7" t="s">
        <v>108</v>
      </c>
      <c r="I7" t="s">
        <v>109</v>
      </c>
      <c r="J7" t="s">
        <v>110</v>
      </c>
      <c r="K7" t="s">
        <v>111</v>
      </c>
      <c r="L7" t="s">
        <v>112</v>
      </c>
      <c r="M7" t="s">
        <v>105</v>
      </c>
      <c r="N7" t="s">
        <v>106</v>
      </c>
      <c r="O7" t="s">
        <v>107</v>
      </c>
      <c r="P7" t="s">
        <v>108</v>
      </c>
      <c r="Q7" t="s">
        <v>109</v>
      </c>
      <c r="R7" t="s">
        <v>110</v>
      </c>
      <c r="S7" t="s">
        <v>113</v>
      </c>
    </row>
    <row r="8" spans="1:19" x14ac:dyDescent="0.25">
      <c r="A8" t="s">
        <v>54</v>
      </c>
      <c r="B8" t="s">
        <v>10</v>
      </c>
      <c r="C8">
        <v>72344192</v>
      </c>
      <c r="D8" t="s">
        <v>114</v>
      </c>
      <c r="E8" t="s">
        <v>115</v>
      </c>
      <c r="F8" t="s">
        <v>116</v>
      </c>
      <c r="G8" t="s">
        <v>117</v>
      </c>
      <c r="H8" t="s">
        <v>118</v>
      </c>
      <c r="I8" t="s">
        <v>119</v>
      </c>
      <c r="J8" t="s">
        <v>120</v>
      </c>
      <c r="K8" t="s">
        <v>121</v>
      </c>
      <c r="L8" t="s">
        <v>122</v>
      </c>
      <c r="M8" t="s">
        <v>115</v>
      </c>
      <c r="N8" t="s">
        <v>116</v>
      </c>
      <c r="O8" t="s">
        <v>117</v>
      </c>
      <c r="P8" t="s">
        <v>118</v>
      </c>
      <c r="Q8" t="s">
        <v>119</v>
      </c>
      <c r="R8" t="s">
        <v>120</v>
      </c>
      <c r="S8" t="s">
        <v>123</v>
      </c>
    </row>
    <row r="9" spans="1:19" x14ac:dyDescent="0.25">
      <c r="A9" t="s">
        <v>124</v>
      </c>
      <c r="B9" t="s">
        <v>4</v>
      </c>
      <c r="C9">
        <v>3926006</v>
      </c>
      <c r="D9" t="s">
        <v>125</v>
      </c>
      <c r="E9" t="s">
        <v>126</v>
      </c>
      <c r="F9" t="s">
        <v>127</v>
      </c>
      <c r="G9" t="s">
        <v>128</v>
      </c>
      <c r="H9" t="s">
        <v>129</v>
      </c>
      <c r="I9" t="s">
        <v>130</v>
      </c>
      <c r="J9" t="s">
        <v>131</v>
      </c>
      <c r="K9" t="s">
        <v>132</v>
      </c>
      <c r="L9" t="s">
        <v>133</v>
      </c>
      <c r="M9" t="s">
        <v>126</v>
      </c>
      <c r="N9" t="s">
        <v>127</v>
      </c>
      <c r="O9" t="s">
        <v>128</v>
      </c>
      <c r="P9" t="s">
        <v>129</v>
      </c>
      <c r="Q9" t="s">
        <v>130</v>
      </c>
      <c r="R9" t="s">
        <v>131</v>
      </c>
      <c r="S9" t="s">
        <v>134</v>
      </c>
    </row>
    <row r="10" spans="1:19" x14ac:dyDescent="0.25">
      <c r="A10" t="s">
        <v>124</v>
      </c>
      <c r="B10" t="s">
        <v>5</v>
      </c>
      <c r="C10">
        <v>18561382</v>
      </c>
      <c r="D10" t="s">
        <v>135</v>
      </c>
      <c r="E10" t="s">
        <v>136</v>
      </c>
      <c r="F10" t="s">
        <v>137</v>
      </c>
      <c r="G10" t="s">
        <v>138</v>
      </c>
      <c r="H10" t="s">
        <v>139</v>
      </c>
      <c r="I10" t="s">
        <v>140</v>
      </c>
      <c r="J10" t="s">
        <v>141</v>
      </c>
      <c r="K10" t="s">
        <v>142</v>
      </c>
      <c r="L10" t="s">
        <v>143</v>
      </c>
      <c r="M10" t="s">
        <v>136</v>
      </c>
      <c r="N10" t="s">
        <v>137</v>
      </c>
      <c r="O10" t="s">
        <v>138</v>
      </c>
      <c r="P10" t="s">
        <v>139</v>
      </c>
      <c r="Q10" t="s">
        <v>140</v>
      </c>
      <c r="R10" t="s">
        <v>141</v>
      </c>
      <c r="S10" t="s">
        <v>144</v>
      </c>
    </row>
    <row r="11" spans="1:19" x14ac:dyDescent="0.25">
      <c r="A11" t="s">
        <v>124</v>
      </c>
      <c r="B11" t="s">
        <v>6</v>
      </c>
      <c r="C11">
        <v>313254781</v>
      </c>
      <c r="D11" t="s">
        <v>145</v>
      </c>
      <c r="E11" t="s">
        <v>146</v>
      </c>
      <c r="F11" t="s">
        <v>147</v>
      </c>
      <c r="G11" t="s">
        <v>148</v>
      </c>
      <c r="H11" t="s">
        <v>149</v>
      </c>
      <c r="I11" t="s">
        <v>150</v>
      </c>
      <c r="J11" t="s">
        <v>151</v>
      </c>
      <c r="K11" t="s">
        <v>152</v>
      </c>
      <c r="L11" t="s">
        <v>153</v>
      </c>
      <c r="M11" t="s">
        <v>146</v>
      </c>
      <c r="N11" t="s">
        <v>147</v>
      </c>
      <c r="O11" t="s">
        <v>148</v>
      </c>
      <c r="P11" t="s">
        <v>149</v>
      </c>
      <c r="Q11" t="s">
        <v>150</v>
      </c>
      <c r="R11" t="s">
        <v>151</v>
      </c>
      <c r="S11" t="s">
        <v>154</v>
      </c>
    </row>
    <row r="12" spans="1:19" x14ac:dyDescent="0.25">
      <c r="A12" t="s">
        <v>124</v>
      </c>
      <c r="B12" t="s">
        <v>7</v>
      </c>
      <c r="C12">
        <v>931117801</v>
      </c>
      <c r="D12" t="s">
        <v>155</v>
      </c>
      <c r="E12" t="s">
        <v>156</v>
      </c>
      <c r="F12" t="s">
        <v>157</v>
      </c>
      <c r="G12" t="s">
        <v>158</v>
      </c>
      <c r="H12" t="s">
        <v>159</v>
      </c>
      <c r="I12" t="s">
        <v>160</v>
      </c>
      <c r="J12" t="s">
        <v>161</v>
      </c>
      <c r="K12" t="s">
        <v>162</v>
      </c>
      <c r="L12" t="s">
        <v>163</v>
      </c>
      <c r="M12" t="s">
        <v>156</v>
      </c>
      <c r="N12" t="s">
        <v>157</v>
      </c>
      <c r="O12" t="s">
        <v>158</v>
      </c>
      <c r="P12" t="s">
        <v>159</v>
      </c>
      <c r="Q12" t="s">
        <v>160</v>
      </c>
      <c r="R12" t="s">
        <v>161</v>
      </c>
      <c r="S12" t="s">
        <v>164</v>
      </c>
    </row>
    <row r="13" spans="1:19" x14ac:dyDescent="0.25">
      <c r="A13" t="s">
        <v>124</v>
      </c>
      <c r="B13" t="s">
        <v>8</v>
      </c>
      <c r="C13">
        <v>486663130</v>
      </c>
      <c r="D13" t="s">
        <v>165</v>
      </c>
      <c r="E13" t="s">
        <v>166</v>
      </c>
      <c r="F13" t="s">
        <v>167</v>
      </c>
      <c r="G13" t="s">
        <v>168</v>
      </c>
      <c r="H13" t="s">
        <v>169</v>
      </c>
      <c r="I13" t="s">
        <v>170</v>
      </c>
      <c r="J13" t="s">
        <v>171</v>
      </c>
      <c r="K13" t="s">
        <v>172</v>
      </c>
      <c r="L13" t="s">
        <v>173</v>
      </c>
      <c r="M13" t="s">
        <v>166</v>
      </c>
      <c r="N13" t="s">
        <v>167</v>
      </c>
      <c r="O13" t="s">
        <v>168</v>
      </c>
      <c r="P13" t="s">
        <v>169</v>
      </c>
      <c r="Q13" t="s">
        <v>170</v>
      </c>
      <c r="R13" t="s">
        <v>171</v>
      </c>
      <c r="S13" t="s">
        <v>174</v>
      </c>
    </row>
    <row r="14" spans="1:19" x14ac:dyDescent="0.25">
      <c r="A14" t="s">
        <v>124</v>
      </c>
      <c r="B14" t="s">
        <v>9</v>
      </c>
      <c r="C14">
        <v>106333635</v>
      </c>
      <c r="D14" t="s">
        <v>175</v>
      </c>
      <c r="E14" t="s">
        <v>176</v>
      </c>
      <c r="F14" t="s">
        <v>177</v>
      </c>
      <c r="G14" t="s">
        <v>178</v>
      </c>
      <c r="H14" t="s">
        <v>179</v>
      </c>
      <c r="I14" t="s">
        <v>180</v>
      </c>
      <c r="J14" t="s">
        <v>181</v>
      </c>
      <c r="K14" t="s">
        <v>182</v>
      </c>
      <c r="L14" t="s">
        <v>183</v>
      </c>
      <c r="M14" t="s">
        <v>176</v>
      </c>
      <c r="N14" t="s">
        <v>177</v>
      </c>
      <c r="O14" t="s">
        <v>178</v>
      </c>
      <c r="P14" t="s">
        <v>179</v>
      </c>
      <c r="Q14" t="s">
        <v>180</v>
      </c>
      <c r="R14" t="s">
        <v>181</v>
      </c>
      <c r="S14" t="s">
        <v>184</v>
      </c>
    </row>
    <row r="15" spans="1:19" x14ac:dyDescent="0.25">
      <c r="A15" t="s">
        <v>124</v>
      </c>
      <c r="B15" t="s">
        <v>10</v>
      </c>
      <c r="C15">
        <v>122827683</v>
      </c>
      <c r="D15" t="s">
        <v>185</v>
      </c>
      <c r="E15" t="s">
        <v>186</v>
      </c>
      <c r="F15" t="s">
        <v>187</v>
      </c>
      <c r="G15" t="s">
        <v>188</v>
      </c>
      <c r="H15" t="s">
        <v>189</v>
      </c>
      <c r="I15" t="s">
        <v>190</v>
      </c>
      <c r="J15" t="s">
        <v>191</v>
      </c>
      <c r="K15" t="s">
        <v>192</v>
      </c>
      <c r="L15" t="s">
        <v>193</v>
      </c>
      <c r="M15" t="s">
        <v>186</v>
      </c>
      <c r="N15" t="s">
        <v>187</v>
      </c>
      <c r="O15" t="s">
        <v>188</v>
      </c>
      <c r="P15" t="s">
        <v>189</v>
      </c>
      <c r="Q15" t="s">
        <v>190</v>
      </c>
      <c r="R15" t="s">
        <v>191</v>
      </c>
      <c r="S15" t="s">
        <v>194</v>
      </c>
    </row>
    <row r="18" spans="1:5" x14ac:dyDescent="0.25">
      <c r="A18" t="s">
        <v>195</v>
      </c>
      <c r="C18" s="3">
        <f>SUM(C2:C15)</f>
        <v>2890212593</v>
      </c>
      <c r="D18" s="8">
        <f>C18/C18</f>
        <v>1</v>
      </c>
    </row>
    <row r="19" spans="1:5" x14ac:dyDescent="0.25">
      <c r="A19" t="s">
        <v>196</v>
      </c>
      <c r="C19" s="3">
        <f>C8+C15</f>
        <v>195171875</v>
      </c>
      <c r="D19" s="8">
        <f>C19/C18</f>
        <v>6.7528553253383458E-2</v>
      </c>
    </row>
    <row r="20" spans="1:5" x14ac:dyDescent="0.25">
      <c r="A20" t="s">
        <v>197</v>
      </c>
      <c r="C20" s="3">
        <f>C7+C14</f>
        <v>166557136</v>
      </c>
      <c r="D20" s="8">
        <f>C20/C18</f>
        <v>5.7627987783111845E-2</v>
      </c>
    </row>
    <row r="21" spans="1:5" x14ac:dyDescent="0.25">
      <c r="A21" t="s">
        <v>198</v>
      </c>
      <c r="C21" s="3">
        <f>C6+C13</f>
        <v>679420478</v>
      </c>
      <c r="D21" s="8">
        <f>C21/C18</f>
        <v>0.2350762984167788</v>
      </c>
    </row>
    <row r="23" spans="1:5" x14ac:dyDescent="0.25">
      <c r="A23" t="s">
        <v>199</v>
      </c>
      <c r="C23" s="3">
        <f>SUM(C2:C8)</f>
        <v>907528175</v>
      </c>
      <c r="D23" s="8">
        <f>C23/C23</f>
        <v>1</v>
      </c>
      <c r="E23" s="18">
        <f>C23/C18</f>
        <v>0.31400049158944343</v>
      </c>
    </row>
    <row r="24" spans="1:5" x14ac:dyDescent="0.25">
      <c r="A24" t="s">
        <v>200</v>
      </c>
      <c r="C24" s="3">
        <f>C8</f>
        <v>72344192</v>
      </c>
      <c r="D24" s="8">
        <f>C24/C23</f>
        <v>7.9715642988163971E-2</v>
      </c>
      <c r="E24" s="18">
        <f t="shared" ref="E24:E26" si="0">C24/C19</f>
        <v>0.37066914482427349</v>
      </c>
    </row>
    <row r="25" spans="1:5" x14ac:dyDescent="0.25">
      <c r="A25" t="s">
        <v>201</v>
      </c>
      <c r="C25" s="3">
        <f>C7</f>
        <v>60223501</v>
      </c>
      <c r="D25" s="8">
        <f>C25/C23</f>
        <v>6.6359924307584167E-2</v>
      </c>
      <c r="E25" s="18">
        <f t="shared" si="0"/>
        <v>0.36157862969017429</v>
      </c>
    </row>
    <row r="26" spans="1:5" x14ac:dyDescent="0.25">
      <c r="A26" t="s">
        <v>202</v>
      </c>
      <c r="C26" s="3">
        <f>C6</f>
        <v>192757348</v>
      </c>
      <c r="D26" s="8">
        <f>C26/C23</f>
        <v>0.2123981968934463</v>
      </c>
      <c r="E26" s="18">
        <f t="shared" si="0"/>
        <v>0.28370847544574601</v>
      </c>
    </row>
    <row r="28" spans="1:5" x14ac:dyDescent="0.25">
      <c r="A28" t="s">
        <v>203</v>
      </c>
      <c r="C28" s="3">
        <f>SUM(C9:C15)</f>
        <v>1982684418</v>
      </c>
      <c r="D28" s="8">
        <f>C28/C28</f>
        <v>1</v>
      </c>
      <c r="E28" s="18">
        <f>C28/C18</f>
        <v>0.68599950841055657</v>
      </c>
    </row>
    <row r="29" spans="1:5" x14ac:dyDescent="0.25">
      <c r="A29" t="s">
        <v>204</v>
      </c>
      <c r="C29" s="3">
        <f>C15</f>
        <v>122827683</v>
      </c>
      <c r="D29" s="8">
        <f>C29/C28</f>
        <v>6.195019332622808E-2</v>
      </c>
      <c r="E29" s="18">
        <f t="shared" ref="E29:E31" si="1">C29/C19</f>
        <v>0.62933085517572651</v>
      </c>
    </row>
    <row r="30" spans="1:5" x14ac:dyDescent="0.25">
      <c r="A30" t="s">
        <v>205</v>
      </c>
      <c r="C30" s="3">
        <f>C14</f>
        <v>106333635</v>
      </c>
      <c r="D30" s="8">
        <f>C30/C28</f>
        <v>5.3631144742269314E-2</v>
      </c>
      <c r="E30" s="18">
        <f t="shared" si="1"/>
        <v>0.63842137030982571</v>
      </c>
    </row>
    <row r="31" spans="1:5" x14ac:dyDescent="0.25">
      <c r="A31" t="s">
        <v>206</v>
      </c>
      <c r="C31" s="3">
        <f>C13</f>
        <v>486663130</v>
      </c>
      <c r="D31" s="8">
        <f>C31/C28</f>
        <v>0.24545667761433934</v>
      </c>
      <c r="E31" s="18">
        <f t="shared" si="1"/>
        <v>0.71629152455425404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RECAP</vt:lpstr>
      <vt:lpstr>logement_nrj</vt:lpstr>
      <vt:lpstr>logement_ges</vt:lpstr>
      <vt:lpstr>logement_nrj (2)</vt:lpstr>
      <vt:lpstr>%logement_ges</vt:lpstr>
      <vt:lpstr>%logement_nrj</vt:lpstr>
      <vt:lpstr>surface_ges</vt:lpstr>
      <vt:lpstr>surface_nrj</vt:lpstr>
      <vt:lpstr>Stock</vt:lpstr>
      <vt:lpstr>reno_pyam</vt:lpstr>
      <vt:lpstr>Feuil3</vt:lpstr>
      <vt:lpstr>gisement_nrj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PELLAN Marin</cp:lastModifiedBy>
  <dcterms:created xsi:type="dcterms:W3CDTF">2023-10-25T12:00:19Z</dcterms:created>
  <dcterms:modified xsi:type="dcterms:W3CDTF">2023-11-10T13:47:06Z</dcterms:modified>
</cp:coreProperties>
</file>