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cstbgroup-my.sharepoint.com/personal/marin_pellan_cstb_fr/Documents/Thèse stratégie carbone/Articles/Journal_papers/2nd article/Gitlab/CALIBRATION/dwelling_stock_per_epc/RENOVATION/"/>
    </mc:Choice>
  </mc:AlternateContent>
  <xr:revisionPtr revIDLastSave="566" documentId="11_BF44C178C06A580E236F224E1BA41D4889E3691F" xr6:coauthVersionLast="47" xr6:coauthVersionMax="47" xr10:uidLastSave="{DC62A29F-A4F5-49A2-8139-439D752E23B7}"/>
  <bookViews>
    <workbookView xWindow="-120" yWindow="-120" windowWidth="24240" windowHeight="17640" xr2:uid="{00000000-000D-0000-FFFF-FFFF00000000}"/>
  </bookViews>
  <sheets>
    <sheet name="log_simplifie" sheetId="17" r:id="rId1"/>
    <sheet name="Feuil1" sheetId="19" state="hidden" r:id="rId2"/>
    <sheet name="log" sheetId="7" r:id="rId3"/>
    <sheet name="log_par_an" sheetId="13" state="hidden" r:id="rId4"/>
    <sheet name="log_pct" sheetId="8" r:id="rId5"/>
    <sheet name="shab_simplifie" sheetId="18" r:id="rId6"/>
    <sheet name="shab" sheetId="11" r:id="rId7"/>
    <sheet name="shab_an" sheetId="15" state="hidden" r:id="rId8"/>
    <sheet name="shab_pct" sheetId="12" r:id="rId9"/>
    <sheet name="bat_pc" sheetId="1" state="hidden" r:id="rId10"/>
    <sheet name="bat_pc_pct" sheetId="2" state="hidden" r:id="rId11"/>
    <sheet name="bat" sheetId="3" state="hidden" r:id="rId12"/>
    <sheet name="bat_pct" sheetId="4" state="hidden" r:id="rId13"/>
    <sheet name="log_pc" sheetId="5" state="hidden" r:id="rId14"/>
    <sheet name="log_pc_pct" sheetId="6" state="hidden" r:id="rId15"/>
    <sheet name="shab_pc" sheetId="9" state="hidden" r:id="rId16"/>
    <sheet name="shab_pc_pct" sheetId="10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7" l="1"/>
  <c r="C30" i="17"/>
  <c r="B30" i="18"/>
  <c r="C25" i="18" l="1"/>
  <c r="C24" i="18"/>
  <c r="B24" i="18"/>
  <c r="B25" i="18"/>
  <c r="O17" i="18"/>
  <c r="N16" i="18"/>
  <c r="M15" i="18"/>
  <c r="R15" i="18" s="1"/>
  <c r="T15" i="18" s="1"/>
  <c r="L14" i="18"/>
  <c r="K13" i="18"/>
  <c r="J12" i="18"/>
  <c r="H10" i="18"/>
  <c r="G9" i="18"/>
  <c r="R9" i="18" s="1"/>
  <c r="T9" i="18" s="1"/>
  <c r="F8" i="18"/>
  <c r="E7" i="18"/>
  <c r="D6" i="18"/>
  <c r="C5" i="18"/>
  <c r="W18" i="18"/>
  <c r="V18" i="18"/>
  <c r="U18" i="18"/>
  <c r="R18" i="18"/>
  <c r="T18" i="18" s="1"/>
  <c r="W17" i="18"/>
  <c r="V17" i="18"/>
  <c r="U17" i="18"/>
  <c r="S17" i="18"/>
  <c r="R17" i="18"/>
  <c r="T17" i="18" s="1"/>
  <c r="W16" i="18"/>
  <c r="V16" i="18"/>
  <c r="U16" i="18"/>
  <c r="S16" i="18"/>
  <c r="R16" i="18"/>
  <c r="T16" i="18" s="1"/>
  <c r="W15" i="18"/>
  <c r="V15" i="18"/>
  <c r="U15" i="18"/>
  <c r="S15" i="18"/>
  <c r="V14" i="18"/>
  <c r="U14" i="18"/>
  <c r="S14" i="18"/>
  <c r="R14" i="18"/>
  <c r="T14" i="18" s="1"/>
  <c r="U13" i="18"/>
  <c r="S13" i="18"/>
  <c r="R13" i="18"/>
  <c r="T13" i="18" s="1"/>
  <c r="S12" i="18"/>
  <c r="R12" i="18"/>
  <c r="T12" i="18" s="1"/>
  <c r="Z11" i="18"/>
  <c r="Z19" i="18" s="1"/>
  <c r="Y11" i="18"/>
  <c r="X11" i="18"/>
  <c r="W11" i="18"/>
  <c r="V11" i="18"/>
  <c r="U11" i="18"/>
  <c r="R11" i="18"/>
  <c r="T11" i="18" s="1"/>
  <c r="Y10" i="18"/>
  <c r="Y19" i="18" s="1"/>
  <c r="X10" i="18"/>
  <c r="W10" i="18"/>
  <c r="V10" i="18"/>
  <c r="U10" i="18"/>
  <c r="S10" i="18"/>
  <c r="R10" i="18"/>
  <c r="T10" i="18" s="1"/>
  <c r="X9" i="18"/>
  <c r="X19" i="18" s="1"/>
  <c r="W9" i="18"/>
  <c r="V9" i="18"/>
  <c r="U9" i="18"/>
  <c r="S9" i="18"/>
  <c r="W8" i="18"/>
  <c r="W19" i="18" s="1"/>
  <c r="V8" i="18"/>
  <c r="U8" i="18"/>
  <c r="S8" i="18"/>
  <c r="R8" i="18"/>
  <c r="V7" i="18"/>
  <c r="V19" i="18" s="1"/>
  <c r="U7" i="18"/>
  <c r="S7" i="18"/>
  <c r="R7" i="18"/>
  <c r="U6" i="18"/>
  <c r="U19" i="18" s="1"/>
  <c r="S6" i="18"/>
  <c r="R6" i="18"/>
  <c r="V5" i="18"/>
  <c r="S5" i="18"/>
  <c r="R5" i="18"/>
  <c r="T5" i="18" s="1"/>
  <c r="B25" i="17"/>
  <c r="B24" i="17"/>
  <c r="H10" i="17"/>
  <c r="S10" i="17" s="1"/>
  <c r="G9" i="17"/>
  <c r="F8" i="17"/>
  <c r="E7" i="17"/>
  <c r="D6" i="17"/>
  <c r="S6" i="17" s="1"/>
  <c r="T6" i="17" s="1"/>
  <c r="C5" i="17"/>
  <c r="W19" i="17"/>
  <c r="V19" i="17"/>
  <c r="U19" i="17"/>
  <c r="T19" i="17"/>
  <c r="R19" i="17"/>
  <c r="W18" i="17"/>
  <c r="V18" i="17"/>
  <c r="U18" i="17"/>
  <c r="S18" i="17"/>
  <c r="T18" i="17" s="1"/>
  <c r="R18" i="17"/>
  <c r="W17" i="17"/>
  <c r="V17" i="17"/>
  <c r="U17" i="17"/>
  <c r="S17" i="17"/>
  <c r="R17" i="17"/>
  <c r="T17" i="17" s="1"/>
  <c r="W16" i="17"/>
  <c r="V16" i="17"/>
  <c r="U16" i="17"/>
  <c r="S16" i="17"/>
  <c r="T16" i="17" s="1"/>
  <c r="R16" i="17"/>
  <c r="V15" i="17"/>
  <c r="U15" i="17"/>
  <c r="S15" i="17"/>
  <c r="R15" i="17"/>
  <c r="T15" i="17" s="1"/>
  <c r="U14" i="17"/>
  <c r="S14" i="17"/>
  <c r="T14" i="17" s="1"/>
  <c r="R14" i="17"/>
  <c r="S13" i="17"/>
  <c r="R13" i="17"/>
  <c r="T13" i="17" s="1"/>
  <c r="Z12" i="17"/>
  <c r="Z20" i="17" s="1"/>
  <c r="Y12" i="17"/>
  <c r="X12" i="17"/>
  <c r="W12" i="17"/>
  <c r="V12" i="17"/>
  <c r="U12" i="17"/>
  <c r="T12" i="17"/>
  <c r="R12" i="17"/>
  <c r="Y11" i="17"/>
  <c r="Y20" i="17" s="1"/>
  <c r="X11" i="17"/>
  <c r="W11" i="17"/>
  <c r="V11" i="17"/>
  <c r="U11" i="17"/>
  <c r="S11" i="17"/>
  <c r="R11" i="17"/>
  <c r="T11" i="17" s="1"/>
  <c r="X10" i="17"/>
  <c r="X20" i="17" s="1"/>
  <c r="W10" i="17"/>
  <c r="V10" i="17"/>
  <c r="U10" i="17"/>
  <c r="R10" i="17"/>
  <c r="W9" i="17"/>
  <c r="W20" i="17" s="1"/>
  <c r="V9" i="17"/>
  <c r="U9" i="17"/>
  <c r="S9" i="17"/>
  <c r="T9" i="17" s="1"/>
  <c r="R9" i="17"/>
  <c r="V8" i="17"/>
  <c r="U8" i="17"/>
  <c r="S8" i="17"/>
  <c r="T8" i="17" s="1"/>
  <c r="R8" i="17"/>
  <c r="U7" i="17"/>
  <c r="U20" i="17" s="1"/>
  <c r="S7" i="17"/>
  <c r="R7" i="17"/>
  <c r="V6" i="17"/>
  <c r="V20" i="17" s="1"/>
  <c r="R6" i="17"/>
  <c r="R20" i="17" s="1"/>
  <c r="V21" i="7"/>
  <c r="W21" i="7"/>
  <c r="X21" i="7"/>
  <c r="Y21" i="7"/>
  <c r="Z21" i="7"/>
  <c r="U21" i="7"/>
  <c r="AA20" i="7"/>
  <c r="W18" i="12"/>
  <c r="V18" i="12"/>
  <c r="U18" i="12"/>
  <c r="T18" i="12"/>
  <c r="R18" i="12"/>
  <c r="W17" i="12"/>
  <c r="V17" i="12"/>
  <c r="U17" i="12"/>
  <c r="S17" i="12"/>
  <c r="R17" i="12"/>
  <c r="T17" i="12" s="1"/>
  <c r="W16" i="12"/>
  <c r="V16" i="12"/>
  <c r="U16" i="12"/>
  <c r="S16" i="12"/>
  <c r="R16" i="12"/>
  <c r="T16" i="12" s="1"/>
  <c r="W15" i="12"/>
  <c r="V15" i="12"/>
  <c r="U15" i="12"/>
  <c r="S15" i="12"/>
  <c r="R15" i="12"/>
  <c r="T15" i="12" s="1"/>
  <c r="V14" i="12"/>
  <c r="U14" i="12"/>
  <c r="S14" i="12"/>
  <c r="R14" i="12"/>
  <c r="T14" i="12" s="1"/>
  <c r="U13" i="12"/>
  <c r="T13" i="12"/>
  <c r="S13" i="12"/>
  <c r="R13" i="12"/>
  <c r="S12" i="12"/>
  <c r="R12" i="12"/>
  <c r="T12" i="12" s="1"/>
  <c r="Z11" i="12"/>
  <c r="Y11" i="12"/>
  <c r="X11" i="12"/>
  <c r="W11" i="12"/>
  <c r="V11" i="12"/>
  <c r="U11" i="12"/>
  <c r="R11" i="12"/>
  <c r="T11" i="12" s="1"/>
  <c r="Y10" i="12"/>
  <c r="X10" i="12"/>
  <c r="W10" i="12"/>
  <c r="V10" i="12"/>
  <c r="U10" i="12"/>
  <c r="S10" i="12"/>
  <c r="R10" i="12"/>
  <c r="T10" i="12" s="1"/>
  <c r="X9" i="12"/>
  <c r="W9" i="12"/>
  <c r="V9" i="12"/>
  <c r="U9" i="12"/>
  <c r="T9" i="12"/>
  <c r="S9" i="12"/>
  <c r="R9" i="12"/>
  <c r="W8" i="12"/>
  <c r="V8" i="12"/>
  <c r="U8" i="12"/>
  <c r="T8" i="12"/>
  <c r="S8" i="12"/>
  <c r="R8" i="12"/>
  <c r="V7" i="12"/>
  <c r="U7" i="12"/>
  <c r="S7" i="12"/>
  <c r="T7" i="12" s="1"/>
  <c r="R7" i="12"/>
  <c r="U6" i="12"/>
  <c r="S6" i="12"/>
  <c r="T6" i="12" s="1"/>
  <c r="R6" i="12"/>
  <c r="V5" i="12"/>
  <c r="S5" i="12"/>
  <c r="R5" i="12"/>
  <c r="Y19" i="15"/>
  <c r="W18" i="15"/>
  <c r="V18" i="15"/>
  <c r="U18" i="15"/>
  <c r="T18" i="15"/>
  <c r="R18" i="15"/>
  <c r="W17" i="15"/>
  <c r="V17" i="15"/>
  <c r="U17" i="15"/>
  <c r="T17" i="15"/>
  <c r="S17" i="15"/>
  <c r="R17" i="15"/>
  <c r="W16" i="15"/>
  <c r="V16" i="15"/>
  <c r="U16" i="15"/>
  <c r="S16" i="15"/>
  <c r="R16" i="15"/>
  <c r="T16" i="15" s="1"/>
  <c r="W15" i="15"/>
  <c r="V15" i="15"/>
  <c r="U15" i="15"/>
  <c r="S15" i="15"/>
  <c r="R15" i="15"/>
  <c r="T15" i="15" s="1"/>
  <c r="V14" i="15"/>
  <c r="U14" i="15"/>
  <c r="S14" i="15"/>
  <c r="R14" i="15"/>
  <c r="T14" i="15" s="1"/>
  <c r="U13" i="15"/>
  <c r="S13" i="15"/>
  <c r="R13" i="15"/>
  <c r="T13" i="15" s="1"/>
  <c r="S12" i="15"/>
  <c r="R12" i="15"/>
  <c r="T12" i="15" s="1"/>
  <c r="Z11" i="15"/>
  <c r="Z19" i="15" s="1"/>
  <c r="Y11" i="15"/>
  <c r="X11" i="15"/>
  <c r="W11" i="15"/>
  <c r="V11" i="15"/>
  <c r="U11" i="15"/>
  <c r="R11" i="15"/>
  <c r="T11" i="15" s="1"/>
  <c r="Y10" i="15"/>
  <c r="X10" i="15"/>
  <c r="W10" i="15"/>
  <c r="V10" i="15"/>
  <c r="U10" i="15"/>
  <c r="S10" i="15"/>
  <c r="R10" i="15"/>
  <c r="T10" i="15" s="1"/>
  <c r="X9" i="15"/>
  <c r="X19" i="15" s="1"/>
  <c r="W9" i="15"/>
  <c r="V9" i="15"/>
  <c r="U9" i="15"/>
  <c r="S9" i="15"/>
  <c r="T9" i="15" s="1"/>
  <c r="R9" i="15"/>
  <c r="W8" i="15"/>
  <c r="W19" i="15" s="1"/>
  <c r="V8" i="15"/>
  <c r="U8" i="15"/>
  <c r="S8" i="15"/>
  <c r="R8" i="15"/>
  <c r="T8" i="15" s="1"/>
  <c r="V7" i="15"/>
  <c r="V19" i="15" s="1"/>
  <c r="U7" i="15"/>
  <c r="U19" i="15" s="1"/>
  <c r="S7" i="15"/>
  <c r="S19" i="15" s="1"/>
  <c r="R7" i="15"/>
  <c r="U6" i="15"/>
  <c r="S6" i="15"/>
  <c r="R6" i="15"/>
  <c r="T6" i="15" s="1"/>
  <c r="V5" i="15"/>
  <c r="S5" i="15"/>
  <c r="R5" i="15"/>
  <c r="T5" i="15" s="1"/>
  <c r="W18" i="11"/>
  <c r="V18" i="11"/>
  <c r="U18" i="11"/>
  <c r="R18" i="11"/>
  <c r="T18" i="11" s="1"/>
  <c r="W17" i="11"/>
  <c r="V17" i="11"/>
  <c r="U17" i="11"/>
  <c r="S17" i="11"/>
  <c r="R17" i="11"/>
  <c r="T17" i="11" s="1"/>
  <c r="W16" i="11"/>
  <c r="V16" i="11"/>
  <c r="U16" i="11"/>
  <c r="S16" i="11"/>
  <c r="R16" i="11"/>
  <c r="T16" i="11" s="1"/>
  <c r="W15" i="11"/>
  <c r="V15" i="11"/>
  <c r="U15" i="11"/>
  <c r="S15" i="11"/>
  <c r="R15" i="11"/>
  <c r="T15" i="11" s="1"/>
  <c r="V14" i="11"/>
  <c r="U14" i="11"/>
  <c r="S14" i="11"/>
  <c r="R14" i="11"/>
  <c r="T14" i="11" s="1"/>
  <c r="U13" i="11"/>
  <c r="S13" i="11"/>
  <c r="R13" i="11"/>
  <c r="T13" i="11" s="1"/>
  <c r="S12" i="11"/>
  <c r="R12" i="11"/>
  <c r="T12" i="11" s="1"/>
  <c r="Z11" i="11"/>
  <c r="Z19" i="11" s="1"/>
  <c r="Y11" i="11"/>
  <c r="X11" i="11"/>
  <c r="W11" i="11"/>
  <c r="V11" i="11"/>
  <c r="U11" i="11"/>
  <c r="R11" i="11"/>
  <c r="T11" i="11" s="1"/>
  <c r="Y10" i="11"/>
  <c r="Y19" i="11" s="1"/>
  <c r="X10" i="11"/>
  <c r="W10" i="11"/>
  <c r="V10" i="11"/>
  <c r="U10" i="11"/>
  <c r="S10" i="11"/>
  <c r="R10" i="11"/>
  <c r="T10" i="11" s="1"/>
  <c r="X9" i="11"/>
  <c r="X19" i="11" s="1"/>
  <c r="W9" i="11"/>
  <c r="V9" i="11"/>
  <c r="U9" i="11"/>
  <c r="S9" i="11"/>
  <c r="R9" i="11"/>
  <c r="T9" i="11" s="1"/>
  <c r="W8" i="11"/>
  <c r="W19" i="11" s="1"/>
  <c r="V8" i="11"/>
  <c r="U8" i="11"/>
  <c r="S8" i="11"/>
  <c r="R8" i="11"/>
  <c r="T8" i="11" s="1"/>
  <c r="V7" i="11"/>
  <c r="V19" i="11" s="1"/>
  <c r="U7" i="11"/>
  <c r="S7" i="11"/>
  <c r="S19" i="11" s="1"/>
  <c r="R7" i="11"/>
  <c r="R19" i="11" s="1"/>
  <c r="U6" i="11"/>
  <c r="U19" i="11" s="1"/>
  <c r="T6" i="11"/>
  <c r="S6" i="11"/>
  <c r="R6" i="11"/>
  <c r="V5" i="11"/>
  <c r="S5" i="11"/>
  <c r="R5" i="11"/>
  <c r="T5" i="11" s="1"/>
  <c r="W18" i="8"/>
  <c r="V18" i="8"/>
  <c r="U18" i="8"/>
  <c r="T18" i="8"/>
  <c r="R18" i="8"/>
  <c r="W17" i="8"/>
  <c r="V17" i="8"/>
  <c r="U17" i="8"/>
  <c r="S17" i="8"/>
  <c r="R17" i="8"/>
  <c r="T17" i="8" s="1"/>
  <c r="W16" i="8"/>
  <c r="V16" i="8"/>
  <c r="U16" i="8"/>
  <c r="S16" i="8"/>
  <c r="R16" i="8"/>
  <c r="T16" i="8" s="1"/>
  <c r="W15" i="8"/>
  <c r="V15" i="8"/>
  <c r="U15" i="8"/>
  <c r="S15" i="8"/>
  <c r="R15" i="8"/>
  <c r="T15" i="8" s="1"/>
  <c r="V14" i="8"/>
  <c r="U14" i="8"/>
  <c r="S14" i="8"/>
  <c r="T14" i="8" s="1"/>
  <c r="R14" i="8"/>
  <c r="U13" i="8"/>
  <c r="S13" i="8"/>
  <c r="R13" i="8"/>
  <c r="T13" i="8" s="1"/>
  <c r="S12" i="8"/>
  <c r="R12" i="8"/>
  <c r="T12" i="8" s="1"/>
  <c r="Z11" i="8"/>
  <c r="Y11" i="8"/>
  <c r="X11" i="8"/>
  <c r="W11" i="8"/>
  <c r="V11" i="8"/>
  <c r="U11" i="8"/>
  <c r="R11" i="8"/>
  <c r="T11" i="8" s="1"/>
  <c r="Y10" i="8"/>
  <c r="X10" i="8"/>
  <c r="W10" i="8"/>
  <c r="V10" i="8"/>
  <c r="U10" i="8"/>
  <c r="S10" i="8"/>
  <c r="R10" i="8"/>
  <c r="T10" i="8" s="1"/>
  <c r="X9" i="8"/>
  <c r="W9" i="8"/>
  <c r="V9" i="8"/>
  <c r="U9" i="8"/>
  <c r="S9" i="8"/>
  <c r="R9" i="8"/>
  <c r="T9" i="8" s="1"/>
  <c r="W8" i="8"/>
  <c r="V8" i="8"/>
  <c r="U8" i="8"/>
  <c r="S8" i="8"/>
  <c r="R8" i="8"/>
  <c r="T8" i="8" s="1"/>
  <c r="V7" i="8"/>
  <c r="U7" i="8"/>
  <c r="S7" i="8"/>
  <c r="T7" i="8" s="1"/>
  <c r="R7" i="8"/>
  <c r="U6" i="8"/>
  <c r="S6" i="8"/>
  <c r="R6" i="8"/>
  <c r="T6" i="8" s="1"/>
  <c r="V5" i="8"/>
  <c r="S5" i="8"/>
  <c r="R5" i="8"/>
  <c r="W19" i="7"/>
  <c r="V19" i="7"/>
  <c r="U19" i="7"/>
  <c r="T19" i="7"/>
  <c r="R19" i="7"/>
  <c r="W18" i="7"/>
  <c r="V18" i="7"/>
  <c r="U18" i="7"/>
  <c r="S18" i="7"/>
  <c r="R18" i="7"/>
  <c r="T18" i="7" s="1"/>
  <c r="W17" i="7"/>
  <c r="V17" i="7"/>
  <c r="U17" i="7"/>
  <c r="S17" i="7"/>
  <c r="R17" i="7"/>
  <c r="T17" i="7" s="1"/>
  <c r="W16" i="7"/>
  <c r="V16" i="7"/>
  <c r="U16" i="7"/>
  <c r="S16" i="7"/>
  <c r="R16" i="7"/>
  <c r="T16" i="7" s="1"/>
  <c r="V15" i="7"/>
  <c r="U15" i="7"/>
  <c r="S15" i="7"/>
  <c r="R15" i="7"/>
  <c r="T15" i="7" s="1"/>
  <c r="U14" i="7"/>
  <c r="S14" i="7"/>
  <c r="R14" i="7"/>
  <c r="T14" i="7" s="1"/>
  <c r="S13" i="7"/>
  <c r="R13" i="7"/>
  <c r="T13" i="7" s="1"/>
  <c r="Z12" i="7"/>
  <c r="Z20" i="7" s="1"/>
  <c r="Y12" i="7"/>
  <c r="X12" i="7"/>
  <c r="W12" i="7"/>
  <c r="V12" i="7"/>
  <c r="U12" i="7"/>
  <c r="R12" i="7"/>
  <c r="T12" i="7" s="1"/>
  <c r="Y11" i="7"/>
  <c r="Y20" i="7" s="1"/>
  <c r="X11" i="7"/>
  <c r="W11" i="7"/>
  <c r="V11" i="7"/>
  <c r="U11" i="7"/>
  <c r="S11" i="7"/>
  <c r="R11" i="7"/>
  <c r="T11" i="7" s="1"/>
  <c r="X10" i="7"/>
  <c r="X20" i="7" s="1"/>
  <c r="W10" i="7"/>
  <c r="V10" i="7"/>
  <c r="U10" i="7"/>
  <c r="S10" i="7"/>
  <c r="R10" i="7"/>
  <c r="T10" i="7" s="1"/>
  <c r="W9" i="7"/>
  <c r="W20" i="7" s="1"/>
  <c r="V9" i="7"/>
  <c r="U9" i="7"/>
  <c r="S9" i="7"/>
  <c r="R9" i="7"/>
  <c r="T9" i="7" s="1"/>
  <c r="V8" i="7"/>
  <c r="V20" i="7" s="1"/>
  <c r="U8" i="7"/>
  <c r="U20" i="7" s="1"/>
  <c r="S8" i="7"/>
  <c r="S20" i="7" s="1"/>
  <c r="R8" i="7"/>
  <c r="U7" i="7"/>
  <c r="S7" i="7"/>
  <c r="R7" i="7"/>
  <c r="T7" i="7" s="1"/>
  <c r="V6" i="7"/>
  <c r="S6" i="7"/>
  <c r="R6" i="7"/>
  <c r="T6" i="7" s="1"/>
  <c r="R5" i="13"/>
  <c r="R6" i="13"/>
  <c r="R7" i="13"/>
  <c r="R8" i="13"/>
  <c r="R9" i="13"/>
  <c r="R10" i="13"/>
  <c r="R11" i="13"/>
  <c r="Z11" i="13"/>
  <c r="Y11" i="13"/>
  <c r="Y10" i="13"/>
  <c r="U19" i="13"/>
  <c r="V19" i="13"/>
  <c r="W19" i="13"/>
  <c r="X19" i="13"/>
  <c r="Y19" i="13"/>
  <c r="Z19" i="13"/>
  <c r="X11" i="13"/>
  <c r="X10" i="13"/>
  <c r="X9" i="13"/>
  <c r="W18" i="13"/>
  <c r="W17" i="13"/>
  <c r="W16" i="13"/>
  <c r="W15" i="13"/>
  <c r="W11" i="13"/>
  <c r="W10" i="13"/>
  <c r="W9" i="13"/>
  <c r="W8" i="13"/>
  <c r="U18" i="13"/>
  <c r="V18" i="13"/>
  <c r="V17" i="13"/>
  <c r="V16" i="13"/>
  <c r="V15" i="13"/>
  <c r="V14" i="13"/>
  <c r="V11" i="13"/>
  <c r="V10" i="13"/>
  <c r="V9" i="13"/>
  <c r="V8" i="13"/>
  <c r="V7" i="13"/>
  <c r="V5" i="13"/>
  <c r="U17" i="13"/>
  <c r="U16" i="13"/>
  <c r="U15" i="13"/>
  <c r="U14" i="13"/>
  <c r="U13" i="13"/>
  <c r="U11" i="13"/>
  <c r="U10" i="13"/>
  <c r="U9" i="13"/>
  <c r="U8" i="13"/>
  <c r="U7" i="13"/>
  <c r="U6" i="13"/>
  <c r="S19" i="13"/>
  <c r="R19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5" i="13"/>
  <c r="S17" i="13"/>
  <c r="S16" i="13"/>
  <c r="S15" i="13"/>
  <c r="S14" i="13"/>
  <c r="S13" i="13"/>
  <c r="S12" i="13"/>
  <c r="S10" i="13"/>
  <c r="S9" i="13"/>
  <c r="S8" i="13"/>
  <c r="S7" i="13"/>
  <c r="S6" i="13"/>
  <c r="S5" i="13"/>
  <c r="R18" i="13"/>
  <c r="R17" i="13"/>
  <c r="R16" i="13"/>
  <c r="R15" i="13"/>
  <c r="R14" i="13"/>
  <c r="R13" i="13"/>
  <c r="R12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T6" i="18" l="1"/>
  <c r="R19" i="18"/>
  <c r="T8" i="18"/>
  <c r="S19" i="18"/>
  <c r="T7" i="18"/>
  <c r="T10" i="17"/>
  <c r="T7" i="17"/>
  <c r="T20" i="17"/>
  <c r="S20" i="17"/>
  <c r="T5" i="12"/>
  <c r="T7" i="15"/>
  <c r="T19" i="15" s="1"/>
  <c r="R19" i="15"/>
  <c r="T7" i="11"/>
  <c r="T19" i="11" s="1"/>
  <c r="T5" i="8"/>
  <c r="T8" i="7"/>
  <c r="T20" i="7" s="1"/>
  <c r="R20" i="7"/>
  <c r="T19" i="13"/>
  <c r="T19" i="18" l="1"/>
  <c r="AA20" i="17"/>
  <c r="W21" i="17" s="1"/>
  <c r="Y21" i="17" l="1"/>
  <c r="U21" i="17"/>
  <c r="X21" i="17"/>
  <c r="Z21" i="17"/>
  <c r="V21" i="17"/>
</calcChain>
</file>

<file path=xl/sharedStrings.xml><?xml version="1.0" encoding="utf-8"?>
<sst xmlns="http://schemas.openxmlformats.org/spreadsheetml/2006/main" count="1976" uniqueCount="42">
  <si>
    <t>sum_batiment</t>
  </si>
  <si>
    <t>ffo_bat_usage_niveau_1_txt</t>
  </si>
  <si>
    <t>Résidentiel collectif</t>
  </si>
  <si>
    <t>Résidentiel individuel</t>
  </si>
  <si>
    <t>periode_construction</t>
  </si>
  <si>
    <t>1919-1945</t>
  </si>
  <si>
    <t>1946-1970</t>
  </si>
  <si>
    <t>1971-1990</t>
  </si>
  <si>
    <t>1991-2005</t>
  </si>
  <si>
    <t>2006-2012</t>
  </si>
  <si>
    <t>&gt;2012</t>
  </si>
  <si>
    <t>Avant 1919</t>
  </si>
  <si>
    <t>dpe_apres</t>
  </si>
  <si>
    <t>A</t>
  </si>
  <si>
    <t>B</t>
  </si>
  <si>
    <t>C</t>
  </si>
  <si>
    <t>D</t>
  </si>
  <si>
    <t>E</t>
  </si>
  <si>
    <t>F</t>
  </si>
  <si>
    <t>G</t>
  </si>
  <si>
    <t>dpe_avant</t>
  </si>
  <si>
    <t>sum_logement</t>
  </si>
  <si>
    <t>sum_shab</t>
  </si>
  <si>
    <t xml:space="preserve">Restant dans la même étiquette </t>
  </si>
  <si>
    <t>Descendant d'étiquette</t>
  </si>
  <si>
    <t>Montant d'étiquette</t>
  </si>
  <si>
    <t>1_gain</t>
  </si>
  <si>
    <t>2_gain</t>
  </si>
  <si>
    <t>3_gain</t>
  </si>
  <si>
    <t>4_gain</t>
  </si>
  <si>
    <t>5_gain</t>
  </si>
  <si>
    <t>6_gain</t>
  </si>
  <si>
    <t>MI</t>
  </si>
  <si>
    <t>LC</t>
  </si>
  <si>
    <t>On détruit tous les logements qui n'ont pas réussi à passer au-delà de D</t>
  </si>
  <si>
    <t>Collective</t>
  </si>
  <si>
    <t>Individual</t>
  </si>
  <si>
    <t>-</t>
  </si>
  <si>
    <t>Scenario reno max</t>
  </si>
  <si>
    <t xml:space="preserve">Scenario reno moins forte </t>
  </si>
  <si>
    <t>Scenario demolition DEFG</t>
  </si>
  <si>
    <t>Scenario demolition moitCDEFG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</si>
</sst>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9" fontId="0" fillId="0" borderId="0" xfId="2" applyFont="1"/>
    <xf numFmtId="164" fontId="0" fillId="0" borderId="0" xfId="1" applyNumberFormat="1" applyFont="1"/>
    <xf numFmtId="164" fontId="0" fillId="0" borderId="0" xfId="0" applyNumberFormat="1"/>
    <xf numFmtId="164" fontId="5" fillId="0" borderId="0" xfId="0" applyNumberFormat="1" applyFont="1"/>
    <xf numFmtId="164" fontId="4" fillId="0" borderId="0" xfId="0" applyNumberFormat="1" applyFont="1"/>
    <xf numFmtId="164" fontId="0" fillId="3" borderId="0" xfId="1" applyNumberFormat="1" applyFont="1" applyFill="1"/>
    <xf numFmtId="164" fontId="0" fillId="4" borderId="0" xfId="1" applyNumberFormat="1" applyFont="1" applyFill="1"/>
    <xf numFmtId="9" fontId="0" fillId="4" borderId="0" xfId="2" applyFont="1" applyFill="1"/>
    <xf numFmtId="9" fontId="0" fillId="3" borderId="0" xfId="2" applyFont="1" applyFill="1"/>
    <xf numFmtId="0" fontId="1" fillId="5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11" borderId="1" xfId="0" applyFont="1" applyFill="1" applyBorder="1" applyAlignment="1">
      <alignment horizontal="center" vertical="top"/>
    </xf>
    <xf numFmtId="164" fontId="4" fillId="0" borderId="4" xfId="0" applyNumberFormat="1" applyFont="1" applyBorder="1"/>
    <xf numFmtId="164" fontId="4" fillId="0" borderId="5" xfId="0" applyNumberFormat="1" applyFont="1" applyBorder="1"/>
    <xf numFmtId="164" fontId="4" fillId="0" borderId="6" xfId="0" applyNumberFormat="1" applyFont="1" applyBorder="1"/>
    <xf numFmtId="1" fontId="6" fillId="5" borderId="1" xfId="0" applyNumberFormat="1" applyFont="1" applyFill="1" applyBorder="1" applyAlignment="1">
      <alignment horizontal="center" vertical="top"/>
    </xf>
    <xf numFmtId="1" fontId="6" fillId="6" borderId="1" xfId="0" applyNumberFormat="1" applyFont="1" applyFill="1" applyBorder="1" applyAlignment="1">
      <alignment horizontal="center" vertical="top"/>
    </xf>
    <xf numFmtId="1" fontId="6" fillId="7" borderId="1" xfId="0" applyNumberFormat="1" applyFont="1" applyFill="1" applyBorder="1" applyAlignment="1">
      <alignment horizontal="center" vertical="top"/>
    </xf>
    <xf numFmtId="1" fontId="6" fillId="8" borderId="1" xfId="0" applyNumberFormat="1" applyFont="1" applyFill="1" applyBorder="1" applyAlignment="1">
      <alignment horizontal="center" vertical="top"/>
    </xf>
    <xf numFmtId="1" fontId="6" fillId="11" borderId="1" xfId="0" applyNumberFormat="1" applyFont="1" applyFill="1" applyBorder="1" applyAlignment="1">
      <alignment horizontal="center" vertical="top"/>
    </xf>
    <xf numFmtId="1" fontId="6" fillId="9" borderId="1" xfId="0" applyNumberFormat="1" applyFont="1" applyFill="1" applyBorder="1" applyAlignment="1">
      <alignment horizontal="center" vertical="top"/>
    </xf>
    <xf numFmtId="1" fontId="6" fillId="10" borderId="1" xfId="0" applyNumberFormat="1" applyFont="1" applyFill="1" applyBorder="1" applyAlignment="1">
      <alignment horizontal="center" vertical="top"/>
    </xf>
    <xf numFmtId="1" fontId="6" fillId="10" borderId="3" xfId="0" applyNumberFormat="1" applyFont="1" applyFill="1" applyBorder="1" applyAlignment="1">
      <alignment horizontal="center" vertical="top"/>
    </xf>
    <xf numFmtId="1" fontId="6" fillId="5" borderId="2" xfId="0" applyNumberFormat="1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165" fontId="6" fillId="5" borderId="2" xfId="2" applyNumberFormat="1" applyFont="1" applyFill="1" applyBorder="1" applyAlignment="1">
      <alignment horizontal="center" vertical="top"/>
    </xf>
    <xf numFmtId="165" fontId="6" fillId="6" borderId="1" xfId="2" applyNumberFormat="1" applyFont="1" applyFill="1" applyBorder="1" applyAlignment="1">
      <alignment horizontal="center" vertical="top"/>
    </xf>
    <xf numFmtId="165" fontId="6" fillId="7" borderId="1" xfId="2" applyNumberFormat="1" applyFont="1" applyFill="1" applyBorder="1" applyAlignment="1">
      <alignment horizontal="center" vertical="top"/>
    </xf>
    <xf numFmtId="165" fontId="6" fillId="8" borderId="1" xfId="2" applyNumberFormat="1" applyFont="1" applyFill="1" applyBorder="1" applyAlignment="1">
      <alignment horizontal="center" vertical="top"/>
    </xf>
    <xf numFmtId="165" fontId="6" fillId="11" borderId="1" xfId="2" applyNumberFormat="1" applyFont="1" applyFill="1" applyBorder="1" applyAlignment="1">
      <alignment horizontal="center" vertical="top"/>
    </xf>
    <xf numFmtId="165" fontId="6" fillId="9" borderId="1" xfId="2" applyNumberFormat="1" applyFont="1" applyFill="1" applyBorder="1" applyAlignment="1">
      <alignment horizontal="center" vertical="top"/>
    </xf>
    <xf numFmtId="165" fontId="6" fillId="10" borderId="1" xfId="2" applyNumberFormat="1" applyFont="1" applyFill="1" applyBorder="1" applyAlignment="1">
      <alignment horizontal="center" vertical="top"/>
    </xf>
    <xf numFmtId="165" fontId="6" fillId="5" borderId="1" xfId="2" applyNumberFormat="1" applyFont="1" applyFill="1" applyBorder="1" applyAlignment="1">
      <alignment horizontal="center" vertical="top"/>
    </xf>
    <xf numFmtId="165" fontId="6" fillId="10" borderId="3" xfId="2" applyNumberFormat="1" applyFont="1" applyFill="1" applyBorder="1" applyAlignment="1">
      <alignment horizontal="center" vertical="top"/>
    </xf>
    <xf numFmtId="165" fontId="4" fillId="0" borderId="4" xfId="2" applyNumberFormat="1" applyFont="1" applyBorder="1"/>
    <xf numFmtId="165" fontId="4" fillId="0" borderId="5" xfId="2" applyNumberFormat="1" applyFont="1" applyBorder="1"/>
    <xf numFmtId="165" fontId="4" fillId="0" borderId="6" xfId="2" applyNumberFormat="1" applyFont="1" applyBorder="1"/>
    <xf numFmtId="164" fontId="0" fillId="0" borderId="0" xfId="1" applyNumberFormat="1" applyFont="1" applyFill="1"/>
    <xf numFmtId="0" fontId="0" fillId="12" borderId="0" xfId="0" applyFill="1" applyAlignment="1">
      <alignment wrapText="1"/>
    </xf>
    <xf numFmtId="164" fontId="0" fillId="12" borderId="0" xfId="1" applyNumberFormat="1" applyFont="1" applyFill="1"/>
    <xf numFmtId="166" fontId="0" fillId="0" borderId="0" xfId="2" applyNumberFormat="1" applyFont="1"/>
    <xf numFmtId="0" fontId="1" fillId="5" borderId="0" xfId="0" applyFont="1" applyFill="1" applyBorder="1" applyAlignment="1">
      <alignment horizontal="center" vertical="top"/>
    </xf>
    <xf numFmtId="0" fontId="1" fillId="6" borderId="0" xfId="0" applyFont="1" applyFill="1" applyBorder="1" applyAlignment="1">
      <alignment horizontal="center" vertical="top"/>
    </xf>
    <xf numFmtId="0" fontId="1" fillId="7" borderId="0" xfId="0" applyFont="1" applyFill="1" applyBorder="1" applyAlignment="1">
      <alignment horizontal="center" vertical="top"/>
    </xf>
    <xf numFmtId="0" fontId="1" fillId="8" borderId="0" xfId="0" applyFont="1" applyFill="1" applyBorder="1" applyAlignment="1">
      <alignment horizontal="center" vertical="top"/>
    </xf>
    <xf numFmtId="0" fontId="1" fillId="11" borderId="0" xfId="0" applyFont="1" applyFill="1" applyBorder="1" applyAlignment="1">
      <alignment horizontal="center" vertical="top"/>
    </xf>
    <xf numFmtId="0" fontId="1" fillId="9" borderId="0" xfId="0" applyFont="1" applyFill="1" applyBorder="1" applyAlignment="1">
      <alignment horizontal="center" vertical="top"/>
    </xf>
    <xf numFmtId="0" fontId="1" fillId="10" borderId="0" xfId="0" applyFont="1" applyFill="1" applyBorder="1" applyAlignment="1">
      <alignment horizontal="center" vertical="top"/>
    </xf>
    <xf numFmtId="164" fontId="0" fillId="15" borderId="0" xfId="1" applyNumberFormat="1" applyFont="1" applyFill="1" applyBorder="1"/>
    <xf numFmtId="0" fontId="0" fillId="15" borderId="0" xfId="0" applyFill="1" applyBorder="1"/>
    <xf numFmtId="0" fontId="1" fillId="15" borderId="0" xfId="0" applyFont="1" applyFill="1" applyBorder="1" applyAlignment="1">
      <alignment horizontal="center" vertical="top"/>
    </xf>
    <xf numFmtId="164" fontId="0" fillId="15" borderId="1" xfId="1" applyNumberFormat="1" applyFont="1" applyFill="1" applyBorder="1"/>
    <xf numFmtId="164" fontId="0" fillId="15" borderId="8" xfId="1" applyNumberFormat="1" applyFont="1" applyFill="1" applyBorder="1"/>
    <xf numFmtId="164" fontId="0" fillId="15" borderId="9" xfId="1" applyNumberFormat="1" applyFont="1" applyFill="1" applyBorder="1"/>
    <xf numFmtId="164" fontId="0" fillId="15" borderId="10" xfId="1" applyNumberFormat="1" applyFont="1" applyFill="1" applyBorder="1"/>
    <xf numFmtId="164" fontId="0" fillId="15" borderId="11" xfId="1" applyNumberFormat="1" applyFont="1" applyFill="1" applyBorder="1"/>
    <xf numFmtId="164" fontId="0" fillId="15" borderId="12" xfId="1" applyNumberFormat="1" applyFont="1" applyFill="1" applyBorder="1"/>
    <xf numFmtId="164" fontId="0" fillId="15" borderId="13" xfId="1" applyNumberFormat="1" applyFont="1" applyFill="1" applyBorder="1"/>
    <xf numFmtId="164" fontId="0" fillId="15" borderId="14" xfId="1" applyNumberFormat="1" applyFont="1" applyFill="1" applyBorder="1"/>
    <xf numFmtId="164" fontId="0" fillId="13" borderId="1" xfId="1" applyNumberFormat="1" applyFont="1" applyFill="1" applyBorder="1"/>
    <xf numFmtId="164" fontId="0" fillId="13" borderId="14" xfId="1" applyNumberFormat="1" applyFont="1" applyFill="1" applyBorder="1"/>
    <xf numFmtId="164" fontId="0" fillId="13" borderId="12" xfId="1" applyNumberFormat="1" applyFont="1" applyFill="1" applyBorder="1"/>
    <xf numFmtId="164" fontId="0" fillId="13" borderId="15" xfId="1" applyNumberFormat="1" applyFont="1" applyFill="1" applyBorder="1"/>
    <xf numFmtId="164" fontId="0" fillId="14" borderId="1" xfId="1" applyNumberFormat="1" applyFont="1" applyFill="1" applyBorder="1"/>
    <xf numFmtId="0" fontId="1" fillId="0" borderId="1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top"/>
    </xf>
    <xf numFmtId="0" fontId="1" fillId="15" borderId="0" xfId="0" applyFont="1" applyFill="1" applyBorder="1" applyAlignment="1">
      <alignment horizontal="center" vertical="top" textRotation="90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09E1-F778-4479-A613-22BDF8884231}">
  <sheetPr>
    <tabColor rgb="FFC00000"/>
  </sheetPr>
  <dimension ref="A1:AA35"/>
  <sheetViews>
    <sheetView tabSelected="1" workbookViewId="0">
      <selection activeCell="B31" sqref="B31"/>
    </sheetView>
  </sheetViews>
  <sheetFormatPr baseColWidth="10" defaultColWidth="9.109375" defaultRowHeight="14.4" x14ac:dyDescent="0.3"/>
  <cols>
    <col min="1" max="2" width="26.44140625" bestFit="1" customWidth="1"/>
    <col min="3" max="5" width="10.5546875" bestFit="1" customWidth="1"/>
    <col min="6" max="6" width="7" bestFit="1" customWidth="1"/>
    <col min="7" max="7" width="5.5546875" bestFit="1" customWidth="1"/>
    <col min="8" max="9" width="4.44140625" bestFit="1" customWidth="1"/>
    <col min="10" max="12" width="10.5546875" bestFit="1" customWidth="1"/>
    <col min="13" max="13" width="7" bestFit="1" customWidth="1"/>
    <col min="14" max="16" width="5.5546875" bestFit="1" customWidth="1"/>
    <col min="18" max="18" width="30.109375" bestFit="1" customWidth="1"/>
    <col min="19" max="19" width="22.33203125" bestFit="1" customWidth="1"/>
    <col min="20" max="20" width="19.44140625" bestFit="1" customWidth="1"/>
    <col min="21" max="21" width="12" bestFit="1" customWidth="1"/>
    <col min="22" max="22" width="10.5546875" bestFit="1" customWidth="1"/>
    <col min="23" max="23" width="9" bestFit="1" customWidth="1"/>
    <col min="24" max="24" width="7" bestFit="1" customWidth="1"/>
    <col min="25" max="26" width="6.6640625" bestFit="1" customWidth="1"/>
    <col min="27" max="27" width="11.5546875" bestFit="1" customWidth="1"/>
  </cols>
  <sheetData>
    <row r="1" spans="1:26" x14ac:dyDescent="0.3">
      <c r="B1" s="2"/>
      <c r="C1" s="74" t="s">
        <v>21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26" x14ac:dyDescent="0.3">
      <c r="B2" s="2" t="s">
        <v>1</v>
      </c>
      <c r="C2" s="74" t="s">
        <v>2</v>
      </c>
      <c r="D2" s="74"/>
      <c r="E2" s="74"/>
      <c r="F2" s="74"/>
      <c r="G2" s="74"/>
      <c r="H2" s="74"/>
      <c r="I2" s="74"/>
      <c r="J2" s="74" t="s">
        <v>3</v>
      </c>
      <c r="K2" s="74"/>
      <c r="L2" s="74"/>
      <c r="M2" s="74"/>
      <c r="N2" s="74"/>
      <c r="O2" s="74"/>
      <c r="P2" s="74"/>
    </row>
    <row r="3" spans="1:26" x14ac:dyDescent="0.3">
      <c r="B3" s="2" t="s">
        <v>12</v>
      </c>
      <c r="C3" s="12" t="s">
        <v>13</v>
      </c>
      <c r="D3" s="16" t="s">
        <v>14</v>
      </c>
      <c r="E3" s="17" t="s">
        <v>15</v>
      </c>
      <c r="F3" s="13" t="s">
        <v>16</v>
      </c>
      <c r="G3" s="18" t="s">
        <v>17</v>
      </c>
      <c r="H3" s="14" t="s">
        <v>18</v>
      </c>
      <c r="I3" s="15" t="s">
        <v>19</v>
      </c>
      <c r="J3" s="12" t="s">
        <v>13</v>
      </c>
      <c r="K3" s="16" t="s">
        <v>14</v>
      </c>
      <c r="L3" s="17" t="s">
        <v>15</v>
      </c>
      <c r="M3" s="13" t="s">
        <v>16</v>
      </c>
      <c r="N3" s="18" t="s">
        <v>17</v>
      </c>
      <c r="O3" s="14" t="s">
        <v>18</v>
      </c>
      <c r="P3" s="15" t="s">
        <v>19</v>
      </c>
    </row>
    <row r="4" spans="1:26" ht="15" thickBot="1" x14ac:dyDescent="0.35">
      <c r="A4" s="2" t="s">
        <v>1</v>
      </c>
      <c r="B4" s="2" t="s">
        <v>20</v>
      </c>
    </row>
    <row r="5" spans="1:26" ht="15" thickBot="1" x14ac:dyDescent="0.35">
      <c r="A5" s="74" t="s">
        <v>2</v>
      </c>
      <c r="B5" s="12" t="s">
        <v>13</v>
      </c>
      <c r="C5" s="47">
        <f>980886+SUM(log!D5:I5)</f>
        <v>1046885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R5" s="31" t="s">
        <v>23</v>
      </c>
      <c r="S5" s="32" t="s">
        <v>24</v>
      </c>
      <c r="T5" s="32" t="s">
        <v>25</v>
      </c>
      <c r="U5" s="33" t="s">
        <v>26</v>
      </c>
      <c r="V5" s="33" t="s">
        <v>27</v>
      </c>
      <c r="W5" s="33" t="s">
        <v>28</v>
      </c>
      <c r="X5" s="33" t="s">
        <v>29</v>
      </c>
      <c r="Y5" s="33" t="s">
        <v>30</v>
      </c>
      <c r="Z5" s="34" t="s">
        <v>31</v>
      </c>
    </row>
    <row r="6" spans="1:26" x14ac:dyDescent="0.3">
      <c r="A6" s="74"/>
      <c r="B6" s="16" t="s">
        <v>14</v>
      </c>
      <c r="C6" s="47">
        <v>2196536</v>
      </c>
      <c r="D6" s="47">
        <f>369823+SUM(log!E6:I6)</f>
        <v>445904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75" t="s">
        <v>32</v>
      </c>
      <c r="R6" s="30">
        <f>C6</f>
        <v>2196536</v>
      </c>
      <c r="S6" s="30">
        <f>SUM(D6:I6)</f>
        <v>445904</v>
      </c>
      <c r="T6" s="30">
        <f>SUM(C6:P6)-R6-S6</f>
        <v>0</v>
      </c>
      <c r="U6" s="30">
        <v>0</v>
      </c>
      <c r="V6" s="30">
        <f>0</f>
        <v>0</v>
      </c>
      <c r="W6" s="30">
        <v>0</v>
      </c>
      <c r="X6" s="30">
        <v>0</v>
      </c>
      <c r="Y6" s="30">
        <v>0</v>
      </c>
      <c r="Z6" s="30">
        <v>0</v>
      </c>
    </row>
    <row r="7" spans="1:26" x14ac:dyDescent="0.3">
      <c r="A7" s="74"/>
      <c r="B7" s="17" t="s">
        <v>15</v>
      </c>
      <c r="C7" s="47">
        <v>2878425</v>
      </c>
      <c r="D7" s="47">
        <v>1864072</v>
      </c>
      <c r="E7" s="47">
        <f>2018302+SUM(log!F7:I7)</f>
        <v>2021812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75"/>
      <c r="R7" s="23">
        <f>D7</f>
        <v>1864072</v>
      </c>
      <c r="S7" s="23">
        <f>SUM(E7:I7)</f>
        <v>2021812</v>
      </c>
      <c r="T7" s="23">
        <f t="shared" ref="T7:T19" si="0">SUM(C7:P7)-R7-S7</f>
        <v>2878425</v>
      </c>
      <c r="U7" s="23">
        <f>C7</f>
        <v>2878425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</row>
    <row r="8" spans="1:26" x14ac:dyDescent="0.3">
      <c r="A8" s="74"/>
      <c r="B8" s="13" t="s">
        <v>16</v>
      </c>
      <c r="C8" s="47">
        <v>549720</v>
      </c>
      <c r="D8" s="47">
        <v>528624</v>
      </c>
      <c r="E8" s="47">
        <v>2352894</v>
      </c>
      <c r="F8" s="49">
        <f>9456+SUM(log!G8:I8)</f>
        <v>9554</v>
      </c>
      <c r="G8" s="49"/>
      <c r="H8" s="49"/>
      <c r="I8" s="49"/>
      <c r="J8" s="47"/>
      <c r="K8" s="47"/>
      <c r="L8" s="47"/>
      <c r="M8" s="47"/>
      <c r="N8" s="47"/>
      <c r="O8" s="47"/>
      <c r="P8" s="47"/>
      <c r="Q8" s="75"/>
      <c r="R8" s="24">
        <f>E8</f>
        <v>2352894</v>
      </c>
      <c r="S8" s="24">
        <f>SUM(F8:I8)</f>
        <v>9554</v>
      </c>
      <c r="T8" s="24">
        <f t="shared" si="0"/>
        <v>1078344</v>
      </c>
      <c r="U8" s="24">
        <f>D8</f>
        <v>528624</v>
      </c>
      <c r="V8" s="24">
        <f>C8</f>
        <v>549720</v>
      </c>
      <c r="W8" s="24">
        <v>0</v>
      </c>
      <c r="X8" s="24">
        <v>0</v>
      </c>
      <c r="Y8" s="24">
        <v>0</v>
      </c>
      <c r="Z8" s="24">
        <v>0</v>
      </c>
    </row>
    <row r="9" spans="1:26" x14ac:dyDescent="0.3">
      <c r="A9" s="74"/>
      <c r="B9" s="18" t="s">
        <v>17</v>
      </c>
      <c r="C9" s="47">
        <v>50333</v>
      </c>
      <c r="D9" s="47">
        <v>49299</v>
      </c>
      <c r="E9" s="47">
        <v>1072855</v>
      </c>
      <c r="F9" s="49">
        <v>8209</v>
      </c>
      <c r="G9" s="49">
        <f>230+SUM(log!H9:I9)</f>
        <v>267</v>
      </c>
      <c r="H9" s="49"/>
      <c r="I9" s="49"/>
      <c r="J9" s="47"/>
      <c r="K9" s="47"/>
      <c r="L9" s="47"/>
      <c r="M9" s="47"/>
      <c r="N9" s="47"/>
      <c r="O9" s="47"/>
      <c r="P9" s="47"/>
      <c r="Q9" s="75"/>
      <c r="R9" s="25">
        <f>F9</f>
        <v>8209</v>
      </c>
      <c r="S9" s="25">
        <f>SUM(G9:I9)</f>
        <v>267</v>
      </c>
      <c r="T9" s="25">
        <f t="shared" si="0"/>
        <v>1172487</v>
      </c>
      <c r="U9" s="25">
        <f>E9</f>
        <v>1072855</v>
      </c>
      <c r="V9" s="25">
        <f>D9</f>
        <v>49299</v>
      </c>
      <c r="W9" s="25">
        <f>C9</f>
        <v>50333</v>
      </c>
      <c r="X9" s="25">
        <v>0</v>
      </c>
      <c r="Y9" s="25">
        <v>0</v>
      </c>
      <c r="Z9" s="25">
        <v>0</v>
      </c>
    </row>
    <row r="10" spans="1:26" x14ac:dyDescent="0.3">
      <c r="A10" s="74"/>
      <c r="B10" s="14" t="s">
        <v>18</v>
      </c>
      <c r="C10" s="47">
        <v>3129</v>
      </c>
      <c r="D10" s="47">
        <v>4590</v>
      </c>
      <c r="E10" s="47">
        <v>326304</v>
      </c>
      <c r="F10" s="49">
        <v>5948</v>
      </c>
      <c r="G10" s="49">
        <v>147</v>
      </c>
      <c r="H10" s="49">
        <f>74+log!I10</f>
        <v>84</v>
      </c>
      <c r="I10" s="49"/>
      <c r="J10" s="47"/>
      <c r="K10" s="47"/>
      <c r="L10" s="47"/>
      <c r="M10" s="47"/>
      <c r="N10" s="47"/>
      <c r="O10" s="47"/>
      <c r="P10" s="47"/>
      <c r="Q10" s="75"/>
      <c r="R10" s="26">
        <f>G10</f>
        <v>147</v>
      </c>
      <c r="S10" s="26">
        <f>SUM(H10:I10)</f>
        <v>84</v>
      </c>
      <c r="T10" s="26">
        <f t="shared" si="0"/>
        <v>339971</v>
      </c>
      <c r="U10" s="26">
        <f>F10</f>
        <v>5948</v>
      </c>
      <c r="V10" s="26">
        <f>E10</f>
        <v>326304</v>
      </c>
      <c r="W10" s="26">
        <f>D10</f>
        <v>4590</v>
      </c>
      <c r="X10" s="26">
        <f>C10</f>
        <v>3129</v>
      </c>
      <c r="Y10" s="26">
        <v>0</v>
      </c>
      <c r="Z10" s="26">
        <v>0</v>
      </c>
    </row>
    <row r="11" spans="1:26" x14ac:dyDescent="0.3">
      <c r="A11" s="74"/>
      <c r="B11" s="15" t="s">
        <v>19</v>
      </c>
      <c r="C11" s="47">
        <v>231</v>
      </c>
      <c r="D11" s="47">
        <v>585</v>
      </c>
      <c r="E11" s="47">
        <v>65670</v>
      </c>
      <c r="F11" s="49">
        <v>4646</v>
      </c>
      <c r="G11" s="49">
        <v>147</v>
      </c>
      <c r="H11" s="49">
        <v>51</v>
      </c>
      <c r="I11" s="49">
        <v>79</v>
      </c>
      <c r="J11" s="47"/>
      <c r="K11" s="47"/>
      <c r="L11" s="47"/>
      <c r="M11" s="47"/>
      <c r="N11" s="47"/>
      <c r="O11" s="47"/>
      <c r="P11" s="47"/>
      <c r="Q11" s="75"/>
      <c r="R11" s="27">
        <f>H11</f>
        <v>51</v>
      </c>
      <c r="S11" s="27">
        <f>SUM(I11)</f>
        <v>79</v>
      </c>
      <c r="T11" s="27">
        <f t="shared" si="0"/>
        <v>71279</v>
      </c>
      <c r="U11" s="27">
        <f>G11</f>
        <v>147</v>
      </c>
      <c r="V11" s="27">
        <f>F11</f>
        <v>4646</v>
      </c>
      <c r="W11" s="27">
        <f>E11</f>
        <v>65670</v>
      </c>
      <c r="X11" s="27">
        <f>D11</f>
        <v>585</v>
      </c>
      <c r="Y11" s="27">
        <f>C11</f>
        <v>231</v>
      </c>
      <c r="Z11" s="27">
        <v>0</v>
      </c>
    </row>
    <row r="12" spans="1:26" x14ac:dyDescent="0.3">
      <c r="A12" s="74" t="s">
        <v>3</v>
      </c>
      <c r="B12" s="12" t="s">
        <v>13</v>
      </c>
      <c r="C12" s="47"/>
      <c r="D12" s="47"/>
      <c r="E12" s="47"/>
      <c r="F12" s="47"/>
      <c r="G12" s="47"/>
      <c r="H12" s="47"/>
      <c r="I12" s="47"/>
      <c r="J12" s="47">
        <v>623064</v>
      </c>
      <c r="K12" s="47"/>
      <c r="L12" s="47"/>
      <c r="M12" s="47"/>
      <c r="N12" s="47"/>
      <c r="O12" s="47"/>
      <c r="P12" s="47"/>
      <c r="Q12" s="75"/>
      <c r="R12" s="28">
        <f>I12</f>
        <v>0</v>
      </c>
      <c r="S12" s="28">
        <v>0</v>
      </c>
      <c r="T12" s="28">
        <f t="shared" si="0"/>
        <v>623064</v>
      </c>
      <c r="U12" s="28">
        <f>H12</f>
        <v>0</v>
      </c>
      <c r="V12" s="28">
        <f>G12</f>
        <v>0</v>
      </c>
      <c r="W12" s="28">
        <f>F12</f>
        <v>0</v>
      </c>
      <c r="X12" s="28">
        <f>E12</f>
        <v>0</v>
      </c>
      <c r="Y12" s="28">
        <f>D12</f>
        <v>0</v>
      </c>
      <c r="Z12" s="28">
        <f>C12</f>
        <v>0</v>
      </c>
    </row>
    <row r="13" spans="1:26" x14ac:dyDescent="0.3">
      <c r="A13" s="74"/>
      <c r="B13" s="16" t="s">
        <v>14</v>
      </c>
      <c r="C13" s="47"/>
      <c r="D13" s="47"/>
      <c r="E13" s="47"/>
      <c r="F13" s="47"/>
      <c r="G13" s="47"/>
      <c r="H13" s="47"/>
      <c r="I13" s="47"/>
      <c r="J13" s="47">
        <v>1813454</v>
      </c>
      <c r="K13" s="47">
        <v>293568</v>
      </c>
      <c r="L13" s="47"/>
      <c r="M13" s="47"/>
      <c r="N13" s="47"/>
      <c r="O13" s="47"/>
      <c r="P13" s="47"/>
      <c r="Q13" s="75" t="s">
        <v>33</v>
      </c>
      <c r="R13" s="22">
        <f>J13</f>
        <v>1813454</v>
      </c>
      <c r="S13" s="22">
        <f>SUM(K13:P13)</f>
        <v>293568</v>
      </c>
      <c r="T13" s="22">
        <f t="shared" si="0"/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</row>
    <row r="14" spans="1:26" x14ac:dyDescent="0.3">
      <c r="A14" s="74"/>
      <c r="B14" s="17" t="s">
        <v>15</v>
      </c>
      <c r="C14" s="47"/>
      <c r="D14" s="47"/>
      <c r="E14" s="47"/>
      <c r="F14" s="47"/>
      <c r="G14" s="47"/>
      <c r="H14" s="47"/>
      <c r="I14" s="47"/>
      <c r="J14" s="47">
        <v>5576995</v>
      </c>
      <c r="K14" s="47">
        <v>1034406</v>
      </c>
      <c r="L14" s="47">
        <v>2932405</v>
      </c>
      <c r="M14" s="47"/>
      <c r="N14" s="47"/>
      <c r="O14" s="47"/>
      <c r="P14" s="47"/>
      <c r="Q14" s="75"/>
      <c r="R14" s="23">
        <f>K14</f>
        <v>1034406</v>
      </c>
      <c r="S14" s="23">
        <f>SUM(L14:P14)</f>
        <v>2932405</v>
      </c>
      <c r="T14" s="23">
        <f t="shared" si="0"/>
        <v>5576995</v>
      </c>
      <c r="U14" s="23">
        <f>J14</f>
        <v>5576995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</row>
    <row r="15" spans="1:26" x14ac:dyDescent="0.3">
      <c r="A15" s="74"/>
      <c r="B15" s="13" t="s">
        <v>16</v>
      </c>
      <c r="C15" s="47"/>
      <c r="D15" s="47"/>
      <c r="E15" s="47"/>
      <c r="F15" s="47"/>
      <c r="G15" s="47"/>
      <c r="H15" s="47"/>
      <c r="I15" s="47"/>
      <c r="J15" s="47">
        <v>1750865</v>
      </c>
      <c r="K15" s="47">
        <v>259305</v>
      </c>
      <c r="L15" s="47">
        <v>2902154</v>
      </c>
      <c r="M15" s="49">
        <v>6859</v>
      </c>
      <c r="N15" s="49"/>
      <c r="O15" s="49"/>
      <c r="P15" s="49"/>
      <c r="Q15" s="75"/>
      <c r="R15" s="24">
        <f>L15</f>
        <v>2902154</v>
      </c>
      <c r="S15" s="24">
        <f>SUM(M15:P15)</f>
        <v>6859</v>
      </c>
      <c r="T15" s="24">
        <f t="shared" si="0"/>
        <v>2010170</v>
      </c>
      <c r="U15" s="24">
        <f>K15</f>
        <v>259305</v>
      </c>
      <c r="V15" s="24">
        <f>J15</f>
        <v>1750865</v>
      </c>
      <c r="W15" s="24">
        <v>0</v>
      </c>
      <c r="X15" s="24">
        <v>0</v>
      </c>
      <c r="Y15" s="24">
        <v>0</v>
      </c>
      <c r="Z15" s="24">
        <v>0</v>
      </c>
    </row>
    <row r="16" spans="1:26" x14ac:dyDescent="0.3">
      <c r="A16" s="74"/>
      <c r="B16" s="18" t="s">
        <v>17</v>
      </c>
      <c r="C16" s="47"/>
      <c r="D16" s="47"/>
      <c r="E16" s="47"/>
      <c r="F16" s="47"/>
      <c r="G16" s="47"/>
      <c r="H16" s="47"/>
      <c r="I16" s="47"/>
      <c r="J16" s="47">
        <v>245898</v>
      </c>
      <c r="K16" s="47">
        <v>40757</v>
      </c>
      <c r="L16" s="47">
        <v>958213</v>
      </c>
      <c r="M16" s="49">
        <v>5951</v>
      </c>
      <c r="N16" s="49">
        <v>487</v>
      </c>
      <c r="O16" s="49"/>
      <c r="P16" s="49"/>
      <c r="Q16" s="75"/>
      <c r="R16" s="25">
        <f>M16</f>
        <v>5951</v>
      </c>
      <c r="S16" s="25">
        <f>SUM(N16:P16)</f>
        <v>487</v>
      </c>
      <c r="T16" s="25">
        <f t="shared" si="0"/>
        <v>1244868</v>
      </c>
      <c r="U16" s="25">
        <f>L16</f>
        <v>958213</v>
      </c>
      <c r="V16" s="25">
        <f>K16</f>
        <v>40757</v>
      </c>
      <c r="W16" s="25">
        <f>J16</f>
        <v>245898</v>
      </c>
      <c r="X16" s="25">
        <v>0</v>
      </c>
      <c r="Y16" s="25">
        <v>0</v>
      </c>
      <c r="Z16" s="25">
        <v>0</v>
      </c>
    </row>
    <row r="17" spans="1:27" x14ac:dyDescent="0.3">
      <c r="A17" s="74"/>
      <c r="B17" s="14" t="s">
        <v>18</v>
      </c>
      <c r="C17" s="47"/>
      <c r="D17" s="47"/>
      <c r="E17" s="47"/>
      <c r="F17" s="47"/>
      <c r="G17" s="47"/>
      <c r="H17" s="47"/>
      <c r="I17" s="47"/>
      <c r="J17" s="47">
        <v>16511</v>
      </c>
      <c r="K17" s="47">
        <v>11186</v>
      </c>
      <c r="L17" s="47">
        <v>327123</v>
      </c>
      <c r="M17" s="49">
        <v>4798</v>
      </c>
      <c r="N17" s="49">
        <v>462</v>
      </c>
      <c r="O17" s="49">
        <v>244</v>
      </c>
      <c r="P17" s="49"/>
      <c r="Q17" s="75"/>
      <c r="R17" s="26">
        <f>N17</f>
        <v>462</v>
      </c>
      <c r="S17" s="26">
        <f>SUM(O17:P17)</f>
        <v>244</v>
      </c>
      <c r="T17" s="26">
        <f t="shared" si="0"/>
        <v>359618</v>
      </c>
      <c r="U17" s="26">
        <f>M17</f>
        <v>4798</v>
      </c>
      <c r="V17" s="26">
        <f>L17</f>
        <v>327123</v>
      </c>
      <c r="W17" s="26">
        <f>K17</f>
        <v>11186</v>
      </c>
      <c r="X17" s="26"/>
      <c r="Y17" s="26">
        <v>0</v>
      </c>
      <c r="Z17" s="26">
        <v>0</v>
      </c>
    </row>
    <row r="18" spans="1:27" x14ac:dyDescent="0.3">
      <c r="A18" s="74"/>
      <c r="B18" s="15" t="s">
        <v>19</v>
      </c>
      <c r="C18" s="47"/>
      <c r="D18" s="47"/>
      <c r="E18" s="47"/>
      <c r="F18" s="47"/>
      <c r="G18" s="47"/>
      <c r="H18" s="47"/>
      <c r="I18" s="47"/>
      <c r="J18" s="47">
        <v>776</v>
      </c>
      <c r="K18" s="47">
        <v>1066</v>
      </c>
      <c r="L18" s="47">
        <v>114525</v>
      </c>
      <c r="M18" s="49">
        <v>2369</v>
      </c>
      <c r="N18" s="49">
        <v>562</v>
      </c>
      <c r="O18" s="49">
        <v>456</v>
      </c>
      <c r="P18" s="49">
        <v>455</v>
      </c>
      <c r="Q18" s="75"/>
      <c r="R18" s="27">
        <f>O18</f>
        <v>456</v>
      </c>
      <c r="S18" s="27">
        <f>P18</f>
        <v>455</v>
      </c>
      <c r="T18" s="27">
        <f t="shared" si="0"/>
        <v>119298</v>
      </c>
      <c r="U18" s="27">
        <f>N18</f>
        <v>562</v>
      </c>
      <c r="V18" s="27">
        <f>M18</f>
        <v>2369</v>
      </c>
      <c r="W18" s="27">
        <f>L18</f>
        <v>114525</v>
      </c>
      <c r="X18" s="27"/>
      <c r="Y18" s="27"/>
      <c r="Z18" s="27">
        <v>0</v>
      </c>
    </row>
    <row r="19" spans="1:27" ht="15" thickBot="1" x14ac:dyDescent="0.35">
      <c r="Q19" s="75"/>
      <c r="R19" s="29">
        <f>P19</f>
        <v>0</v>
      </c>
      <c r="S19" s="29">
        <v>0</v>
      </c>
      <c r="T19" s="29">
        <f t="shared" si="0"/>
        <v>0</v>
      </c>
      <c r="U19" s="29">
        <f>O19</f>
        <v>0</v>
      </c>
      <c r="V19" s="29">
        <f>N19</f>
        <v>0</v>
      </c>
      <c r="W19" s="29">
        <f>M19</f>
        <v>0</v>
      </c>
      <c r="X19" s="29"/>
      <c r="Y19" s="29"/>
      <c r="Z19" s="29"/>
    </row>
    <row r="20" spans="1:27" ht="15" thickBot="1" x14ac:dyDescent="0.35">
      <c r="R20" s="19">
        <f>SUM(R6:R19)</f>
        <v>12178792</v>
      </c>
      <c r="S20" s="20">
        <f t="shared" ref="S20:Z20" si="1">SUM(S6:S19)</f>
        <v>5711718</v>
      </c>
      <c r="T20" s="20">
        <f t="shared" si="1"/>
        <v>15474519</v>
      </c>
      <c r="U20" s="20">
        <f t="shared" si="1"/>
        <v>11285872</v>
      </c>
      <c r="V20" s="20">
        <f t="shared" si="1"/>
        <v>3051083</v>
      </c>
      <c r="W20" s="20">
        <f t="shared" si="1"/>
        <v>492202</v>
      </c>
      <c r="X20" s="20">
        <f t="shared" si="1"/>
        <v>3714</v>
      </c>
      <c r="Y20" s="20">
        <f t="shared" si="1"/>
        <v>231</v>
      </c>
      <c r="Z20" s="21">
        <f t="shared" si="1"/>
        <v>0</v>
      </c>
      <c r="AA20" s="5">
        <f>R20+S20+T20</f>
        <v>33365029</v>
      </c>
    </row>
    <row r="21" spans="1:27" x14ac:dyDescent="0.3">
      <c r="U21" s="3">
        <f>U20/$AA$20</f>
        <v>0.33825452392083938</v>
      </c>
      <c r="V21" s="3">
        <f t="shared" ref="V21:Z21" si="2">V20/$AA$20</f>
        <v>9.1445537182059694E-2</v>
      </c>
      <c r="W21" s="3">
        <f t="shared" si="2"/>
        <v>1.475203273463362E-2</v>
      </c>
      <c r="X21" s="3">
        <f t="shared" si="2"/>
        <v>1.1131415470971117E-4</v>
      </c>
      <c r="Y21" s="3">
        <f t="shared" si="2"/>
        <v>6.9234167307332476E-6</v>
      </c>
      <c r="Z21" s="3">
        <f t="shared" si="2"/>
        <v>0</v>
      </c>
    </row>
    <row r="23" spans="1:27" ht="43.2" x14ac:dyDescent="0.3">
      <c r="A23" s="48" t="s">
        <v>34</v>
      </c>
    </row>
    <row r="24" spans="1:27" x14ac:dyDescent="0.3">
      <c r="A24" t="s">
        <v>33</v>
      </c>
      <c r="B24" s="5">
        <f>SUM(F8:I11)</f>
        <v>29132</v>
      </c>
    </row>
    <row r="25" spans="1:27" x14ac:dyDescent="0.3">
      <c r="A25" t="s">
        <v>32</v>
      </c>
      <c r="B25" s="5">
        <f>SUM(M15:P18)</f>
        <v>22643</v>
      </c>
    </row>
    <row r="27" spans="1:27" x14ac:dyDescent="0.3">
      <c r="B27" s="5"/>
    </row>
    <row r="30" spans="1:27" x14ac:dyDescent="0.3">
      <c r="A30" t="s">
        <v>38</v>
      </c>
      <c r="B30" s="5">
        <f>SUM(C5:E11)-C5-D6-E7</f>
        <v>11943267</v>
      </c>
      <c r="C30" s="5">
        <f>B30/31</f>
        <v>385266.67741935485</v>
      </c>
    </row>
    <row r="31" spans="1:27" x14ac:dyDescent="0.3">
      <c r="A31" t="s">
        <v>39</v>
      </c>
    </row>
    <row r="34" spans="1:1" x14ac:dyDescent="0.3">
      <c r="A34" t="s">
        <v>40</v>
      </c>
    </row>
    <row r="35" spans="1:1" x14ac:dyDescent="0.3">
      <c r="A35" t="s">
        <v>41</v>
      </c>
    </row>
  </sheetData>
  <mergeCells count="7">
    <mergeCell ref="C1:P1"/>
    <mergeCell ref="C2:I2"/>
    <mergeCell ref="J2:P2"/>
    <mergeCell ref="A5:A11"/>
    <mergeCell ref="Q6:Q12"/>
    <mergeCell ref="A12:A18"/>
    <mergeCell ref="Q13:Q19"/>
  </mergeCells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03"/>
  <sheetViews>
    <sheetView workbookViewId="0"/>
  </sheetViews>
  <sheetFormatPr baseColWidth="10" defaultColWidth="9.109375" defaultRowHeight="14.4" x14ac:dyDescent="0.3"/>
  <sheetData>
    <row r="1" spans="1:98" x14ac:dyDescent="0.3">
      <c r="C1" s="1"/>
      <c r="D1" s="74" t="s">
        <v>0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</row>
    <row r="2" spans="1:98" x14ac:dyDescent="0.3">
      <c r="C2" s="1" t="s">
        <v>1</v>
      </c>
      <c r="D2" s="74" t="s">
        <v>2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 t="s">
        <v>3</v>
      </c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</row>
    <row r="3" spans="1:98" x14ac:dyDescent="0.3">
      <c r="C3" s="1" t="s">
        <v>4</v>
      </c>
      <c r="D3" s="74" t="s">
        <v>5</v>
      </c>
      <c r="E3" s="74"/>
      <c r="F3" s="74"/>
      <c r="G3" s="74"/>
      <c r="H3" s="74"/>
      <c r="I3" s="74"/>
      <c r="J3" s="74"/>
      <c r="K3" s="74" t="s">
        <v>6</v>
      </c>
      <c r="L3" s="74"/>
      <c r="M3" s="74"/>
      <c r="N3" s="74"/>
      <c r="O3" s="74"/>
      <c r="P3" s="74"/>
      <c r="Q3" s="74"/>
      <c r="R3" s="74" t="s">
        <v>7</v>
      </c>
      <c r="S3" s="74"/>
      <c r="T3" s="74"/>
      <c r="U3" s="74"/>
      <c r="V3" s="74"/>
      <c r="W3" s="74"/>
      <c r="X3" s="74"/>
      <c r="Y3" s="74" t="s">
        <v>8</v>
      </c>
      <c r="Z3" s="74"/>
      <c r="AA3" s="74"/>
      <c r="AB3" s="74"/>
      <c r="AC3" s="74"/>
      <c r="AD3" s="74"/>
      <c r="AE3" s="74"/>
      <c r="AF3" s="74" t="s">
        <v>9</v>
      </c>
      <c r="AG3" s="74"/>
      <c r="AH3" s="74"/>
      <c r="AI3" s="74"/>
      <c r="AJ3" s="74"/>
      <c r="AK3" s="74" t="s">
        <v>10</v>
      </c>
      <c r="AL3" s="74"/>
      <c r="AM3" s="74"/>
      <c r="AN3" s="74"/>
      <c r="AO3" s="74"/>
      <c r="AP3" s="74"/>
      <c r="AQ3" s="74" t="s">
        <v>11</v>
      </c>
      <c r="AR3" s="74"/>
      <c r="AS3" s="74"/>
      <c r="AT3" s="74"/>
      <c r="AU3" s="74"/>
      <c r="AV3" s="74"/>
      <c r="AW3" s="74"/>
      <c r="AX3" s="74" t="s">
        <v>5</v>
      </c>
      <c r="AY3" s="74"/>
      <c r="AZ3" s="74"/>
      <c r="BA3" s="74"/>
      <c r="BB3" s="74"/>
      <c r="BC3" s="74"/>
      <c r="BD3" s="74"/>
      <c r="BE3" s="74" t="s">
        <v>6</v>
      </c>
      <c r="BF3" s="74"/>
      <c r="BG3" s="74"/>
      <c r="BH3" s="74"/>
      <c r="BI3" s="74"/>
      <c r="BJ3" s="74"/>
      <c r="BK3" s="74"/>
      <c r="BL3" s="74" t="s">
        <v>7</v>
      </c>
      <c r="BM3" s="74"/>
      <c r="BN3" s="74"/>
      <c r="BO3" s="74"/>
      <c r="BP3" s="74"/>
      <c r="BQ3" s="74"/>
      <c r="BR3" s="74"/>
      <c r="BS3" s="74" t="s">
        <v>8</v>
      </c>
      <c r="BT3" s="74"/>
      <c r="BU3" s="74"/>
      <c r="BV3" s="74"/>
      <c r="BW3" s="74"/>
      <c r="BX3" s="74"/>
      <c r="BY3" s="74"/>
      <c r="BZ3" s="74" t="s">
        <v>9</v>
      </c>
      <c r="CA3" s="74"/>
      <c r="CB3" s="74"/>
      <c r="CC3" s="74"/>
      <c r="CD3" s="74"/>
      <c r="CE3" s="74"/>
      <c r="CF3" s="74"/>
      <c r="CG3" s="74" t="s">
        <v>10</v>
      </c>
      <c r="CH3" s="74"/>
      <c r="CI3" s="74"/>
      <c r="CJ3" s="74"/>
      <c r="CK3" s="74"/>
      <c r="CL3" s="74"/>
      <c r="CM3" s="74"/>
      <c r="CN3" s="74" t="s">
        <v>11</v>
      </c>
      <c r="CO3" s="74"/>
      <c r="CP3" s="74"/>
      <c r="CQ3" s="74"/>
      <c r="CR3" s="74"/>
      <c r="CS3" s="74"/>
      <c r="CT3" s="74"/>
    </row>
    <row r="4" spans="1:98" x14ac:dyDescent="0.3"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13</v>
      </c>
      <c r="Z4" s="1" t="s">
        <v>14</v>
      </c>
      <c r="AA4" s="1" t="s">
        <v>15</v>
      </c>
      <c r="AB4" s="1" t="s">
        <v>16</v>
      </c>
      <c r="AC4" s="1" t="s">
        <v>17</v>
      </c>
      <c r="AD4" s="1" t="s">
        <v>18</v>
      </c>
      <c r="AE4" s="1" t="s">
        <v>19</v>
      </c>
      <c r="AF4" s="1" t="s">
        <v>13</v>
      </c>
      <c r="AG4" s="1" t="s">
        <v>14</v>
      </c>
      <c r="AH4" s="1" t="s">
        <v>15</v>
      </c>
      <c r="AI4" s="1" t="s">
        <v>16</v>
      </c>
      <c r="AJ4" s="1" t="s">
        <v>17</v>
      </c>
      <c r="AK4" s="1" t="s">
        <v>13</v>
      </c>
      <c r="AL4" s="1" t="s">
        <v>14</v>
      </c>
      <c r="AM4" s="1" t="s">
        <v>15</v>
      </c>
      <c r="AN4" s="1" t="s">
        <v>16</v>
      </c>
      <c r="AO4" s="1" t="s">
        <v>17</v>
      </c>
      <c r="AP4" s="1" t="s">
        <v>19</v>
      </c>
      <c r="AQ4" s="1" t="s">
        <v>13</v>
      </c>
      <c r="AR4" s="1" t="s">
        <v>14</v>
      </c>
      <c r="AS4" s="1" t="s">
        <v>15</v>
      </c>
      <c r="AT4" s="1" t="s">
        <v>16</v>
      </c>
      <c r="AU4" s="1" t="s">
        <v>17</v>
      </c>
      <c r="AV4" s="1" t="s">
        <v>18</v>
      </c>
      <c r="AW4" s="1" t="s">
        <v>19</v>
      </c>
      <c r="AX4" s="1" t="s">
        <v>13</v>
      </c>
      <c r="AY4" s="1" t="s">
        <v>14</v>
      </c>
      <c r="AZ4" s="1" t="s">
        <v>15</v>
      </c>
      <c r="BA4" s="1" t="s">
        <v>16</v>
      </c>
      <c r="BB4" s="1" t="s">
        <v>17</v>
      </c>
      <c r="BC4" s="1" t="s">
        <v>18</v>
      </c>
      <c r="BD4" s="1" t="s">
        <v>19</v>
      </c>
      <c r="BE4" s="1" t="s">
        <v>13</v>
      </c>
      <c r="BF4" s="1" t="s">
        <v>14</v>
      </c>
      <c r="BG4" s="1" t="s">
        <v>15</v>
      </c>
      <c r="BH4" s="1" t="s">
        <v>16</v>
      </c>
      <c r="BI4" s="1" t="s">
        <v>17</v>
      </c>
      <c r="BJ4" s="1" t="s">
        <v>18</v>
      </c>
      <c r="BK4" s="1" t="s">
        <v>19</v>
      </c>
      <c r="BL4" s="1" t="s">
        <v>13</v>
      </c>
      <c r="BM4" s="1" t="s">
        <v>14</v>
      </c>
      <c r="BN4" s="1" t="s">
        <v>15</v>
      </c>
      <c r="BO4" s="1" t="s">
        <v>16</v>
      </c>
      <c r="BP4" s="1" t="s">
        <v>17</v>
      </c>
      <c r="BQ4" s="1" t="s">
        <v>18</v>
      </c>
      <c r="BR4" s="1" t="s">
        <v>19</v>
      </c>
      <c r="BS4" s="1" t="s">
        <v>13</v>
      </c>
      <c r="BT4" s="1" t="s">
        <v>14</v>
      </c>
      <c r="BU4" s="1" t="s">
        <v>15</v>
      </c>
      <c r="BV4" s="1" t="s">
        <v>16</v>
      </c>
      <c r="BW4" s="1" t="s">
        <v>17</v>
      </c>
      <c r="BX4" s="1" t="s">
        <v>18</v>
      </c>
      <c r="BY4" s="1" t="s">
        <v>19</v>
      </c>
      <c r="BZ4" s="1" t="s">
        <v>13</v>
      </c>
      <c r="CA4" s="1" t="s">
        <v>14</v>
      </c>
      <c r="CB4" s="1" t="s">
        <v>15</v>
      </c>
      <c r="CC4" s="1" t="s">
        <v>16</v>
      </c>
      <c r="CD4" s="1" t="s">
        <v>17</v>
      </c>
      <c r="CE4" s="1" t="s">
        <v>18</v>
      </c>
      <c r="CF4" s="1" t="s">
        <v>19</v>
      </c>
      <c r="CG4" s="1" t="s">
        <v>13</v>
      </c>
      <c r="CH4" s="1" t="s">
        <v>14</v>
      </c>
      <c r="CI4" s="1" t="s">
        <v>15</v>
      </c>
      <c r="CJ4" s="1" t="s">
        <v>16</v>
      </c>
      <c r="CK4" s="1" t="s">
        <v>17</v>
      </c>
      <c r="CL4" s="1" t="s">
        <v>18</v>
      </c>
      <c r="CM4" s="1" t="s">
        <v>19</v>
      </c>
      <c r="CN4" s="1" t="s">
        <v>13</v>
      </c>
      <c r="CO4" s="1" t="s">
        <v>14</v>
      </c>
      <c r="CP4" s="1" t="s">
        <v>15</v>
      </c>
      <c r="CQ4" s="1" t="s">
        <v>16</v>
      </c>
      <c r="CR4" s="1" t="s">
        <v>17</v>
      </c>
      <c r="CS4" s="1" t="s">
        <v>18</v>
      </c>
      <c r="CT4" s="1" t="s">
        <v>19</v>
      </c>
    </row>
    <row r="5" spans="1:98" x14ac:dyDescent="0.3">
      <c r="A5" s="1" t="s">
        <v>1</v>
      </c>
      <c r="B5" s="1" t="s">
        <v>4</v>
      </c>
      <c r="C5" s="1" t="s">
        <v>20</v>
      </c>
    </row>
    <row r="6" spans="1:98" x14ac:dyDescent="0.3">
      <c r="A6" s="74" t="s">
        <v>2</v>
      </c>
      <c r="B6" s="74" t="s">
        <v>5</v>
      </c>
      <c r="C6" s="1" t="s">
        <v>13</v>
      </c>
      <c r="D6">
        <v>1528</v>
      </c>
      <c r="E6">
        <v>41</v>
      </c>
      <c r="F6">
        <v>36</v>
      </c>
    </row>
    <row r="7" spans="1:98" x14ac:dyDescent="0.3">
      <c r="A7" s="74"/>
      <c r="B7" s="74"/>
      <c r="C7" s="1" t="s">
        <v>14</v>
      </c>
      <c r="D7">
        <v>6342</v>
      </c>
      <c r="E7">
        <v>312</v>
      </c>
      <c r="F7">
        <v>201</v>
      </c>
    </row>
    <row r="8" spans="1:98" x14ac:dyDescent="0.3">
      <c r="A8" s="74"/>
      <c r="B8" s="74"/>
      <c r="C8" s="1" t="s">
        <v>15</v>
      </c>
      <c r="D8">
        <v>31601</v>
      </c>
      <c r="E8">
        <v>5053</v>
      </c>
      <c r="F8">
        <v>11537</v>
      </c>
      <c r="G8">
        <v>28</v>
      </c>
    </row>
    <row r="9" spans="1:98" x14ac:dyDescent="0.3">
      <c r="A9" s="74"/>
      <c r="B9" s="74"/>
      <c r="C9" s="1" t="s">
        <v>16</v>
      </c>
      <c r="D9">
        <v>23462</v>
      </c>
      <c r="E9">
        <v>2497</v>
      </c>
      <c r="F9">
        <v>25160</v>
      </c>
      <c r="G9">
        <v>333</v>
      </c>
      <c r="H9">
        <v>2</v>
      </c>
    </row>
    <row r="10" spans="1:98" x14ac:dyDescent="0.3">
      <c r="A10" s="74"/>
      <c r="B10" s="74"/>
      <c r="C10" s="1" t="s">
        <v>17</v>
      </c>
      <c r="D10">
        <v>3080</v>
      </c>
      <c r="E10">
        <v>720</v>
      </c>
      <c r="F10">
        <v>12430</v>
      </c>
      <c r="G10">
        <v>345</v>
      </c>
      <c r="H10">
        <v>12</v>
      </c>
    </row>
    <row r="11" spans="1:98" x14ac:dyDescent="0.3">
      <c r="A11" s="74"/>
      <c r="B11" s="74"/>
      <c r="C11" s="1" t="s">
        <v>18</v>
      </c>
      <c r="D11">
        <v>117</v>
      </c>
      <c r="E11">
        <v>131</v>
      </c>
      <c r="F11">
        <v>8342</v>
      </c>
      <c r="G11">
        <v>209</v>
      </c>
      <c r="H11">
        <v>2</v>
      </c>
      <c r="I11">
        <v>4</v>
      </c>
      <c r="J11">
        <v>1</v>
      </c>
    </row>
    <row r="12" spans="1:98" x14ac:dyDescent="0.3">
      <c r="A12" s="74"/>
      <c r="B12" s="74"/>
      <c r="C12" s="1" t="s">
        <v>19</v>
      </c>
      <c r="D12">
        <v>5</v>
      </c>
      <c r="E12">
        <v>28</v>
      </c>
      <c r="F12">
        <v>2891</v>
      </c>
      <c r="G12">
        <v>222</v>
      </c>
      <c r="H12">
        <v>5</v>
      </c>
      <c r="J12">
        <v>4</v>
      </c>
    </row>
    <row r="13" spans="1:98" x14ac:dyDescent="0.3">
      <c r="A13" s="74"/>
      <c r="B13" s="74" t="s">
        <v>6</v>
      </c>
      <c r="C13" s="1" t="s">
        <v>13</v>
      </c>
      <c r="K13">
        <v>3168</v>
      </c>
      <c r="L13">
        <v>94</v>
      </c>
      <c r="M13">
        <v>111</v>
      </c>
    </row>
    <row r="14" spans="1:98" x14ac:dyDescent="0.3">
      <c r="A14" s="74"/>
      <c r="B14" s="74"/>
      <c r="C14" s="1" t="s">
        <v>14</v>
      </c>
      <c r="K14">
        <v>9203</v>
      </c>
      <c r="L14">
        <v>661</v>
      </c>
      <c r="M14">
        <v>342</v>
      </c>
    </row>
    <row r="15" spans="1:98" x14ac:dyDescent="0.3">
      <c r="A15" s="74"/>
      <c r="B15" s="74"/>
      <c r="C15" s="1" t="s">
        <v>15</v>
      </c>
      <c r="K15">
        <v>18299</v>
      </c>
      <c r="L15">
        <v>12682</v>
      </c>
      <c r="M15">
        <v>12499</v>
      </c>
      <c r="N15">
        <v>9</v>
      </c>
    </row>
    <row r="16" spans="1:98" x14ac:dyDescent="0.3">
      <c r="A16" s="74"/>
      <c r="B16" s="74"/>
      <c r="C16" s="1" t="s">
        <v>16</v>
      </c>
      <c r="K16">
        <v>19354</v>
      </c>
      <c r="L16">
        <v>11650</v>
      </c>
      <c r="M16">
        <v>66510</v>
      </c>
      <c r="N16">
        <v>112</v>
      </c>
    </row>
    <row r="17" spans="1:30" x14ac:dyDescent="0.3">
      <c r="A17" s="74"/>
      <c r="B17" s="74"/>
      <c r="C17" s="1" t="s">
        <v>17</v>
      </c>
      <c r="K17">
        <v>7886</v>
      </c>
      <c r="L17">
        <v>1266</v>
      </c>
      <c r="M17">
        <v>46259</v>
      </c>
      <c r="N17">
        <v>550</v>
      </c>
      <c r="O17">
        <v>7</v>
      </c>
      <c r="P17">
        <v>1</v>
      </c>
    </row>
    <row r="18" spans="1:30" x14ac:dyDescent="0.3">
      <c r="A18" s="74"/>
      <c r="B18" s="74"/>
      <c r="C18" s="1" t="s">
        <v>18</v>
      </c>
      <c r="K18">
        <v>689</v>
      </c>
      <c r="L18">
        <v>286</v>
      </c>
      <c r="M18">
        <v>13995</v>
      </c>
      <c r="N18">
        <v>534</v>
      </c>
      <c r="O18">
        <v>23</v>
      </c>
      <c r="P18">
        <v>4</v>
      </c>
    </row>
    <row r="19" spans="1:30" x14ac:dyDescent="0.3">
      <c r="A19" s="74"/>
      <c r="B19" s="74"/>
      <c r="C19" s="1" t="s">
        <v>19</v>
      </c>
      <c r="K19">
        <v>9</v>
      </c>
      <c r="L19">
        <v>35</v>
      </c>
      <c r="M19">
        <v>3737</v>
      </c>
      <c r="N19">
        <v>213</v>
      </c>
      <c r="O19">
        <v>13</v>
      </c>
      <c r="P19">
        <v>5</v>
      </c>
      <c r="Q19">
        <v>8</v>
      </c>
    </row>
    <row r="20" spans="1:30" x14ac:dyDescent="0.3">
      <c r="A20" s="74"/>
      <c r="B20" s="74" t="s">
        <v>7</v>
      </c>
      <c r="C20" s="1" t="s">
        <v>13</v>
      </c>
      <c r="R20">
        <v>5516</v>
      </c>
      <c r="S20">
        <v>186</v>
      </c>
      <c r="T20">
        <v>90</v>
      </c>
    </row>
    <row r="21" spans="1:30" x14ac:dyDescent="0.3">
      <c r="A21" s="74"/>
      <c r="B21" s="74"/>
      <c r="C21" s="1" t="s">
        <v>14</v>
      </c>
      <c r="R21">
        <v>22315</v>
      </c>
      <c r="S21">
        <v>2005</v>
      </c>
      <c r="T21">
        <v>641</v>
      </c>
      <c r="U21">
        <v>1</v>
      </c>
    </row>
    <row r="22" spans="1:30" x14ac:dyDescent="0.3">
      <c r="A22" s="74"/>
      <c r="B22" s="74"/>
      <c r="C22" s="1" t="s">
        <v>15</v>
      </c>
      <c r="R22">
        <v>46236</v>
      </c>
      <c r="S22">
        <v>14417</v>
      </c>
      <c r="T22">
        <v>22513</v>
      </c>
      <c r="U22">
        <v>43</v>
      </c>
    </row>
    <row r="23" spans="1:30" x14ac:dyDescent="0.3">
      <c r="A23" s="74"/>
      <c r="B23" s="74"/>
      <c r="C23" s="1" t="s">
        <v>16</v>
      </c>
      <c r="R23">
        <v>8169</v>
      </c>
      <c r="S23">
        <v>4168</v>
      </c>
      <c r="T23">
        <v>20914</v>
      </c>
      <c r="U23">
        <v>139</v>
      </c>
      <c r="V23">
        <v>5</v>
      </c>
    </row>
    <row r="24" spans="1:30" x14ac:dyDescent="0.3">
      <c r="A24" s="74"/>
      <c r="B24" s="74"/>
      <c r="C24" s="1" t="s">
        <v>17</v>
      </c>
      <c r="R24">
        <v>780</v>
      </c>
      <c r="S24">
        <v>429</v>
      </c>
      <c r="T24">
        <v>8775</v>
      </c>
      <c r="U24">
        <v>95</v>
      </c>
      <c r="V24">
        <v>7</v>
      </c>
    </row>
    <row r="25" spans="1:30" x14ac:dyDescent="0.3">
      <c r="A25" s="74"/>
      <c r="B25" s="74"/>
      <c r="C25" s="1" t="s">
        <v>18</v>
      </c>
      <c r="R25">
        <v>55</v>
      </c>
      <c r="S25">
        <v>70</v>
      </c>
      <c r="T25">
        <v>2917</v>
      </c>
      <c r="U25">
        <v>71</v>
      </c>
      <c r="V25">
        <v>6</v>
      </c>
      <c r="W25">
        <v>2</v>
      </c>
    </row>
    <row r="26" spans="1:30" x14ac:dyDescent="0.3">
      <c r="A26" s="74"/>
      <c r="B26" s="74"/>
      <c r="C26" s="1" t="s">
        <v>19</v>
      </c>
      <c r="R26">
        <v>1</v>
      </c>
      <c r="S26">
        <v>7</v>
      </c>
      <c r="T26">
        <v>859</v>
      </c>
      <c r="U26">
        <v>55</v>
      </c>
      <c r="V26">
        <v>2</v>
      </c>
      <c r="W26">
        <v>4</v>
      </c>
      <c r="X26">
        <v>1</v>
      </c>
    </row>
    <row r="27" spans="1:30" x14ac:dyDescent="0.3">
      <c r="A27" s="74"/>
      <c r="B27" s="74" t="s">
        <v>8</v>
      </c>
      <c r="C27" s="1" t="s">
        <v>13</v>
      </c>
      <c r="Y27">
        <v>10461</v>
      </c>
      <c r="Z27">
        <v>360</v>
      </c>
      <c r="AA27">
        <v>51</v>
      </c>
    </row>
    <row r="28" spans="1:30" x14ac:dyDescent="0.3">
      <c r="A28" s="74"/>
      <c r="B28" s="74"/>
      <c r="C28" s="1" t="s">
        <v>14</v>
      </c>
      <c r="Y28">
        <v>31019</v>
      </c>
      <c r="Z28">
        <v>3323</v>
      </c>
      <c r="AA28">
        <v>1241</v>
      </c>
    </row>
    <row r="29" spans="1:30" x14ac:dyDescent="0.3">
      <c r="A29" s="74"/>
      <c r="B29" s="74"/>
      <c r="C29" s="1" t="s">
        <v>15</v>
      </c>
      <c r="Y29">
        <v>37834</v>
      </c>
      <c r="Z29">
        <v>9857</v>
      </c>
      <c r="AA29">
        <v>17003</v>
      </c>
      <c r="AB29">
        <v>43</v>
      </c>
    </row>
    <row r="30" spans="1:30" x14ac:dyDescent="0.3">
      <c r="A30" s="74"/>
      <c r="B30" s="74"/>
      <c r="C30" s="1" t="s">
        <v>16</v>
      </c>
      <c r="Y30">
        <v>1081</v>
      </c>
      <c r="Z30">
        <v>703</v>
      </c>
      <c r="AA30">
        <v>8862</v>
      </c>
      <c r="AB30">
        <v>51</v>
      </c>
      <c r="AC30">
        <v>3</v>
      </c>
    </row>
    <row r="31" spans="1:30" x14ac:dyDescent="0.3">
      <c r="A31" s="74"/>
      <c r="B31" s="74"/>
      <c r="C31" s="1" t="s">
        <v>17</v>
      </c>
      <c r="Y31">
        <v>61</v>
      </c>
      <c r="Z31">
        <v>27</v>
      </c>
      <c r="AA31">
        <v>1532</v>
      </c>
      <c r="AB31">
        <v>36</v>
      </c>
      <c r="AC31">
        <v>2</v>
      </c>
      <c r="AD31">
        <v>1</v>
      </c>
    </row>
    <row r="32" spans="1:30" x14ac:dyDescent="0.3">
      <c r="A32" s="74"/>
      <c r="B32" s="74"/>
      <c r="C32" s="1" t="s">
        <v>18</v>
      </c>
      <c r="Y32">
        <v>2</v>
      </c>
      <c r="Z32">
        <v>7</v>
      </c>
      <c r="AA32">
        <v>413</v>
      </c>
      <c r="AB32">
        <v>29</v>
      </c>
      <c r="AC32">
        <v>1</v>
      </c>
      <c r="AD32">
        <v>3</v>
      </c>
    </row>
    <row r="33" spans="1:46" x14ac:dyDescent="0.3">
      <c r="A33" s="74"/>
      <c r="B33" s="74"/>
      <c r="C33" s="1" t="s">
        <v>19</v>
      </c>
      <c r="AA33">
        <v>75</v>
      </c>
      <c r="AB33">
        <v>18</v>
      </c>
      <c r="AC33">
        <v>1</v>
      </c>
      <c r="AE33">
        <v>2</v>
      </c>
    </row>
    <row r="34" spans="1:46" x14ac:dyDescent="0.3">
      <c r="A34" s="74"/>
      <c r="B34" s="74" t="s">
        <v>9</v>
      </c>
      <c r="C34" s="1" t="s">
        <v>13</v>
      </c>
      <c r="AF34">
        <v>12000</v>
      </c>
      <c r="AG34">
        <v>553</v>
      </c>
      <c r="AH34">
        <v>72</v>
      </c>
    </row>
    <row r="35" spans="1:46" x14ac:dyDescent="0.3">
      <c r="A35" s="74"/>
      <c r="B35" s="74"/>
      <c r="C35" s="1" t="s">
        <v>14</v>
      </c>
      <c r="AF35">
        <v>25235</v>
      </c>
      <c r="AG35">
        <v>3028</v>
      </c>
      <c r="AH35">
        <v>1446</v>
      </c>
    </row>
    <row r="36" spans="1:46" x14ac:dyDescent="0.3">
      <c r="A36" s="74"/>
      <c r="B36" s="74"/>
      <c r="C36" s="1" t="s">
        <v>15</v>
      </c>
      <c r="AF36">
        <v>19254</v>
      </c>
      <c r="AG36">
        <v>4791</v>
      </c>
      <c r="AH36">
        <v>8506</v>
      </c>
      <c r="AI36">
        <v>49</v>
      </c>
      <c r="AJ36">
        <v>1</v>
      </c>
    </row>
    <row r="37" spans="1:46" x14ac:dyDescent="0.3">
      <c r="A37" s="74"/>
      <c r="B37" s="74"/>
      <c r="C37" s="1" t="s">
        <v>16</v>
      </c>
      <c r="AF37">
        <v>466</v>
      </c>
      <c r="AG37">
        <v>173</v>
      </c>
      <c r="AH37">
        <v>2938</v>
      </c>
      <c r="AI37">
        <v>23</v>
      </c>
    </row>
    <row r="38" spans="1:46" x14ac:dyDescent="0.3">
      <c r="A38" s="74"/>
      <c r="B38" s="74"/>
      <c r="C38" s="1" t="s">
        <v>17</v>
      </c>
      <c r="AF38">
        <v>49</v>
      </c>
      <c r="AG38">
        <v>8</v>
      </c>
      <c r="AH38">
        <v>593</v>
      </c>
      <c r="AI38">
        <v>15</v>
      </c>
    </row>
    <row r="39" spans="1:46" x14ac:dyDescent="0.3">
      <c r="A39" s="74"/>
      <c r="B39" s="74"/>
      <c r="C39" s="1" t="s">
        <v>18</v>
      </c>
      <c r="AF39">
        <v>5</v>
      </c>
      <c r="AG39">
        <v>3</v>
      </c>
      <c r="AH39">
        <v>158</v>
      </c>
      <c r="AI39">
        <v>11</v>
      </c>
    </row>
    <row r="40" spans="1:46" x14ac:dyDescent="0.3">
      <c r="A40" s="74"/>
      <c r="B40" s="74"/>
      <c r="C40" s="1" t="s">
        <v>19</v>
      </c>
      <c r="AG40">
        <v>2</v>
      </c>
      <c r="AH40">
        <v>31</v>
      </c>
      <c r="AI40">
        <v>4</v>
      </c>
    </row>
    <row r="41" spans="1:46" x14ac:dyDescent="0.3">
      <c r="A41" s="74"/>
      <c r="B41" s="74" t="s">
        <v>10</v>
      </c>
      <c r="C41" s="1" t="s">
        <v>13</v>
      </c>
      <c r="AK41">
        <v>7049</v>
      </c>
      <c r="AL41">
        <v>463</v>
      </c>
      <c r="AM41">
        <v>158</v>
      </c>
    </row>
    <row r="42" spans="1:46" x14ac:dyDescent="0.3">
      <c r="A42" s="74"/>
      <c r="B42" s="74"/>
      <c r="C42" s="1" t="s">
        <v>14</v>
      </c>
      <c r="AK42">
        <v>11243</v>
      </c>
      <c r="AL42">
        <v>3869</v>
      </c>
      <c r="AM42">
        <v>842</v>
      </c>
      <c r="AN42">
        <v>1</v>
      </c>
    </row>
    <row r="43" spans="1:46" x14ac:dyDescent="0.3">
      <c r="A43" s="74"/>
      <c r="B43" s="74"/>
      <c r="C43" s="1" t="s">
        <v>15</v>
      </c>
      <c r="AK43">
        <v>18255</v>
      </c>
      <c r="AL43">
        <v>13821</v>
      </c>
      <c r="AM43">
        <v>16447</v>
      </c>
      <c r="AN43">
        <v>43</v>
      </c>
    </row>
    <row r="44" spans="1:46" x14ac:dyDescent="0.3">
      <c r="A44" s="74"/>
      <c r="B44" s="74"/>
      <c r="C44" s="1" t="s">
        <v>16</v>
      </c>
      <c r="AK44">
        <v>699</v>
      </c>
      <c r="AL44">
        <v>383</v>
      </c>
      <c r="AM44">
        <v>4102</v>
      </c>
      <c r="AN44">
        <v>72</v>
      </c>
      <c r="AO44">
        <v>1</v>
      </c>
    </row>
    <row r="45" spans="1:46" x14ac:dyDescent="0.3">
      <c r="A45" s="74"/>
      <c r="B45" s="74"/>
      <c r="C45" s="1" t="s">
        <v>17</v>
      </c>
      <c r="AK45">
        <v>46</v>
      </c>
      <c r="AL45">
        <v>29</v>
      </c>
      <c r="AM45">
        <v>1003</v>
      </c>
      <c r="AN45">
        <v>29</v>
      </c>
      <c r="AO45">
        <v>2</v>
      </c>
    </row>
    <row r="46" spans="1:46" x14ac:dyDescent="0.3">
      <c r="A46" s="74"/>
      <c r="B46" s="74"/>
      <c r="C46" s="1" t="s">
        <v>18</v>
      </c>
      <c r="AK46">
        <v>6</v>
      </c>
      <c r="AL46">
        <v>4</v>
      </c>
      <c r="AM46">
        <v>243</v>
      </c>
      <c r="AN46">
        <v>17</v>
      </c>
    </row>
    <row r="47" spans="1:46" x14ac:dyDescent="0.3">
      <c r="A47" s="74"/>
      <c r="B47" s="74"/>
      <c r="C47" s="1" t="s">
        <v>19</v>
      </c>
      <c r="AL47">
        <v>1</v>
      </c>
      <c r="AM47">
        <v>56</v>
      </c>
      <c r="AN47">
        <v>9</v>
      </c>
      <c r="AO47">
        <v>1</v>
      </c>
      <c r="AP47">
        <v>1</v>
      </c>
    </row>
    <row r="48" spans="1:46" x14ac:dyDescent="0.3">
      <c r="A48" s="74"/>
      <c r="B48" s="74" t="s">
        <v>11</v>
      </c>
      <c r="C48" s="1" t="s">
        <v>13</v>
      </c>
      <c r="AQ48">
        <v>9836</v>
      </c>
      <c r="AR48">
        <v>308</v>
      </c>
      <c r="AS48">
        <v>108</v>
      </c>
      <c r="AT48">
        <v>2</v>
      </c>
    </row>
    <row r="49" spans="1:60" x14ac:dyDescent="0.3">
      <c r="A49" s="74"/>
      <c r="B49" s="74"/>
      <c r="C49" s="1" t="s">
        <v>14</v>
      </c>
      <c r="AQ49">
        <v>51252</v>
      </c>
      <c r="AR49">
        <v>3199</v>
      </c>
      <c r="AS49">
        <v>1050</v>
      </c>
      <c r="AT49">
        <v>1</v>
      </c>
    </row>
    <row r="50" spans="1:60" x14ac:dyDescent="0.3">
      <c r="A50" s="74"/>
      <c r="B50" s="74"/>
      <c r="C50" s="1" t="s">
        <v>15</v>
      </c>
      <c r="AQ50">
        <v>228147</v>
      </c>
      <c r="AR50">
        <v>26410</v>
      </c>
      <c r="AS50">
        <v>65555</v>
      </c>
      <c r="AT50">
        <v>271</v>
      </c>
    </row>
    <row r="51" spans="1:60" x14ac:dyDescent="0.3">
      <c r="A51" s="74"/>
      <c r="B51" s="74"/>
      <c r="C51" s="1" t="s">
        <v>16</v>
      </c>
      <c r="AQ51">
        <v>65009</v>
      </c>
      <c r="AR51">
        <v>10688</v>
      </c>
      <c r="AS51">
        <v>63345</v>
      </c>
      <c r="AT51">
        <v>1304</v>
      </c>
      <c r="AU51">
        <v>14</v>
      </c>
      <c r="AV51">
        <v>2</v>
      </c>
    </row>
    <row r="52" spans="1:60" x14ac:dyDescent="0.3">
      <c r="A52" s="74"/>
      <c r="B52" s="74"/>
      <c r="C52" s="1" t="s">
        <v>17</v>
      </c>
      <c r="AQ52">
        <v>3914</v>
      </c>
      <c r="AR52">
        <v>2438</v>
      </c>
      <c r="AS52">
        <v>29386</v>
      </c>
      <c r="AT52">
        <v>699</v>
      </c>
      <c r="AU52">
        <v>19</v>
      </c>
      <c r="AV52">
        <v>9</v>
      </c>
      <c r="AW52">
        <v>1</v>
      </c>
    </row>
    <row r="53" spans="1:60" x14ac:dyDescent="0.3">
      <c r="A53" s="74"/>
      <c r="B53" s="74"/>
      <c r="C53" s="1" t="s">
        <v>18</v>
      </c>
      <c r="AQ53">
        <v>146</v>
      </c>
      <c r="AR53">
        <v>304</v>
      </c>
      <c r="AS53">
        <v>19247</v>
      </c>
      <c r="AT53">
        <v>405</v>
      </c>
      <c r="AU53">
        <v>7</v>
      </c>
      <c r="AV53">
        <v>9</v>
      </c>
      <c r="AW53">
        <v>1</v>
      </c>
    </row>
    <row r="54" spans="1:60" x14ac:dyDescent="0.3">
      <c r="A54" s="74"/>
      <c r="B54" s="74"/>
      <c r="C54" s="1" t="s">
        <v>19</v>
      </c>
      <c r="AQ54">
        <v>15</v>
      </c>
      <c r="AR54">
        <v>33</v>
      </c>
      <c r="AS54">
        <v>6243</v>
      </c>
      <c r="AT54">
        <v>596</v>
      </c>
      <c r="AU54">
        <v>15</v>
      </c>
      <c r="AV54">
        <v>4</v>
      </c>
      <c r="AW54">
        <v>12</v>
      </c>
    </row>
    <row r="55" spans="1:60" x14ac:dyDescent="0.3">
      <c r="A55" s="74" t="s">
        <v>3</v>
      </c>
      <c r="B55" s="74" t="s">
        <v>5</v>
      </c>
      <c r="C55" s="1" t="s">
        <v>13</v>
      </c>
      <c r="AX55">
        <v>6562</v>
      </c>
      <c r="AY55">
        <v>210</v>
      </c>
      <c r="AZ55">
        <v>272</v>
      </c>
    </row>
    <row r="56" spans="1:60" x14ac:dyDescent="0.3">
      <c r="A56" s="74"/>
      <c r="B56" s="74"/>
      <c r="C56" s="1" t="s">
        <v>14</v>
      </c>
      <c r="AX56">
        <v>17848</v>
      </c>
      <c r="AY56">
        <v>1106</v>
      </c>
      <c r="AZ56">
        <v>2343</v>
      </c>
      <c r="BA56">
        <v>1</v>
      </c>
    </row>
    <row r="57" spans="1:60" x14ac:dyDescent="0.3">
      <c r="A57" s="74"/>
      <c r="B57" s="74"/>
      <c r="C57" s="1" t="s">
        <v>15</v>
      </c>
      <c r="AX57">
        <v>154828</v>
      </c>
      <c r="AY57">
        <v>51295</v>
      </c>
      <c r="AZ57">
        <v>107964</v>
      </c>
      <c r="BA57">
        <v>10</v>
      </c>
      <c r="BB57">
        <v>2</v>
      </c>
      <c r="BC57">
        <v>1</v>
      </c>
    </row>
    <row r="58" spans="1:60" x14ac:dyDescent="0.3">
      <c r="A58" s="74"/>
      <c r="B58" s="74"/>
      <c r="C58" s="1" t="s">
        <v>16</v>
      </c>
      <c r="AX58">
        <v>286545</v>
      </c>
      <c r="AY58">
        <v>21573</v>
      </c>
      <c r="AZ58">
        <v>451439</v>
      </c>
      <c r="BA58">
        <v>418</v>
      </c>
      <c r="BB58">
        <v>2</v>
      </c>
    </row>
    <row r="59" spans="1:60" x14ac:dyDescent="0.3">
      <c r="A59" s="74"/>
      <c r="B59" s="74"/>
      <c r="C59" s="1" t="s">
        <v>17</v>
      </c>
      <c r="AX59">
        <v>38353</v>
      </c>
      <c r="AY59">
        <v>5344</v>
      </c>
      <c r="AZ59">
        <v>115197</v>
      </c>
      <c r="BA59">
        <v>1163</v>
      </c>
      <c r="BB59">
        <v>36</v>
      </c>
      <c r="BC59">
        <v>5</v>
      </c>
    </row>
    <row r="60" spans="1:60" x14ac:dyDescent="0.3">
      <c r="A60" s="74"/>
      <c r="B60" s="74"/>
      <c r="C60" s="1" t="s">
        <v>18</v>
      </c>
      <c r="AX60">
        <v>2127</v>
      </c>
      <c r="AY60">
        <v>1403</v>
      </c>
      <c r="AZ60">
        <v>54500</v>
      </c>
      <c r="BA60">
        <v>896</v>
      </c>
      <c r="BB60">
        <v>47</v>
      </c>
      <c r="BC60">
        <v>27</v>
      </c>
      <c r="BD60">
        <v>2</v>
      </c>
    </row>
    <row r="61" spans="1:60" x14ac:dyDescent="0.3">
      <c r="A61" s="74"/>
      <c r="B61" s="74"/>
      <c r="C61" s="1" t="s">
        <v>19</v>
      </c>
      <c r="AX61">
        <v>101</v>
      </c>
      <c r="AY61">
        <v>156</v>
      </c>
      <c r="AZ61">
        <v>22640</v>
      </c>
      <c r="BA61">
        <v>321</v>
      </c>
      <c r="BB61">
        <v>75</v>
      </c>
      <c r="BC61">
        <v>43</v>
      </c>
      <c r="BD61">
        <v>39</v>
      </c>
    </row>
    <row r="62" spans="1:60" x14ac:dyDescent="0.3">
      <c r="A62" s="74"/>
      <c r="B62" s="74" t="s">
        <v>6</v>
      </c>
      <c r="C62" s="1" t="s">
        <v>13</v>
      </c>
      <c r="BE62">
        <v>20450</v>
      </c>
      <c r="BF62">
        <v>541</v>
      </c>
      <c r="BG62">
        <v>843</v>
      </c>
      <c r="BH62">
        <v>1</v>
      </c>
    </row>
    <row r="63" spans="1:60" x14ac:dyDescent="0.3">
      <c r="A63" s="74"/>
      <c r="B63" s="74"/>
      <c r="C63" s="1" t="s">
        <v>14</v>
      </c>
      <c r="BE63">
        <v>36650</v>
      </c>
      <c r="BF63">
        <v>2185</v>
      </c>
      <c r="BG63">
        <v>4865</v>
      </c>
    </row>
    <row r="64" spans="1:60" x14ac:dyDescent="0.3">
      <c r="A64" s="74"/>
      <c r="B64" s="74"/>
      <c r="C64" s="1" t="s">
        <v>15</v>
      </c>
      <c r="BE64">
        <v>84976</v>
      </c>
      <c r="BF64">
        <v>69192</v>
      </c>
      <c r="BG64">
        <v>38381</v>
      </c>
      <c r="BH64">
        <v>13</v>
      </c>
    </row>
    <row r="65" spans="1:76" x14ac:dyDescent="0.3">
      <c r="A65" s="74"/>
      <c r="B65" s="74"/>
      <c r="C65" s="1" t="s">
        <v>16</v>
      </c>
      <c r="BE65">
        <v>344702</v>
      </c>
      <c r="BF65">
        <v>91341</v>
      </c>
      <c r="BG65">
        <v>863424</v>
      </c>
      <c r="BH65">
        <v>108</v>
      </c>
      <c r="BI65">
        <v>1</v>
      </c>
      <c r="BJ65">
        <v>1</v>
      </c>
    </row>
    <row r="66" spans="1:76" x14ac:dyDescent="0.3">
      <c r="A66" s="74"/>
      <c r="B66" s="74"/>
      <c r="C66" s="1" t="s">
        <v>17</v>
      </c>
      <c r="BE66">
        <v>126413</v>
      </c>
      <c r="BF66">
        <v>11013</v>
      </c>
      <c r="BG66">
        <v>478806</v>
      </c>
      <c r="BH66">
        <v>683</v>
      </c>
      <c r="BI66">
        <v>18</v>
      </c>
      <c r="BJ66">
        <v>1</v>
      </c>
    </row>
    <row r="67" spans="1:76" x14ac:dyDescent="0.3">
      <c r="A67" s="74"/>
      <c r="B67" s="74"/>
      <c r="C67" s="1" t="s">
        <v>18</v>
      </c>
      <c r="BE67">
        <v>10338</v>
      </c>
      <c r="BF67">
        <v>3430</v>
      </c>
      <c r="BG67">
        <v>113410</v>
      </c>
      <c r="BH67">
        <v>2086</v>
      </c>
      <c r="BI67">
        <v>78</v>
      </c>
      <c r="BJ67">
        <v>22</v>
      </c>
      <c r="BK67">
        <v>2</v>
      </c>
    </row>
    <row r="68" spans="1:76" x14ac:dyDescent="0.3">
      <c r="A68" s="74"/>
      <c r="B68" s="74"/>
      <c r="C68" s="1" t="s">
        <v>19</v>
      </c>
      <c r="BE68">
        <v>285</v>
      </c>
      <c r="BF68">
        <v>404</v>
      </c>
      <c r="BG68">
        <v>28386</v>
      </c>
      <c r="BH68">
        <v>898</v>
      </c>
      <c r="BI68">
        <v>174</v>
      </c>
      <c r="BJ68">
        <v>117</v>
      </c>
      <c r="BK68">
        <v>87</v>
      </c>
    </row>
    <row r="69" spans="1:76" x14ac:dyDescent="0.3">
      <c r="A69" s="74"/>
      <c r="B69" s="74" t="s">
        <v>7</v>
      </c>
      <c r="C69" s="1" t="s">
        <v>13</v>
      </c>
      <c r="BL69">
        <v>71955</v>
      </c>
      <c r="BM69">
        <v>2602</v>
      </c>
      <c r="BN69">
        <v>2947</v>
      </c>
    </row>
    <row r="70" spans="1:76" x14ac:dyDescent="0.3">
      <c r="A70" s="74"/>
      <c r="B70" s="74"/>
      <c r="C70" s="1" t="s">
        <v>14</v>
      </c>
      <c r="BL70">
        <v>251187</v>
      </c>
      <c r="BM70">
        <v>34830</v>
      </c>
      <c r="BN70">
        <v>12202</v>
      </c>
    </row>
    <row r="71" spans="1:76" x14ac:dyDescent="0.3">
      <c r="A71" s="74"/>
      <c r="B71" s="74"/>
      <c r="C71" s="1" t="s">
        <v>15</v>
      </c>
      <c r="BL71">
        <v>1905214</v>
      </c>
      <c r="BM71">
        <v>257960</v>
      </c>
      <c r="BN71">
        <v>974584</v>
      </c>
      <c r="BO71">
        <v>97</v>
      </c>
      <c r="BP71">
        <v>2</v>
      </c>
    </row>
    <row r="72" spans="1:76" x14ac:dyDescent="0.3">
      <c r="A72" s="74"/>
      <c r="B72" s="74"/>
      <c r="C72" s="1" t="s">
        <v>16</v>
      </c>
      <c r="BL72">
        <v>164166</v>
      </c>
      <c r="BM72">
        <v>35115</v>
      </c>
      <c r="BN72">
        <v>366452</v>
      </c>
      <c r="BO72">
        <v>716</v>
      </c>
      <c r="BP72">
        <v>16</v>
      </c>
      <c r="BQ72">
        <v>1</v>
      </c>
    </row>
    <row r="73" spans="1:76" x14ac:dyDescent="0.3">
      <c r="A73" s="74"/>
      <c r="B73" s="74"/>
      <c r="C73" s="1" t="s">
        <v>17</v>
      </c>
      <c r="BL73">
        <v>20311</v>
      </c>
      <c r="BM73">
        <v>4286</v>
      </c>
      <c r="BN73">
        <v>116614</v>
      </c>
      <c r="BO73">
        <v>449</v>
      </c>
      <c r="BP73">
        <v>53</v>
      </c>
      <c r="BQ73">
        <v>12</v>
      </c>
      <c r="BR73">
        <v>2</v>
      </c>
    </row>
    <row r="74" spans="1:76" x14ac:dyDescent="0.3">
      <c r="A74" s="74"/>
      <c r="B74" s="74"/>
      <c r="C74" s="1" t="s">
        <v>18</v>
      </c>
      <c r="BL74">
        <v>1091</v>
      </c>
      <c r="BM74">
        <v>933</v>
      </c>
      <c r="BN74">
        <v>28343</v>
      </c>
      <c r="BO74">
        <v>333</v>
      </c>
      <c r="BP74">
        <v>56</v>
      </c>
      <c r="BQ74">
        <v>23</v>
      </c>
      <c r="BR74">
        <v>8</v>
      </c>
    </row>
    <row r="75" spans="1:76" x14ac:dyDescent="0.3">
      <c r="A75" s="74"/>
      <c r="B75" s="74"/>
      <c r="C75" s="1" t="s">
        <v>19</v>
      </c>
      <c r="BL75">
        <v>46</v>
      </c>
      <c r="BM75">
        <v>81</v>
      </c>
      <c r="BN75">
        <v>5409</v>
      </c>
      <c r="BO75">
        <v>126</v>
      </c>
      <c r="BP75">
        <v>47</v>
      </c>
      <c r="BQ75">
        <v>46</v>
      </c>
      <c r="BR75">
        <v>42</v>
      </c>
    </row>
    <row r="76" spans="1:76" x14ac:dyDescent="0.3">
      <c r="A76" s="74"/>
      <c r="B76" s="74" t="s">
        <v>8</v>
      </c>
      <c r="C76" s="1" t="s">
        <v>13</v>
      </c>
      <c r="BS76">
        <v>60973</v>
      </c>
      <c r="BT76">
        <v>2933</v>
      </c>
      <c r="BU76">
        <v>1988</v>
      </c>
    </row>
    <row r="77" spans="1:76" x14ac:dyDescent="0.3">
      <c r="A77" s="74"/>
      <c r="B77" s="74"/>
      <c r="C77" s="1" t="s">
        <v>14</v>
      </c>
      <c r="BS77">
        <v>212079</v>
      </c>
      <c r="BT77">
        <v>43399</v>
      </c>
      <c r="BU77">
        <v>15705</v>
      </c>
    </row>
    <row r="78" spans="1:76" x14ac:dyDescent="0.3">
      <c r="A78" s="74"/>
      <c r="B78" s="74"/>
      <c r="C78" s="1" t="s">
        <v>15</v>
      </c>
      <c r="BS78">
        <v>1006652</v>
      </c>
      <c r="BT78">
        <v>144032</v>
      </c>
      <c r="BU78">
        <v>551811</v>
      </c>
      <c r="BV78">
        <v>133</v>
      </c>
    </row>
    <row r="79" spans="1:76" x14ac:dyDescent="0.3">
      <c r="A79" s="74"/>
      <c r="B79" s="74"/>
      <c r="C79" s="1" t="s">
        <v>16</v>
      </c>
      <c r="BS79">
        <v>8123</v>
      </c>
      <c r="BT79">
        <v>7514</v>
      </c>
      <c r="BU79">
        <v>55809</v>
      </c>
      <c r="BV79">
        <v>518</v>
      </c>
      <c r="BW79">
        <v>12</v>
      </c>
      <c r="BX79">
        <v>1</v>
      </c>
    </row>
    <row r="80" spans="1:76" x14ac:dyDescent="0.3">
      <c r="A80" s="74"/>
      <c r="B80" s="74"/>
      <c r="C80" s="1" t="s">
        <v>17</v>
      </c>
      <c r="BS80">
        <v>252</v>
      </c>
      <c r="BT80">
        <v>212</v>
      </c>
      <c r="BU80">
        <v>5687</v>
      </c>
      <c r="BV80">
        <v>128</v>
      </c>
      <c r="BW80">
        <v>41</v>
      </c>
      <c r="BX80">
        <v>8</v>
      </c>
    </row>
    <row r="81" spans="1:91" x14ac:dyDescent="0.3">
      <c r="A81" s="74"/>
      <c r="B81" s="74"/>
      <c r="C81" s="1" t="s">
        <v>18</v>
      </c>
      <c r="BS81">
        <v>6</v>
      </c>
      <c r="BT81">
        <v>28</v>
      </c>
      <c r="BU81">
        <v>537</v>
      </c>
      <c r="BV81">
        <v>38</v>
      </c>
      <c r="BW81">
        <v>26</v>
      </c>
      <c r="BX81">
        <v>24</v>
      </c>
      <c r="BY81">
        <v>2</v>
      </c>
    </row>
    <row r="82" spans="1:91" x14ac:dyDescent="0.3">
      <c r="A82" s="74"/>
      <c r="B82" s="74"/>
      <c r="C82" s="1" t="s">
        <v>19</v>
      </c>
      <c r="BT82">
        <v>2</v>
      </c>
      <c r="BU82">
        <v>104</v>
      </c>
      <c r="BV82">
        <v>24</v>
      </c>
      <c r="BW82">
        <v>14</v>
      </c>
      <c r="BX82">
        <v>33</v>
      </c>
      <c r="BY82">
        <v>40</v>
      </c>
    </row>
    <row r="83" spans="1:91" x14ac:dyDescent="0.3">
      <c r="A83" s="74"/>
      <c r="B83" s="74" t="s">
        <v>9</v>
      </c>
      <c r="C83" s="1" t="s">
        <v>13</v>
      </c>
      <c r="BZ83">
        <v>112399</v>
      </c>
      <c r="CA83">
        <v>9069</v>
      </c>
      <c r="CB83">
        <v>1268</v>
      </c>
    </row>
    <row r="84" spans="1:91" x14ac:dyDescent="0.3">
      <c r="A84" s="74"/>
      <c r="B84" s="74"/>
      <c r="C84" s="1" t="s">
        <v>14</v>
      </c>
      <c r="BZ84">
        <v>477845</v>
      </c>
      <c r="CA84">
        <v>64396</v>
      </c>
      <c r="CB84">
        <v>52446</v>
      </c>
    </row>
    <row r="85" spans="1:91" x14ac:dyDescent="0.3">
      <c r="A85" s="74"/>
      <c r="B85" s="74"/>
      <c r="C85" s="1" t="s">
        <v>15</v>
      </c>
      <c r="BZ85">
        <v>237971</v>
      </c>
      <c r="CA85">
        <v>37242</v>
      </c>
      <c r="CB85">
        <v>80761</v>
      </c>
      <c r="CC85">
        <v>46</v>
      </c>
      <c r="CD85">
        <v>2</v>
      </c>
    </row>
    <row r="86" spans="1:91" x14ac:dyDescent="0.3">
      <c r="A86" s="74"/>
      <c r="B86" s="74"/>
      <c r="C86" s="1" t="s">
        <v>16</v>
      </c>
      <c r="BZ86">
        <v>1269</v>
      </c>
      <c r="CA86">
        <v>1343</v>
      </c>
      <c r="CB86">
        <v>6252</v>
      </c>
      <c r="CC86">
        <v>51</v>
      </c>
      <c r="CD86">
        <v>11</v>
      </c>
      <c r="CE86">
        <v>2</v>
      </c>
      <c r="CF86">
        <v>1</v>
      </c>
    </row>
    <row r="87" spans="1:91" x14ac:dyDescent="0.3">
      <c r="A87" s="74"/>
      <c r="B87" s="74"/>
      <c r="C87" s="1" t="s">
        <v>17</v>
      </c>
      <c r="BZ87">
        <v>100</v>
      </c>
      <c r="CA87">
        <v>39</v>
      </c>
      <c r="CB87">
        <v>786</v>
      </c>
      <c r="CC87">
        <v>16</v>
      </c>
      <c r="CD87">
        <v>6</v>
      </c>
      <c r="CE87">
        <v>4</v>
      </c>
      <c r="CF87">
        <v>1</v>
      </c>
    </row>
    <row r="88" spans="1:91" x14ac:dyDescent="0.3">
      <c r="A88" s="74"/>
      <c r="B88" s="74"/>
      <c r="C88" s="1" t="s">
        <v>18</v>
      </c>
      <c r="BZ88">
        <v>4</v>
      </c>
      <c r="CA88">
        <v>6</v>
      </c>
      <c r="CB88">
        <v>159</v>
      </c>
      <c r="CC88">
        <v>9</v>
      </c>
      <c r="CD88">
        <v>1</v>
      </c>
      <c r="CE88">
        <v>2</v>
      </c>
    </row>
    <row r="89" spans="1:91" x14ac:dyDescent="0.3">
      <c r="A89" s="74"/>
      <c r="B89" s="74"/>
      <c r="C89" s="1" t="s">
        <v>19</v>
      </c>
      <c r="CA89">
        <v>2</v>
      </c>
      <c r="CB89">
        <v>27</v>
      </c>
      <c r="CC89">
        <v>7</v>
      </c>
      <c r="CD89">
        <v>7</v>
      </c>
      <c r="CE89">
        <v>4</v>
      </c>
      <c r="CF89">
        <v>6</v>
      </c>
    </row>
    <row r="90" spans="1:91" x14ac:dyDescent="0.3">
      <c r="A90" s="74"/>
      <c r="B90" s="74" t="s">
        <v>10</v>
      </c>
      <c r="C90" s="1" t="s">
        <v>13</v>
      </c>
      <c r="CG90">
        <v>170382</v>
      </c>
      <c r="CH90">
        <v>19159</v>
      </c>
      <c r="CI90">
        <v>2529</v>
      </c>
    </row>
    <row r="91" spans="1:91" x14ac:dyDescent="0.3">
      <c r="A91" s="74"/>
      <c r="B91" s="74"/>
      <c r="C91" s="1" t="s">
        <v>14</v>
      </c>
      <c r="CG91">
        <v>381406</v>
      </c>
      <c r="CH91">
        <v>81889</v>
      </c>
      <c r="CI91">
        <v>44255</v>
      </c>
    </row>
    <row r="92" spans="1:91" x14ac:dyDescent="0.3">
      <c r="A92" s="74"/>
      <c r="B92" s="74"/>
      <c r="C92" s="1" t="s">
        <v>15</v>
      </c>
      <c r="CG92">
        <v>115056</v>
      </c>
      <c r="CH92">
        <v>40365</v>
      </c>
      <c r="CI92">
        <v>47551</v>
      </c>
      <c r="CJ92">
        <v>90</v>
      </c>
      <c r="CK92">
        <v>6</v>
      </c>
    </row>
    <row r="93" spans="1:91" x14ac:dyDescent="0.3">
      <c r="A93" s="74"/>
      <c r="B93" s="74"/>
      <c r="C93" s="1" t="s">
        <v>16</v>
      </c>
      <c r="CG93">
        <v>1340</v>
      </c>
      <c r="CH93">
        <v>1433</v>
      </c>
      <c r="CI93">
        <v>5408</v>
      </c>
      <c r="CJ93">
        <v>64</v>
      </c>
      <c r="CK93">
        <v>12</v>
      </c>
      <c r="CL93">
        <v>3</v>
      </c>
    </row>
    <row r="94" spans="1:91" x14ac:dyDescent="0.3">
      <c r="A94" s="74"/>
      <c r="B94" s="74"/>
      <c r="C94" s="1" t="s">
        <v>17</v>
      </c>
      <c r="CG94">
        <v>132</v>
      </c>
      <c r="CH94">
        <v>45</v>
      </c>
      <c r="CI94">
        <v>1038</v>
      </c>
      <c r="CJ94">
        <v>15</v>
      </c>
      <c r="CK94">
        <v>2</v>
      </c>
      <c r="CL94">
        <v>6</v>
      </c>
    </row>
    <row r="95" spans="1:91" x14ac:dyDescent="0.3">
      <c r="A95" s="74"/>
      <c r="B95" s="74"/>
      <c r="C95" s="1" t="s">
        <v>18</v>
      </c>
      <c r="CG95">
        <v>7</v>
      </c>
      <c r="CH95">
        <v>8</v>
      </c>
      <c r="CI95">
        <v>312</v>
      </c>
      <c r="CJ95">
        <v>11</v>
      </c>
      <c r="CK95">
        <v>4</v>
      </c>
      <c r="CM95">
        <v>1</v>
      </c>
    </row>
    <row r="96" spans="1:91" x14ac:dyDescent="0.3">
      <c r="A96" s="74"/>
      <c r="B96" s="74"/>
      <c r="C96" s="1" t="s">
        <v>19</v>
      </c>
      <c r="CG96">
        <v>1</v>
      </c>
      <c r="CI96">
        <v>76</v>
      </c>
      <c r="CJ96">
        <v>8</v>
      </c>
      <c r="CK96">
        <v>10</v>
      </c>
      <c r="CL96">
        <v>2</v>
      </c>
      <c r="CM96">
        <v>19</v>
      </c>
    </row>
    <row r="97" spans="1:98" x14ac:dyDescent="0.3">
      <c r="A97" s="74"/>
      <c r="B97" s="74" t="s">
        <v>11</v>
      </c>
      <c r="C97" s="1" t="s">
        <v>13</v>
      </c>
      <c r="CN97">
        <v>28176</v>
      </c>
      <c r="CO97">
        <v>1276</v>
      </c>
      <c r="CP97">
        <v>1196</v>
      </c>
    </row>
    <row r="98" spans="1:98" x14ac:dyDescent="0.3">
      <c r="A98" s="74"/>
      <c r="B98" s="74"/>
      <c r="C98" s="1" t="s">
        <v>14</v>
      </c>
      <c r="CN98">
        <v>93690</v>
      </c>
      <c r="CO98">
        <v>9360</v>
      </c>
      <c r="CP98">
        <v>11641</v>
      </c>
      <c r="CQ98">
        <v>7</v>
      </c>
    </row>
    <row r="99" spans="1:98" x14ac:dyDescent="0.3">
      <c r="A99" s="74"/>
      <c r="B99" s="74"/>
      <c r="C99" s="1" t="s">
        <v>15</v>
      </c>
      <c r="CN99">
        <v>1551218</v>
      </c>
      <c r="CO99">
        <v>250302</v>
      </c>
      <c r="CP99">
        <v>844194</v>
      </c>
      <c r="CQ99">
        <v>380</v>
      </c>
      <c r="CR99">
        <v>9</v>
      </c>
      <c r="CS99">
        <v>2</v>
      </c>
    </row>
    <row r="100" spans="1:98" x14ac:dyDescent="0.3">
      <c r="A100" s="74"/>
      <c r="B100" s="74"/>
      <c r="C100" s="1" t="s">
        <v>16</v>
      </c>
      <c r="CN100">
        <v>826898</v>
      </c>
      <c r="CO100">
        <v>64973</v>
      </c>
      <c r="CP100">
        <v>862898</v>
      </c>
      <c r="CQ100">
        <v>4182</v>
      </c>
      <c r="CR100">
        <v>94</v>
      </c>
      <c r="CS100">
        <v>2</v>
      </c>
    </row>
    <row r="101" spans="1:98" x14ac:dyDescent="0.3">
      <c r="A101" s="74"/>
      <c r="B101" s="74"/>
      <c r="C101" s="1" t="s">
        <v>17</v>
      </c>
      <c r="CN101">
        <v>45103</v>
      </c>
      <c r="CO101">
        <v>14959</v>
      </c>
      <c r="CP101">
        <v>151454</v>
      </c>
      <c r="CQ101">
        <v>3013</v>
      </c>
      <c r="CR101">
        <v>257</v>
      </c>
      <c r="CS101">
        <v>40</v>
      </c>
    </row>
    <row r="102" spans="1:98" x14ac:dyDescent="0.3">
      <c r="A102" s="74"/>
      <c r="B102" s="74"/>
      <c r="C102" s="1" t="s">
        <v>18</v>
      </c>
      <c r="CN102">
        <v>1980</v>
      </c>
      <c r="CO102">
        <v>4137</v>
      </c>
      <c r="CP102">
        <v>102856</v>
      </c>
      <c r="CQ102">
        <v>1057</v>
      </c>
      <c r="CR102">
        <v>168</v>
      </c>
      <c r="CS102">
        <v>109</v>
      </c>
      <c r="CT102">
        <v>16</v>
      </c>
    </row>
    <row r="103" spans="1:98" x14ac:dyDescent="0.3">
      <c r="A103" s="74"/>
      <c r="B103" s="74"/>
      <c r="C103" s="1" t="s">
        <v>19</v>
      </c>
      <c r="CN103">
        <v>302</v>
      </c>
      <c r="CO103">
        <v>332</v>
      </c>
      <c r="CP103">
        <v>51496</v>
      </c>
      <c r="CQ103">
        <v>727</v>
      </c>
      <c r="CR103">
        <v>170</v>
      </c>
      <c r="CS103">
        <v>152</v>
      </c>
      <c r="CT103">
        <v>146</v>
      </c>
    </row>
  </sheetData>
  <mergeCells count="33">
    <mergeCell ref="BS3:BY3"/>
    <mergeCell ref="B76:B82"/>
    <mergeCell ref="CG3:CM3"/>
    <mergeCell ref="B90:B96"/>
    <mergeCell ref="D1:CT1"/>
    <mergeCell ref="D2:AW2"/>
    <mergeCell ref="AX2:CT2"/>
    <mergeCell ref="D3:J3"/>
    <mergeCell ref="K3:Q3"/>
    <mergeCell ref="R3:X3"/>
    <mergeCell ref="Y3:AE3"/>
    <mergeCell ref="AF3:AJ3"/>
    <mergeCell ref="AK3:AP3"/>
    <mergeCell ref="AQ3:AW3"/>
    <mergeCell ref="AX3:BD3"/>
    <mergeCell ref="BE3:BK3"/>
    <mergeCell ref="BL3:BR3"/>
    <mergeCell ref="B83:B89"/>
    <mergeCell ref="BZ3:CF3"/>
    <mergeCell ref="B97:B103"/>
    <mergeCell ref="CN3:CT3"/>
    <mergeCell ref="A6:A54"/>
    <mergeCell ref="A55:A103"/>
    <mergeCell ref="B6:B12"/>
    <mergeCell ref="B13:B19"/>
    <mergeCell ref="B20:B26"/>
    <mergeCell ref="B27:B33"/>
    <mergeCell ref="B34:B40"/>
    <mergeCell ref="B41:B47"/>
    <mergeCell ref="B48:B54"/>
    <mergeCell ref="B55:B61"/>
    <mergeCell ref="B62:B68"/>
    <mergeCell ref="B69:B75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3"/>
  <sheetViews>
    <sheetView workbookViewId="0"/>
  </sheetViews>
  <sheetFormatPr baseColWidth="10" defaultColWidth="9.109375" defaultRowHeight="14.4" x14ac:dyDescent="0.3"/>
  <sheetData>
    <row r="1" spans="1:98" x14ac:dyDescent="0.3">
      <c r="C1" s="1"/>
      <c r="D1" s="74" t="s">
        <v>0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</row>
    <row r="2" spans="1:98" x14ac:dyDescent="0.3">
      <c r="C2" s="1" t="s">
        <v>1</v>
      </c>
      <c r="D2" s="74" t="s">
        <v>2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 t="s">
        <v>3</v>
      </c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</row>
    <row r="3" spans="1:98" x14ac:dyDescent="0.3">
      <c r="C3" s="1" t="s">
        <v>4</v>
      </c>
      <c r="D3" s="74" t="s">
        <v>5</v>
      </c>
      <c r="E3" s="74"/>
      <c r="F3" s="74"/>
      <c r="G3" s="74"/>
      <c r="H3" s="74"/>
      <c r="I3" s="74"/>
      <c r="J3" s="74"/>
      <c r="K3" s="74" t="s">
        <v>6</v>
      </c>
      <c r="L3" s="74"/>
      <c r="M3" s="74"/>
      <c r="N3" s="74"/>
      <c r="O3" s="74"/>
      <c r="P3" s="74"/>
      <c r="Q3" s="74"/>
      <c r="R3" s="74" t="s">
        <v>7</v>
      </c>
      <c r="S3" s="74"/>
      <c r="T3" s="74"/>
      <c r="U3" s="74"/>
      <c r="V3" s="74"/>
      <c r="W3" s="74"/>
      <c r="X3" s="74"/>
      <c r="Y3" s="74" t="s">
        <v>8</v>
      </c>
      <c r="Z3" s="74"/>
      <c r="AA3" s="74"/>
      <c r="AB3" s="74"/>
      <c r="AC3" s="74"/>
      <c r="AD3" s="74"/>
      <c r="AE3" s="74"/>
      <c r="AF3" s="74" t="s">
        <v>9</v>
      </c>
      <c r="AG3" s="74"/>
      <c r="AH3" s="74"/>
      <c r="AI3" s="74"/>
      <c r="AJ3" s="74"/>
      <c r="AK3" s="74" t="s">
        <v>10</v>
      </c>
      <c r="AL3" s="74"/>
      <c r="AM3" s="74"/>
      <c r="AN3" s="74"/>
      <c r="AO3" s="74"/>
      <c r="AP3" s="74"/>
      <c r="AQ3" s="74" t="s">
        <v>11</v>
      </c>
      <c r="AR3" s="74"/>
      <c r="AS3" s="74"/>
      <c r="AT3" s="74"/>
      <c r="AU3" s="74"/>
      <c r="AV3" s="74"/>
      <c r="AW3" s="74"/>
      <c r="AX3" s="74" t="s">
        <v>5</v>
      </c>
      <c r="AY3" s="74"/>
      <c r="AZ3" s="74"/>
      <c r="BA3" s="74"/>
      <c r="BB3" s="74"/>
      <c r="BC3" s="74"/>
      <c r="BD3" s="74"/>
      <c r="BE3" s="74" t="s">
        <v>6</v>
      </c>
      <c r="BF3" s="74"/>
      <c r="BG3" s="74"/>
      <c r="BH3" s="74"/>
      <c r="BI3" s="74"/>
      <c r="BJ3" s="74"/>
      <c r="BK3" s="74"/>
      <c r="BL3" s="74" t="s">
        <v>7</v>
      </c>
      <c r="BM3" s="74"/>
      <c r="BN3" s="74"/>
      <c r="BO3" s="74"/>
      <c r="BP3" s="74"/>
      <c r="BQ3" s="74"/>
      <c r="BR3" s="74"/>
      <c r="BS3" s="74" t="s">
        <v>8</v>
      </c>
      <c r="BT3" s="74"/>
      <c r="BU3" s="74"/>
      <c r="BV3" s="74"/>
      <c r="BW3" s="74"/>
      <c r="BX3" s="74"/>
      <c r="BY3" s="74"/>
      <c r="BZ3" s="74" t="s">
        <v>9</v>
      </c>
      <c r="CA3" s="74"/>
      <c r="CB3" s="74"/>
      <c r="CC3" s="74"/>
      <c r="CD3" s="74"/>
      <c r="CE3" s="74"/>
      <c r="CF3" s="74"/>
      <c r="CG3" s="74" t="s">
        <v>10</v>
      </c>
      <c r="CH3" s="74"/>
      <c r="CI3" s="74"/>
      <c r="CJ3" s="74"/>
      <c r="CK3" s="74"/>
      <c r="CL3" s="74"/>
      <c r="CM3" s="74"/>
      <c r="CN3" s="74" t="s">
        <v>11</v>
      </c>
      <c r="CO3" s="74"/>
      <c r="CP3" s="74"/>
      <c r="CQ3" s="74"/>
      <c r="CR3" s="74"/>
      <c r="CS3" s="74"/>
      <c r="CT3" s="74"/>
    </row>
    <row r="4" spans="1:98" x14ac:dyDescent="0.3"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13</v>
      </c>
      <c r="Z4" s="1" t="s">
        <v>14</v>
      </c>
      <c r="AA4" s="1" t="s">
        <v>15</v>
      </c>
      <c r="AB4" s="1" t="s">
        <v>16</v>
      </c>
      <c r="AC4" s="1" t="s">
        <v>17</v>
      </c>
      <c r="AD4" s="1" t="s">
        <v>18</v>
      </c>
      <c r="AE4" s="1" t="s">
        <v>19</v>
      </c>
      <c r="AF4" s="1" t="s">
        <v>13</v>
      </c>
      <c r="AG4" s="1" t="s">
        <v>14</v>
      </c>
      <c r="AH4" s="1" t="s">
        <v>15</v>
      </c>
      <c r="AI4" s="1" t="s">
        <v>16</v>
      </c>
      <c r="AJ4" s="1" t="s">
        <v>17</v>
      </c>
      <c r="AK4" s="1" t="s">
        <v>13</v>
      </c>
      <c r="AL4" s="1" t="s">
        <v>14</v>
      </c>
      <c r="AM4" s="1" t="s">
        <v>15</v>
      </c>
      <c r="AN4" s="1" t="s">
        <v>16</v>
      </c>
      <c r="AO4" s="1" t="s">
        <v>17</v>
      </c>
      <c r="AP4" s="1" t="s">
        <v>19</v>
      </c>
      <c r="AQ4" s="1" t="s">
        <v>13</v>
      </c>
      <c r="AR4" s="1" t="s">
        <v>14</v>
      </c>
      <c r="AS4" s="1" t="s">
        <v>15</v>
      </c>
      <c r="AT4" s="1" t="s">
        <v>16</v>
      </c>
      <c r="AU4" s="1" t="s">
        <v>17</v>
      </c>
      <c r="AV4" s="1" t="s">
        <v>18</v>
      </c>
      <c r="AW4" s="1" t="s">
        <v>19</v>
      </c>
      <c r="AX4" s="1" t="s">
        <v>13</v>
      </c>
      <c r="AY4" s="1" t="s">
        <v>14</v>
      </c>
      <c r="AZ4" s="1" t="s">
        <v>15</v>
      </c>
      <c r="BA4" s="1" t="s">
        <v>16</v>
      </c>
      <c r="BB4" s="1" t="s">
        <v>17</v>
      </c>
      <c r="BC4" s="1" t="s">
        <v>18</v>
      </c>
      <c r="BD4" s="1" t="s">
        <v>19</v>
      </c>
      <c r="BE4" s="1" t="s">
        <v>13</v>
      </c>
      <c r="BF4" s="1" t="s">
        <v>14</v>
      </c>
      <c r="BG4" s="1" t="s">
        <v>15</v>
      </c>
      <c r="BH4" s="1" t="s">
        <v>16</v>
      </c>
      <c r="BI4" s="1" t="s">
        <v>17</v>
      </c>
      <c r="BJ4" s="1" t="s">
        <v>18</v>
      </c>
      <c r="BK4" s="1" t="s">
        <v>19</v>
      </c>
      <c r="BL4" s="1" t="s">
        <v>13</v>
      </c>
      <c r="BM4" s="1" t="s">
        <v>14</v>
      </c>
      <c r="BN4" s="1" t="s">
        <v>15</v>
      </c>
      <c r="BO4" s="1" t="s">
        <v>16</v>
      </c>
      <c r="BP4" s="1" t="s">
        <v>17</v>
      </c>
      <c r="BQ4" s="1" t="s">
        <v>18</v>
      </c>
      <c r="BR4" s="1" t="s">
        <v>19</v>
      </c>
      <c r="BS4" s="1" t="s">
        <v>13</v>
      </c>
      <c r="BT4" s="1" t="s">
        <v>14</v>
      </c>
      <c r="BU4" s="1" t="s">
        <v>15</v>
      </c>
      <c r="BV4" s="1" t="s">
        <v>16</v>
      </c>
      <c r="BW4" s="1" t="s">
        <v>17</v>
      </c>
      <c r="BX4" s="1" t="s">
        <v>18</v>
      </c>
      <c r="BY4" s="1" t="s">
        <v>19</v>
      </c>
      <c r="BZ4" s="1" t="s">
        <v>13</v>
      </c>
      <c r="CA4" s="1" t="s">
        <v>14</v>
      </c>
      <c r="CB4" s="1" t="s">
        <v>15</v>
      </c>
      <c r="CC4" s="1" t="s">
        <v>16</v>
      </c>
      <c r="CD4" s="1" t="s">
        <v>17</v>
      </c>
      <c r="CE4" s="1" t="s">
        <v>18</v>
      </c>
      <c r="CF4" s="1" t="s">
        <v>19</v>
      </c>
      <c r="CG4" s="1" t="s">
        <v>13</v>
      </c>
      <c r="CH4" s="1" t="s">
        <v>14</v>
      </c>
      <c r="CI4" s="1" t="s">
        <v>15</v>
      </c>
      <c r="CJ4" s="1" t="s">
        <v>16</v>
      </c>
      <c r="CK4" s="1" t="s">
        <v>17</v>
      </c>
      <c r="CL4" s="1" t="s">
        <v>18</v>
      </c>
      <c r="CM4" s="1" t="s">
        <v>19</v>
      </c>
      <c r="CN4" s="1" t="s">
        <v>13</v>
      </c>
      <c r="CO4" s="1" t="s">
        <v>14</v>
      </c>
      <c r="CP4" s="1" t="s">
        <v>15</v>
      </c>
      <c r="CQ4" s="1" t="s">
        <v>16</v>
      </c>
      <c r="CR4" s="1" t="s">
        <v>17</v>
      </c>
      <c r="CS4" s="1" t="s">
        <v>18</v>
      </c>
      <c r="CT4" s="1" t="s">
        <v>19</v>
      </c>
    </row>
    <row r="5" spans="1:98" x14ac:dyDescent="0.3">
      <c r="A5" s="1" t="s">
        <v>1</v>
      </c>
      <c r="B5" s="1" t="s">
        <v>4</v>
      </c>
      <c r="C5" s="1" t="s">
        <v>20</v>
      </c>
    </row>
    <row r="6" spans="1:98" x14ac:dyDescent="0.3">
      <c r="A6" s="74" t="s">
        <v>2</v>
      </c>
      <c r="B6" s="74" t="s">
        <v>5</v>
      </c>
      <c r="C6" s="1" t="s">
        <v>13</v>
      </c>
      <c r="D6">
        <v>0.95202492211838008</v>
      </c>
      <c r="E6">
        <v>2.5545171339563862E-2</v>
      </c>
      <c r="F6">
        <v>2.242990654205607E-2</v>
      </c>
    </row>
    <row r="7" spans="1:98" x14ac:dyDescent="0.3">
      <c r="A7" s="74"/>
      <c r="B7" s="74"/>
      <c r="C7" s="1" t="s">
        <v>14</v>
      </c>
      <c r="D7">
        <v>0.92516411378555796</v>
      </c>
      <c r="E7">
        <v>4.5514223194748363E-2</v>
      </c>
      <c r="F7">
        <v>2.9321663019693651E-2</v>
      </c>
    </row>
    <row r="8" spans="1:98" x14ac:dyDescent="0.3">
      <c r="A8" s="74"/>
      <c r="B8" s="74"/>
      <c r="C8" s="1" t="s">
        <v>15</v>
      </c>
      <c r="D8">
        <v>0.6553640681059334</v>
      </c>
      <c r="E8">
        <v>0.10479271656401</v>
      </c>
      <c r="F8">
        <v>0.23926253136730341</v>
      </c>
      <c r="G8">
        <v>5.8068396275327155E-4</v>
      </c>
    </row>
    <row r="9" spans="1:98" x14ac:dyDescent="0.3">
      <c r="A9" s="74"/>
      <c r="B9" s="74"/>
      <c r="C9" s="1" t="s">
        <v>16</v>
      </c>
      <c r="D9">
        <v>0.45598009872896178</v>
      </c>
      <c r="E9">
        <v>4.8528782990632409E-2</v>
      </c>
      <c r="F9">
        <v>0.48898044855599182</v>
      </c>
      <c r="G9">
        <v>6.471800054417538E-3</v>
      </c>
      <c r="H9">
        <v>3.886966999650173E-5</v>
      </c>
    </row>
    <row r="10" spans="1:98" x14ac:dyDescent="0.3">
      <c r="A10" s="74"/>
      <c r="B10" s="74"/>
      <c r="C10" s="1" t="s">
        <v>17</v>
      </c>
      <c r="D10">
        <v>0.18568758666425511</v>
      </c>
      <c r="E10">
        <v>4.3407487791644057E-2</v>
      </c>
      <c r="F10">
        <v>0.749382046180744</v>
      </c>
      <c r="G10">
        <v>2.079942123349611E-2</v>
      </c>
      <c r="H10">
        <v>7.2345812986073432E-4</v>
      </c>
    </row>
    <row r="11" spans="1:98" x14ac:dyDescent="0.3">
      <c r="A11" s="74"/>
      <c r="B11" s="74"/>
      <c r="C11" s="1" t="s">
        <v>18</v>
      </c>
      <c r="D11">
        <v>1.3286395639336821E-2</v>
      </c>
      <c r="E11">
        <v>1.4876220758573699E-2</v>
      </c>
      <c r="F11">
        <v>0.9473086531910061</v>
      </c>
      <c r="G11">
        <v>2.373381785146491E-2</v>
      </c>
      <c r="H11">
        <v>2.2711787417669771E-4</v>
      </c>
      <c r="I11">
        <v>4.5423574835339541E-4</v>
      </c>
      <c r="J11">
        <v>1.1355893708834891E-4</v>
      </c>
    </row>
    <row r="12" spans="1:98" x14ac:dyDescent="0.3">
      <c r="A12" s="74"/>
      <c r="B12" s="74"/>
      <c r="C12" s="1" t="s">
        <v>19</v>
      </c>
      <c r="D12">
        <v>1.5847860538827259E-3</v>
      </c>
      <c r="E12">
        <v>8.874801901743265E-3</v>
      </c>
      <c r="F12">
        <v>0.9163232963549921</v>
      </c>
      <c r="G12">
        <v>7.0364500792393023E-2</v>
      </c>
      <c r="H12">
        <v>1.5847860538827259E-3</v>
      </c>
      <c r="J12">
        <v>1.2678288431061809E-3</v>
      </c>
    </row>
    <row r="13" spans="1:98" x14ac:dyDescent="0.3">
      <c r="A13" s="74"/>
      <c r="B13" s="74" t="s">
        <v>6</v>
      </c>
      <c r="C13" s="1" t="s">
        <v>13</v>
      </c>
      <c r="K13">
        <v>0.93922324340349839</v>
      </c>
      <c r="L13">
        <v>2.7868366439371479E-2</v>
      </c>
      <c r="M13">
        <v>3.2908390157130152E-2</v>
      </c>
    </row>
    <row r="14" spans="1:98" x14ac:dyDescent="0.3">
      <c r="A14" s="74"/>
      <c r="B14" s="74"/>
      <c r="C14" s="1" t="s">
        <v>14</v>
      </c>
      <c r="K14">
        <v>0.90172447579854986</v>
      </c>
      <c r="L14">
        <v>6.4765824025083282E-2</v>
      </c>
      <c r="M14">
        <v>3.3509700176366841E-2</v>
      </c>
    </row>
    <row r="15" spans="1:98" x14ac:dyDescent="0.3">
      <c r="A15" s="74"/>
      <c r="B15" s="74"/>
      <c r="C15" s="1" t="s">
        <v>15</v>
      </c>
      <c r="K15">
        <v>0.42077306905194423</v>
      </c>
      <c r="L15">
        <v>0.29161397134907679</v>
      </c>
      <c r="M15">
        <v>0.28740601071535332</v>
      </c>
      <c r="N15">
        <v>2.0694888362574439E-4</v>
      </c>
    </row>
    <row r="16" spans="1:98" x14ac:dyDescent="0.3">
      <c r="A16" s="74"/>
      <c r="B16" s="74"/>
      <c r="C16" s="1" t="s">
        <v>16</v>
      </c>
      <c r="K16">
        <v>0.198246368795198</v>
      </c>
      <c r="L16">
        <v>0.119332964579108</v>
      </c>
      <c r="M16">
        <v>0.6812734312580665</v>
      </c>
      <c r="N16">
        <v>1.1472353676274759E-3</v>
      </c>
    </row>
    <row r="17" spans="1:30" x14ac:dyDescent="0.3">
      <c r="A17" s="74"/>
      <c r="B17" s="74"/>
      <c r="C17" s="1" t="s">
        <v>17</v>
      </c>
      <c r="K17">
        <v>0.14089942646822351</v>
      </c>
      <c r="L17">
        <v>2.2619664457110191E-2</v>
      </c>
      <c r="M17">
        <v>0.8265111043613429</v>
      </c>
      <c r="N17">
        <v>9.826868445032071E-3</v>
      </c>
      <c r="O17">
        <v>1.250692347549536E-4</v>
      </c>
      <c r="P17">
        <v>1.7867033536421951E-5</v>
      </c>
    </row>
    <row r="18" spans="1:30" x14ac:dyDescent="0.3">
      <c r="A18" s="74"/>
      <c r="B18" s="74"/>
      <c r="C18" s="1" t="s">
        <v>18</v>
      </c>
      <c r="K18">
        <v>4.4362887128967868E-2</v>
      </c>
      <c r="L18">
        <v>1.8414783336552699E-2</v>
      </c>
      <c r="M18">
        <v>0.90110102375893375</v>
      </c>
      <c r="N18">
        <v>3.4382847208808187E-2</v>
      </c>
      <c r="O18">
        <v>1.480909149443049E-3</v>
      </c>
      <c r="P18">
        <v>2.575494172944434E-4</v>
      </c>
    </row>
    <row r="19" spans="1:30" x14ac:dyDescent="0.3">
      <c r="A19" s="74"/>
      <c r="B19" s="74"/>
      <c r="C19" s="1" t="s">
        <v>19</v>
      </c>
      <c r="K19">
        <v>2.2388059701492539E-3</v>
      </c>
      <c r="L19">
        <v>8.7064676616915426E-3</v>
      </c>
      <c r="M19">
        <v>0.92960199004975119</v>
      </c>
      <c r="N19">
        <v>5.2985074626865671E-2</v>
      </c>
      <c r="O19">
        <v>3.2338308457711441E-3</v>
      </c>
      <c r="P19">
        <v>1.2437810945273629E-3</v>
      </c>
      <c r="Q19">
        <v>1.990049751243781E-3</v>
      </c>
    </row>
    <row r="20" spans="1:30" x14ac:dyDescent="0.3">
      <c r="A20" s="74"/>
      <c r="B20" s="74" t="s">
        <v>7</v>
      </c>
      <c r="C20" s="1" t="s">
        <v>13</v>
      </c>
      <c r="R20">
        <v>0.95234806629834257</v>
      </c>
      <c r="S20">
        <v>3.2113259668508289E-2</v>
      </c>
      <c r="T20">
        <v>1.553867403314917E-2</v>
      </c>
    </row>
    <row r="21" spans="1:30" x14ac:dyDescent="0.3">
      <c r="A21" s="74"/>
      <c r="B21" s="74"/>
      <c r="C21" s="1" t="s">
        <v>14</v>
      </c>
      <c r="R21">
        <v>0.89395881740245176</v>
      </c>
      <c r="S21">
        <v>8.0322089576155761E-2</v>
      </c>
      <c r="T21">
        <v>2.5679032128835828E-2</v>
      </c>
      <c r="U21">
        <v>4.0060892556686173E-5</v>
      </c>
    </row>
    <row r="22" spans="1:30" x14ac:dyDescent="0.3">
      <c r="A22" s="74"/>
      <c r="B22" s="74"/>
      <c r="C22" s="1" t="s">
        <v>15</v>
      </c>
      <c r="R22">
        <v>0.55566104628105129</v>
      </c>
      <c r="S22">
        <v>0.17326250766143089</v>
      </c>
      <c r="T22">
        <v>0.27055967503515238</v>
      </c>
      <c r="U22">
        <v>5.1677102236536918E-4</v>
      </c>
    </row>
    <row r="23" spans="1:30" x14ac:dyDescent="0.3">
      <c r="A23" s="74"/>
      <c r="B23" s="74"/>
      <c r="C23" s="1" t="s">
        <v>16</v>
      </c>
      <c r="R23">
        <v>0.244617457703249</v>
      </c>
      <c r="S23">
        <v>0.1248091031591556</v>
      </c>
      <c r="T23">
        <v>0.62626141637969757</v>
      </c>
      <c r="U23">
        <v>4.162299745470879E-3</v>
      </c>
      <c r="V23">
        <v>1.4972301242701001E-4</v>
      </c>
    </row>
    <row r="24" spans="1:30" x14ac:dyDescent="0.3">
      <c r="A24" s="74"/>
      <c r="B24" s="74"/>
      <c r="C24" s="1" t="s">
        <v>17</v>
      </c>
      <c r="R24">
        <v>7.7334919690660323E-2</v>
      </c>
      <c r="S24">
        <v>4.2534205829863177E-2</v>
      </c>
      <c r="T24">
        <v>0.87001784651992864</v>
      </c>
      <c r="U24">
        <v>9.4189966289906796E-3</v>
      </c>
      <c r="V24">
        <v>6.9403133055720803E-4</v>
      </c>
    </row>
    <row r="25" spans="1:30" x14ac:dyDescent="0.3">
      <c r="A25" s="74"/>
      <c r="B25" s="74"/>
      <c r="C25" s="1" t="s">
        <v>18</v>
      </c>
      <c r="R25">
        <v>1.7622556872797179E-2</v>
      </c>
      <c r="S25">
        <v>2.2428708747196411E-2</v>
      </c>
      <c r="T25">
        <v>0.93463633450817041</v>
      </c>
      <c r="U25">
        <v>2.274911887215636E-2</v>
      </c>
      <c r="V25">
        <v>1.922460749759692E-3</v>
      </c>
      <c r="W25">
        <v>6.4082024991989745E-4</v>
      </c>
    </row>
    <row r="26" spans="1:30" x14ac:dyDescent="0.3">
      <c r="A26" s="74"/>
      <c r="B26" s="74"/>
      <c r="C26" s="1" t="s">
        <v>19</v>
      </c>
      <c r="R26">
        <v>1.076426264800861E-3</v>
      </c>
      <c r="S26">
        <v>7.5349838536060282E-3</v>
      </c>
      <c r="T26">
        <v>0.92465016146393975</v>
      </c>
      <c r="U26">
        <v>5.9203444564047372E-2</v>
      </c>
      <c r="V26">
        <v>2.1528525296017221E-3</v>
      </c>
      <c r="W26">
        <v>4.3057050592034442E-3</v>
      </c>
      <c r="X26">
        <v>1.076426264800861E-3</v>
      </c>
    </row>
    <row r="27" spans="1:30" x14ac:dyDescent="0.3">
      <c r="A27" s="74"/>
      <c r="B27" s="74" t="s">
        <v>8</v>
      </c>
      <c r="C27" s="1" t="s">
        <v>13</v>
      </c>
      <c r="Y27">
        <v>0.96219646799116998</v>
      </c>
      <c r="Z27">
        <v>3.3112582781456963E-2</v>
      </c>
      <c r="AA27">
        <v>4.6909492273730681E-3</v>
      </c>
    </row>
    <row r="28" spans="1:30" x14ac:dyDescent="0.3">
      <c r="A28" s="74"/>
      <c r="B28" s="74"/>
      <c r="C28" s="1" t="s">
        <v>14</v>
      </c>
      <c r="Y28">
        <v>0.87173650338644859</v>
      </c>
      <c r="Z28">
        <v>9.3387291684231238E-2</v>
      </c>
      <c r="AA28">
        <v>3.4876204929320177E-2</v>
      </c>
    </row>
    <row r="29" spans="1:30" x14ac:dyDescent="0.3">
      <c r="A29" s="74"/>
      <c r="B29" s="74"/>
      <c r="C29" s="1" t="s">
        <v>15</v>
      </c>
      <c r="Y29">
        <v>0.58442621684662555</v>
      </c>
      <c r="Z29">
        <v>0.15226223025472299</v>
      </c>
      <c r="AA29">
        <v>0.26264732687643849</v>
      </c>
      <c r="AB29">
        <v>6.6422602221295399E-4</v>
      </c>
    </row>
    <row r="30" spans="1:30" x14ac:dyDescent="0.3">
      <c r="A30" s="74"/>
      <c r="B30" s="74"/>
      <c r="C30" s="1" t="s">
        <v>16</v>
      </c>
      <c r="Y30">
        <v>0.1010280373831776</v>
      </c>
      <c r="Z30">
        <v>6.5700934579439249E-2</v>
      </c>
      <c r="AA30">
        <v>0.82822429906542061</v>
      </c>
      <c r="AB30">
        <v>4.7663551401869158E-3</v>
      </c>
      <c r="AC30">
        <v>2.8037383177570088E-4</v>
      </c>
    </row>
    <row r="31" spans="1:30" x14ac:dyDescent="0.3">
      <c r="A31" s="74"/>
      <c r="B31" s="74"/>
      <c r="C31" s="1" t="s">
        <v>17</v>
      </c>
      <c r="Y31">
        <v>3.6769138034960819E-2</v>
      </c>
      <c r="Z31">
        <v>1.62748643761302E-2</v>
      </c>
      <c r="AA31">
        <v>0.92344786015672087</v>
      </c>
      <c r="AB31">
        <v>2.1699819168173599E-2</v>
      </c>
      <c r="AC31">
        <v>1.2055455093429781E-3</v>
      </c>
      <c r="AD31">
        <v>6.0277275467148883E-4</v>
      </c>
    </row>
    <row r="32" spans="1:30" x14ac:dyDescent="0.3">
      <c r="A32" s="74"/>
      <c r="B32" s="74"/>
      <c r="C32" s="1" t="s">
        <v>18</v>
      </c>
      <c r="Y32">
        <v>4.3956043956043956E-3</v>
      </c>
      <c r="Z32">
        <v>1.5384615384615391E-2</v>
      </c>
      <c r="AA32">
        <v>0.90769230769230769</v>
      </c>
      <c r="AB32">
        <v>6.3736263736263732E-2</v>
      </c>
      <c r="AC32">
        <v>2.1978021978021978E-3</v>
      </c>
      <c r="AD32">
        <v>6.5934065934065934E-3</v>
      </c>
    </row>
    <row r="33" spans="1:46" x14ac:dyDescent="0.3">
      <c r="A33" s="74"/>
      <c r="B33" s="74"/>
      <c r="C33" s="1" t="s">
        <v>19</v>
      </c>
      <c r="AA33">
        <v>0.78125</v>
      </c>
      <c r="AB33">
        <v>0.1875</v>
      </c>
      <c r="AC33">
        <v>1.041666666666667E-2</v>
      </c>
      <c r="AE33">
        <v>2.0833333333333329E-2</v>
      </c>
    </row>
    <row r="34" spans="1:46" x14ac:dyDescent="0.3">
      <c r="A34" s="74"/>
      <c r="B34" s="74" t="s">
        <v>9</v>
      </c>
      <c r="C34" s="1" t="s">
        <v>13</v>
      </c>
      <c r="AF34">
        <v>0.95049504950495045</v>
      </c>
      <c r="AG34">
        <v>4.3801980198019799E-2</v>
      </c>
      <c r="AH34">
        <v>5.7029702970297028E-3</v>
      </c>
    </row>
    <row r="35" spans="1:46" x14ac:dyDescent="0.3">
      <c r="A35" s="74"/>
      <c r="B35" s="74"/>
      <c r="C35" s="1" t="s">
        <v>14</v>
      </c>
      <c r="AF35">
        <v>0.84940590393483462</v>
      </c>
      <c r="AG35">
        <v>0.10192197650543609</v>
      </c>
      <c r="AH35">
        <v>4.8672119559729367E-2</v>
      </c>
    </row>
    <row r="36" spans="1:46" x14ac:dyDescent="0.3">
      <c r="A36" s="74"/>
      <c r="B36" s="74"/>
      <c r="C36" s="1" t="s">
        <v>15</v>
      </c>
      <c r="AF36">
        <v>0.59059538050980032</v>
      </c>
      <c r="AG36">
        <v>0.14695868224901079</v>
      </c>
      <c r="AH36">
        <v>0.26091224195576818</v>
      </c>
      <c r="AI36">
        <v>1.503021379712279E-3</v>
      </c>
      <c r="AJ36">
        <v>3.0673905708413862E-5</v>
      </c>
    </row>
    <row r="37" spans="1:46" x14ac:dyDescent="0.3">
      <c r="A37" s="74"/>
      <c r="B37" s="74"/>
      <c r="C37" s="1" t="s">
        <v>16</v>
      </c>
      <c r="AF37">
        <v>0.12944444444444439</v>
      </c>
      <c r="AG37">
        <v>4.8055555555555553E-2</v>
      </c>
      <c r="AH37">
        <v>0.81611111111111112</v>
      </c>
      <c r="AI37">
        <v>6.3888888888888893E-3</v>
      </c>
    </row>
    <row r="38" spans="1:46" x14ac:dyDescent="0.3">
      <c r="A38" s="74"/>
      <c r="B38" s="74"/>
      <c r="C38" s="1" t="s">
        <v>17</v>
      </c>
      <c r="AF38">
        <v>7.3684210526315783E-2</v>
      </c>
      <c r="AG38">
        <v>1.2030075187969931E-2</v>
      </c>
      <c r="AH38">
        <v>0.8917293233082707</v>
      </c>
      <c r="AI38">
        <v>2.2556390977443611E-2</v>
      </c>
    </row>
    <row r="39" spans="1:46" x14ac:dyDescent="0.3">
      <c r="A39" s="74"/>
      <c r="B39" s="74"/>
      <c r="C39" s="1" t="s">
        <v>18</v>
      </c>
      <c r="AF39">
        <v>2.8248587570621469E-2</v>
      </c>
      <c r="AG39">
        <v>1.6949152542372881E-2</v>
      </c>
      <c r="AH39">
        <v>0.89265536723163841</v>
      </c>
      <c r="AI39">
        <v>6.2146892655367228E-2</v>
      </c>
    </row>
    <row r="40" spans="1:46" x14ac:dyDescent="0.3">
      <c r="A40" s="74"/>
      <c r="B40" s="74"/>
      <c r="C40" s="1" t="s">
        <v>19</v>
      </c>
      <c r="AG40">
        <v>5.4054054054054057E-2</v>
      </c>
      <c r="AH40">
        <v>0.83783783783783783</v>
      </c>
      <c r="AI40">
        <v>0.1081081081081081</v>
      </c>
    </row>
    <row r="41" spans="1:46" x14ac:dyDescent="0.3">
      <c r="A41" s="74"/>
      <c r="B41" s="74" t="s">
        <v>10</v>
      </c>
      <c r="C41" s="1" t="s">
        <v>13</v>
      </c>
      <c r="AK41">
        <v>0.9190352020860495</v>
      </c>
      <c r="AL41">
        <v>6.0365058670143419E-2</v>
      </c>
      <c r="AM41">
        <v>2.0599739243807039E-2</v>
      </c>
    </row>
    <row r="42" spans="1:46" x14ac:dyDescent="0.3">
      <c r="A42" s="74"/>
      <c r="B42" s="74"/>
      <c r="C42" s="1" t="s">
        <v>14</v>
      </c>
      <c r="AK42">
        <v>0.70466938263867129</v>
      </c>
      <c r="AL42">
        <v>0.24249451582576001</v>
      </c>
      <c r="AM42">
        <v>5.277342525853964E-2</v>
      </c>
      <c r="AN42">
        <v>6.2676277029144464E-5</v>
      </c>
    </row>
    <row r="43" spans="1:46" x14ac:dyDescent="0.3">
      <c r="A43" s="74"/>
      <c r="B43" s="74"/>
      <c r="C43" s="1" t="s">
        <v>15</v>
      </c>
      <c r="AK43">
        <v>0.37588024543919613</v>
      </c>
      <c r="AL43">
        <v>0.28458180620186962</v>
      </c>
      <c r="AM43">
        <v>0.33865255528559068</v>
      </c>
      <c r="AN43">
        <v>8.8539307334349138E-4</v>
      </c>
    </row>
    <row r="44" spans="1:46" x14ac:dyDescent="0.3">
      <c r="A44" s="74"/>
      <c r="B44" s="74"/>
      <c r="C44" s="1" t="s">
        <v>16</v>
      </c>
      <c r="AK44">
        <v>0.13296556971656839</v>
      </c>
      <c r="AL44">
        <v>7.2855240631538906E-2</v>
      </c>
      <c r="AM44">
        <v>0.78029294274300931</v>
      </c>
      <c r="AN44">
        <v>1.3696024348487729E-2</v>
      </c>
      <c r="AO44">
        <v>1.9022256039566291E-4</v>
      </c>
    </row>
    <row r="45" spans="1:46" x14ac:dyDescent="0.3">
      <c r="A45" s="74"/>
      <c r="B45" s="74"/>
      <c r="C45" s="1" t="s">
        <v>17</v>
      </c>
      <c r="AK45">
        <v>4.1478809738503153E-2</v>
      </c>
      <c r="AL45">
        <v>2.6149684400360688E-2</v>
      </c>
      <c r="AM45">
        <v>0.90441839495040577</v>
      </c>
      <c r="AN45">
        <v>2.6149684400360688E-2</v>
      </c>
      <c r="AO45">
        <v>1.8034265103697019E-3</v>
      </c>
    </row>
    <row r="46" spans="1:46" x14ac:dyDescent="0.3">
      <c r="A46" s="74"/>
      <c r="B46" s="74"/>
      <c r="C46" s="1" t="s">
        <v>18</v>
      </c>
      <c r="AK46">
        <v>2.222222222222222E-2</v>
      </c>
      <c r="AL46">
        <v>1.4814814814814821E-2</v>
      </c>
      <c r="AM46">
        <v>0.9</v>
      </c>
      <c r="AN46">
        <v>6.2962962962962957E-2</v>
      </c>
    </row>
    <row r="47" spans="1:46" x14ac:dyDescent="0.3">
      <c r="A47" s="74"/>
      <c r="B47" s="74"/>
      <c r="C47" s="1" t="s">
        <v>19</v>
      </c>
      <c r="AL47">
        <v>1.470588235294118E-2</v>
      </c>
      <c r="AM47">
        <v>0.82352941176470584</v>
      </c>
      <c r="AN47">
        <v>0.13235294117647059</v>
      </c>
      <c r="AO47">
        <v>1.470588235294118E-2</v>
      </c>
      <c r="AP47">
        <v>1.470588235294118E-2</v>
      </c>
    </row>
    <row r="48" spans="1:46" x14ac:dyDescent="0.3">
      <c r="A48" s="74"/>
      <c r="B48" s="74" t="s">
        <v>11</v>
      </c>
      <c r="C48" s="1" t="s">
        <v>13</v>
      </c>
      <c r="AQ48">
        <v>0.95923542032377607</v>
      </c>
      <c r="AR48">
        <v>3.0037058708796568E-2</v>
      </c>
      <c r="AS48">
        <v>1.0532475131655941E-2</v>
      </c>
      <c r="AT48">
        <v>1.9504583577140629E-4</v>
      </c>
    </row>
    <row r="49" spans="1:60" x14ac:dyDescent="0.3">
      <c r="A49" s="74"/>
      <c r="B49" s="74"/>
      <c r="C49" s="1" t="s">
        <v>14</v>
      </c>
      <c r="AQ49">
        <v>0.92342618284025801</v>
      </c>
      <c r="AR49">
        <v>5.7637562610356387E-2</v>
      </c>
      <c r="AS49">
        <v>1.8918237180642141E-2</v>
      </c>
      <c r="AT49">
        <v>1.8017368743468699E-5</v>
      </c>
    </row>
    <row r="50" spans="1:60" x14ac:dyDescent="0.3">
      <c r="A50" s="74"/>
      <c r="B50" s="74"/>
      <c r="C50" s="1" t="s">
        <v>15</v>
      </c>
      <c r="AQ50">
        <v>0.71210707184838151</v>
      </c>
      <c r="AR50">
        <v>8.2432588495644277E-2</v>
      </c>
      <c r="AS50">
        <v>0.20461447704778341</v>
      </c>
      <c r="AT50">
        <v>8.4586260819082156E-4</v>
      </c>
    </row>
    <row r="51" spans="1:60" x14ac:dyDescent="0.3">
      <c r="A51" s="74"/>
      <c r="B51" s="74"/>
      <c r="C51" s="1" t="s">
        <v>16</v>
      </c>
      <c r="AQ51">
        <v>0.46315242017070152</v>
      </c>
      <c r="AR51">
        <v>7.614596543223949E-2</v>
      </c>
      <c r="AS51">
        <v>0.451297359684245</v>
      </c>
      <c r="AT51">
        <v>9.290263746598082E-3</v>
      </c>
      <c r="AU51">
        <v>9.9742095438936466E-5</v>
      </c>
      <c r="AV51">
        <v>1.424887077699092E-5</v>
      </c>
    </row>
    <row r="52" spans="1:60" x14ac:dyDescent="0.3">
      <c r="A52" s="74"/>
      <c r="B52" s="74"/>
      <c r="C52" s="1" t="s">
        <v>17</v>
      </c>
      <c r="AQ52">
        <v>0.1073328580047167</v>
      </c>
      <c r="AR52">
        <v>6.6856798113311036E-2</v>
      </c>
      <c r="AS52">
        <v>0.80584654198431416</v>
      </c>
      <c r="AT52">
        <v>1.9168540558328308E-2</v>
      </c>
      <c r="AU52">
        <v>5.2103329128503262E-4</v>
      </c>
      <c r="AV52">
        <v>2.4680524324027862E-4</v>
      </c>
      <c r="AW52">
        <v>2.7422804804475398E-5</v>
      </c>
    </row>
    <row r="53" spans="1:60" x14ac:dyDescent="0.3">
      <c r="A53" s="74"/>
      <c r="B53" s="74"/>
      <c r="C53" s="1" t="s">
        <v>18</v>
      </c>
      <c r="AQ53">
        <v>7.2568219096376561E-3</v>
      </c>
      <c r="AR53">
        <v>1.511009493513594E-2</v>
      </c>
      <c r="AS53">
        <v>0.95665788558079423</v>
      </c>
      <c r="AT53">
        <v>2.013022516029624E-2</v>
      </c>
      <c r="AU53">
        <v>3.4792981758536711E-4</v>
      </c>
      <c r="AV53">
        <v>4.4733833689547189E-4</v>
      </c>
      <c r="AW53">
        <v>4.9704259655052441E-5</v>
      </c>
    </row>
    <row r="54" spans="1:60" x14ac:dyDescent="0.3">
      <c r="A54" s="74"/>
      <c r="B54" s="74"/>
      <c r="C54" s="1" t="s">
        <v>19</v>
      </c>
      <c r="AQ54">
        <v>2.1682567215958368E-3</v>
      </c>
      <c r="AR54">
        <v>4.7701647875108416E-3</v>
      </c>
      <c r="AS54">
        <v>0.90242844752818729</v>
      </c>
      <c r="AT54">
        <v>8.615206707140792E-2</v>
      </c>
      <c r="AU54">
        <v>2.1682567215958368E-3</v>
      </c>
      <c r="AV54">
        <v>5.7820179242555657E-4</v>
      </c>
      <c r="AW54">
        <v>1.7346053772766691E-3</v>
      </c>
    </row>
    <row r="55" spans="1:60" x14ac:dyDescent="0.3">
      <c r="A55" s="74" t="s">
        <v>3</v>
      </c>
      <c r="B55" s="74" t="s">
        <v>5</v>
      </c>
      <c r="C55" s="1" t="s">
        <v>13</v>
      </c>
      <c r="AX55">
        <v>0.93157296990346394</v>
      </c>
      <c r="AY55">
        <v>2.9812606473594551E-2</v>
      </c>
      <c r="AZ55">
        <v>3.8614423622941513E-2</v>
      </c>
    </row>
    <row r="56" spans="1:60" x14ac:dyDescent="0.3">
      <c r="A56" s="74"/>
      <c r="B56" s="74"/>
      <c r="C56" s="1" t="s">
        <v>14</v>
      </c>
      <c r="AX56">
        <v>0.83801295896328298</v>
      </c>
      <c r="AY56">
        <v>5.1929758662785243E-2</v>
      </c>
      <c r="AZ56">
        <v>0.11001032960841391</v>
      </c>
      <c r="BA56">
        <v>4.6952765517889002E-5</v>
      </c>
    </row>
    <row r="57" spans="1:60" x14ac:dyDescent="0.3">
      <c r="A57" s="74"/>
      <c r="B57" s="74"/>
      <c r="C57" s="1" t="s">
        <v>15</v>
      </c>
      <c r="AX57">
        <v>0.49292581980261058</v>
      </c>
      <c r="AY57">
        <v>0.16330786373766321</v>
      </c>
      <c r="AZ57">
        <v>0.34372492836676222</v>
      </c>
      <c r="BA57">
        <v>3.1836994587710921E-5</v>
      </c>
      <c r="BB57">
        <v>6.3673989175421837E-6</v>
      </c>
      <c r="BC57">
        <v>3.1836994587710918E-6</v>
      </c>
    </row>
    <row r="58" spans="1:60" x14ac:dyDescent="0.3">
      <c r="A58" s="74"/>
      <c r="B58" s="74"/>
      <c r="C58" s="1" t="s">
        <v>16</v>
      </c>
      <c r="AX58">
        <v>0.37704430528818628</v>
      </c>
      <c r="AY58">
        <v>2.8386385377452208E-2</v>
      </c>
      <c r="AZ58">
        <v>0.59401666103053119</v>
      </c>
      <c r="BA58">
        <v>5.5001664524057968E-4</v>
      </c>
      <c r="BB58">
        <v>2.631658589667845E-6</v>
      </c>
    </row>
    <row r="59" spans="1:60" x14ac:dyDescent="0.3">
      <c r="A59" s="74"/>
      <c r="B59" s="74"/>
      <c r="C59" s="1" t="s">
        <v>17</v>
      </c>
      <c r="AX59">
        <v>0.2395595197941261</v>
      </c>
      <c r="AY59">
        <v>3.337955502254869E-2</v>
      </c>
      <c r="AZ59">
        <v>0.71954053142450247</v>
      </c>
      <c r="BA59">
        <v>7.2643006158727777E-3</v>
      </c>
      <c r="BB59">
        <v>2.2486227185848669E-4</v>
      </c>
      <c r="BC59">
        <v>3.1230871091456492E-5</v>
      </c>
    </row>
    <row r="60" spans="1:60" x14ac:dyDescent="0.3">
      <c r="A60" s="74"/>
      <c r="B60" s="74"/>
      <c r="C60" s="1" t="s">
        <v>18</v>
      </c>
      <c r="AX60">
        <v>3.6049625436425883E-2</v>
      </c>
      <c r="AY60">
        <v>2.377885495406935E-2</v>
      </c>
      <c r="AZ60">
        <v>0.92369750177960064</v>
      </c>
      <c r="BA60">
        <v>1.518592590081692E-2</v>
      </c>
      <c r="BB60">
        <v>7.9658316667231615E-4</v>
      </c>
      <c r="BC60">
        <v>4.5761160638622419E-4</v>
      </c>
      <c r="BD60">
        <v>3.3897156028609199E-5</v>
      </c>
    </row>
    <row r="61" spans="1:60" x14ac:dyDescent="0.3">
      <c r="A61" s="74"/>
      <c r="B61" s="74"/>
      <c r="C61" s="1" t="s">
        <v>19</v>
      </c>
      <c r="AX61">
        <v>4.3208556149732617E-3</v>
      </c>
      <c r="AY61">
        <v>6.6737967914438506E-3</v>
      </c>
      <c r="AZ61">
        <v>0.96855614973262028</v>
      </c>
      <c r="BA61">
        <v>1.3732620320855621E-2</v>
      </c>
      <c r="BB61">
        <v>3.20855614973262E-3</v>
      </c>
      <c r="BC61">
        <v>1.839572192513369E-3</v>
      </c>
      <c r="BD61">
        <v>1.6684491978609631E-3</v>
      </c>
    </row>
    <row r="62" spans="1:60" x14ac:dyDescent="0.3">
      <c r="A62" s="74"/>
      <c r="B62" s="74" t="s">
        <v>6</v>
      </c>
      <c r="C62" s="1" t="s">
        <v>13</v>
      </c>
      <c r="BE62">
        <v>0.93656972750171741</v>
      </c>
      <c r="BF62">
        <v>2.477673460041218E-2</v>
      </c>
      <c r="BG62">
        <v>3.8607739867185707E-2</v>
      </c>
      <c r="BH62">
        <v>4.5798030684680563E-5</v>
      </c>
    </row>
    <row r="63" spans="1:60" x14ac:dyDescent="0.3">
      <c r="A63" s="74"/>
      <c r="B63" s="74"/>
      <c r="C63" s="1" t="s">
        <v>14</v>
      </c>
      <c r="BE63">
        <v>0.83867276887871856</v>
      </c>
      <c r="BF63">
        <v>0.05</v>
      </c>
      <c r="BG63">
        <v>0.1113272311212815</v>
      </c>
    </row>
    <row r="64" spans="1:60" x14ac:dyDescent="0.3">
      <c r="A64" s="74"/>
      <c r="B64" s="74"/>
      <c r="C64" s="1" t="s">
        <v>15</v>
      </c>
      <c r="BE64">
        <v>0.44129163594063209</v>
      </c>
      <c r="BF64">
        <v>0.35932323095937929</v>
      </c>
      <c r="BG64">
        <v>0.19931762237616979</v>
      </c>
      <c r="BH64">
        <v>6.7510723818821987E-5</v>
      </c>
    </row>
    <row r="65" spans="1:76" x14ac:dyDescent="0.3">
      <c r="A65" s="74"/>
      <c r="B65" s="74"/>
      <c r="C65" s="1" t="s">
        <v>16</v>
      </c>
      <c r="BE65">
        <v>0.26524169018072802</v>
      </c>
      <c r="BF65">
        <v>7.0285177407725746E-2</v>
      </c>
      <c r="BG65">
        <v>0.66438848948542484</v>
      </c>
      <c r="BH65">
        <v>8.3103963828230261E-5</v>
      </c>
      <c r="BI65">
        <v>7.6948114655768766E-7</v>
      </c>
      <c r="BJ65">
        <v>7.6948114655768766E-7</v>
      </c>
    </row>
    <row r="66" spans="1:76" x14ac:dyDescent="0.3">
      <c r="A66" s="74"/>
      <c r="B66" s="74"/>
      <c r="C66" s="1" t="s">
        <v>17</v>
      </c>
      <c r="BE66">
        <v>0.20490522487008331</v>
      </c>
      <c r="BF66">
        <v>1.7851180191073929E-2</v>
      </c>
      <c r="BG66">
        <v>0.7761057098490276</v>
      </c>
      <c r="BH66">
        <v>1.107087630119267E-3</v>
      </c>
      <c r="BI66">
        <v>2.91765407644902E-5</v>
      </c>
      <c r="BJ66">
        <v>1.6209189313605671E-6</v>
      </c>
    </row>
    <row r="67" spans="1:76" x14ac:dyDescent="0.3">
      <c r="A67" s="74"/>
      <c r="B67" s="74"/>
      <c r="C67" s="1" t="s">
        <v>18</v>
      </c>
      <c r="BE67">
        <v>7.9912805528500538E-2</v>
      </c>
      <c r="BF67">
        <v>2.6513921741415831E-2</v>
      </c>
      <c r="BG67">
        <v>0.87666001886121547</v>
      </c>
      <c r="BH67">
        <v>1.6124793222330441E-2</v>
      </c>
      <c r="BI67">
        <v>6.0294049441120539E-4</v>
      </c>
      <c r="BJ67">
        <v>1.7006013944931441E-4</v>
      </c>
      <c r="BK67">
        <v>1.5460012677210391E-5</v>
      </c>
    </row>
    <row r="68" spans="1:76" x14ac:dyDescent="0.3">
      <c r="A68" s="74"/>
      <c r="B68" s="74"/>
      <c r="C68" s="1" t="s">
        <v>19</v>
      </c>
      <c r="BE68">
        <v>9.3901354156370465E-3</v>
      </c>
      <c r="BF68">
        <v>1.331092879971006E-2</v>
      </c>
      <c r="BG68">
        <v>0.93525748739744985</v>
      </c>
      <c r="BH68">
        <v>2.9587163520147609E-2</v>
      </c>
      <c r="BI68">
        <v>5.7329247800731436E-3</v>
      </c>
      <c r="BJ68">
        <v>3.854897696945735E-3</v>
      </c>
      <c r="BK68">
        <v>2.8664623900365718E-3</v>
      </c>
    </row>
    <row r="69" spans="1:76" x14ac:dyDescent="0.3">
      <c r="A69" s="74"/>
      <c r="B69" s="74" t="s">
        <v>7</v>
      </c>
      <c r="C69" s="1" t="s">
        <v>13</v>
      </c>
      <c r="BL69">
        <v>0.92840369529314615</v>
      </c>
      <c r="BM69">
        <v>3.3572460776217998E-2</v>
      </c>
      <c r="BN69">
        <v>3.8023843930635841E-2</v>
      </c>
    </row>
    <row r="70" spans="1:76" x14ac:dyDescent="0.3">
      <c r="A70" s="74"/>
      <c r="B70" s="74"/>
      <c r="C70" s="1" t="s">
        <v>14</v>
      </c>
      <c r="BL70">
        <v>0.84229039732545541</v>
      </c>
      <c r="BM70">
        <v>0.1167933632665927</v>
      </c>
      <c r="BN70">
        <v>4.0916239407951867E-2</v>
      </c>
    </row>
    <row r="71" spans="1:76" x14ac:dyDescent="0.3">
      <c r="A71" s="74"/>
      <c r="B71" s="74"/>
      <c r="C71" s="1" t="s">
        <v>15</v>
      </c>
      <c r="BL71">
        <v>0.60717043510905688</v>
      </c>
      <c r="BM71">
        <v>8.2208972556748125E-2</v>
      </c>
      <c r="BN71">
        <v>0.31058904213926891</v>
      </c>
      <c r="BO71">
        <v>3.0912817250754258E-5</v>
      </c>
      <c r="BP71">
        <v>6.3737767527328368E-7</v>
      </c>
    </row>
    <row r="72" spans="1:76" x14ac:dyDescent="0.3">
      <c r="A72" s="74"/>
      <c r="B72" s="74"/>
      <c r="C72" s="1" t="s">
        <v>16</v>
      </c>
      <c r="BL72">
        <v>0.28980733177278067</v>
      </c>
      <c r="BM72">
        <v>6.1989598669646553E-2</v>
      </c>
      <c r="BN72">
        <v>0.64690908192195118</v>
      </c>
      <c r="BO72">
        <v>1.2639770083288321E-3</v>
      </c>
      <c r="BP72">
        <v>2.824529627550462E-5</v>
      </c>
      <c r="BQ72">
        <v>1.7653310172190389E-6</v>
      </c>
    </row>
    <row r="73" spans="1:76" x14ac:dyDescent="0.3">
      <c r="A73" s="74"/>
      <c r="B73" s="74"/>
      <c r="C73" s="1" t="s">
        <v>17</v>
      </c>
      <c r="BL73">
        <v>0.14331073119447951</v>
      </c>
      <c r="BM73">
        <v>3.0241238437277301E-2</v>
      </c>
      <c r="BN73">
        <v>0.82280722798055417</v>
      </c>
      <c r="BO73">
        <v>3.1680625427758999E-3</v>
      </c>
      <c r="BP73">
        <v>3.7395838478201048E-4</v>
      </c>
      <c r="BQ73">
        <v>8.4669822969511805E-5</v>
      </c>
      <c r="BR73">
        <v>1.4111637161585301E-5</v>
      </c>
    </row>
    <row r="74" spans="1:76" x14ac:dyDescent="0.3">
      <c r="A74" s="74"/>
      <c r="B74" s="74"/>
      <c r="C74" s="1" t="s">
        <v>18</v>
      </c>
      <c r="BL74">
        <v>3.5437035112222688E-2</v>
      </c>
      <c r="BM74">
        <v>3.0304998863156529E-2</v>
      </c>
      <c r="BN74">
        <v>0.92061584434988797</v>
      </c>
      <c r="BO74">
        <v>1.081625361353818E-2</v>
      </c>
      <c r="BP74">
        <v>1.818949556631046E-3</v>
      </c>
      <c r="BQ74">
        <v>7.4706856790203652E-4</v>
      </c>
      <c r="BR74">
        <v>2.5984993666157787E-4</v>
      </c>
    </row>
    <row r="75" spans="1:76" x14ac:dyDescent="0.3">
      <c r="A75" s="74"/>
      <c r="B75" s="74"/>
      <c r="C75" s="1" t="s">
        <v>19</v>
      </c>
      <c r="BL75">
        <v>7.9351388649301358E-3</v>
      </c>
      <c r="BM75">
        <v>1.397274452302915E-2</v>
      </c>
      <c r="BN75">
        <v>0.93306882870450236</v>
      </c>
      <c r="BO75">
        <v>2.1735380369156461E-2</v>
      </c>
      <c r="BP75">
        <v>8.1076418837329658E-3</v>
      </c>
      <c r="BQ75">
        <v>7.9351388649301358E-3</v>
      </c>
      <c r="BR75">
        <v>7.24512678971882E-3</v>
      </c>
    </row>
    <row r="76" spans="1:76" x14ac:dyDescent="0.3">
      <c r="A76" s="74"/>
      <c r="B76" s="74" t="s">
        <v>8</v>
      </c>
      <c r="C76" s="1" t="s">
        <v>13</v>
      </c>
      <c r="BS76">
        <v>0.9253194524539412</v>
      </c>
      <c r="BT76">
        <v>4.4510881112089111E-2</v>
      </c>
      <c r="BU76">
        <v>3.0169666433969709E-2</v>
      </c>
    </row>
    <row r="77" spans="1:76" x14ac:dyDescent="0.3">
      <c r="A77" s="74"/>
      <c r="B77" s="74"/>
      <c r="C77" s="1" t="s">
        <v>14</v>
      </c>
      <c r="BS77">
        <v>0.78205123477504124</v>
      </c>
      <c r="BT77">
        <v>0.16003584295475751</v>
      </c>
      <c r="BU77">
        <v>5.7912922270201297E-2</v>
      </c>
    </row>
    <row r="78" spans="1:76" x14ac:dyDescent="0.3">
      <c r="A78" s="74"/>
      <c r="B78" s="74"/>
      <c r="C78" s="1" t="s">
        <v>15</v>
      </c>
      <c r="BS78">
        <v>0.59123425669024587</v>
      </c>
      <c r="BT78">
        <v>8.4593933613214392E-2</v>
      </c>
      <c r="BU78">
        <v>0.32409369515830821</v>
      </c>
      <c r="BV78">
        <v>7.811453823148685E-5</v>
      </c>
    </row>
    <row r="79" spans="1:76" x14ac:dyDescent="0.3">
      <c r="A79" s="74"/>
      <c r="B79" s="74"/>
      <c r="C79" s="1" t="s">
        <v>16</v>
      </c>
      <c r="BS79">
        <v>0.1128554955055087</v>
      </c>
      <c r="BT79">
        <v>0.1043944593411784</v>
      </c>
      <c r="BU79">
        <v>0.77537268849771457</v>
      </c>
      <c r="BV79">
        <v>7.1967434041429901E-3</v>
      </c>
      <c r="BW79">
        <v>1.667199244203009E-4</v>
      </c>
      <c r="BX79">
        <v>1.389332703502508E-5</v>
      </c>
    </row>
    <row r="80" spans="1:76" x14ac:dyDescent="0.3">
      <c r="A80" s="74"/>
      <c r="B80" s="74"/>
      <c r="C80" s="1" t="s">
        <v>17</v>
      </c>
      <c r="BS80">
        <v>3.9823008849557522E-2</v>
      </c>
      <c r="BT80">
        <v>3.3501896333754742E-2</v>
      </c>
      <c r="BU80">
        <v>0.89870417193426044</v>
      </c>
      <c r="BV80">
        <v>2.0227560050568898E-2</v>
      </c>
      <c r="BW80">
        <v>6.4791403286978506E-3</v>
      </c>
      <c r="BX80">
        <v>1.2642225031605559E-3</v>
      </c>
    </row>
    <row r="81" spans="1:91" x14ac:dyDescent="0.3">
      <c r="A81" s="74"/>
      <c r="B81" s="74"/>
      <c r="C81" s="1" t="s">
        <v>18</v>
      </c>
      <c r="BS81">
        <v>9.0771558245083209E-3</v>
      </c>
      <c r="BT81">
        <v>4.2360060514372161E-2</v>
      </c>
      <c r="BU81">
        <v>0.81240544629349476</v>
      </c>
      <c r="BV81">
        <v>5.7488653555219357E-2</v>
      </c>
      <c r="BW81">
        <v>3.9334341906202733E-2</v>
      </c>
      <c r="BX81">
        <v>3.6308623298033277E-2</v>
      </c>
      <c r="BY81">
        <v>3.0257186081694399E-3</v>
      </c>
    </row>
    <row r="82" spans="1:91" x14ac:dyDescent="0.3">
      <c r="A82" s="74"/>
      <c r="B82" s="74"/>
      <c r="C82" s="1" t="s">
        <v>19</v>
      </c>
      <c r="BT82">
        <v>9.2165898617511521E-3</v>
      </c>
      <c r="BU82">
        <v>0.47926267281105989</v>
      </c>
      <c r="BV82">
        <v>0.1105990783410138</v>
      </c>
      <c r="BW82">
        <v>6.4516129032258063E-2</v>
      </c>
      <c r="BX82">
        <v>0.15207373271889399</v>
      </c>
      <c r="BY82">
        <v>0.18433179723502299</v>
      </c>
    </row>
    <row r="83" spans="1:91" x14ac:dyDescent="0.3">
      <c r="A83" s="74"/>
      <c r="B83" s="74" t="s">
        <v>9</v>
      </c>
      <c r="C83" s="1" t="s">
        <v>13</v>
      </c>
      <c r="BZ83">
        <v>0.91577858167122927</v>
      </c>
      <c r="CA83">
        <v>7.3890301134141578E-2</v>
      </c>
      <c r="CB83">
        <v>1.0331117194629119E-2</v>
      </c>
    </row>
    <row r="84" spans="1:91" x14ac:dyDescent="0.3">
      <c r="A84" s="74"/>
      <c r="B84" s="74"/>
      <c r="C84" s="1" t="s">
        <v>14</v>
      </c>
      <c r="BZ84">
        <v>0.80352353422893052</v>
      </c>
      <c r="CA84">
        <v>0.1082855350797983</v>
      </c>
      <c r="CB84">
        <v>8.8190930691271208E-2</v>
      </c>
    </row>
    <row r="85" spans="1:91" x14ac:dyDescent="0.3">
      <c r="A85" s="74"/>
      <c r="B85" s="74"/>
      <c r="C85" s="1" t="s">
        <v>15</v>
      </c>
      <c r="BZ85">
        <v>0.66841655852728199</v>
      </c>
      <c r="CA85">
        <v>0.10460589514131149</v>
      </c>
      <c r="CB85">
        <v>0.22684272320249871</v>
      </c>
      <c r="CC85">
        <v>1.2920549853660731E-4</v>
      </c>
      <c r="CD85">
        <v>5.6176303711568387E-6</v>
      </c>
    </row>
    <row r="86" spans="1:91" x14ac:dyDescent="0.3">
      <c r="A86" s="74"/>
      <c r="B86" s="74"/>
      <c r="C86" s="1" t="s">
        <v>16</v>
      </c>
      <c r="BZ86">
        <v>0.14212117818344719</v>
      </c>
      <c r="CA86">
        <v>0.1504087803785418</v>
      </c>
      <c r="CB86">
        <v>0.70019039086123869</v>
      </c>
      <c r="CC86">
        <v>5.7117258371598163E-3</v>
      </c>
      <c r="CD86">
        <v>1.231940866838392E-3</v>
      </c>
      <c r="CE86">
        <v>2.2398924851607121E-4</v>
      </c>
      <c r="CF86">
        <v>1.119946242580356E-4</v>
      </c>
    </row>
    <row r="87" spans="1:91" x14ac:dyDescent="0.3">
      <c r="A87" s="74"/>
      <c r="B87" s="74"/>
      <c r="C87" s="1" t="s">
        <v>17</v>
      </c>
      <c r="BZ87">
        <v>0.1050420168067227</v>
      </c>
      <c r="CA87">
        <v>4.0966386554621849E-2</v>
      </c>
      <c r="CB87">
        <v>0.82563025210084029</v>
      </c>
      <c r="CC87">
        <v>1.680672268907563E-2</v>
      </c>
      <c r="CD87">
        <v>6.3025210084033624E-3</v>
      </c>
      <c r="CE87">
        <v>4.2016806722689074E-3</v>
      </c>
      <c r="CF87">
        <v>1.0504201680672271E-3</v>
      </c>
    </row>
    <row r="88" spans="1:91" x14ac:dyDescent="0.3">
      <c r="A88" s="74"/>
      <c r="B88" s="74"/>
      <c r="C88" s="1" t="s">
        <v>18</v>
      </c>
      <c r="BZ88">
        <v>2.209944751381215E-2</v>
      </c>
      <c r="CA88">
        <v>3.3149171270718231E-2</v>
      </c>
      <c r="CB88">
        <v>0.87845303867403313</v>
      </c>
      <c r="CC88">
        <v>4.9723756906077353E-2</v>
      </c>
      <c r="CD88">
        <v>5.5248618784530376E-3</v>
      </c>
      <c r="CE88">
        <v>1.104972375690608E-2</v>
      </c>
    </row>
    <row r="89" spans="1:91" x14ac:dyDescent="0.3">
      <c r="A89" s="74"/>
      <c r="B89" s="74"/>
      <c r="C89" s="1" t="s">
        <v>19</v>
      </c>
      <c r="CA89">
        <v>3.7735849056603772E-2</v>
      </c>
      <c r="CB89">
        <v>0.50943396226415094</v>
      </c>
      <c r="CC89">
        <v>0.13207547169811321</v>
      </c>
      <c r="CD89">
        <v>0.13207547169811321</v>
      </c>
      <c r="CE89">
        <v>7.5471698113207544E-2</v>
      </c>
      <c r="CF89">
        <v>0.1132075471698113</v>
      </c>
    </row>
    <row r="90" spans="1:91" x14ac:dyDescent="0.3">
      <c r="A90" s="74"/>
      <c r="B90" s="74" t="s">
        <v>10</v>
      </c>
      <c r="C90" s="1" t="s">
        <v>13</v>
      </c>
      <c r="CG90">
        <v>0.88708283438329771</v>
      </c>
      <c r="CH90">
        <v>9.9750091112615194E-2</v>
      </c>
      <c r="CI90">
        <v>1.3167074504087051E-2</v>
      </c>
    </row>
    <row r="91" spans="1:91" x14ac:dyDescent="0.3">
      <c r="A91" s="74"/>
      <c r="B91" s="74"/>
      <c r="C91" s="1" t="s">
        <v>14</v>
      </c>
      <c r="CG91">
        <v>0.75146488030735892</v>
      </c>
      <c r="CH91">
        <v>0.16134173973007579</v>
      </c>
      <c r="CI91">
        <v>8.7193379962565265E-2</v>
      </c>
    </row>
    <row r="92" spans="1:91" x14ac:dyDescent="0.3">
      <c r="A92" s="74"/>
      <c r="B92" s="74"/>
      <c r="C92" s="1" t="s">
        <v>15</v>
      </c>
      <c r="CG92">
        <v>0.56658853192034198</v>
      </c>
      <c r="CH92">
        <v>0.19877577954182829</v>
      </c>
      <c r="CI92">
        <v>0.23416294049283981</v>
      </c>
      <c r="CJ92">
        <v>4.4320129217798959E-4</v>
      </c>
      <c r="CK92">
        <v>2.9546752811865981E-5</v>
      </c>
    </row>
    <row r="93" spans="1:91" x14ac:dyDescent="0.3">
      <c r="A93" s="74"/>
      <c r="B93" s="74"/>
      <c r="C93" s="1" t="s">
        <v>16</v>
      </c>
      <c r="CG93">
        <v>0.16222760290556901</v>
      </c>
      <c r="CH93">
        <v>0.17348668280871671</v>
      </c>
      <c r="CI93">
        <v>0.65472154963680385</v>
      </c>
      <c r="CJ93">
        <v>7.7481840193704601E-3</v>
      </c>
      <c r="CK93">
        <v>1.4527845036319609E-3</v>
      </c>
      <c r="CL93">
        <v>3.6319612590799029E-4</v>
      </c>
    </row>
    <row r="94" spans="1:91" x14ac:dyDescent="0.3">
      <c r="A94" s="74"/>
      <c r="B94" s="74"/>
      <c r="C94" s="1" t="s">
        <v>17</v>
      </c>
      <c r="CG94">
        <v>0.1066235864297254</v>
      </c>
      <c r="CH94">
        <v>3.6348949919224563E-2</v>
      </c>
      <c r="CI94">
        <v>0.83844911147011314</v>
      </c>
      <c r="CJ94">
        <v>1.211631663974152E-2</v>
      </c>
      <c r="CK94">
        <v>1.615508885298869E-3</v>
      </c>
      <c r="CL94">
        <v>4.8465266558966073E-3</v>
      </c>
    </row>
    <row r="95" spans="1:91" x14ac:dyDescent="0.3">
      <c r="A95" s="74"/>
      <c r="B95" s="74"/>
      <c r="C95" s="1" t="s">
        <v>18</v>
      </c>
      <c r="CG95">
        <v>2.0408163265306121E-2</v>
      </c>
      <c r="CH95">
        <v>2.332361516034985E-2</v>
      </c>
      <c r="CI95">
        <v>0.90962099125364426</v>
      </c>
      <c r="CJ95">
        <v>3.2069970845481049E-2</v>
      </c>
      <c r="CK95">
        <v>1.166180758017493E-2</v>
      </c>
      <c r="CM95">
        <v>2.9154518950437322E-3</v>
      </c>
    </row>
    <row r="96" spans="1:91" x14ac:dyDescent="0.3">
      <c r="A96" s="74"/>
      <c r="B96" s="74"/>
      <c r="C96" s="1" t="s">
        <v>19</v>
      </c>
      <c r="CG96">
        <v>8.6206896551724137E-3</v>
      </c>
      <c r="CI96">
        <v>0.65517241379310343</v>
      </c>
      <c r="CJ96">
        <v>6.8965517241379309E-2</v>
      </c>
      <c r="CK96">
        <v>8.6206896551724144E-2</v>
      </c>
      <c r="CL96">
        <v>1.7241379310344831E-2</v>
      </c>
      <c r="CM96">
        <v>0.16379310344827591</v>
      </c>
    </row>
    <row r="97" spans="1:98" x14ac:dyDescent="0.3">
      <c r="A97" s="74"/>
      <c r="B97" s="74" t="s">
        <v>11</v>
      </c>
      <c r="C97" s="1" t="s">
        <v>13</v>
      </c>
      <c r="CN97">
        <v>0.91934220830070479</v>
      </c>
      <c r="CO97">
        <v>4.1634038110154009E-2</v>
      </c>
      <c r="CP97">
        <v>3.9023753589141223E-2</v>
      </c>
    </row>
    <row r="98" spans="1:98" x14ac:dyDescent="0.3">
      <c r="A98" s="74"/>
      <c r="B98" s="74"/>
      <c r="C98" s="1" t="s">
        <v>14</v>
      </c>
      <c r="CN98">
        <v>0.81684074700517884</v>
      </c>
      <c r="CO98">
        <v>8.1605607769969835E-2</v>
      </c>
      <c r="CP98">
        <v>0.1014926153899806</v>
      </c>
      <c r="CQ98">
        <v>6.1029834870703943E-5</v>
      </c>
    </row>
    <row r="99" spans="1:98" x14ac:dyDescent="0.3">
      <c r="A99" s="74"/>
      <c r="B99" s="74"/>
      <c r="C99" s="1" t="s">
        <v>15</v>
      </c>
      <c r="CN99">
        <v>0.58622692599122106</v>
      </c>
      <c r="CO99">
        <v>9.4592618206760501E-2</v>
      </c>
      <c r="CP99">
        <v>0.31903269144648461</v>
      </c>
      <c r="CQ99">
        <v>1.436073020533955E-4</v>
      </c>
      <c r="CR99">
        <v>3.4012255749488399E-6</v>
      </c>
      <c r="CS99">
        <v>7.5582790554418662E-7</v>
      </c>
    </row>
    <row r="100" spans="1:98" x14ac:dyDescent="0.3">
      <c r="A100" s="74"/>
      <c r="B100" s="74"/>
      <c r="C100" s="1" t="s">
        <v>16</v>
      </c>
      <c r="CN100">
        <v>0.47008294832372299</v>
      </c>
      <c r="CO100">
        <v>3.6936477535847542E-2</v>
      </c>
      <c r="CP100">
        <v>0.49054857545022962</v>
      </c>
      <c r="CQ100">
        <v>2.3774236845291799E-3</v>
      </c>
      <c r="CR100">
        <v>5.3438026385878263E-5</v>
      </c>
      <c r="CS100">
        <v>1.13697928480592E-6</v>
      </c>
    </row>
    <row r="101" spans="1:98" x14ac:dyDescent="0.3">
      <c r="A101" s="74"/>
      <c r="B101" s="74"/>
      <c r="C101" s="1" t="s">
        <v>17</v>
      </c>
      <c r="CN101">
        <v>0.20995130943181919</v>
      </c>
      <c r="CO101">
        <v>6.9633098414530831E-2</v>
      </c>
      <c r="CP101">
        <v>0.70500777373316081</v>
      </c>
      <c r="CQ101">
        <v>1.4025304199677881E-2</v>
      </c>
      <c r="CR101">
        <v>1.196317019355199E-3</v>
      </c>
      <c r="CS101">
        <v>1.861972014560621E-4</v>
      </c>
    </row>
    <row r="102" spans="1:98" x14ac:dyDescent="0.3">
      <c r="A102" s="74"/>
      <c r="B102" s="74"/>
      <c r="C102" s="1" t="s">
        <v>18</v>
      </c>
      <c r="CN102">
        <v>1.7947300200320881E-2</v>
      </c>
      <c r="CO102">
        <v>3.749898026703407E-2</v>
      </c>
      <c r="CP102">
        <v>0.93231692394151722</v>
      </c>
      <c r="CQ102">
        <v>9.5809577332015994E-3</v>
      </c>
      <c r="CR102">
        <v>1.5228012291181349E-3</v>
      </c>
      <c r="CS102">
        <v>9.8800794032069474E-4</v>
      </c>
      <c r="CT102">
        <v>1.4502868848744141E-4</v>
      </c>
    </row>
    <row r="103" spans="1:98" x14ac:dyDescent="0.3">
      <c r="A103" s="74"/>
      <c r="B103" s="74"/>
      <c r="C103" s="1" t="s">
        <v>19</v>
      </c>
      <c r="CN103">
        <v>5.6633849038912332E-3</v>
      </c>
      <c r="CO103">
        <v>6.2259728082512886E-3</v>
      </c>
      <c r="CP103">
        <v>0.96570089076418186</v>
      </c>
      <c r="CQ103">
        <v>1.36333802156587E-2</v>
      </c>
      <c r="CR103">
        <v>3.1879981247069861E-3</v>
      </c>
      <c r="CS103">
        <v>2.8504453820909518E-3</v>
      </c>
      <c r="CT103">
        <v>2.73792780121894E-3</v>
      </c>
    </row>
  </sheetData>
  <mergeCells count="33">
    <mergeCell ref="BS3:BY3"/>
    <mergeCell ref="B76:B82"/>
    <mergeCell ref="CG3:CM3"/>
    <mergeCell ref="B90:B96"/>
    <mergeCell ref="D1:CT1"/>
    <mergeCell ref="D2:AW2"/>
    <mergeCell ref="AX2:CT2"/>
    <mergeCell ref="D3:J3"/>
    <mergeCell ref="K3:Q3"/>
    <mergeCell ref="R3:X3"/>
    <mergeCell ref="Y3:AE3"/>
    <mergeCell ref="AF3:AJ3"/>
    <mergeCell ref="AK3:AP3"/>
    <mergeCell ref="AQ3:AW3"/>
    <mergeCell ref="AX3:BD3"/>
    <mergeCell ref="BE3:BK3"/>
    <mergeCell ref="BL3:BR3"/>
    <mergeCell ref="B83:B89"/>
    <mergeCell ref="BZ3:CF3"/>
    <mergeCell ref="B97:B103"/>
    <mergeCell ref="CN3:CT3"/>
    <mergeCell ref="A6:A54"/>
    <mergeCell ref="A55:A103"/>
    <mergeCell ref="B6:B12"/>
    <mergeCell ref="B13:B19"/>
    <mergeCell ref="B20:B26"/>
    <mergeCell ref="B27:B33"/>
    <mergeCell ref="B34:B40"/>
    <mergeCell ref="B41:B47"/>
    <mergeCell ref="B48:B54"/>
    <mergeCell ref="B55:B61"/>
    <mergeCell ref="B62:B68"/>
    <mergeCell ref="B69:B75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"/>
  <sheetViews>
    <sheetView workbookViewId="0"/>
  </sheetViews>
  <sheetFormatPr baseColWidth="10" defaultColWidth="9.109375" defaultRowHeight="14.4" x14ac:dyDescent="0.3"/>
  <sheetData>
    <row r="1" spans="1:16" x14ac:dyDescent="0.3">
      <c r="B1" s="1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x14ac:dyDescent="0.3">
      <c r="B2" s="1" t="s">
        <v>1</v>
      </c>
      <c r="C2" s="74" t="s">
        <v>2</v>
      </c>
      <c r="D2" s="74"/>
      <c r="E2" s="74"/>
      <c r="F2" s="74"/>
      <c r="G2" s="74"/>
      <c r="H2" s="74"/>
      <c r="I2" s="74"/>
      <c r="J2" s="74" t="s">
        <v>3</v>
      </c>
      <c r="K2" s="74"/>
      <c r="L2" s="74"/>
      <c r="M2" s="74"/>
      <c r="N2" s="74"/>
      <c r="O2" s="74"/>
      <c r="P2" s="74"/>
    </row>
    <row r="3" spans="1:16" x14ac:dyDescent="0.3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</row>
    <row r="4" spans="1:16" x14ac:dyDescent="0.3">
      <c r="A4" s="1" t="s">
        <v>1</v>
      </c>
      <c r="B4" s="1" t="s">
        <v>20</v>
      </c>
    </row>
    <row r="5" spans="1:16" x14ac:dyDescent="0.3">
      <c r="A5" s="74" t="s">
        <v>2</v>
      </c>
      <c r="B5" s="1" t="s">
        <v>13</v>
      </c>
      <c r="C5">
        <v>52681</v>
      </c>
      <c r="D5">
        <v>2122</v>
      </c>
      <c r="E5">
        <v>652</v>
      </c>
      <c r="F5">
        <v>2</v>
      </c>
    </row>
    <row r="6" spans="1:16" x14ac:dyDescent="0.3">
      <c r="A6" s="74"/>
      <c r="B6" s="1" t="s">
        <v>14</v>
      </c>
      <c r="C6">
        <v>165443</v>
      </c>
      <c r="D6">
        <v>17294</v>
      </c>
      <c r="E6">
        <v>6142</v>
      </c>
      <c r="F6">
        <v>3</v>
      </c>
    </row>
    <row r="7" spans="1:16" x14ac:dyDescent="0.3">
      <c r="A7" s="74"/>
      <c r="B7" s="1" t="s">
        <v>15</v>
      </c>
      <c r="C7">
        <v>408946</v>
      </c>
      <c r="D7">
        <v>89641</v>
      </c>
      <c r="E7">
        <v>158092</v>
      </c>
      <c r="F7">
        <v>510</v>
      </c>
      <c r="G7">
        <v>1</v>
      </c>
    </row>
    <row r="8" spans="1:16" x14ac:dyDescent="0.3">
      <c r="A8" s="74"/>
      <c r="B8" s="1" t="s">
        <v>16</v>
      </c>
      <c r="C8">
        <v>119554</v>
      </c>
      <c r="D8">
        <v>31084</v>
      </c>
      <c r="E8">
        <v>196867</v>
      </c>
      <c r="F8">
        <v>2051</v>
      </c>
      <c r="G8">
        <v>27</v>
      </c>
      <c r="H8">
        <v>2</v>
      </c>
    </row>
    <row r="9" spans="1:16" x14ac:dyDescent="0.3">
      <c r="A9" s="74"/>
      <c r="B9" s="1" t="s">
        <v>17</v>
      </c>
      <c r="C9">
        <v>16144</v>
      </c>
      <c r="D9">
        <v>4989</v>
      </c>
      <c r="E9">
        <v>102390</v>
      </c>
      <c r="F9">
        <v>1789</v>
      </c>
      <c r="G9">
        <v>50</v>
      </c>
      <c r="H9">
        <v>11</v>
      </c>
      <c r="I9">
        <v>1</v>
      </c>
    </row>
    <row r="10" spans="1:16" x14ac:dyDescent="0.3">
      <c r="A10" s="74"/>
      <c r="B10" s="1" t="s">
        <v>18</v>
      </c>
      <c r="C10">
        <v>1046</v>
      </c>
      <c r="D10">
        <v>820</v>
      </c>
      <c r="E10">
        <v>46090</v>
      </c>
      <c r="F10">
        <v>1297</v>
      </c>
      <c r="G10">
        <v>40</v>
      </c>
      <c r="H10">
        <v>22</v>
      </c>
      <c r="I10">
        <v>2</v>
      </c>
    </row>
    <row r="11" spans="1:16" x14ac:dyDescent="0.3">
      <c r="A11" s="74"/>
      <c r="B11" s="1" t="s">
        <v>19</v>
      </c>
      <c r="C11">
        <v>31</v>
      </c>
      <c r="D11">
        <v>108</v>
      </c>
      <c r="E11">
        <v>14122</v>
      </c>
      <c r="F11">
        <v>1130</v>
      </c>
      <c r="G11">
        <v>38</v>
      </c>
      <c r="H11">
        <v>13</v>
      </c>
      <c r="I11">
        <v>28</v>
      </c>
    </row>
    <row r="12" spans="1:16" x14ac:dyDescent="0.3">
      <c r="A12" s="74" t="s">
        <v>3</v>
      </c>
      <c r="B12" s="1" t="s">
        <v>13</v>
      </c>
      <c r="J12">
        <v>493914</v>
      </c>
      <c r="K12">
        <v>37637</v>
      </c>
      <c r="L12">
        <v>11459</v>
      </c>
      <c r="M12">
        <v>1</v>
      </c>
    </row>
    <row r="13" spans="1:16" x14ac:dyDescent="0.3">
      <c r="A13" s="74"/>
      <c r="B13" s="1" t="s">
        <v>14</v>
      </c>
      <c r="J13">
        <v>1577217</v>
      </c>
      <c r="K13">
        <v>251956</v>
      </c>
      <c r="L13">
        <v>154449</v>
      </c>
      <c r="M13">
        <v>8</v>
      </c>
    </row>
    <row r="14" spans="1:16" x14ac:dyDescent="0.3">
      <c r="A14" s="74"/>
      <c r="B14" s="1" t="s">
        <v>15</v>
      </c>
      <c r="J14">
        <v>5172363</v>
      </c>
      <c r="K14">
        <v>872927</v>
      </c>
      <c r="L14">
        <v>2700286</v>
      </c>
      <c r="M14">
        <v>792</v>
      </c>
      <c r="N14">
        <v>21</v>
      </c>
      <c r="O14">
        <v>3</v>
      </c>
    </row>
    <row r="15" spans="1:16" x14ac:dyDescent="0.3">
      <c r="A15" s="74"/>
      <c r="B15" s="1" t="s">
        <v>16</v>
      </c>
      <c r="J15">
        <v>1664830</v>
      </c>
      <c r="K15">
        <v>231433</v>
      </c>
      <c r="L15">
        <v>2692564</v>
      </c>
      <c r="M15">
        <v>6115</v>
      </c>
      <c r="N15">
        <v>150</v>
      </c>
      <c r="O15">
        <v>11</v>
      </c>
      <c r="P15">
        <v>1</v>
      </c>
    </row>
    <row r="16" spans="1:16" x14ac:dyDescent="0.3">
      <c r="A16" s="74"/>
      <c r="B16" s="1" t="s">
        <v>17</v>
      </c>
      <c r="J16">
        <v>238221</v>
      </c>
      <c r="K16">
        <v>36661</v>
      </c>
      <c r="L16">
        <v>899197</v>
      </c>
      <c r="M16">
        <v>5534</v>
      </c>
      <c r="N16">
        <v>418</v>
      </c>
      <c r="O16">
        <v>80</v>
      </c>
      <c r="P16">
        <v>3</v>
      </c>
    </row>
    <row r="17" spans="1:16" x14ac:dyDescent="0.3">
      <c r="A17" s="74"/>
      <c r="B17" s="1" t="s">
        <v>18</v>
      </c>
      <c r="J17">
        <v>15989</v>
      </c>
      <c r="K17">
        <v>10171</v>
      </c>
      <c r="L17">
        <v>306178</v>
      </c>
      <c r="M17">
        <v>4560</v>
      </c>
      <c r="N17">
        <v>389</v>
      </c>
      <c r="O17">
        <v>212</v>
      </c>
      <c r="P17">
        <v>31</v>
      </c>
    </row>
    <row r="18" spans="1:16" x14ac:dyDescent="0.3">
      <c r="A18" s="74"/>
      <c r="B18" s="1" t="s">
        <v>19</v>
      </c>
      <c r="J18">
        <v>743</v>
      </c>
      <c r="K18">
        <v>1002</v>
      </c>
      <c r="L18">
        <v>109479</v>
      </c>
      <c r="M18">
        <v>2166</v>
      </c>
      <c r="N18">
        <v>508</v>
      </c>
      <c r="O18">
        <v>409</v>
      </c>
      <c r="P18">
        <v>389</v>
      </c>
    </row>
  </sheetData>
  <mergeCells count="5">
    <mergeCell ref="C1:P1"/>
    <mergeCell ref="C2:I2"/>
    <mergeCell ref="J2:P2"/>
    <mergeCell ref="A5:A11"/>
    <mergeCell ref="A12:A18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8"/>
  <sheetViews>
    <sheetView workbookViewId="0"/>
  </sheetViews>
  <sheetFormatPr baseColWidth="10" defaultColWidth="9.109375" defaultRowHeight="14.4" x14ac:dyDescent="0.3"/>
  <sheetData>
    <row r="1" spans="1:16" x14ac:dyDescent="0.3">
      <c r="B1" s="1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x14ac:dyDescent="0.3">
      <c r="B2" s="1" t="s">
        <v>1</v>
      </c>
      <c r="C2" s="74" t="s">
        <v>2</v>
      </c>
      <c r="D2" s="74"/>
      <c r="E2" s="74"/>
      <c r="F2" s="74"/>
      <c r="G2" s="74"/>
      <c r="H2" s="74"/>
      <c r="I2" s="74"/>
      <c r="J2" s="74" t="s">
        <v>3</v>
      </c>
      <c r="K2" s="74"/>
      <c r="L2" s="74"/>
      <c r="M2" s="74"/>
      <c r="N2" s="74"/>
      <c r="O2" s="74"/>
      <c r="P2" s="74"/>
    </row>
    <row r="3" spans="1:16" x14ac:dyDescent="0.3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</row>
    <row r="4" spans="1:16" x14ac:dyDescent="0.3">
      <c r="A4" s="1" t="s">
        <v>1</v>
      </c>
      <c r="B4" s="1" t="s">
        <v>20</v>
      </c>
    </row>
    <row r="5" spans="1:16" x14ac:dyDescent="0.3">
      <c r="A5" s="74" t="s">
        <v>2</v>
      </c>
      <c r="B5" s="1" t="s">
        <v>13</v>
      </c>
      <c r="C5">
        <v>0.94994319923544368</v>
      </c>
      <c r="D5">
        <v>3.8263880123338798E-2</v>
      </c>
      <c r="E5">
        <v>1.175685666372144E-2</v>
      </c>
      <c r="F5">
        <v>3.6063977496078042E-5</v>
      </c>
    </row>
    <row r="6" spans="1:16" x14ac:dyDescent="0.3">
      <c r="A6" s="74"/>
      <c r="B6" s="1" t="s">
        <v>14</v>
      </c>
      <c r="C6">
        <v>0.87590665071314366</v>
      </c>
      <c r="D6">
        <v>9.1559809828358443E-2</v>
      </c>
      <c r="E6">
        <v>3.2517656526296838E-2</v>
      </c>
      <c r="F6">
        <v>1.5882932201056749E-5</v>
      </c>
    </row>
    <row r="7" spans="1:16" x14ac:dyDescent="0.3">
      <c r="A7" s="74"/>
      <c r="B7" s="1" t="s">
        <v>15</v>
      </c>
      <c r="C7">
        <v>0.62226448972138959</v>
      </c>
      <c r="D7">
        <v>0.1364004321429115</v>
      </c>
      <c r="E7">
        <v>0.24055752522101681</v>
      </c>
      <c r="F7">
        <v>7.7603128471218368E-4</v>
      </c>
      <c r="G7">
        <v>1.52162997002389E-6</v>
      </c>
    </row>
    <row r="8" spans="1:16" x14ac:dyDescent="0.3">
      <c r="A8" s="74"/>
      <c r="B8" s="1" t="s">
        <v>16</v>
      </c>
      <c r="C8">
        <v>0.34198835762404001</v>
      </c>
      <c r="D8">
        <v>8.8916858560865022E-2</v>
      </c>
      <c r="E8">
        <v>0.56314487177653505</v>
      </c>
      <c r="F8">
        <v>5.8669565341762384E-3</v>
      </c>
      <c r="G8">
        <v>7.7234435115923163E-5</v>
      </c>
      <c r="H8">
        <v>5.7210692678461602E-6</v>
      </c>
    </row>
    <row r="9" spans="1:16" x14ac:dyDescent="0.3">
      <c r="A9" s="74"/>
      <c r="B9" s="1" t="s">
        <v>17</v>
      </c>
      <c r="C9">
        <v>0.12876672994400751</v>
      </c>
      <c r="D9">
        <v>3.9792939524941368E-2</v>
      </c>
      <c r="E9">
        <v>0.8166765039003302</v>
      </c>
      <c r="F9">
        <v>1.426930623574266E-2</v>
      </c>
      <c r="G9">
        <v>3.9880677014373001E-4</v>
      </c>
      <c r="H9">
        <v>8.7737489431620588E-5</v>
      </c>
      <c r="I9">
        <v>7.9761354028745997E-6</v>
      </c>
    </row>
    <row r="10" spans="1:16" x14ac:dyDescent="0.3">
      <c r="A10" s="74"/>
      <c r="B10" s="1" t="s">
        <v>18</v>
      </c>
      <c r="C10">
        <v>2.12097248413326E-2</v>
      </c>
      <c r="D10">
        <v>1.6627126548654621E-2</v>
      </c>
      <c r="E10">
        <v>0.93456617393596531</v>
      </c>
      <c r="F10">
        <v>2.6299247723908591E-2</v>
      </c>
      <c r="G10">
        <v>8.1107934383681083E-4</v>
      </c>
      <c r="H10">
        <v>4.4609363911024601E-4</v>
      </c>
      <c r="I10">
        <v>4.0553967191840543E-5</v>
      </c>
    </row>
    <row r="11" spans="1:16" x14ac:dyDescent="0.3">
      <c r="A11" s="74"/>
      <c r="B11" s="1" t="s">
        <v>19</v>
      </c>
      <c r="C11">
        <v>2.00387847446671E-3</v>
      </c>
      <c r="D11">
        <v>6.9812540400775698E-3</v>
      </c>
      <c r="E11">
        <v>0.91286360698125402</v>
      </c>
      <c r="F11">
        <v>7.3044602456367166E-2</v>
      </c>
      <c r="G11">
        <v>2.4563671622495151E-3</v>
      </c>
      <c r="H11">
        <v>8.4033613445378156E-4</v>
      </c>
      <c r="I11">
        <v>1.809954751131222E-3</v>
      </c>
    </row>
    <row r="12" spans="1:16" x14ac:dyDescent="0.3">
      <c r="A12" s="74" t="s">
        <v>3</v>
      </c>
      <c r="B12" s="1" t="s">
        <v>13</v>
      </c>
      <c r="J12">
        <v>0.90958378375392024</v>
      </c>
      <c r="K12">
        <v>6.9311671402605107E-2</v>
      </c>
      <c r="L12">
        <v>2.110270326015495E-2</v>
      </c>
      <c r="M12">
        <v>1.8415833196749239E-6</v>
      </c>
    </row>
    <row r="13" spans="1:16" x14ac:dyDescent="0.3">
      <c r="A13" s="74"/>
      <c r="B13" s="1" t="s">
        <v>14</v>
      </c>
      <c r="J13">
        <v>0.79511652878813088</v>
      </c>
      <c r="K13">
        <v>0.12701763937831151</v>
      </c>
      <c r="L13">
        <v>7.7861798823369271E-2</v>
      </c>
      <c r="M13">
        <v>4.0330101883919894E-6</v>
      </c>
    </row>
    <row r="14" spans="1:16" x14ac:dyDescent="0.3">
      <c r="A14" s="74"/>
      <c r="B14" s="1" t="s">
        <v>15</v>
      </c>
      <c r="J14">
        <v>0.59137104762741022</v>
      </c>
      <c r="K14">
        <v>9.9804239279465176E-2</v>
      </c>
      <c r="L14">
        <v>0.30873141748048788</v>
      </c>
      <c r="M14">
        <v>9.055162402965703E-5</v>
      </c>
      <c r="N14">
        <v>2.4009900310893911E-6</v>
      </c>
      <c r="O14">
        <v>3.4299857586991301E-7</v>
      </c>
    </row>
    <row r="15" spans="1:16" x14ac:dyDescent="0.3">
      <c r="A15" s="74"/>
      <c r="B15" s="1" t="s">
        <v>16</v>
      </c>
      <c r="J15">
        <v>0.36230518395231098</v>
      </c>
      <c r="K15">
        <v>5.0365127753365317E-2</v>
      </c>
      <c r="L15">
        <v>0.5859636691574337</v>
      </c>
      <c r="M15">
        <v>1.330764222093776E-3</v>
      </c>
      <c r="N15">
        <v>3.2643439626176031E-5</v>
      </c>
      <c r="O15">
        <v>2.3938522392529089E-6</v>
      </c>
      <c r="P15">
        <v>2.176229308411736E-7</v>
      </c>
    </row>
    <row r="16" spans="1:16" x14ac:dyDescent="0.3">
      <c r="A16" s="74"/>
      <c r="B16" s="1" t="s">
        <v>17</v>
      </c>
      <c r="J16">
        <v>0.20186270140003421</v>
      </c>
      <c r="K16">
        <v>3.1065642810779299E-2</v>
      </c>
      <c r="L16">
        <v>0.76195774306550046</v>
      </c>
      <c r="M16">
        <v>4.6893774669226869E-3</v>
      </c>
      <c r="N16">
        <v>3.5420306851710929E-4</v>
      </c>
      <c r="O16">
        <v>6.7790060960212315E-5</v>
      </c>
      <c r="P16">
        <v>2.542127286007962E-6</v>
      </c>
    </row>
    <row r="17" spans="1:16" x14ac:dyDescent="0.3">
      <c r="A17" s="74"/>
      <c r="B17" s="1" t="s">
        <v>18</v>
      </c>
      <c r="J17">
        <v>4.7370604094450861E-2</v>
      </c>
      <c r="K17">
        <v>3.013361775249607E-2</v>
      </c>
      <c r="L17">
        <v>0.90711344176813913</v>
      </c>
      <c r="M17">
        <v>1.350991023020176E-2</v>
      </c>
      <c r="N17">
        <v>1.15249014902379E-3</v>
      </c>
      <c r="O17">
        <v>6.2809231771990639E-4</v>
      </c>
      <c r="P17">
        <v>9.1843687968476873E-5</v>
      </c>
    </row>
    <row r="18" spans="1:16" x14ac:dyDescent="0.3">
      <c r="A18" s="74"/>
      <c r="B18" s="1" t="s">
        <v>19</v>
      </c>
      <c r="J18">
        <v>6.4779940015344912E-3</v>
      </c>
      <c r="K18">
        <v>8.7361372672107133E-3</v>
      </c>
      <c r="L18">
        <v>0.95451454279137893</v>
      </c>
      <c r="M18">
        <v>1.8884703912952501E-2</v>
      </c>
      <c r="N18">
        <v>4.4290995326776873E-3</v>
      </c>
      <c r="O18">
        <v>3.5659482457975861E-3</v>
      </c>
      <c r="P18">
        <v>3.3915742484480712E-3</v>
      </c>
    </row>
  </sheetData>
  <mergeCells count="5">
    <mergeCell ref="C1:P1"/>
    <mergeCell ref="C2:I2"/>
    <mergeCell ref="J2:P2"/>
    <mergeCell ref="A5:A11"/>
    <mergeCell ref="A12:A18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3"/>
  <sheetViews>
    <sheetView workbookViewId="0"/>
  </sheetViews>
  <sheetFormatPr baseColWidth="10" defaultColWidth="9.109375" defaultRowHeight="14.4" x14ac:dyDescent="0.3"/>
  <sheetData>
    <row r="1" spans="1:98" x14ac:dyDescent="0.3">
      <c r="C1" s="1"/>
      <c r="D1" s="74" t="s">
        <v>21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</row>
    <row r="2" spans="1:98" x14ac:dyDescent="0.3">
      <c r="C2" s="1" t="s">
        <v>1</v>
      </c>
      <c r="D2" s="74" t="s">
        <v>2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 t="s">
        <v>3</v>
      </c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</row>
    <row r="3" spans="1:98" x14ac:dyDescent="0.3">
      <c r="C3" s="1" t="s">
        <v>4</v>
      </c>
      <c r="D3" s="74" t="s">
        <v>5</v>
      </c>
      <c r="E3" s="74"/>
      <c r="F3" s="74"/>
      <c r="G3" s="74"/>
      <c r="H3" s="74"/>
      <c r="I3" s="74"/>
      <c r="J3" s="74"/>
      <c r="K3" s="74" t="s">
        <v>6</v>
      </c>
      <c r="L3" s="74"/>
      <c r="M3" s="74"/>
      <c r="N3" s="74"/>
      <c r="O3" s="74"/>
      <c r="P3" s="74"/>
      <c r="Q3" s="74"/>
      <c r="R3" s="74" t="s">
        <v>7</v>
      </c>
      <c r="S3" s="74"/>
      <c r="T3" s="74"/>
      <c r="U3" s="74"/>
      <c r="V3" s="74"/>
      <c r="W3" s="74"/>
      <c r="X3" s="74"/>
      <c r="Y3" s="74" t="s">
        <v>8</v>
      </c>
      <c r="Z3" s="74"/>
      <c r="AA3" s="74"/>
      <c r="AB3" s="74"/>
      <c r="AC3" s="74"/>
      <c r="AD3" s="74"/>
      <c r="AE3" s="74"/>
      <c r="AF3" s="74" t="s">
        <v>9</v>
      </c>
      <c r="AG3" s="74"/>
      <c r="AH3" s="74"/>
      <c r="AI3" s="74"/>
      <c r="AJ3" s="74"/>
      <c r="AK3" s="74" t="s">
        <v>10</v>
      </c>
      <c r="AL3" s="74"/>
      <c r="AM3" s="74"/>
      <c r="AN3" s="74"/>
      <c r="AO3" s="74"/>
      <c r="AP3" s="74"/>
      <c r="AQ3" s="74" t="s">
        <v>11</v>
      </c>
      <c r="AR3" s="74"/>
      <c r="AS3" s="74"/>
      <c r="AT3" s="74"/>
      <c r="AU3" s="74"/>
      <c r="AV3" s="74"/>
      <c r="AW3" s="74"/>
      <c r="AX3" s="74" t="s">
        <v>5</v>
      </c>
      <c r="AY3" s="74"/>
      <c r="AZ3" s="74"/>
      <c r="BA3" s="74"/>
      <c r="BB3" s="74"/>
      <c r="BC3" s="74"/>
      <c r="BD3" s="74"/>
      <c r="BE3" s="74" t="s">
        <v>6</v>
      </c>
      <c r="BF3" s="74"/>
      <c r="BG3" s="74"/>
      <c r="BH3" s="74"/>
      <c r="BI3" s="74"/>
      <c r="BJ3" s="74"/>
      <c r="BK3" s="74"/>
      <c r="BL3" s="74" t="s">
        <v>7</v>
      </c>
      <c r="BM3" s="74"/>
      <c r="BN3" s="74"/>
      <c r="BO3" s="74"/>
      <c r="BP3" s="74"/>
      <c r="BQ3" s="74"/>
      <c r="BR3" s="74"/>
      <c r="BS3" s="74" t="s">
        <v>8</v>
      </c>
      <c r="BT3" s="74"/>
      <c r="BU3" s="74"/>
      <c r="BV3" s="74"/>
      <c r="BW3" s="74"/>
      <c r="BX3" s="74"/>
      <c r="BY3" s="74"/>
      <c r="BZ3" s="74" t="s">
        <v>9</v>
      </c>
      <c r="CA3" s="74"/>
      <c r="CB3" s="74"/>
      <c r="CC3" s="74"/>
      <c r="CD3" s="74"/>
      <c r="CE3" s="74"/>
      <c r="CF3" s="74"/>
      <c r="CG3" s="74" t="s">
        <v>10</v>
      </c>
      <c r="CH3" s="74"/>
      <c r="CI3" s="74"/>
      <c r="CJ3" s="74"/>
      <c r="CK3" s="74"/>
      <c r="CL3" s="74"/>
      <c r="CM3" s="74"/>
      <c r="CN3" s="74" t="s">
        <v>11</v>
      </c>
      <c r="CO3" s="74"/>
      <c r="CP3" s="74"/>
      <c r="CQ3" s="74"/>
      <c r="CR3" s="74"/>
      <c r="CS3" s="74"/>
      <c r="CT3" s="74"/>
    </row>
    <row r="4" spans="1:98" x14ac:dyDescent="0.3"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13</v>
      </c>
      <c r="Z4" s="1" t="s">
        <v>14</v>
      </c>
      <c r="AA4" s="1" t="s">
        <v>15</v>
      </c>
      <c r="AB4" s="1" t="s">
        <v>16</v>
      </c>
      <c r="AC4" s="1" t="s">
        <v>17</v>
      </c>
      <c r="AD4" s="1" t="s">
        <v>18</v>
      </c>
      <c r="AE4" s="1" t="s">
        <v>19</v>
      </c>
      <c r="AF4" s="1" t="s">
        <v>13</v>
      </c>
      <c r="AG4" s="1" t="s">
        <v>14</v>
      </c>
      <c r="AH4" s="1" t="s">
        <v>15</v>
      </c>
      <c r="AI4" s="1" t="s">
        <v>16</v>
      </c>
      <c r="AJ4" s="1" t="s">
        <v>17</v>
      </c>
      <c r="AK4" s="1" t="s">
        <v>13</v>
      </c>
      <c r="AL4" s="1" t="s">
        <v>14</v>
      </c>
      <c r="AM4" s="1" t="s">
        <v>15</v>
      </c>
      <c r="AN4" s="1" t="s">
        <v>16</v>
      </c>
      <c r="AO4" s="1" t="s">
        <v>17</v>
      </c>
      <c r="AP4" s="1" t="s">
        <v>19</v>
      </c>
      <c r="AQ4" s="1" t="s">
        <v>13</v>
      </c>
      <c r="AR4" s="1" t="s">
        <v>14</v>
      </c>
      <c r="AS4" s="1" t="s">
        <v>15</v>
      </c>
      <c r="AT4" s="1" t="s">
        <v>16</v>
      </c>
      <c r="AU4" s="1" t="s">
        <v>17</v>
      </c>
      <c r="AV4" s="1" t="s">
        <v>18</v>
      </c>
      <c r="AW4" s="1" t="s">
        <v>19</v>
      </c>
      <c r="AX4" s="1" t="s">
        <v>13</v>
      </c>
      <c r="AY4" s="1" t="s">
        <v>14</v>
      </c>
      <c r="AZ4" s="1" t="s">
        <v>15</v>
      </c>
      <c r="BA4" s="1" t="s">
        <v>16</v>
      </c>
      <c r="BB4" s="1" t="s">
        <v>17</v>
      </c>
      <c r="BC4" s="1" t="s">
        <v>18</v>
      </c>
      <c r="BD4" s="1" t="s">
        <v>19</v>
      </c>
      <c r="BE4" s="1" t="s">
        <v>13</v>
      </c>
      <c r="BF4" s="1" t="s">
        <v>14</v>
      </c>
      <c r="BG4" s="1" t="s">
        <v>15</v>
      </c>
      <c r="BH4" s="1" t="s">
        <v>16</v>
      </c>
      <c r="BI4" s="1" t="s">
        <v>17</v>
      </c>
      <c r="BJ4" s="1" t="s">
        <v>18</v>
      </c>
      <c r="BK4" s="1" t="s">
        <v>19</v>
      </c>
      <c r="BL4" s="1" t="s">
        <v>13</v>
      </c>
      <c r="BM4" s="1" t="s">
        <v>14</v>
      </c>
      <c r="BN4" s="1" t="s">
        <v>15</v>
      </c>
      <c r="BO4" s="1" t="s">
        <v>16</v>
      </c>
      <c r="BP4" s="1" t="s">
        <v>17</v>
      </c>
      <c r="BQ4" s="1" t="s">
        <v>18</v>
      </c>
      <c r="BR4" s="1" t="s">
        <v>19</v>
      </c>
      <c r="BS4" s="1" t="s">
        <v>13</v>
      </c>
      <c r="BT4" s="1" t="s">
        <v>14</v>
      </c>
      <c r="BU4" s="1" t="s">
        <v>15</v>
      </c>
      <c r="BV4" s="1" t="s">
        <v>16</v>
      </c>
      <c r="BW4" s="1" t="s">
        <v>17</v>
      </c>
      <c r="BX4" s="1" t="s">
        <v>18</v>
      </c>
      <c r="BY4" s="1" t="s">
        <v>19</v>
      </c>
      <c r="BZ4" s="1" t="s">
        <v>13</v>
      </c>
      <c r="CA4" s="1" t="s">
        <v>14</v>
      </c>
      <c r="CB4" s="1" t="s">
        <v>15</v>
      </c>
      <c r="CC4" s="1" t="s">
        <v>16</v>
      </c>
      <c r="CD4" s="1" t="s">
        <v>17</v>
      </c>
      <c r="CE4" s="1" t="s">
        <v>18</v>
      </c>
      <c r="CF4" s="1" t="s">
        <v>19</v>
      </c>
      <c r="CG4" s="1" t="s">
        <v>13</v>
      </c>
      <c r="CH4" s="1" t="s">
        <v>14</v>
      </c>
      <c r="CI4" s="1" t="s">
        <v>15</v>
      </c>
      <c r="CJ4" s="1" t="s">
        <v>16</v>
      </c>
      <c r="CK4" s="1" t="s">
        <v>17</v>
      </c>
      <c r="CL4" s="1" t="s">
        <v>18</v>
      </c>
      <c r="CM4" s="1" t="s">
        <v>19</v>
      </c>
      <c r="CN4" s="1" t="s">
        <v>13</v>
      </c>
      <c r="CO4" s="1" t="s">
        <v>14</v>
      </c>
      <c r="CP4" s="1" t="s">
        <v>15</v>
      </c>
      <c r="CQ4" s="1" t="s">
        <v>16</v>
      </c>
      <c r="CR4" s="1" t="s">
        <v>17</v>
      </c>
      <c r="CS4" s="1" t="s">
        <v>18</v>
      </c>
      <c r="CT4" s="1" t="s">
        <v>19</v>
      </c>
    </row>
    <row r="5" spans="1:98" x14ac:dyDescent="0.3">
      <c r="A5" s="1" t="s">
        <v>1</v>
      </c>
      <c r="B5" s="1" t="s">
        <v>4</v>
      </c>
      <c r="C5" s="1" t="s">
        <v>20</v>
      </c>
    </row>
    <row r="6" spans="1:98" x14ac:dyDescent="0.3">
      <c r="A6" s="74" t="s">
        <v>2</v>
      </c>
      <c r="B6" s="74" t="s">
        <v>5</v>
      </c>
      <c r="C6" s="1" t="s">
        <v>13</v>
      </c>
      <c r="D6">
        <v>10803</v>
      </c>
      <c r="E6">
        <v>339</v>
      </c>
      <c r="F6">
        <v>541</v>
      </c>
    </row>
    <row r="7" spans="1:98" x14ac:dyDescent="0.3">
      <c r="A7" s="74"/>
      <c r="B7" s="74"/>
      <c r="C7" s="1" t="s">
        <v>14</v>
      </c>
      <c r="D7">
        <v>46886</v>
      </c>
      <c r="E7">
        <v>3821</v>
      </c>
      <c r="F7">
        <v>1012</v>
      </c>
    </row>
    <row r="8" spans="1:98" x14ac:dyDescent="0.3">
      <c r="A8" s="74"/>
      <c r="B8" s="74"/>
      <c r="C8" s="1" t="s">
        <v>15</v>
      </c>
      <c r="D8">
        <v>182092</v>
      </c>
      <c r="E8">
        <v>48472</v>
      </c>
      <c r="F8">
        <v>83813</v>
      </c>
      <c r="G8">
        <v>290</v>
      </c>
    </row>
    <row r="9" spans="1:98" x14ac:dyDescent="0.3">
      <c r="A9" s="74"/>
      <c r="B9" s="74"/>
      <c r="C9" s="1" t="s">
        <v>16</v>
      </c>
      <c r="D9">
        <v>82853</v>
      </c>
      <c r="E9">
        <v>26564</v>
      </c>
      <c r="F9">
        <v>167258</v>
      </c>
      <c r="G9">
        <v>1312</v>
      </c>
      <c r="H9">
        <v>9</v>
      </c>
    </row>
    <row r="10" spans="1:98" x14ac:dyDescent="0.3">
      <c r="A10" s="74"/>
      <c r="B10" s="74"/>
      <c r="C10" s="1" t="s">
        <v>17</v>
      </c>
      <c r="D10">
        <v>8822</v>
      </c>
      <c r="E10">
        <v>6181</v>
      </c>
      <c r="F10">
        <v>122748</v>
      </c>
      <c r="G10">
        <v>2207</v>
      </c>
      <c r="H10">
        <v>50</v>
      </c>
    </row>
    <row r="11" spans="1:98" x14ac:dyDescent="0.3">
      <c r="A11" s="74"/>
      <c r="B11" s="74"/>
      <c r="C11" s="1" t="s">
        <v>18</v>
      </c>
      <c r="D11">
        <v>415</v>
      </c>
      <c r="E11">
        <v>728</v>
      </c>
      <c r="F11">
        <v>57667</v>
      </c>
      <c r="G11">
        <v>1848</v>
      </c>
      <c r="H11">
        <v>4</v>
      </c>
      <c r="I11">
        <v>12</v>
      </c>
      <c r="J11">
        <v>8</v>
      </c>
    </row>
    <row r="12" spans="1:98" x14ac:dyDescent="0.3">
      <c r="A12" s="74"/>
      <c r="B12" s="74"/>
      <c r="C12" s="1" t="s">
        <v>19</v>
      </c>
      <c r="D12">
        <v>59</v>
      </c>
      <c r="E12">
        <v>219</v>
      </c>
      <c r="F12">
        <v>12671</v>
      </c>
      <c r="G12">
        <v>1069</v>
      </c>
      <c r="H12">
        <v>39</v>
      </c>
      <c r="J12">
        <v>10</v>
      </c>
    </row>
    <row r="13" spans="1:98" x14ac:dyDescent="0.3">
      <c r="A13" s="74"/>
      <c r="B13" s="74" t="s">
        <v>6</v>
      </c>
      <c r="C13" s="1" t="s">
        <v>13</v>
      </c>
      <c r="K13">
        <v>30742</v>
      </c>
      <c r="L13">
        <v>3372</v>
      </c>
      <c r="M13">
        <v>5667</v>
      </c>
    </row>
    <row r="14" spans="1:98" x14ac:dyDescent="0.3">
      <c r="A14" s="74"/>
      <c r="B14" s="74"/>
      <c r="C14" s="1" t="s">
        <v>14</v>
      </c>
      <c r="K14">
        <v>87896</v>
      </c>
      <c r="L14">
        <v>18962</v>
      </c>
      <c r="M14">
        <v>5042</v>
      </c>
    </row>
    <row r="15" spans="1:98" x14ac:dyDescent="0.3">
      <c r="A15" s="74"/>
      <c r="B15" s="74"/>
      <c r="C15" s="1" t="s">
        <v>15</v>
      </c>
      <c r="K15">
        <v>224283</v>
      </c>
      <c r="L15">
        <v>375668</v>
      </c>
      <c r="M15">
        <v>401164</v>
      </c>
      <c r="N15">
        <v>44</v>
      </c>
    </row>
    <row r="16" spans="1:98" x14ac:dyDescent="0.3">
      <c r="A16" s="74"/>
      <c r="B16" s="74"/>
      <c r="C16" s="1" t="s">
        <v>16</v>
      </c>
      <c r="K16">
        <v>173688</v>
      </c>
      <c r="L16">
        <v>248059</v>
      </c>
      <c r="M16">
        <v>1045389</v>
      </c>
      <c r="N16">
        <v>1499</v>
      </c>
    </row>
    <row r="17" spans="1:30" x14ac:dyDescent="0.3">
      <c r="A17" s="74"/>
      <c r="B17" s="74"/>
      <c r="C17" s="1" t="s">
        <v>17</v>
      </c>
      <c r="K17">
        <v>24983</v>
      </c>
      <c r="L17">
        <v>17716</v>
      </c>
      <c r="M17">
        <v>530236</v>
      </c>
      <c r="N17">
        <v>2043</v>
      </c>
      <c r="O17">
        <v>24</v>
      </c>
      <c r="P17">
        <v>2</v>
      </c>
    </row>
    <row r="18" spans="1:30" x14ac:dyDescent="0.3">
      <c r="A18" s="74"/>
      <c r="B18" s="74"/>
      <c r="C18" s="1" t="s">
        <v>18</v>
      </c>
      <c r="K18">
        <v>1965</v>
      </c>
      <c r="L18">
        <v>1658</v>
      </c>
      <c r="M18">
        <v>127841</v>
      </c>
      <c r="N18">
        <v>1727</v>
      </c>
      <c r="O18">
        <v>85</v>
      </c>
      <c r="P18">
        <v>20</v>
      </c>
    </row>
    <row r="19" spans="1:30" x14ac:dyDescent="0.3">
      <c r="A19" s="74"/>
      <c r="B19" s="74"/>
      <c r="C19" s="1" t="s">
        <v>19</v>
      </c>
      <c r="K19">
        <v>57</v>
      </c>
      <c r="L19">
        <v>186</v>
      </c>
      <c r="M19">
        <v>23346</v>
      </c>
      <c r="N19">
        <v>775</v>
      </c>
      <c r="O19">
        <v>41</v>
      </c>
      <c r="P19">
        <v>14</v>
      </c>
      <c r="Q19">
        <v>19</v>
      </c>
    </row>
    <row r="20" spans="1:30" x14ac:dyDescent="0.3">
      <c r="A20" s="74"/>
      <c r="B20" s="74" t="s">
        <v>7</v>
      </c>
      <c r="C20" s="1" t="s">
        <v>13</v>
      </c>
      <c r="R20">
        <v>123202</v>
      </c>
      <c r="S20">
        <v>4745</v>
      </c>
      <c r="T20">
        <v>5414</v>
      </c>
    </row>
    <row r="21" spans="1:30" x14ac:dyDescent="0.3">
      <c r="A21" s="74"/>
      <c r="B21" s="74"/>
      <c r="C21" s="1" t="s">
        <v>14</v>
      </c>
      <c r="R21">
        <v>479458</v>
      </c>
      <c r="S21">
        <v>61724</v>
      </c>
      <c r="T21">
        <v>11936</v>
      </c>
      <c r="U21">
        <v>2</v>
      </c>
    </row>
    <row r="22" spans="1:30" x14ac:dyDescent="0.3">
      <c r="A22" s="74"/>
      <c r="B22" s="74"/>
      <c r="C22" s="1" t="s">
        <v>15</v>
      </c>
      <c r="R22">
        <v>645581</v>
      </c>
      <c r="S22">
        <v>457082</v>
      </c>
      <c r="T22">
        <v>496833</v>
      </c>
      <c r="U22">
        <v>678</v>
      </c>
    </row>
    <row r="23" spans="1:30" x14ac:dyDescent="0.3">
      <c r="A23" s="74"/>
      <c r="B23" s="74"/>
      <c r="C23" s="1" t="s">
        <v>16</v>
      </c>
      <c r="R23">
        <v>51763</v>
      </c>
      <c r="S23">
        <v>131093</v>
      </c>
      <c r="T23">
        <v>477149</v>
      </c>
      <c r="U23">
        <v>1649</v>
      </c>
      <c r="V23">
        <v>16</v>
      </c>
    </row>
    <row r="24" spans="1:30" x14ac:dyDescent="0.3">
      <c r="A24" s="74"/>
      <c r="B24" s="74"/>
      <c r="C24" s="1" t="s">
        <v>17</v>
      </c>
      <c r="R24">
        <v>3450</v>
      </c>
      <c r="S24">
        <v>7418</v>
      </c>
      <c r="T24">
        <v>172222</v>
      </c>
      <c r="U24">
        <v>950</v>
      </c>
      <c r="V24">
        <v>97</v>
      </c>
    </row>
    <row r="25" spans="1:30" x14ac:dyDescent="0.3">
      <c r="A25" s="74"/>
      <c r="B25" s="74"/>
      <c r="C25" s="1" t="s">
        <v>18</v>
      </c>
      <c r="R25">
        <v>163</v>
      </c>
      <c r="S25">
        <v>675</v>
      </c>
      <c r="T25">
        <v>35805</v>
      </c>
      <c r="U25">
        <v>299</v>
      </c>
      <c r="V25">
        <v>28</v>
      </c>
      <c r="W25">
        <v>5</v>
      </c>
    </row>
    <row r="26" spans="1:30" x14ac:dyDescent="0.3">
      <c r="A26" s="74"/>
      <c r="B26" s="74"/>
      <c r="C26" s="1" t="s">
        <v>19</v>
      </c>
      <c r="R26">
        <v>7</v>
      </c>
      <c r="S26">
        <v>16</v>
      </c>
      <c r="T26">
        <v>6357</v>
      </c>
      <c r="U26">
        <v>416</v>
      </c>
      <c r="V26">
        <v>5</v>
      </c>
      <c r="W26">
        <v>16</v>
      </c>
      <c r="X26">
        <v>2</v>
      </c>
    </row>
    <row r="27" spans="1:30" x14ac:dyDescent="0.3">
      <c r="A27" s="74"/>
      <c r="B27" s="74" t="s">
        <v>8</v>
      </c>
      <c r="C27" s="1" t="s">
        <v>13</v>
      </c>
      <c r="Y27">
        <v>251105</v>
      </c>
      <c r="Z27">
        <v>8962</v>
      </c>
      <c r="AA27">
        <v>411</v>
      </c>
    </row>
    <row r="28" spans="1:30" x14ac:dyDescent="0.3">
      <c r="A28" s="74"/>
      <c r="B28" s="74"/>
      <c r="C28" s="1" t="s">
        <v>14</v>
      </c>
      <c r="Y28">
        <v>558868</v>
      </c>
      <c r="Z28">
        <v>70988</v>
      </c>
      <c r="AA28">
        <v>17427</v>
      </c>
    </row>
    <row r="29" spans="1:30" x14ac:dyDescent="0.3">
      <c r="A29" s="74"/>
      <c r="B29" s="74"/>
      <c r="C29" s="1" t="s">
        <v>15</v>
      </c>
      <c r="Y29">
        <v>307704</v>
      </c>
      <c r="Z29">
        <v>245287</v>
      </c>
      <c r="AA29">
        <v>223360</v>
      </c>
      <c r="AB29">
        <v>786</v>
      </c>
    </row>
    <row r="30" spans="1:30" x14ac:dyDescent="0.3">
      <c r="A30" s="74"/>
      <c r="B30" s="74"/>
      <c r="C30" s="1" t="s">
        <v>16</v>
      </c>
      <c r="Y30">
        <v>6417</v>
      </c>
      <c r="Z30">
        <v>11321</v>
      </c>
      <c r="AA30">
        <v>120970</v>
      </c>
      <c r="AB30">
        <v>229</v>
      </c>
      <c r="AC30">
        <v>9</v>
      </c>
    </row>
    <row r="31" spans="1:30" x14ac:dyDescent="0.3">
      <c r="A31" s="74"/>
      <c r="B31" s="74"/>
      <c r="C31" s="1" t="s">
        <v>17</v>
      </c>
      <c r="Y31">
        <v>286</v>
      </c>
      <c r="Z31">
        <v>300</v>
      </c>
      <c r="AA31">
        <v>12209</v>
      </c>
      <c r="AB31">
        <v>152</v>
      </c>
      <c r="AC31">
        <v>4</v>
      </c>
      <c r="AD31">
        <v>3</v>
      </c>
    </row>
    <row r="32" spans="1:30" x14ac:dyDescent="0.3">
      <c r="A32" s="74"/>
      <c r="B32" s="74"/>
      <c r="C32" s="1" t="s">
        <v>18</v>
      </c>
      <c r="Y32">
        <v>5</v>
      </c>
      <c r="Z32">
        <v>38</v>
      </c>
      <c r="AA32">
        <v>3195</v>
      </c>
      <c r="AB32">
        <v>134</v>
      </c>
      <c r="AC32">
        <v>5</v>
      </c>
      <c r="AD32">
        <v>6</v>
      </c>
    </row>
    <row r="33" spans="1:46" x14ac:dyDescent="0.3">
      <c r="A33" s="74"/>
      <c r="B33" s="74"/>
      <c r="C33" s="1" t="s">
        <v>19</v>
      </c>
      <c r="AA33">
        <v>523</v>
      </c>
      <c r="AB33">
        <v>96</v>
      </c>
      <c r="AC33">
        <v>2</v>
      </c>
      <c r="AE33">
        <v>14</v>
      </c>
    </row>
    <row r="34" spans="1:46" x14ac:dyDescent="0.3">
      <c r="A34" s="74"/>
      <c r="B34" s="74" t="s">
        <v>9</v>
      </c>
      <c r="C34" s="1" t="s">
        <v>13</v>
      </c>
      <c r="AF34">
        <v>304246</v>
      </c>
      <c r="AG34">
        <v>15115</v>
      </c>
      <c r="AH34">
        <v>723</v>
      </c>
    </row>
    <row r="35" spans="1:46" x14ac:dyDescent="0.3">
      <c r="A35" s="74"/>
      <c r="B35" s="74"/>
      <c r="C35" s="1" t="s">
        <v>14</v>
      </c>
      <c r="AF35">
        <v>336262</v>
      </c>
      <c r="AG35">
        <v>59183</v>
      </c>
      <c r="AH35">
        <v>14188</v>
      </c>
    </row>
    <row r="36" spans="1:46" x14ac:dyDescent="0.3">
      <c r="A36" s="74"/>
      <c r="B36" s="74"/>
      <c r="C36" s="1" t="s">
        <v>15</v>
      </c>
      <c r="AF36">
        <v>120338</v>
      </c>
      <c r="AG36">
        <v>113573</v>
      </c>
      <c r="AH36">
        <v>116291</v>
      </c>
      <c r="AI36">
        <v>202</v>
      </c>
      <c r="AJ36">
        <v>2</v>
      </c>
    </row>
    <row r="37" spans="1:46" x14ac:dyDescent="0.3">
      <c r="A37" s="74"/>
      <c r="B37" s="74"/>
      <c r="C37" s="1" t="s">
        <v>16</v>
      </c>
      <c r="AF37">
        <v>3512</v>
      </c>
      <c r="AG37">
        <v>1828</v>
      </c>
      <c r="AH37">
        <v>33915</v>
      </c>
      <c r="AI37">
        <v>79</v>
      </c>
    </row>
    <row r="38" spans="1:46" x14ac:dyDescent="0.3">
      <c r="A38" s="74"/>
      <c r="B38" s="74"/>
      <c r="C38" s="1" t="s">
        <v>17</v>
      </c>
      <c r="AF38">
        <v>263</v>
      </c>
      <c r="AG38">
        <v>113</v>
      </c>
      <c r="AH38">
        <v>4330</v>
      </c>
      <c r="AI38">
        <v>60</v>
      </c>
    </row>
    <row r="39" spans="1:46" x14ac:dyDescent="0.3">
      <c r="A39" s="74"/>
      <c r="B39" s="74"/>
      <c r="C39" s="1" t="s">
        <v>18</v>
      </c>
      <c r="AF39">
        <v>19</v>
      </c>
      <c r="AG39">
        <v>11</v>
      </c>
      <c r="AH39">
        <v>820</v>
      </c>
      <c r="AI39">
        <v>46</v>
      </c>
    </row>
    <row r="40" spans="1:46" x14ac:dyDescent="0.3">
      <c r="A40" s="74"/>
      <c r="B40" s="74"/>
      <c r="C40" s="1" t="s">
        <v>19</v>
      </c>
      <c r="AG40">
        <v>8</v>
      </c>
      <c r="AH40">
        <v>155</v>
      </c>
      <c r="AI40">
        <v>14</v>
      </c>
    </row>
    <row r="41" spans="1:46" x14ac:dyDescent="0.3">
      <c r="A41" s="74"/>
      <c r="B41" s="74" t="s">
        <v>10</v>
      </c>
      <c r="C41" s="1" t="s">
        <v>13</v>
      </c>
      <c r="AK41">
        <v>121431</v>
      </c>
      <c r="AL41">
        <v>10123</v>
      </c>
      <c r="AM41">
        <v>3621</v>
      </c>
    </row>
    <row r="42" spans="1:46" x14ac:dyDescent="0.3">
      <c r="A42" s="74"/>
      <c r="B42" s="74"/>
      <c r="C42" s="1" t="s">
        <v>14</v>
      </c>
      <c r="AK42">
        <v>181434</v>
      </c>
      <c r="AL42">
        <v>113950</v>
      </c>
      <c r="AM42">
        <v>16649</v>
      </c>
      <c r="AN42">
        <v>2</v>
      </c>
    </row>
    <row r="43" spans="1:46" x14ac:dyDescent="0.3">
      <c r="A43" s="74"/>
      <c r="B43" s="74"/>
      <c r="C43" s="1" t="s">
        <v>15</v>
      </c>
      <c r="AK43">
        <v>197421</v>
      </c>
      <c r="AL43">
        <v>356287</v>
      </c>
      <c r="AM43">
        <v>259285</v>
      </c>
      <c r="AN43">
        <v>453</v>
      </c>
    </row>
    <row r="44" spans="1:46" x14ac:dyDescent="0.3">
      <c r="A44" s="74"/>
      <c r="B44" s="74"/>
      <c r="C44" s="1" t="s">
        <v>16</v>
      </c>
      <c r="AK44">
        <v>4594</v>
      </c>
      <c r="AL44">
        <v>5986</v>
      </c>
      <c r="AM44">
        <v>51435</v>
      </c>
      <c r="AN44">
        <v>523</v>
      </c>
      <c r="AO44">
        <v>2</v>
      </c>
    </row>
    <row r="45" spans="1:46" x14ac:dyDescent="0.3">
      <c r="A45" s="74"/>
      <c r="B45" s="74"/>
      <c r="C45" s="1" t="s">
        <v>17</v>
      </c>
      <c r="AK45">
        <v>192</v>
      </c>
      <c r="AL45">
        <v>203</v>
      </c>
      <c r="AM45">
        <v>7426</v>
      </c>
      <c r="AN45">
        <v>252</v>
      </c>
      <c r="AO45">
        <v>4</v>
      </c>
    </row>
    <row r="46" spans="1:46" x14ac:dyDescent="0.3">
      <c r="A46" s="74"/>
      <c r="B46" s="74"/>
      <c r="C46" s="1" t="s">
        <v>18</v>
      </c>
      <c r="AK46">
        <v>22</v>
      </c>
      <c r="AL46">
        <v>83</v>
      </c>
      <c r="AM46">
        <v>1458</v>
      </c>
      <c r="AN46">
        <v>68</v>
      </c>
    </row>
    <row r="47" spans="1:46" x14ac:dyDescent="0.3">
      <c r="A47" s="74"/>
      <c r="B47" s="74"/>
      <c r="C47" s="1" t="s">
        <v>19</v>
      </c>
      <c r="AL47">
        <v>43</v>
      </c>
      <c r="AM47">
        <v>299</v>
      </c>
      <c r="AN47">
        <v>30</v>
      </c>
      <c r="AO47">
        <v>4</v>
      </c>
      <c r="AP47">
        <v>2</v>
      </c>
    </row>
    <row r="48" spans="1:46" x14ac:dyDescent="0.3">
      <c r="A48" s="74"/>
      <c r="B48" s="74" t="s">
        <v>11</v>
      </c>
      <c r="C48" s="1" t="s">
        <v>13</v>
      </c>
      <c r="AQ48">
        <v>67713</v>
      </c>
      <c r="AR48">
        <v>2178</v>
      </c>
      <c r="AS48">
        <v>872</v>
      </c>
      <c r="AT48">
        <v>23</v>
      </c>
    </row>
    <row r="49" spans="1:60" x14ac:dyDescent="0.3">
      <c r="A49" s="74"/>
      <c r="B49" s="74"/>
      <c r="C49" s="1" t="s">
        <v>14</v>
      </c>
      <c r="AQ49">
        <v>371735</v>
      </c>
      <c r="AR49">
        <v>23317</v>
      </c>
      <c r="AS49">
        <v>5449</v>
      </c>
      <c r="AT49">
        <v>3</v>
      </c>
    </row>
    <row r="50" spans="1:60" x14ac:dyDescent="0.3">
      <c r="A50" s="74"/>
      <c r="B50" s="74"/>
      <c r="C50" s="1" t="s">
        <v>15</v>
      </c>
      <c r="AQ50">
        <v>1127838</v>
      </c>
      <c r="AR50">
        <v>192504</v>
      </c>
      <c r="AS50">
        <v>359871</v>
      </c>
      <c r="AT50">
        <v>887</v>
      </c>
    </row>
    <row r="51" spans="1:60" x14ac:dyDescent="0.3">
      <c r="A51" s="74"/>
      <c r="B51" s="74"/>
      <c r="C51" s="1" t="s">
        <v>16</v>
      </c>
      <c r="AQ51">
        <v>213128</v>
      </c>
      <c r="AR51">
        <v>84061</v>
      </c>
      <c r="AS51">
        <v>358030</v>
      </c>
      <c r="AT51">
        <v>4069</v>
      </c>
      <c r="AU51">
        <v>53</v>
      </c>
      <c r="AV51">
        <v>4</v>
      </c>
    </row>
    <row r="52" spans="1:60" x14ac:dyDescent="0.3">
      <c r="A52" s="74"/>
      <c r="B52" s="74"/>
      <c r="C52" s="1" t="s">
        <v>17</v>
      </c>
      <c r="AQ52">
        <v>11359</v>
      </c>
      <c r="AR52">
        <v>16347</v>
      </c>
      <c r="AS52">
        <v>188108</v>
      </c>
      <c r="AT52">
        <v>2475</v>
      </c>
      <c r="AU52">
        <v>49</v>
      </c>
      <c r="AV52">
        <v>28</v>
      </c>
      <c r="AW52">
        <v>4</v>
      </c>
    </row>
    <row r="53" spans="1:60" x14ac:dyDescent="0.3">
      <c r="A53" s="74"/>
      <c r="B53" s="74"/>
      <c r="C53" s="1" t="s">
        <v>18</v>
      </c>
      <c r="AQ53">
        <v>445</v>
      </c>
      <c r="AR53">
        <v>1265</v>
      </c>
      <c r="AS53">
        <v>91626</v>
      </c>
      <c r="AT53">
        <v>1738</v>
      </c>
      <c r="AU53">
        <v>23</v>
      </c>
      <c r="AV53">
        <v>31</v>
      </c>
      <c r="AW53">
        <v>2</v>
      </c>
    </row>
    <row r="54" spans="1:60" x14ac:dyDescent="0.3">
      <c r="A54" s="74"/>
      <c r="B54" s="74"/>
      <c r="C54" s="1" t="s">
        <v>19</v>
      </c>
      <c r="AQ54">
        <v>106</v>
      </c>
      <c r="AR54">
        <v>89</v>
      </c>
      <c r="AS54">
        <v>20937</v>
      </c>
      <c r="AT54">
        <v>2197</v>
      </c>
      <c r="AU54">
        <v>54</v>
      </c>
      <c r="AV54">
        <v>21</v>
      </c>
      <c r="AW54">
        <v>32</v>
      </c>
    </row>
    <row r="55" spans="1:60" x14ac:dyDescent="0.3">
      <c r="A55" s="74" t="s">
        <v>3</v>
      </c>
      <c r="B55" s="74" t="s">
        <v>5</v>
      </c>
      <c r="C55" s="1" t="s">
        <v>13</v>
      </c>
      <c r="AX55">
        <v>7489</v>
      </c>
      <c r="AY55">
        <v>246</v>
      </c>
      <c r="AZ55">
        <v>339</v>
      </c>
    </row>
    <row r="56" spans="1:60" x14ac:dyDescent="0.3">
      <c r="A56" s="74"/>
      <c r="B56" s="74"/>
      <c r="C56" s="1" t="s">
        <v>14</v>
      </c>
      <c r="AX56">
        <v>20884</v>
      </c>
      <c r="AY56">
        <v>1489</v>
      </c>
      <c r="AZ56">
        <v>2503</v>
      </c>
      <c r="BA56">
        <v>1</v>
      </c>
    </row>
    <row r="57" spans="1:60" x14ac:dyDescent="0.3">
      <c r="A57" s="74"/>
      <c r="B57" s="74"/>
      <c r="C57" s="1" t="s">
        <v>15</v>
      </c>
      <c r="AX57">
        <v>169270</v>
      </c>
      <c r="AY57">
        <v>56191</v>
      </c>
      <c r="AZ57">
        <v>120499</v>
      </c>
      <c r="BA57">
        <v>15</v>
      </c>
      <c r="BB57">
        <v>4</v>
      </c>
      <c r="BC57">
        <v>1</v>
      </c>
    </row>
    <row r="58" spans="1:60" x14ac:dyDescent="0.3">
      <c r="A58" s="74"/>
      <c r="B58" s="74"/>
      <c r="C58" s="1" t="s">
        <v>16</v>
      </c>
      <c r="AX58">
        <v>299157</v>
      </c>
      <c r="AY58">
        <v>22881</v>
      </c>
      <c r="AZ58">
        <v>478850</v>
      </c>
      <c r="BA58">
        <v>485</v>
      </c>
      <c r="BB58">
        <v>3</v>
      </c>
    </row>
    <row r="59" spans="1:60" x14ac:dyDescent="0.3">
      <c r="A59" s="74"/>
      <c r="B59" s="74"/>
      <c r="C59" s="1" t="s">
        <v>17</v>
      </c>
      <c r="AX59">
        <v>39383</v>
      </c>
      <c r="AY59">
        <v>5651</v>
      </c>
      <c r="AZ59">
        <v>123713</v>
      </c>
      <c r="BA59">
        <v>1229</v>
      </c>
      <c r="BB59">
        <v>54</v>
      </c>
      <c r="BC59">
        <v>10</v>
      </c>
    </row>
    <row r="60" spans="1:60" x14ac:dyDescent="0.3">
      <c r="A60" s="74"/>
      <c r="B60" s="74"/>
      <c r="C60" s="1" t="s">
        <v>18</v>
      </c>
      <c r="AX60">
        <v>2172</v>
      </c>
      <c r="AY60">
        <v>1453</v>
      </c>
      <c r="AZ60">
        <v>57863</v>
      </c>
      <c r="BA60">
        <v>916</v>
      </c>
      <c r="BB60">
        <v>64</v>
      </c>
      <c r="BC60">
        <v>30</v>
      </c>
      <c r="BD60">
        <v>2</v>
      </c>
    </row>
    <row r="61" spans="1:60" x14ac:dyDescent="0.3">
      <c r="A61" s="74"/>
      <c r="B61" s="74"/>
      <c r="C61" s="1" t="s">
        <v>19</v>
      </c>
      <c r="AX61">
        <v>104</v>
      </c>
      <c r="AY61">
        <v>159</v>
      </c>
      <c r="AZ61">
        <v>23385</v>
      </c>
      <c r="BA61">
        <v>355</v>
      </c>
      <c r="BB61">
        <v>80</v>
      </c>
      <c r="BC61">
        <v>54</v>
      </c>
      <c r="BD61">
        <v>48</v>
      </c>
    </row>
    <row r="62" spans="1:60" x14ac:dyDescent="0.3">
      <c r="A62" s="74"/>
      <c r="B62" s="74" t="s">
        <v>6</v>
      </c>
      <c r="C62" s="1" t="s">
        <v>13</v>
      </c>
      <c r="BE62">
        <v>24004</v>
      </c>
      <c r="BF62">
        <v>738</v>
      </c>
      <c r="BG62">
        <v>1036</v>
      </c>
      <c r="BH62">
        <v>1</v>
      </c>
    </row>
    <row r="63" spans="1:60" x14ac:dyDescent="0.3">
      <c r="A63" s="74"/>
      <c r="B63" s="74"/>
      <c r="C63" s="1" t="s">
        <v>14</v>
      </c>
      <c r="BE63">
        <v>42487</v>
      </c>
      <c r="BF63">
        <v>2626</v>
      </c>
      <c r="BG63">
        <v>5209</v>
      </c>
    </row>
    <row r="64" spans="1:60" x14ac:dyDescent="0.3">
      <c r="A64" s="74"/>
      <c r="B64" s="74"/>
      <c r="C64" s="1" t="s">
        <v>15</v>
      </c>
      <c r="BE64">
        <v>99731</v>
      </c>
      <c r="BF64">
        <v>79247</v>
      </c>
      <c r="BG64">
        <v>49571</v>
      </c>
      <c r="BH64">
        <v>23</v>
      </c>
    </row>
    <row r="65" spans="1:76" x14ac:dyDescent="0.3">
      <c r="A65" s="74"/>
      <c r="B65" s="74"/>
      <c r="C65" s="1" t="s">
        <v>16</v>
      </c>
      <c r="BE65">
        <v>361340</v>
      </c>
      <c r="BF65">
        <v>100386</v>
      </c>
      <c r="BG65">
        <v>915167</v>
      </c>
      <c r="BH65">
        <v>127</v>
      </c>
      <c r="BI65">
        <v>2</v>
      </c>
      <c r="BJ65">
        <v>2</v>
      </c>
    </row>
    <row r="66" spans="1:76" x14ac:dyDescent="0.3">
      <c r="A66" s="74"/>
      <c r="B66" s="74"/>
      <c r="C66" s="1" t="s">
        <v>17</v>
      </c>
      <c r="BE66">
        <v>129980</v>
      </c>
      <c r="BF66">
        <v>12327</v>
      </c>
      <c r="BG66">
        <v>501475</v>
      </c>
      <c r="BH66">
        <v>744</v>
      </c>
      <c r="BI66">
        <v>27</v>
      </c>
      <c r="BJ66">
        <v>3</v>
      </c>
    </row>
    <row r="67" spans="1:76" x14ac:dyDescent="0.3">
      <c r="A67" s="74"/>
      <c r="B67" s="74"/>
      <c r="C67" s="1" t="s">
        <v>18</v>
      </c>
      <c r="BE67">
        <v>10637</v>
      </c>
      <c r="BF67">
        <v>3739</v>
      </c>
      <c r="BG67">
        <v>119775</v>
      </c>
      <c r="BH67">
        <v>2186</v>
      </c>
      <c r="BI67">
        <v>111</v>
      </c>
      <c r="BJ67">
        <v>27</v>
      </c>
      <c r="BK67">
        <v>2</v>
      </c>
    </row>
    <row r="68" spans="1:76" x14ac:dyDescent="0.3">
      <c r="A68" s="74"/>
      <c r="B68" s="74"/>
      <c r="C68" s="1" t="s">
        <v>19</v>
      </c>
      <c r="BE68">
        <v>289</v>
      </c>
      <c r="BF68">
        <v>419</v>
      </c>
      <c r="BG68">
        <v>29755</v>
      </c>
      <c r="BH68">
        <v>961</v>
      </c>
      <c r="BI68">
        <v>205</v>
      </c>
      <c r="BJ68">
        <v>134</v>
      </c>
      <c r="BK68">
        <v>103</v>
      </c>
    </row>
    <row r="69" spans="1:76" x14ac:dyDescent="0.3">
      <c r="A69" s="74"/>
      <c r="B69" s="74" t="s">
        <v>7</v>
      </c>
      <c r="C69" s="1" t="s">
        <v>13</v>
      </c>
      <c r="BL69">
        <v>96141</v>
      </c>
      <c r="BM69">
        <v>3656</v>
      </c>
      <c r="BN69">
        <v>3244</v>
      </c>
    </row>
    <row r="70" spans="1:76" x14ac:dyDescent="0.3">
      <c r="A70" s="74"/>
      <c r="B70" s="74"/>
      <c r="C70" s="1" t="s">
        <v>14</v>
      </c>
      <c r="BL70">
        <v>309139</v>
      </c>
      <c r="BM70">
        <v>41402</v>
      </c>
      <c r="BN70">
        <v>15199</v>
      </c>
    </row>
    <row r="71" spans="1:76" x14ac:dyDescent="0.3">
      <c r="A71" s="74"/>
      <c r="B71" s="74"/>
      <c r="C71" s="1" t="s">
        <v>15</v>
      </c>
      <c r="BL71">
        <v>2007183</v>
      </c>
      <c r="BM71">
        <v>295812</v>
      </c>
      <c r="BN71">
        <v>1028977</v>
      </c>
      <c r="BO71">
        <v>109</v>
      </c>
      <c r="BP71">
        <v>2</v>
      </c>
    </row>
    <row r="72" spans="1:76" x14ac:dyDescent="0.3">
      <c r="A72" s="74"/>
      <c r="B72" s="74"/>
      <c r="C72" s="1" t="s">
        <v>16</v>
      </c>
      <c r="BL72">
        <v>174215</v>
      </c>
      <c r="BM72">
        <v>44101</v>
      </c>
      <c r="BN72">
        <v>418964</v>
      </c>
      <c r="BO72">
        <v>777</v>
      </c>
      <c r="BP72">
        <v>19</v>
      </c>
      <c r="BQ72">
        <v>3</v>
      </c>
    </row>
    <row r="73" spans="1:76" x14ac:dyDescent="0.3">
      <c r="A73" s="74"/>
      <c r="B73" s="74"/>
      <c r="C73" s="1" t="s">
        <v>17</v>
      </c>
      <c r="BL73">
        <v>21353</v>
      </c>
      <c r="BM73">
        <v>5034</v>
      </c>
      <c r="BN73">
        <v>129092</v>
      </c>
      <c r="BO73">
        <v>500</v>
      </c>
      <c r="BP73">
        <v>60</v>
      </c>
      <c r="BQ73">
        <v>13</v>
      </c>
      <c r="BR73">
        <v>2</v>
      </c>
    </row>
    <row r="74" spans="1:76" x14ac:dyDescent="0.3">
      <c r="A74" s="74"/>
      <c r="B74" s="74"/>
      <c r="C74" s="1" t="s">
        <v>18</v>
      </c>
      <c r="BL74">
        <v>1168</v>
      </c>
      <c r="BM74">
        <v>1068</v>
      </c>
      <c r="BN74">
        <v>30815</v>
      </c>
      <c r="BO74">
        <v>354</v>
      </c>
      <c r="BP74">
        <v>57</v>
      </c>
      <c r="BQ74">
        <v>23</v>
      </c>
      <c r="BR74">
        <v>8</v>
      </c>
    </row>
    <row r="75" spans="1:76" x14ac:dyDescent="0.3">
      <c r="A75" s="74"/>
      <c r="B75" s="74"/>
      <c r="C75" s="1" t="s">
        <v>19</v>
      </c>
      <c r="BL75">
        <v>51</v>
      </c>
      <c r="BM75">
        <v>87</v>
      </c>
      <c r="BN75">
        <v>5778</v>
      </c>
      <c r="BO75">
        <v>139</v>
      </c>
      <c r="BP75">
        <v>53</v>
      </c>
      <c r="BQ75">
        <v>49</v>
      </c>
      <c r="BR75">
        <v>45</v>
      </c>
    </row>
    <row r="76" spans="1:76" x14ac:dyDescent="0.3">
      <c r="A76" s="74"/>
      <c r="B76" s="74" t="s">
        <v>8</v>
      </c>
      <c r="C76" s="1" t="s">
        <v>13</v>
      </c>
      <c r="BS76">
        <v>87499</v>
      </c>
      <c r="BT76">
        <v>4328</v>
      </c>
      <c r="BU76">
        <v>2185</v>
      </c>
    </row>
    <row r="77" spans="1:76" x14ac:dyDescent="0.3">
      <c r="A77" s="74"/>
      <c r="B77" s="74"/>
      <c r="C77" s="1" t="s">
        <v>14</v>
      </c>
      <c r="BS77">
        <v>262438</v>
      </c>
      <c r="BT77">
        <v>52901</v>
      </c>
      <c r="BU77">
        <v>17545</v>
      </c>
    </row>
    <row r="78" spans="1:76" x14ac:dyDescent="0.3">
      <c r="A78" s="74"/>
      <c r="B78" s="74"/>
      <c r="C78" s="1" t="s">
        <v>15</v>
      </c>
      <c r="BS78">
        <v>1087277</v>
      </c>
      <c r="BT78">
        <v>179349</v>
      </c>
      <c r="BU78">
        <v>603590</v>
      </c>
      <c r="BV78">
        <v>186</v>
      </c>
    </row>
    <row r="79" spans="1:76" x14ac:dyDescent="0.3">
      <c r="A79" s="74"/>
      <c r="B79" s="74"/>
      <c r="C79" s="1" t="s">
        <v>16</v>
      </c>
      <c r="BS79">
        <v>11344</v>
      </c>
      <c r="BT79">
        <v>9026</v>
      </c>
      <c r="BU79">
        <v>72687</v>
      </c>
      <c r="BV79">
        <v>563</v>
      </c>
      <c r="BW79">
        <v>12</v>
      </c>
      <c r="BX79">
        <v>1</v>
      </c>
    </row>
    <row r="80" spans="1:76" x14ac:dyDescent="0.3">
      <c r="A80" s="74"/>
      <c r="B80" s="74"/>
      <c r="C80" s="1" t="s">
        <v>17</v>
      </c>
      <c r="BS80">
        <v>756</v>
      </c>
      <c r="BT80">
        <v>296</v>
      </c>
      <c r="BU80">
        <v>7175</v>
      </c>
      <c r="BV80">
        <v>150</v>
      </c>
      <c r="BW80">
        <v>44</v>
      </c>
      <c r="BX80">
        <v>11</v>
      </c>
    </row>
    <row r="81" spans="1:91" x14ac:dyDescent="0.3">
      <c r="A81" s="74"/>
      <c r="B81" s="74"/>
      <c r="C81" s="1" t="s">
        <v>18</v>
      </c>
      <c r="BS81">
        <v>12</v>
      </c>
      <c r="BT81">
        <v>42</v>
      </c>
      <c r="BU81">
        <v>965</v>
      </c>
      <c r="BV81">
        <v>43</v>
      </c>
      <c r="BW81">
        <v>29</v>
      </c>
      <c r="BX81">
        <v>27</v>
      </c>
      <c r="BY81">
        <v>3</v>
      </c>
    </row>
    <row r="82" spans="1:91" x14ac:dyDescent="0.3">
      <c r="A82" s="74"/>
      <c r="B82" s="74"/>
      <c r="C82" s="1" t="s">
        <v>19</v>
      </c>
      <c r="BT82">
        <v>7</v>
      </c>
      <c r="BU82">
        <v>199</v>
      </c>
      <c r="BV82">
        <v>32</v>
      </c>
      <c r="BW82">
        <v>14</v>
      </c>
      <c r="BX82">
        <v>34</v>
      </c>
      <c r="BY82">
        <v>42</v>
      </c>
    </row>
    <row r="83" spans="1:91" x14ac:dyDescent="0.3">
      <c r="A83" s="74"/>
      <c r="B83" s="74" t="s">
        <v>9</v>
      </c>
      <c r="C83" s="1" t="s">
        <v>13</v>
      </c>
      <c r="BZ83">
        <v>142143</v>
      </c>
      <c r="CA83">
        <v>11482</v>
      </c>
      <c r="CB83">
        <v>1384</v>
      </c>
    </row>
    <row r="84" spans="1:91" x14ac:dyDescent="0.3">
      <c r="A84" s="74"/>
      <c r="B84" s="74"/>
      <c r="C84" s="1" t="s">
        <v>14</v>
      </c>
      <c r="BZ84">
        <v>528430</v>
      </c>
      <c r="CA84">
        <v>73995</v>
      </c>
      <c r="CB84">
        <v>56105</v>
      </c>
    </row>
    <row r="85" spans="1:91" x14ac:dyDescent="0.3">
      <c r="A85" s="74"/>
      <c r="B85" s="74"/>
      <c r="C85" s="1" t="s">
        <v>15</v>
      </c>
      <c r="BZ85">
        <v>258932</v>
      </c>
      <c r="CA85">
        <v>54541</v>
      </c>
      <c r="CB85">
        <v>94452</v>
      </c>
      <c r="CC85">
        <v>57</v>
      </c>
      <c r="CD85">
        <v>2</v>
      </c>
    </row>
    <row r="86" spans="1:91" x14ac:dyDescent="0.3">
      <c r="A86" s="74"/>
      <c r="B86" s="74"/>
      <c r="C86" s="1" t="s">
        <v>16</v>
      </c>
      <c r="BZ86">
        <v>2936</v>
      </c>
      <c r="CA86">
        <v>1874</v>
      </c>
      <c r="CB86">
        <v>11042</v>
      </c>
      <c r="CC86">
        <v>65</v>
      </c>
      <c r="CD86">
        <v>11</v>
      </c>
      <c r="CE86">
        <v>2</v>
      </c>
      <c r="CF86">
        <v>1</v>
      </c>
    </row>
    <row r="87" spans="1:91" x14ac:dyDescent="0.3">
      <c r="A87" s="74"/>
      <c r="B87" s="74"/>
      <c r="C87" s="1" t="s">
        <v>17</v>
      </c>
      <c r="BZ87">
        <v>216</v>
      </c>
      <c r="CA87">
        <v>62</v>
      </c>
      <c r="CB87">
        <v>1512</v>
      </c>
      <c r="CC87">
        <v>26</v>
      </c>
      <c r="CD87">
        <v>6</v>
      </c>
      <c r="CE87">
        <v>4</v>
      </c>
      <c r="CF87">
        <v>1</v>
      </c>
    </row>
    <row r="88" spans="1:91" x14ac:dyDescent="0.3">
      <c r="A88" s="74"/>
      <c r="B88" s="74"/>
      <c r="C88" s="1" t="s">
        <v>18</v>
      </c>
      <c r="BZ88">
        <v>10</v>
      </c>
      <c r="CA88">
        <v>11</v>
      </c>
      <c r="CB88">
        <v>347</v>
      </c>
      <c r="CC88">
        <v>13</v>
      </c>
      <c r="CD88">
        <v>1</v>
      </c>
      <c r="CE88">
        <v>4</v>
      </c>
    </row>
    <row r="89" spans="1:91" x14ac:dyDescent="0.3">
      <c r="A89" s="74"/>
      <c r="B89" s="74"/>
      <c r="C89" s="1" t="s">
        <v>19</v>
      </c>
      <c r="CA89">
        <v>4</v>
      </c>
      <c r="CB89">
        <v>65</v>
      </c>
      <c r="CC89">
        <v>8</v>
      </c>
      <c r="CD89">
        <v>7</v>
      </c>
      <c r="CE89">
        <v>4</v>
      </c>
      <c r="CF89">
        <v>8</v>
      </c>
    </row>
    <row r="90" spans="1:91" x14ac:dyDescent="0.3">
      <c r="A90" s="74"/>
      <c r="B90" s="74" t="s">
        <v>10</v>
      </c>
      <c r="C90" s="1" t="s">
        <v>13</v>
      </c>
      <c r="CG90">
        <v>202470</v>
      </c>
      <c r="CH90">
        <v>22732</v>
      </c>
      <c r="CI90">
        <v>2798</v>
      </c>
    </row>
    <row r="91" spans="1:91" x14ac:dyDescent="0.3">
      <c r="A91" s="74"/>
      <c r="B91" s="74"/>
      <c r="C91" s="1" t="s">
        <v>14</v>
      </c>
      <c r="CG91">
        <v>421668</v>
      </c>
      <c r="CH91">
        <v>93916</v>
      </c>
      <c r="CI91">
        <v>47545</v>
      </c>
    </row>
    <row r="92" spans="1:91" x14ac:dyDescent="0.3">
      <c r="A92" s="74"/>
      <c r="B92" s="74"/>
      <c r="C92" s="1" t="s">
        <v>15</v>
      </c>
      <c r="CG92">
        <v>131221</v>
      </c>
      <c r="CH92">
        <v>58296</v>
      </c>
      <c r="CI92">
        <v>57231</v>
      </c>
      <c r="CJ92">
        <v>114</v>
      </c>
      <c r="CK92">
        <v>6</v>
      </c>
    </row>
    <row r="93" spans="1:91" x14ac:dyDescent="0.3">
      <c r="A93" s="74"/>
      <c r="B93" s="74"/>
      <c r="C93" s="1" t="s">
        <v>16</v>
      </c>
      <c r="CG93">
        <v>3128</v>
      </c>
      <c r="CH93">
        <v>2136</v>
      </c>
      <c r="CI93">
        <v>9249</v>
      </c>
      <c r="CJ93">
        <v>82</v>
      </c>
      <c r="CK93">
        <v>18</v>
      </c>
      <c r="CL93">
        <v>3</v>
      </c>
    </row>
    <row r="94" spans="1:91" x14ac:dyDescent="0.3">
      <c r="A94" s="74"/>
      <c r="B94" s="74"/>
      <c r="C94" s="1" t="s">
        <v>17</v>
      </c>
      <c r="CG94">
        <v>263</v>
      </c>
      <c r="CH94">
        <v>71</v>
      </c>
      <c r="CI94">
        <v>2066</v>
      </c>
      <c r="CJ94">
        <v>31</v>
      </c>
      <c r="CK94">
        <v>2</v>
      </c>
      <c r="CL94">
        <v>6</v>
      </c>
    </row>
    <row r="95" spans="1:91" x14ac:dyDescent="0.3">
      <c r="A95" s="74"/>
      <c r="B95" s="74"/>
      <c r="C95" s="1" t="s">
        <v>18</v>
      </c>
      <c r="CG95">
        <v>15</v>
      </c>
      <c r="CH95">
        <v>14</v>
      </c>
      <c r="CI95">
        <v>740</v>
      </c>
      <c r="CJ95">
        <v>14</v>
      </c>
      <c r="CK95">
        <v>4</v>
      </c>
      <c r="CM95">
        <v>1</v>
      </c>
    </row>
    <row r="96" spans="1:91" x14ac:dyDescent="0.3">
      <c r="A96" s="74"/>
      <c r="B96" s="74"/>
      <c r="C96" s="1" t="s">
        <v>19</v>
      </c>
      <c r="CG96">
        <v>2</v>
      </c>
      <c r="CI96">
        <v>184</v>
      </c>
      <c r="CJ96">
        <v>8</v>
      </c>
      <c r="CK96">
        <v>10</v>
      </c>
      <c r="CL96">
        <v>2</v>
      </c>
      <c r="CM96">
        <v>20</v>
      </c>
    </row>
    <row r="97" spans="1:98" x14ac:dyDescent="0.3">
      <c r="A97" s="74"/>
      <c r="B97" s="74" t="s">
        <v>11</v>
      </c>
      <c r="C97" s="1" t="s">
        <v>13</v>
      </c>
      <c r="CN97">
        <v>32790</v>
      </c>
      <c r="CO97">
        <v>1544</v>
      </c>
      <c r="CP97">
        <v>1355</v>
      </c>
    </row>
    <row r="98" spans="1:98" x14ac:dyDescent="0.3">
      <c r="A98" s="74"/>
      <c r="B98" s="74"/>
      <c r="C98" s="1" t="s">
        <v>14</v>
      </c>
      <c r="CN98">
        <v>108879</v>
      </c>
      <c r="CO98">
        <v>10747</v>
      </c>
      <c r="CP98">
        <v>12626</v>
      </c>
      <c r="CQ98">
        <v>8</v>
      </c>
    </row>
    <row r="99" spans="1:98" x14ac:dyDescent="0.3">
      <c r="A99" s="74"/>
      <c r="B99" s="74"/>
      <c r="C99" s="1" t="s">
        <v>15</v>
      </c>
      <c r="CN99">
        <v>1697631</v>
      </c>
      <c r="CO99">
        <v>281610</v>
      </c>
      <c r="CP99">
        <v>916789</v>
      </c>
      <c r="CQ99">
        <v>443</v>
      </c>
      <c r="CR99">
        <v>10</v>
      </c>
      <c r="CS99">
        <v>3</v>
      </c>
    </row>
    <row r="100" spans="1:98" x14ac:dyDescent="0.3">
      <c r="A100" s="74"/>
      <c r="B100" s="74"/>
      <c r="C100" s="1" t="s">
        <v>16</v>
      </c>
      <c r="CN100">
        <v>865018</v>
      </c>
      <c r="CO100">
        <v>69482</v>
      </c>
      <c r="CP100">
        <v>907903</v>
      </c>
      <c r="CQ100">
        <v>4699</v>
      </c>
      <c r="CR100">
        <v>111</v>
      </c>
      <c r="CS100">
        <v>2</v>
      </c>
    </row>
    <row r="101" spans="1:98" x14ac:dyDescent="0.3">
      <c r="A101" s="74"/>
      <c r="B101" s="74"/>
      <c r="C101" s="1" t="s">
        <v>17</v>
      </c>
      <c r="CN101">
        <v>46139</v>
      </c>
      <c r="CO101">
        <v>16138</v>
      </c>
      <c r="CP101">
        <v>161550</v>
      </c>
      <c r="CQ101">
        <v>3201</v>
      </c>
      <c r="CR101">
        <v>288</v>
      </c>
      <c r="CS101">
        <v>46</v>
      </c>
    </row>
    <row r="102" spans="1:98" x14ac:dyDescent="0.3">
      <c r="A102" s="74"/>
      <c r="B102" s="74"/>
      <c r="C102" s="1" t="s">
        <v>18</v>
      </c>
      <c r="CN102">
        <v>2048</v>
      </c>
      <c r="CO102">
        <v>4622</v>
      </c>
      <c r="CP102">
        <v>109871</v>
      </c>
      <c r="CQ102">
        <v>1138</v>
      </c>
      <c r="CR102">
        <v>186</v>
      </c>
      <c r="CS102">
        <v>125</v>
      </c>
      <c r="CT102">
        <v>18</v>
      </c>
    </row>
    <row r="103" spans="1:98" x14ac:dyDescent="0.3">
      <c r="A103" s="74"/>
      <c r="B103" s="74"/>
      <c r="C103" s="1" t="s">
        <v>19</v>
      </c>
      <c r="CN103">
        <v>320</v>
      </c>
      <c r="CO103">
        <v>353</v>
      </c>
      <c r="CP103">
        <v>53730</v>
      </c>
      <c r="CQ103">
        <v>809</v>
      </c>
      <c r="CR103">
        <v>182</v>
      </c>
      <c r="CS103">
        <v>167</v>
      </c>
      <c r="CT103">
        <v>176</v>
      </c>
    </row>
  </sheetData>
  <mergeCells count="33">
    <mergeCell ref="BS3:BY3"/>
    <mergeCell ref="B76:B82"/>
    <mergeCell ref="CG3:CM3"/>
    <mergeCell ref="B90:B96"/>
    <mergeCell ref="D1:CT1"/>
    <mergeCell ref="D2:AW2"/>
    <mergeCell ref="AX2:CT2"/>
    <mergeCell ref="D3:J3"/>
    <mergeCell ref="K3:Q3"/>
    <mergeCell ref="R3:X3"/>
    <mergeCell ref="Y3:AE3"/>
    <mergeCell ref="AF3:AJ3"/>
    <mergeCell ref="AK3:AP3"/>
    <mergeCell ref="AQ3:AW3"/>
    <mergeCell ref="AX3:BD3"/>
    <mergeCell ref="BE3:BK3"/>
    <mergeCell ref="BL3:BR3"/>
    <mergeCell ref="B83:B89"/>
    <mergeCell ref="BZ3:CF3"/>
    <mergeCell ref="B97:B103"/>
    <mergeCell ref="CN3:CT3"/>
    <mergeCell ref="A6:A54"/>
    <mergeCell ref="A55:A103"/>
    <mergeCell ref="B6:B12"/>
    <mergeCell ref="B13:B19"/>
    <mergeCell ref="B20:B26"/>
    <mergeCell ref="B27:B33"/>
    <mergeCell ref="B34:B40"/>
    <mergeCell ref="B41:B47"/>
    <mergeCell ref="B48:B54"/>
    <mergeCell ref="B55:B61"/>
    <mergeCell ref="B62:B68"/>
    <mergeCell ref="B69:B75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3"/>
  <sheetViews>
    <sheetView workbookViewId="0"/>
  </sheetViews>
  <sheetFormatPr baseColWidth="10" defaultColWidth="9.109375" defaultRowHeight="14.4" x14ac:dyDescent="0.3"/>
  <sheetData>
    <row r="1" spans="1:98" x14ac:dyDescent="0.3">
      <c r="C1" s="1"/>
      <c r="D1" s="74" t="s">
        <v>21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</row>
    <row r="2" spans="1:98" x14ac:dyDescent="0.3">
      <c r="C2" s="1" t="s">
        <v>1</v>
      </c>
      <c r="D2" s="74" t="s">
        <v>2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 t="s">
        <v>3</v>
      </c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</row>
    <row r="3" spans="1:98" x14ac:dyDescent="0.3">
      <c r="C3" s="1" t="s">
        <v>4</v>
      </c>
      <c r="D3" s="74" t="s">
        <v>5</v>
      </c>
      <c r="E3" s="74"/>
      <c r="F3" s="74"/>
      <c r="G3" s="74"/>
      <c r="H3" s="74"/>
      <c r="I3" s="74"/>
      <c r="J3" s="74"/>
      <c r="K3" s="74" t="s">
        <v>6</v>
      </c>
      <c r="L3" s="74"/>
      <c r="M3" s="74"/>
      <c r="N3" s="74"/>
      <c r="O3" s="74"/>
      <c r="P3" s="74"/>
      <c r="Q3" s="74"/>
      <c r="R3" s="74" t="s">
        <v>7</v>
      </c>
      <c r="S3" s="74"/>
      <c r="T3" s="74"/>
      <c r="U3" s="74"/>
      <c r="V3" s="74"/>
      <c r="W3" s="74"/>
      <c r="X3" s="74"/>
      <c r="Y3" s="74" t="s">
        <v>8</v>
      </c>
      <c r="Z3" s="74"/>
      <c r="AA3" s="74"/>
      <c r="AB3" s="74"/>
      <c r="AC3" s="74"/>
      <c r="AD3" s="74"/>
      <c r="AE3" s="74"/>
      <c r="AF3" s="74" t="s">
        <v>9</v>
      </c>
      <c r="AG3" s="74"/>
      <c r="AH3" s="74"/>
      <c r="AI3" s="74"/>
      <c r="AJ3" s="74"/>
      <c r="AK3" s="74" t="s">
        <v>10</v>
      </c>
      <c r="AL3" s="74"/>
      <c r="AM3" s="74"/>
      <c r="AN3" s="74"/>
      <c r="AO3" s="74"/>
      <c r="AP3" s="74"/>
      <c r="AQ3" s="74" t="s">
        <v>11</v>
      </c>
      <c r="AR3" s="74"/>
      <c r="AS3" s="74"/>
      <c r="AT3" s="74"/>
      <c r="AU3" s="74"/>
      <c r="AV3" s="74"/>
      <c r="AW3" s="74"/>
      <c r="AX3" s="74" t="s">
        <v>5</v>
      </c>
      <c r="AY3" s="74"/>
      <c r="AZ3" s="74"/>
      <c r="BA3" s="74"/>
      <c r="BB3" s="74"/>
      <c r="BC3" s="74"/>
      <c r="BD3" s="74"/>
      <c r="BE3" s="74" t="s">
        <v>6</v>
      </c>
      <c r="BF3" s="74"/>
      <c r="BG3" s="74"/>
      <c r="BH3" s="74"/>
      <c r="BI3" s="74"/>
      <c r="BJ3" s="74"/>
      <c r="BK3" s="74"/>
      <c r="BL3" s="74" t="s">
        <v>7</v>
      </c>
      <c r="BM3" s="74"/>
      <c r="BN3" s="74"/>
      <c r="BO3" s="74"/>
      <c r="BP3" s="74"/>
      <c r="BQ3" s="74"/>
      <c r="BR3" s="74"/>
      <c r="BS3" s="74" t="s">
        <v>8</v>
      </c>
      <c r="BT3" s="74"/>
      <c r="BU3" s="74"/>
      <c r="BV3" s="74"/>
      <c r="BW3" s="74"/>
      <c r="BX3" s="74"/>
      <c r="BY3" s="74"/>
      <c r="BZ3" s="74" t="s">
        <v>9</v>
      </c>
      <c r="CA3" s="74"/>
      <c r="CB3" s="74"/>
      <c r="CC3" s="74"/>
      <c r="CD3" s="74"/>
      <c r="CE3" s="74"/>
      <c r="CF3" s="74"/>
      <c r="CG3" s="74" t="s">
        <v>10</v>
      </c>
      <c r="CH3" s="74"/>
      <c r="CI3" s="74"/>
      <c r="CJ3" s="74"/>
      <c r="CK3" s="74"/>
      <c r="CL3" s="74"/>
      <c r="CM3" s="74"/>
      <c r="CN3" s="74" t="s">
        <v>11</v>
      </c>
      <c r="CO3" s="74"/>
      <c r="CP3" s="74"/>
      <c r="CQ3" s="74"/>
      <c r="CR3" s="74"/>
      <c r="CS3" s="74"/>
      <c r="CT3" s="74"/>
    </row>
    <row r="4" spans="1:98" x14ac:dyDescent="0.3"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13</v>
      </c>
      <c r="Z4" s="1" t="s">
        <v>14</v>
      </c>
      <c r="AA4" s="1" t="s">
        <v>15</v>
      </c>
      <c r="AB4" s="1" t="s">
        <v>16</v>
      </c>
      <c r="AC4" s="1" t="s">
        <v>17</v>
      </c>
      <c r="AD4" s="1" t="s">
        <v>18</v>
      </c>
      <c r="AE4" s="1" t="s">
        <v>19</v>
      </c>
      <c r="AF4" s="1" t="s">
        <v>13</v>
      </c>
      <c r="AG4" s="1" t="s">
        <v>14</v>
      </c>
      <c r="AH4" s="1" t="s">
        <v>15</v>
      </c>
      <c r="AI4" s="1" t="s">
        <v>16</v>
      </c>
      <c r="AJ4" s="1" t="s">
        <v>17</v>
      </c>
      <c r="AK4" s="1" t="s">
        <v>13</v>
      </c>
      <c r="AL4" s="1" t="s">
        <v>14</v>
      </c>
      <c r="AM4" s="1" t="s">
        <v>15</v>
      </c>
      <c r="AN4" s="1" t="s">
        <v>16</v>
      </c>
      <c r="AO4" s="1" t="s">
        <v>17</v>
      </c>
      <c r="AP4" s="1" t="s">
        <v>19</v>
      </c>
      <c r="AQ4" s="1" t="s">
        <v>13</v>
      </c>
      <c r="AR4" s="1" t="s">
        <v>14</v>
      </c>
      <c r="AS4" s="1" t="s">
        <v>15</v>
      </c>
      <c r="AT4" s="1" t="s">
        <v>16</v>
      </c>
      <c r="AU4" s="1" t="s">
        <v>17</v>
      </c>
      <c r="AV4" s="1" t="s">
        <v>18</v>
      </c>
      <c r="AW4" s="1" t="s">
        <v>19</v>
      </c>
      <c r="AX4" s="1" t="s">
        <v>13</v>
      </c>
      <c r="AY4" s="1" t="s">
        <v>14</v>
      </c>
      <c r="AZ4" s="1" t="s">
        <v>15</v>
      </c>
      <c r="BA4" s="1" t="s">
        <v>16</v>
      </c>
      <c r="BB4" s="1" t="s">
        <v>17</v>
      </c>
      <c r="BC4" s="1" t="s">
        <v>18</v>
      </c>
      <c r="BD4" s="1" t="s">
        <v>19</v>
      </c>
      <c r="BE4" s="1" t="s">
        <v>13</v>
      </c>
      <c r="BF4" s="1" t="s">
        <v>14</v>
      </c>
      <c r="BG4" s="1" t="s">
        <v>15</v>
      </c>
      <c r="BH4" s="1" t="s">
        <v>16</v>
      </c>
      <c r="BI4" s="1" t="s">
        <v>17</v>
      </c>
      <c r="BJ4" s="1" t="s">
        <v>18</v>
      </c>
      <c r="BK4" s="1" t="s">
        <v>19</v>
      </c>
      <c r="BL4" s="1" t="s">
        <v>13</v>
      </c>
      <c r="BM4" s="1" t="s">
        <v>14</v>
      </c>
      <c r="BN4" s="1" t="s">
        <v>15</v>
      </c>
      <c r="BO4" s="1" t="s">
        <v>16</v>
      </c>
      <c r="BP4" s="1" t="s">
        <v>17</v>
      </c>
      <c r="BQ4" s="1" t="s">
        <v>18</v>
      </c>
      <c r="BR4" s="1" t="s">
        <v>19</v>
      </c>
      <c r="BS4" s="1" t="s">
        <v>13</v>
      </c>
      <c r="BT4" s="1" t="s">
        <v>14</v>
      </c>
      <c r="BU4" s="1" t="s">
        <v>15</v>
      </c>
      <c r="BV4" s="1" t="s">
        <v>16</v>
      </c>
      <c r="BW4" s="1" t="s">
        <v>17</v>
      </c>
      <c r="BX4" s="1" t="s">
        <v>18</v>
      </c>
      <c r="BY4" s="1" t="s">
        <v>19</v>
      </c>
      <c r="BZ4" s="1" t="s">
        <v>13</v>
      </c>
      <c r="CA4" s="1" t="s">
        <v>14</v>
      </c>
      <c r="CB4" s="1" t="s">
        <v>15</v>
      </c>
      <c r="CC4" s="1" t="s">
        <v>16</v>
      </c>
      <c r="CD4" s="1" t="s">
        <v>17</v>
      </c>
      <c r="CE4" s="1" t="s">
        <v>18</v>
      </c>
      <c r="CF4" s="1" t="s">
        <v>19</v>
      </c>
      <c r="CG4" s="1" t="s">
        <v>13</v>
      </c>
      <c r="CH4" s="1" t="s">
        <v>14</v>
      </c>
      <c r="CI4" s="1" t="s">
        <v>15</v>
      </c>
      <c r="CJ4" s="1" t="s">
        <v>16</v>
      </c>
      <c r="CK4" s="1" t="s">
        <v>17</v>
      </c>
      <c r="CL4" s="1" t="s">
        <v>18</v>
      </c>
      <c r="CM4" s="1" t="s">
        <v>19</v>
      </c>
      <c r="CN4" s="1" t="s">
        <v>13</v>
      </c>
      <c r="CO4" s="1" t="s">
        <v>14</v>
      </c>
      <c r="CP4" s="1" t="s">
        <v>15</v>
      </c>
      <c r="CQ4" s="1" t="s">
        <v>16</v>
      </c>
      <c r="CR4" s="1" t="s">
        <v>17</v>
      </c>
      <c r="CS4" s="1" t="s">
        <v>18</v>
      </c>
      <c r="CT4" s="1" t="s">
        <v>19</v>
      </c>
    </row>
    <row r="5" spans="1:98" x14ac:dyDescent="0.3">
      <c r="A5" s="1" t="s">
        <v>1</v>
      </c>
      <c r="B5" s="1" t="s">
        <v>4</v>
      </c>
      <c r="C5" s="1" t="s">
        <v>20</v>
      </c>
    </row>
    <row r="6" spans="1:98" x14ac:dyDescent="0.3">
      <c r="A6" s="74" t="s">
        <v>2</v>
      </c>
      <c r="B6" s="74" t="s">
        <v>5</v>
      </c>
      <c r="C6" s="1" t="s">
        <v>13</v>
      </c>
      <c r="D6">
        <v>0.92467688093811518</v>
      </c>
      <c r="E6">
        <v>2.9016519729521531E-2</v>
      </c>
      <c r="F6">
        <v>4.6306599332363273E-2</v>
      </c>
    </row>
    <row r="7" spans="1:98" x14ac:dyDescent="0.3">
      <c r="A7" s="74"/>
      <c r="B7" s="74"/>
      <c r="C7" s="1" t="s">
        <v>14</v>
      </c>
      <c r="D7">
        <v>0.90655271756994527</v>
      </c>
      <c r="E7">
        <v>7.3880005413871117E-2</v>
      </c>
      <c r="F7">
        <v>1.9567277016183611E-2</v>
      </c>
    </row>
    <row r="8" spans="1:98" x14ac:dyDescent="0.3">
      <c r="A8" s="74"/>
      <c r="B8" s="74"/>
      <c r="C8" s="1" t="s">
        <v>15</v>
      </c>
      <c r="D8">
        <v>0.57868159037967126</v>
      </c>
      <c r="E8">
        <v>0.15404220970104901</v>
      </c>
      <c r="F8">
        <v>0.26635459072606921</v>
      </c>
      <c r="G8">
        <v>9.216091932106004E-4</v>
      </c>
    </row>
    <row r="9" spans="1:98" x14ac:dyDescent="0.3">
      <c r="A9" s="74"/>
      <c r="B9" s="74"/>
      <c r="C9" s="1" t="s">
        <v>16</v>
      </c>
      <c r="D9">
        <v>0.29803666239802012</v>
      </c>
      <c r="E9">
        <v>9.5555331731391815E-2</v>
      </c>
      <c r="F9">
        <v>0.6016561389372509</v>
      </c>
      <c r="G9">
        <v>4.7194923667966448E-3</v>
      </c>
      <c r="H9">
        <v>3.2374566540525761E-5</v>
      </c>
    </row>
    <row r="10" spans="1:98" x14ac:dyDescent="0.3">
      <c r="A10" s="74"/>
      <c r="B10" s="74"/>
      <c r="C10" s="1" t="s">
        <v>17</v>
      </c>
      <c r="D10">
        <v>6.3010685103708358E-2</v>
      </c>
      <c r="E10">
        <v>4.4147477287012168E-2</v>
      </c>
      <c r="F10">
        <v>0.87672133020970233</v>
      </c>
      <c r="G10">
        <v>1.5763384949431459E-2</v>
      </c>
      <c r="H10">
        <v>3.5712245014570589E-4</v>
      </c>
    </row>
    <row r="11" spans="1:98" x14ac:dyDescent="0.3">
      <c r="A11" s="74"/>
      <c r="B11" s="74"/>
      <c r="C11" s="1" t="s">
        <v>18</v>
      </c>
      <c r="D11">
        <v>6.838930819682937E-3</v>
      </c>
      <c r="E11">
        <v>1.1996967799347421E-2</v>
      </c>
      <c r="F11">
        <v>0.95031475561121914</v>
      </c>
      <c r="G11">
        <v>3.0453841336804979E-2</v>
      </c>
      <c r="H11">
        <v>6.591740549091988E-5</v>
      </c>
      <c r="I11">
        <v>1.977522164727596E-4</v>
      </c>
      <c r="J11">
        <v>1.3183481098183979E-4</v>
      </c>
    </row>
    <row r="12" spans="1:98" x14ac:dyDescent="0.3">
      <c r="A12" s="74"/>
      <c r="B12" s="74"/>
      <c r="C12" s="1" t="s">
        <v>19</v>
      </c>
      <c r="D12">
        <v>4.1942134072652307E-3</v>
      </c>
      <c r="E12">
        <v>1.556835146086586E-2</v>
      </c>
      <c r="F12">
        <v>0.90076064548233459</v>
      </c>
      <c r="G12">
        <v>7.5993459870619173E-2</v>
      </c>
      <c r="H12">
        <v>2.772446150565152E-3</v>
      </c>
      <c r="J12">
        <v>7.1088362835003915E-4</v>
      </c>
    </row>
    <row r="13" spans="1:98" x14ac:dyDescent="0.3">
      <c r="A13" s="74"/>
      <c r="B13" s="74" t="s">
        <v>6</v>
      </c>
      <c r="C13" s="1" t="s">
        <v>13</v>
      </c>
      <c r="K13">
        <v>0.77278097584273897</v>
      </c>
      <c r="L13">
        <v>8.4764083356376155E-2</v>
      </c>
      <c r="M13">
        <v>0.14245494080088481</v>
      </c>
    </row>
    <row r="14" spans="1:98" x14ac:dyDescent="0.3">
      <c r="A14" s="74"/>
      <c r="B14" s="74"/>
      <c r="C14" s="1" t="s">
        <v>14</v>
      </c>
      <c r="K14">
        <v>0.78548704200178732</v>
      </c>
      <c r="L14">
        <v>0.16945487042001789</v>
      </c>
      <c r="M14">
        <v>4.5058087578194822E-2</v>
      </c>
    </row>
    <row r="15" spans="1:98" x14ac:dyDescent="0.3">
      <c r="A15" s="74"/>
      <c r="B15" s="74"/>
      <c r="C15" s="1" t="s">
        <v>15</v>
      </c>
      <c r="K15">
        <v>0.22402335692931891</v>
      </c>
      <c r="L15">
        <v>0.3752331048315003</v>
      </c>
      <c r="M15">
        <v>0.40069958917614479</v>
      </c>
      <c r="N15">
        <v>4.3949063035941337E-5</v>
      </c>
    </row>
    <row r="16" spans="1:98" x14ac:dyDescent="0.3">
      <c r="A16" s="74"/>
      <c r="B16" s="74"/>
      <c r="C16" s="1" t="s">
        <v>16</v>
      </c>
      <c r="K16">
        <v>0.1182649194660348</v>
      </c>
      <c r="L16">
        <v>0.16890445890231409</v>
      </c>
      <c r="M16">
        <v>0.71180994597023772</v>
      </c>
      <c r="N16">
        <v>1.020675661413489E-3</v>
      </c>
    </row>
    <row r="17" spans="1:30" x14ac:dyDescent="0.3">
      <c r="A17" s="74"/>
      <c r="B17" s="74"/>
      <c r="C17" s="1" t="s">
        <v>17</v>
      </c>
      <c r="K17">
        <v>4.3448393402480683E-2</v>
      </c>
      <c r="L17">
        <v>3.081022045064034E-2</v>
      </c>
      <c r="M17">
        <v>0.92214315030851957</v>
      </c>
      <c r="N17">
        <v>3.553018761608615E-3</v>
      </c>
      <c r="O17">
        <v>4.1738840077634239E-5</v>
      </c>
      <c r="P17">
        <v>3.4782366731361872E-6</v>
      </c>
    </row>
    <row r="18" spans="1:30" x14ac:dyDescent="0.3">
      <c r="A18" s="74"/>
      <c r="B18" s="74"/>
      <c r="C18" s="1" t="s">
        <v>18</v>
      </c>
      <c r="K18">
        <v>1.4741627655743611E-2</v>
      </c>
      <c r="L18">
        <v>1.243848277517705E-2</v>
      </c>
      <c r="M18">
        <v>0.95907604129156165</v>
      </c>
      <c r="N18">
        <v>1.2956127715760411E-2</v>
      </c>
      <c r="O18">
        <v>6.3767854999399829E-4</v>
      </c>
      <c r="P18">
        <v>1.5004201176329371E-4</v>
      </c>
    </row>
    <row r="19" spans="1:30" x14ac:dyDescent="0.3">
      <c r="A19" s="74"/>
      <c r="B19" s="74"/>
      <c r="C19" s="1" t="s">
        <v>19</v>
      </c>
      <c r="K19">
        <v>2.332433095998036E-3</v>
      </c>
      <c r="L19">
        <v>7.6110974711514857E-3</v>
      </c>
      <c r="M19">
        <v>0.95531549226614287</v>
      </c>
      <c r="N19">
        <v>3.1712906129797859E-2</v>
      </c>
      <c r="O19">
        <v>1.6777150339635E-3</v>
      </c>
      <c r="P19">
        <v>5.7287830428021937E-4</v>
      </c>
      <c r="Q19">
        <v>7.7747769866601192E-4</v>
      </c>
    </row>
    <row r="20" spans="1:30" x14ac:dyDescent="0.3">
      <c r="A20" s="74"/>
      <c r="B20" s="74" t="s">
        <v>7</v>
      </c>
      <c r="C20" s="1" t="s">
        <v>13</v>
      </c>
      <c r="R20">
        <v>0.92382330666386725</v>
      </c>
      <c r="S20">
        <v>3.558011712569642E-2</v>
      </c>
      <c r="T20">
        <v>4.0596576210436337E-2</v>
      </c>
    </row>
    <row r="21" spans="1:30" x14ac:dyDescent="0.3">
      <c r="A21" s="74"/>
      <c r="B21" s="74"/>
      <c r="C21" s="1" t="s">
        <v>14</v>
      </c>
      <c r="R21">
        <v>0.8668245588660688</v>
      </c>
      <c r="S21">
        <v>0.1115924211744287</v>
      </c>
      <c r="T21">
        <v>2.1579404107607749E-2</v>
      </c>
      <c r="U21">
        <v>3.615851894706393E-6</v>
      </c>
    </row>
    <row r="22" spans="1:30" x14ac:dyDescent="0.3">
      <c r="A22" s="74"/>
      <c r="B22" s="74"/>
      <c r="C22" s="1" t="s">
        <v>15</v>
      </c>
      <c r="R22">
        <v>0.40344425043776488</v>
      </c>
      <c r="S22">
        <v>0.28564518608601308</v>
      </c>
      <c r="T22">
        <v>0.3104868595540235</v>
      </c>
      <c r="U22">
        <v>4.2370392219846092E-4</v>
      </c>
    </row>
    <row r="23" spans="1:30" x14ac:dyDescent="0.3">
      <c r="A23" s="74"/>
      <c r="B23" s="74"/>
      <c r="C23" s="1" t="s">
        <v>16</v>
      </c>
      <c r="R23">
        <v>7.8230840146901029E-2</v>
      </c>
      <c r="S23">
        <v>0.19812444269802171</v>
      </c>
      <c r="T23">
        <v>0.72112835703598466</v>
      </c>
      <c r="U23">
        <v>2.4921788807109289E-3</v>
      </c>
      <c r="V23">
        <v>2.4181238381670619E-5</v>
      </c>
    </row>
    <row r="24" spans="1:30" x14ac:dyDescent="0.3">
      <c r="A24" s="74"/>
      <c r="B24" s="74"/>
      <c r="C24" s="1" t="s">
        <v>17</v>
      </c>
      <c r="R24">
        <v>1.8736049789015791E-2</v>
      </c>
      <c r="S24">
        <v>4.028522241591858E-2</v>
      </c>
      <c r="T24">
        <v>0.93529274398952955</v>
      </c>
      <c r="U24">
        <v>5.1592021158159418E-3</v>
      </c>
      <c r="V24">
        <v>5.2678168972015397E-4</v>
      </c>
    </row>
    <row r="25" spans="1:30" x14ac:dyDescent="0.3">
      <c r="A25" s="74"/>
      <c r="B25" s="74"/>
      <c r="C25" s="1" t="s">
        <v>18</v>
      </c>
      <c r="R25">
        <v>4.4083840432724824E-3</v>
      </c>
      <c r="S25">
        <v>1.8255578093306291E-2</v>
      </c>
      <c r="T25">
        <v>0.96835699797160246</v>
      </c>
      <c r="U25">
        <v>8.0865449628127108E-3</v>
      </c>
      <c r="V25">
        <v>7.5726842461122375E-4</v>
      </c>
      <c r="W25">
        <v>1.3522650439486139E-4</v>
      </c>
    </row>
    <row r="26" spans="1:30" x14ac:dyDescent="0.3">
      <c r="A26" s="74"/>
      <c r="B26" s="74"/>
      <c r="C26" s="1" t="s">
        <v>19</v>
      </c>
      <c r="R26">
        <v>1.0265434814488929E-3</v>
      </c>
      <c r="S26">
        <v>2.346385100454612E-3</v>
      </c>
      <c r="T26">
        <v>0.93224813022437303</v>
      </c>
      <c r="U26">
        <v>6.1006012611819913E-2</v>
      </c>
      <c r="V26">
        <v>7.3324534389206629E-4</v>
      </c>
      <c r="W26">
        <v>2.346385100454612E-3</v>
      </c>
      <c r="X26">
        <v>2.9329813755682649E-4</v>
      </c>
    </row>
    <row r="27" spans="1:30" x14ac:dyDescent="0.3">
      <c r="A27" s="74"/>
      <c r="B27" s="74" t="s">
        <v>8</v>
      </c>
      <c r="C27" s="1" t="s">
        <v>13</v>
      </c>
      <c r="Y27">
        <v>0.96401615491519432</v>
      </c>
      <c r="Z27">
        <v>3.4405976704366591E-2</v>
      </c>
      <c r="AA27">
        <v>1.5778683804390391E-3</v>
      </c>
    </row>
    <row r="28" spans="1:30" x14ac:dyDescent="0.3">
      <c r="A28" s="74"/>
      <c r="B28" s="74"/>
      <c r="C28" s="1" t="s">
        <v>14</v>
      </c>
      <c r="Y28">
        <v>0.86340595998967995</v>
      </c>
      <c r="Z28">
        <v>0.109670731349348</v>
      </c>
      <c r="AA28">
        <v>2.692330866097209E-2</v>
      </c>
    </row>
    <row r="29" spans="1:30" x14ac:dyDescent="0.3">
      <c r="A29" s="74"/>
      <c r="B29" s="74"/>
      <c r="C29" s="1" t="s">
        <v>15</v>
      </c>
      <c r="Y29">
        <v>0.39594563120788229</v>
      </c>
      <c r="Z29">
        <v>0.31562903323352248</v>
      </c>
      <c r="AA29">
        <v>0.28741393087705258</v>
      </c>
      <c r="AB29">
        <v>1.011404681542637E-3</v>
      </c>
    </row>
    <row r="30" spans="1:30" x14ac:dyDescent="0.3">
      <c r="A30" s="74"/>
      <c r="B30" s="74"/>
      <c r="C30" s="1" t="s">
        <v>16</v>
      </c>
      <c r="Y30">
        <v>4.6183409382062099E-2</v>
      </c>
      <c r="Z30">
        <v>8.1477696371252142E-2</v>
      </c>
      <c r="AA30">
        <v>0.87062599858938006</v>
      </c>
      <c r="AB30">
        <v>1.6481222921134831E-3</v>
      </c>
      <c r="AC30">
        <v>6.4773365192232952E-5</v>
      </c>
    </row>
    <row r="31" spans="1:30" x14ac:dyDescent="0.3">
      <c r="A31" s="74"/>
      <c r="B31" s="74"/>
      <c r="C31" s="1" t="s">
        <v>17</v>
      </c>
      <c r="Y31">
        <v>2.207812258761772E-2</v>
      </c>
      <c r="Z31">
        <v>2.3158869847151459E-2</v>
      </c>
      <c r="AA31">
        <v>0.94248880654624057</v>
      </c>
      <c r="AB31">
        <v>1.1733827389223409E-2</v>
      </c>
      <c r="AC31">
        <v>3.0878493129535278E-4</v>
      </c>
      <c r="AD31">
        <v>2.3158869847151459E-4</v>
      </c>
    </row>
    <row r="32" spans="1:30" x14ac:dyDescent="0.3">
      <c r="A32" s="74"/>
      <c r="B32" s="74"/>
      <c r="C32" s="1" t="s">
        <v>18</v>
      </c>
      <c r="Y32">
        <v>1.4779781259237361E-3</v>
      </c>
      <c r="Z32">
        <v>1.12326337570204E-2</v>
      </c>
      <c r="AA32">
        <v>0.94442802246526747</v>
      </c>
      <c r="AB32">
        <v>3.9609813774756128E-2</v>
      </c>
      <c r="AC32">
        <v>1.4779781259237361E-3</v>
      </c>
      <c r="AD32">
        <v>1.7735737511084841E-3</v>
      </c>
    </row>
    <row r="33" spans="1:46" x14ac:dyDescent="0.3">
      <c r="A33" s="74"/>
      <c r="B33" s="74"/>
      <c r="C33" s="1" t="s">
        <v>19</v>
      </c>
      <c r="AA33">
        <v>0.82362204724409449</v>
      </c>
      <c r="AB33">
        <v>0.15118110236220469</v>
      </c>
      <c r="AC33">
        <v>3.1496062992125979E-3</v>
      </c>
      <c r="AE33">
        <v>2.2047244094488189E-2</v>
      </c>
    </row>
    <row r="34" spans="1:46" x14ac:dyDescent="0.3">
      <c r="A34" s="74"/>
      <c r="B34" s="74" t="s">
        <v>9</v>
      </c>
      <c r="C34" s="1" t="s">
        <v>13</v>
      </c>
      <c r="AF34">
        <v>0.95051923869984134</v>
      </c>
      <c r="AG34">
        <v>4.7221979230452009E-2</v>
      </c>
      <c r="AH34">
        <v>2.2587820697067022E-3</v>
      </c>
    </row>
    <row r="35" spans="1:46" x14ac:dyDescent="0.3">
      <c r="A35" s="74"/>
      <c r="B35" s="74"/>
      <c r="C35" s="1" t="s">
        <v>14</v>
      </c>
      <c r="AF35">
        <v>0.82088601260152383</v>
      </c>
      <c r="AG35">
        <v>0.14447810601196681</v>
      </c>
      <c r="AH35">
        <v>3.4635881386509387E-2</v>
      </c>
    </row>
    <row r="36" spans="1:46" x14ac:dyDescent="0.3">
      <c r="A36" s="74"/>
      <c r="B36" s="74"/>
      <c r="C36" s="1" t="s">
        <v>15</v>
      </c>
      <c r="AF36">
        <v>0.34342448474055809</v>
      </c>
      <c r="AG36">
        <v>0.32411830847645301</v>
      </c>
      <c r="AH36">
        <v>0.33187502497103361</v>
      </c>
      <c r="AI36">
        <v>5.7647414713218382E-4</v>
      </c>
      <c r="AJ36">
        <v>5.7076648230909294E-6</v>
      </c>
    </row>
    <row r="37" spans="1:46" x14ac:dyDescent="0.3">
      <c r="A37" s="74"/>
      <c r="B37" s="74"/>
      <c r="C37" s="1" t="s">
        <v>16</v>
      </c>
      <c r="AF37">
        <v>8.9286622260639645E-2</v>
      </c>
      <c r="AG37">
        <v>4.6473788579854583E-2</v>
      </c>
      <c r="AH37">
        <v>0.8622311486245996</v>
      </c>
      <c r="AI37">
        <v>2.0084405349061881E-3</v>
      </c>
    </row>
    <row r="38" spans="1:46" x14ac:dyDescent="0.3">
      <c r="A38" s="74"/>
      <c r="B38" s="74"/>
      <c r="C38" s="1" t="s">
        <v>17</v>
      </c>
      <c r="AF38">
        <v>5.518254301300881E-2</v>
      </c>
      <c r="AG38">
        <v>2.3709609735627361E-2</v>
      </c>
      <c r="AH38">
        <v>0.90851867394041119</v>
      </c>
      <c r="AI38">
        <v>1.258917331095258E-2</v>
      </c>
    </row>
    <row r="39" spans="1:46" x14ac:dyDescent="0.3">
      <c r="A39" s="74"/>
      <c r="B39" s="74"/>
      <c r="C39" s="1" t="s">
        <v>18</v>
      </c>
      <c r="AF39">
        <v>2.120535714285714E-2</v>
      </c>
      <c r="AG39">
        <v>1.2276785714285711E-2</v>
      </c>
      <c r="AH39">
        <v>0.9151785714285714</v>
      </c>
      <c r="AI39">
        <v>5.1339285714285712E-2</v>
      </c>
    </row>
    <row r="40" spans="1:46" x14ac:dyDescent="0.3">
      <c r="A40" s="74"/>
      <c r="B40" s="74"/>
      <c r="C40" s="1" t="s">
        <v>19</v>
      </c>
      <c r="AG40">
        <v>4.519774011299435E-2</v>
      </c>
      <c r="AH40">
        <v>0.87570621468926557</v>
      </c>
      <c r="AI40">
        <v>7.909604519774012E-2</v>
      </c>
    </row>
    <row r="41" spans="1:46" x14ac:dyDescent="0.3">
      <c r="A41" s="74"/>
      <c r="B41" s="74" t="s">
        <v>10</v>
      </c>
      <c r="C41" s="1" t="s">
        <v>13</v>
      </c>
      <c r="AK41">
        <v>0.89832439430368038</v>
      </c>
      <c r="AL41">
        <v>7.4888108008137597E-2</v>
      </c>
      <c r="AM41">
        <v>2.6787497688181991E-2</v>
      </c>
    </row>
    <row r="42" spans="1:46" x14ac:dyDescent="0.3">
      <c r="A42" s="74"/>
      <c r="B42" s="74"/>
      <c r="C42" s="1" t="s">
        <v>14</v>
      </c>
      <c r="AK42">
        <v>0.58145400355729326</v>
      </c>
      <c r="AL42">
        <v>0.36518339288861829</v>
      </c>
      <c r="AM42">
        <v>5.3356194016696848E-2</v>
      </c>
      <c r="AN42">
        <v>6.4095373916387594E-6</v>
      </c>
    </row>
    <row r="43" spans="1:46" x14ac:dyDescent="0.3">
      <c r="A43" s="74"/>
      <c r="B43" s="74"/>
      <c r="C43" s="1" t="s">
        <v>15</v>
      </c>
      <c r="AK43">
        <v>0.2426971181860873</v>
      </c>
      <c r="AL43">
        <v>0.4379971135146033</v>
      </c>
      <c r="AM43">
        <v>0.31874887822916331</v>
      </c>
      <c r="AN43">
        <v>5.5689007014602071E-4</v>
      </c>
    </row>
    <row r="44" spans="1:46" x14ac:dyDescent="0.3">
      <c r="A44" s="74"/>
      <c r="B44" s="74"/>
      <c r="C44" s="1" t="s">
        <v>16</v>
      </c>
      <c r="AK44">
        <v>7.345698752798209E-2</v>
      </c>
      <c r="AL44">
        <v>9.5714742564758551E-2</v>
      </c>
      <c r="AM44">
        <v>0.82243364246882</v>
      </c>
      <c r="AN44">
        <v>8.3626479053405828E-3</v>
      </c>
      <c r="AO44">
        <v>3.1979533098816759E-5</v>
      </c>
    </row>
    <row r="45" spans="1:46" x14ac:dyDescent="0.3">
      <c r="A45" s="74"/>
      <c r="B45" s="74"/>
      <c r="C45" s="1" t="s">
        <v>17</v>
      </c>
      <c r="AK45">
        <v>2.3771202179026871E-2</v>
      </c>
      <c r="AL45">
        <v>2.5133093970533611E-2</v>
      </c>
      <c r="AM45">
        <v>0.91940076761173706</v>
      </c>
      <c r="AN45">
        <v>3.1199702859972759E-2</v>
      </c>
      <c r="AO45">
        <v>4.9523337872972638E-4</v>
      </c>
    </row>
    <row r="46" spans="1:46" x14ac:dyDescent="0.3">
      <c r="A46" s="74"/>
      <c r="B46" s="74"/>
      <c r="C46" s="1" t="s">
        <v>18</v>
      </c>
      <c r="AK46">
        <v>1.34886572654813E-2</v>
      </c>
      <c r="AL46">
        <v>5.0889025137952168E-2</v>
      </c>
      <c r="AM46">
        <v>0.89393010423053343</v>
      </c>
      <c r="AN46">
        <v>4.1692213366033112E-2</v>
      </c>
    </row>
    <row r="47" spans="1:46" x14ac:dyDescent="0.3">
      <c r="A47" s="74"/>
      <c r="B47" s="74"/>
      <c r="C47" s="1" t="s">
        <v>19</v>
      </c>
      <c r="AL47">
        <v>0.11375661375661381</v>
      </c>
      <c r="AM47">
        <v>0.79100529100529104</v>
      </c>
      <c r="AN47">
        <v>7.9365079365079361E-2</v>
      </c>
      <c r="AO47">
        <v>1.058201058201058E-2</v>
      </c>
      <c r="AP47">
        <v>5.2910052910052907E-3</v>
      </c>
    </row>
    <row r="48" spans="1:46" x14ac:dyDescent="0.3">
      <c r="A48" s="74"/>
      <c r="B48" s="74" t="s">
        <v>11</v>
      </c>
      <c r="C48" s="1" t="s">
        <v>13</v>
      </c>
      <c r="AQ48">
        <v>0.95658746079733281</v>
      </c>
      <c r="AR48">
        <v>3.0768796089622241E-2</v>
      </c>
      <c r="AS48">
        <v>1.2318820105670611E-2</v>
      </c>
      <c r="AT48">
        <v>3.2492300737433949E-4</v>
      </c>
    </row>
    <row r="49" spans="1:60" x14ac:dyDescent="0.3">
      <c r="A49" s="74"/>
      <c r="B49" s="74"/>
      <c r="C49" s="1" t="s">
        <v>14</v>
      </c>
      <c r="AQ49">
        <v>0.92816800830952995</v>
      </c>
      <c r="AR49">
        <v>5.8219143878712819E-2</v>
      </c>
      <c r="AS49">
        <v>1.360535724986517E-2</v>
      </c>
      <c r="AT49">
        <v>7.4905618920160599E-6</v>
      </c>
    </row>
    <row r="50" spans="1:60" x14ac:dyDescent="0.3">
      <c r="A50" s="74"/>
      <c r="B50" s="74"/>
      <c r="C50" s="1" t="s">
        <v>15</v>
      </c>
      <c r="AQ50">
        <v>0.67089286776515378</v>
      </c>
      <c r="AR50">
        <v>0.1145107370174291</v>
      </c>
      <c r="AS50">
        <v>0.2140687644994349</v>
      </c>
      <c r="AT50">
        <v>5.2763071798227353E-4</v>
      </c>
    </row>
    <row r="51" spans="1:60" x14ac:dyDescent="0.3">
      <c r="A51" s="74"/>
      <c r="B51" s="74"/>
      <c r="C51" s="1" t="s">
        <v>16</v>
      </c>
      <c r="AQ51">
        <v>0.32324200532346498</v>
      </c>
      <c r="AR51">
        <v>0.1274916773464575</v>
      </c>
      <c r="AS51">
        <v>0.54300859186010364</v>
      </c>
      <c r="AT51">
        <v>6.1712760390994093E-3</v>
      </c>
      <c r="AU51">
        <v>8.0382804146539373E-5</v>
      </c>
      <c r="AV51">
        <v>6.0666267280407068E-6</v>
      </c>
    </row>
    <row r="52" spans="1:60" x14ac:dyDescent="0.3">
      <c r="A52" s="74"/>
      <c r="B52" s="74"/>
      <c r="C52" s="1" t="s">
        <v>17</v>
      </c>
      <c r="AQ52">
        <v>5.2017218482392269E-2</v>
      </c>
      <c r="AR52">
        <v>7.4859183953839809E-2</v>
      </c>
      <c r="AS52">
        <v>0.86141869304391627</v>
      </c>
      <c r="AT52">
        <v>1.133397444703943E-2</v>
      </c>
      <c r="AU52">
        <v>2.2438979713330589E-4</v>
      </c>
      <c r="AV52">
        <v>1.2822274121903189E-4</v>
      </c>
      <c r="AW52">
        <v>1.83175344598617E-5</v>
      </c>
    </row>
    <row r="53" spans="1:60" x14ac:dyDescent="0.3">
      <c r="A53" s="74"/>
      <c r="B53" s="74"/>
      <c r="C53" s="1" t="s">
        <v>18</v>
      </c>
      <c r="AQ53">
        <v>4.6778093135709034E-3</v>
      </c>
      <c r="AR53">
        <v>1.329759276779144E-2</v>
      </c>
      <c r="AS53">
        <v>0.96316619362976974</v>
      </c>
      <c r="AT53">
        <v>1.826973615053085E-2</v>
      </c>
      <c r="AU53">
        <v>2.417744139598444E-4</v>
      </c>
      <c r="AV53">
        <v>3.2586986229370341E-4</v>
      </c>
      <c r="AW53">
        <v>2.1023862083464729E-5</v>
      </c>
    </row>
    <row r="54" spans="1:60" x14ac:dyDescent="0.3">
      <c r="A54" s="74"/>
      <c r="B54" s="74"/>
      <c r="C54" s="1" t="s">
        <v>19</v>
      </c>
      <c r="AQ54">
        <v>4.5229561358593618E-3</v>
      </c>
      <c r="AR54">
        <v>3.79757637822154E-3</v>
      </c>
      <c r="AS54">
        <v>0.89336917562724016</v>
      </c>
      <c r="AT54">
        <v>9.374466632531149E-2</v>
      </c>
      <c r="AU54">
        <v>2.304147465437788E-3</v>
      </c>
      <c r="AV54">
        <v>8.960573476702509E-4</v>
      </c>
      <c r="AW54">
        <v>1.36542072025943E-3</v>
      </c>
    </row>
    <row r="55" spans="1:60" x14ac:dyDescent="0.3">
      <c r="A55" s="74" t="s">
        <v>3</v>
      </c>
      <c r="B55" s="74" t="s">
        <v>5</v>
      </c>
      <c r="C55" s="1" t="s">
        <v>13</v>
      </c>
      <c r="AX55">
        <v>0.92754520683676001</v>
      </c>
      <c r="AY55">
        <v>3.0468169432747091E-2</v>
      </c>
      <c r="AZ55">
        <v>4.1986623730492938E-2</v>
      </c>
    </row>
    <row r="56" spans="1:60" x14ac:dyDescent="0.3">
      <c r="A56" s="74"/>
      <c r="B56" s="74"/>
      <c r="C56" s="1" t="s">
        <v>14</v>
      </c>
      <c r="AX56">
        <v>0.83949029223781002</v>
      </c>
      <c r="AY56">
        <v>5.9854484061582988E-2</v>
      </c>
      <c r="AZ56">
        <v>0.10061502592756361</v>
      </c>
      <c r="BA56">
        <v>4.0197773043373402E-5</v>
      </c>
    </row>
    <row r="57" spans="1:60" x14ac:dyDescent="0.3">
      <c r="A57" s="74"/>
      <c r="B57" s="74"/>
      <c r="C57" s="1" t="s">
        <v>15</v>
      </c>
      <c r="AX57">
        <v>0.48924793340655531</v>
      </c>
      <c r="AY57">
        <v>0.16241112203017519</v>
      </c>
      <c r="AZ57">
        <v>0.3482831377536274</v>
      </c>
      <c r="BA57">
        <v>4.3355107231631893E-5</v>
      </c>
      <c r="BB57">
        <v>1.1561361928435171E-5</v>
      </c>
      <c r="BC57">
        <v>2.8903404821087918E-6</v>
      </c>
    </row>
    <row r="58" spans="1:60" x14ac:dyDescent="0.3">
      <c r="A58" s="74"/>
      <c r="B58" s="74"/>
      <c r="C58" s="1" t="s">
        <v>16</v>
      </c>
      <c r="AX58">
        <v>0.37330416683304718</v>
      </c>
      <c r="AY58">
        <v>2.8552140318651921E-2</v>
      </c>
      <c r="AZ58">
        <v>0.59753474024677555</v>
      </c>
      <c r="BA58">
        <v>6.0520904045042523E-4</v>
      </c>
      <c r="BB58">
        <v>3.7435610749510838E-6</v>
      </c>
    </row>
    <row r="59" spans="1:60" x14ac:dyDescent="0.3">
      <c r="A59" s="74"/>
      <c r="B59" s="74"/>
      <c r="C59" s="1" t="s">
        <v>17</v>
      </c>
      <c r="AX59">
        <v>0.2316102093625029</v>
      </c>
      <c r="AY59">
        <v>3.3233356857210072E-2</v>
      </c>
      <c r="AZ59">
        <v>0.72755234062573515</v>
      </c>
      <c r="BA59">
        <v>7.2277111267936957E-3</v>
      </c>
      <c r="BB59">
        <v>3.1757233592095979E-4</v>
      </c>
      <c r="BC59">
        <v>5.8809691837214767E-5</v>
      </c>
    </row>
    <row r="60" spans="1:60" x14ac:dyDescent="0.3">
      <c r="A60" s="74"/>
      <c r="B60" s="74"/>
      <c r="C60" s="1" t="s">
        <v>18</v>
      </c>
      <c r="AX60">
        <v>3.4751999999999998E-2</v>
      </c>
      <c r="AY60">
        <v>2.3248000000000001E-2</v>
      </c>
      <c r="AZ60">
        <v>0.92580799999999996</v>
      </c>
      <c r="BA60">
        <v>1.4656000000000001E-2</v>
      </c>
      <c r="BB60">
        <v>1.024E-3</v>
      </c>
      <c r="BC60">
        <v>4.8000000000000001E-4</v>
      </c>
      <c r="BD60">
        <v>3.1999999999999999E-5</v>
      </c>
    </row>
    <row r="61" spans="1:60" x14ac:dyDescent="0.3">
      <c r="A61" s="74"/>
      <c r="B61" s="74"/>
      <c r="C61" s="1" t="s">
        <v>19</v>
      </c>
      <c r="AX61">
        <v>4.3001860657432304E-3</v>
      </c>
      <c r="AY61">
        <v>6.5743229274343598E-3</v>
      </c>
      <c r="AZ61">
        <v>0.96692164564812899</v>
      </c>
      <c r="BA61">
        <v>1.4678519743642751E-2</v>
      </c>
      <c r="BB61">
        <v>3.3078354351870989E-3</v>
      </c>
      <c r="BC61">
        <v>2.2327889187512919E-3</v>
      </c>
      <c r="BD61">
        <v>1.98470126111226E-3</v>
      </c>
    </row>
    <row r="62" spans="1:60" x14ac:dyDescent="0.3">
      <c r="A62" s="74"/>
      <c r="B62" s="74" t="s">
        <v>6</v>
      </c>
      <c r="C62" s="1" t="s">
        <v>13</v>
      </c>
      <c r="BE62">
        <v>0.9311455060320416</v>
      </c>
      <c r="BF62">
        <v>2.862795298498778E-2</v>
      </c>
      <c r="BG62">
        <v>4.0187749718763342E-2</v>
      </c>
      <c r="BH62">
        <v>3.8791264207300523E-5</v>
      </c>
    </row>
    <row r="63" spans="1:60" x14ac:dyDescent="0.3">
      <c r="A63" s="74"/>
      <c r="B63" s="74"/>
      <c r="C63" s="1" t="s">
        <v>14</v>
      </c>
      <c r="BE63">
        <v>0.84430269067207186</v>
      </c>
      <c r="BF63">
        <v>5.2183935455665513E-2</v>
      </c>
      <c r="BG63">
        <v>0.1035133738722626</v>
      </c>
    </row>
    <row r="64" spans="1:60" x14ac:dyDescent="0.3">
      <c r="A64" s="74"/>
      <c r="B64" s="74"/>
      <c r="C64" s="1" t="s">
        <v>15</v>
      </c>
      <c r="BE64">
        <v>0.4363220341949145</v>
      </c>
      <c r="BF64">
        <v>0.34670475823810443</v>
      </c>
      <c r="BG64">
        <v>0.21687258281854299</v>
      </c>
      <c r="BH64">
        <v>1.006247484381289E-4</v>
      </c>
    </row>
    <row r="65" spans="1:76" x14ac:dyDescent="0.3">
      <c r="A65" s="74"/>
      <c r="B65" s="74"/>
      <c r="C65" s="1" t="s">
        <v>16</v>
      </c>
      <c r="BE65">
        <v>0.26240646495631159</v>
      </c>
      <c r="BF65">
        <v>7.2900690184049086E-2</v>
      </c>
      <c r="BG65">
        <v>0.66459771216768915</v>
      </c>
      <c r="BH65">
        <v>9.2227876928797179E-5</v>
      </c>
      <c r="BI65">
        <v>1.452407510689719E-6</v>
      </c>
      <c r="BJ65">
        <v>1.452407510689719E-6</v>
      </c>
    </row>
    <row r="66" spans="1:76" x14ac:dyDescent="0.3">
      <c r="A66" s="74"/>
      <c r="B66" s="74"/>
      <c r="C66" s="1" t="s">
        <v>17</v>
      </c>
      <c r="BE66">
        <v>0.2016581957192238</v>
      </c>
      <c r="BF66">
        <v>1.9124792880680652E-2</v>
      </c>
      <c r="BG66">
        <v>0.77801618478456491</v>
      </c>
      <c r="BH66">
        <v>1.15428294826206E-3</v>
      </c>
      <c r="BI66">
        <v>4.1889300541768289E-5</v>
      </c>
      <c r="BJ66">
        <v>4.6543667268631432E-6</v>
      </c>
    </row>
    <row r="67" spans="1:76" x14ac:dyDescent="0.3">
      <c r="A67" s="74"/>
      <c r="B67" s="74"/>
      <c r="C67" s="1" t="s">
        <v>18</v>
      </c>
      <c r="BE67">
        <v>7.7939872652534853E-2</v>
      </c>
      <c r="BF67">
        <v>2.7396557661730551E-2</v>
      </c>
      <c r="BG67">
        <v>0.87762040490339033</v>
      </c>
      <c r="BH67">
        <v>1.601735090894436E-2</v>
      </c>
      <c r="BI67">
        <v>8.133238567670743E-4</v>
      </c>
      <c r="BJ67">
        <v>1.9783553272712621E-4</v>
      </c>
      <c r="BK67">
        <v>1.4654483905713051E-5</v>
      </c>
    </row>
    <row r="68" spans="1:76" x14ac:dyDescent="0.3">
      <c r="A68" s="74"/>
      <c r="B68" s="74"/>
      <c r="C68" s="1" t="s">
        <v>19</v>
      </c>
      <c r="BE68">
        <v>9.0692273896943454E-3</v>
      </c>
      <c r="BF68">
        <v>1.314881064457415E-2</v>
      </c>
      <c r="BG68">
        <v>0.93375384422268248</v>
      </c>
      <c r="BH68">
        <v>3.0157534676457671E-2</v>
      </c>
      <c r="BI68">
        <v>6.4331889788489301E-3</v>
      </c>
      <c r="BJ68">
        <v>4.205108893491496E-3</v>
      </c>
      <c r="BK68">
        <v>3.2322851942509262E-3</v>
      </c>
    </row>
    <row r="69" spans="1:76" x14ac:dyDescent="0.3">
      <c r="A69" s="74"/>
      <c r="B69" s="74" t="s">
        <v>7</v>
      </c>
      <c r="C69" s="1" t="s">
        <v>13</v>
      </c>
      <c r="BL69">
        <v>0.93303636416572044</v>
      </c>
      <c r="BM69">
        <v>3.5481022117409583E-2</v>
      </c>
      <c r="BN69">
        <v>3.1482613716869987E-2</v>
      </c>
    </row>
    <row r="70" spans="1:76" x14ac:dyDescent="0.3">
      <c r="A70" s="74"/>
      <c r="B70" s="74"/>
      <c r="C70" s="1" t="s">
        <v>14</v>
      </c>
      <c r="BL70">
        <v>0.84524252201017114</v>
      </c>
      <c r="BM70">
        <v>0.11320063433039861</v>
      </c>
      <c r="BN70">
        <v>4.1556843659430187E-2</v>
      </c>
    </row>
    <row r="71" spans="1:76" x14ac:dyDescent="0.3">
      <c r="A71" s="74"/>
      <c r="B71" s="74"/>
      <c r="C71" s="1" t="s">
        <v>15</v>
      </c>
      <c r="BL71">
        <v>0.60238085305798206</v>
      </c>
      <c r="BM71">
        <v>8.8776900215270751E-2</v>
      </c>
      <c r="BN71">
        <v>0.30880893423123013</v>
      </c>
      <c r="BO71">
        <v>3.2712270372616773E-5</v>
      </c>
      <c r="BP71">
        <v>6.0022514445168385E-7</v>
      </c>
    </row>
    <row r="72" spans="1:76" x14ac:dyDescent="0.3">
      <c r="A72" s="74"/>
      <c r="B72" s="74"/>
      <c r="C72" s="1" t="s">
        <v>16</v>
      </c>
      <c r="BL72">
        <v>0.27303045547651622</v>
      </c>
      <c r="BM72">
        <v>6.9115266291478017E-2</v>
      </c>
      <c r="BN72">
        <v>0.65660208218731542</v>
      </c>
      <c r="BO72">
        <v>1.217717555349729E-3</v>
      </c>
      <c r="BP72">
        <v>2.9776877157844092E-5</v>
      </c>
      <c r="BQ72">
        <v>4.701612182817488E-6</v>
      </c>
    </row>
    <row r="73" spans="1:76" x14ac:dyDescent="0.3">
      <c r="A73" s="74"/>
      <c r="B73" s="74"/>
      <c r="C73" s="1" t="s">
        <v>17</v>
      </c>
      <c r="BL73">
        <v>0.1368308406064567</v>
      </c>
      <c r="BM73">
        <v>3.2258064516129031E-2</v>
      </c>
      <c r="BN73">
        <v>0.82722647288759021</v>
      </c>
      <c r="BO73">
        <v>3.2040191215861181E-3</v>
      </c>
      <c r="BP73">
        <v>3.8448229459033412E-4</v>
      </c>
      <c r="BQ73">
        <v>8.3304497161239058E-5</v>
      </c>
      <c r="BR73">
        <v>1.281607648634447E-5</v>
      </c>
    </row>
    <row r="74" spans="1:76" x14ac:dyDescent="0.3">
      <c r="A74" s="74"/>
      <c r="B74" s="74"/>
      <c r="C74" s="1" t="s">
        <v>18</v>
      </c>
      <c r="BL74">
        <v>3.4872958528647767E-2</v>
      </c>
      <c r="BM74">
        <v>3.1887260024482729E-2</v>
      </c>
      <c r="BN74">
        <v>0.92004299405846002</v>
      </c>
      <c r="BO74">
        <v>1.0569372704744281E-2</v>
      </c>
      <c r="BP74">
        <v>1.7018481473740779E-3</v>
      </c>
      <c r="BQ74">
        <v>6.8671065595796133E-4</v>
      </c>
      <c r="BR74">
        <v>2.3885588033320399E-4</v>
      </c>
    </row>
    <row r="75" spans="1:76" x14ac:dyDescent="0.3">
      <c r="A75" s="74"/>
      <c r="B75" s="74"/>
      <c r="C75" s="1" t="s">
        <v>19</v>
      </c>
      <c r="BL75">
        <v>8.2231538213479519E-3</v>
      </c>
      <c r="BM75">
        <v>1.402773298935827E-2</v>
      </c>
      <c r="BN75">
        <v>0.93163495646565619</v>
      </c>
      <c r="BO75">
        <v>2.241212512092873E-2</v>
      </c>
      <c r="BP75">
        <v>8.5456304417929705E-3</v>
      </c>
      <c r="BQ75">
        <v>7.900677200902935E-3</v>
      </c>
      <c r="BR75">
        <v>7.2557239600128994E-3</v>
      </c>
    </row>
    <row r="76" spans="1:76" x14ac:dyDescent="0.3">
      <c r="A76" s="74"/>
      <c r="B76" s="74" t="s">
        <v>8</v>
      </c>
      <c r="C76" s="1" t="s">
        <v>13</v>
      </c>
      <c r="BS76">
        <v>0.93072161000723308</v>
      </c>
      <c r="BT76">
        <v>4.6036676168999702E-2</v>
      </c>
      <c r="BU76">
        <v>2.324171382376718E-2</v>
      </c>
    </row>
    <row r="77" spans="1:76" x14ac:dyDescent="0.3">
      <c r="A77" s="74"/>
      <c r="B77" s="74"/>
      <c r="C77" s="1" t="s">
        <v>14</v>
      </c>
      <c r="BS77">
        <v>0.78837673183451296</v>
      </c>
      <c r="BT77">
        <v>0.1589172204131169</v>
      </c>
      <c r="BU77">
        <v>5.2706047752370193E-2</v>
      </c>
    </row>
    <row r="78" spans="1:76" x14ac:dyDescent="0.3">
      <c r="A78" s="74"/>
      <c r="B78" s="74"/>
      <c r="C78" s="1" t="s">
        <v>15</v>
      </c>
      <c r="BS78">
        <v>0.58130658542922853</v>
      </c>
      <c r="BT78">
        <v>9.588794280587809E-2</v>
      </c>
      <c r="BU78">
        <v>0.32270602790202318</v>
      </c>
      <c r="BV78">
        <v>9.9443862870120966E-5</v>
      </c>
    </row>
    <row r="79" spans="1:76" x14ac:dyDescent="0.3">
      <c r="A79" s="74"/>
      <c r="B79" s="74"/>
      <c r="C79" s="1" t="s">
        <v>16</v>
      </c>
      <c r="BS79">
        <v>0.1211538666922987</v>
      </c>
      <c r="BT79">
        <v>9.6397637585039456E-2</v>
      </c>
      <c r="BU79">
        <v>0.7762968184293999</v>
      </c>
      <c r="BV79">
        <v>6.0128373543515638E-3</v>
      </c>
      <c r="BW79">
        <v>1.2815994360962479E-4</v>
      </c>
      <c r="BX79">
        <v>1.067999530080207E-5</v>
      </c>
    </row>
    <row r="80" spans="1:76" x14ac:dyDescent="0.3">
      <c r="A80" s="74"/>
      <c r="B80" s="74"/>
      <c r="C80" s="1" t="s">
        <v>17</v>
      </c>
      <c r="BS80">
        <v>8.96584440227704E-2</v>
      </c>
      <c r="BT80">
        <v>3.510436432637571E-2</v>
      </c>
      <c r="BU80">
        <v>0.8509250474383302</v>
      </c>
      <c r="BV80">
        <v>1.7789373814041741E-2</v>
      </c>
      <c r="BW80">
        <v>5.218216318785579E-3</v>
      </c>
      <c r="BX80">
        <v>1.304554079696395E-3</v>
      </c>
    </row>
    <row r="81" spans="1:91" x14ac:dyDescent="0.3">
      <c r="A81" s="74"/>
      <c r="B81" s="74"/>
      <c r="C81" s="1" t="s">
        <v>18</v>
      </c>
      <c r="BS81">
        <v>1.0704727921498659E-2</v>
      </c>
      <c r="BT81">
        <v>3.7466547725245318E-2</v>
      </c>
      <c r="BU81">
        <v>0.86083853702051738</v>
      </c>
      <c r="BV81">
        <v>3.8358608385370203E-2</v>
      </c>
      <c r="BW81">
        <v>2.586975914362177E-2</v>
      </c>
      <c r="BX81">
        <v>2.4085637823371989E-2</v>
      </c>
      <c r="BY81">
        <v>2.6761819803746648E-3</v>
      </c>
    </row>
    <row r="82" spans="1:91" x14ac:dyDescent="0.3">
      <c r="A82" s="74"/>
      <c r="B82" s="74"/>
      <c r="C82" s="1" t="s">
        <v>19</v>
      </c>
      <c r="BT82">
        <v>2.1341463414634151E-2</v>
      </c>
      <c r="BU82">
        <v>0.60670731707317072</v>
      </c>
      <c r="BV82">
        <v>9.7560975609756101E-2</v>
      </c>
      <c r="BW82">
        <v>4.2682926829268303E-2</v>
      </c>
      <c r="BX82">
        <v>0.10365853658536579</v>
      </c>
      <c r="BY82">
        <v>0.12804878048780491</v>
      </c>
    </row>
    <row r="83" spans="1:91" x14ac:dyDescent="0.3">
      <c r="A83" s="74"/>
      <c r="B83" s="74" t="s">
        <v>9</v>
      </c>
      <c r="C83" s="1" t="s">
        <v>13</v>
      </c>
      <c r="BZ83">
        <v>0.9169983678367063</v>
      </c>
      <c r="CA83">
        <v>7.4073118335064414E-2</v>
      </c>
      <c r="CB83">
        <v>8.9285138282293279E-3</v>
      </c>
    </row>
    <row r="84" spans="1:91" x14ac:dyDescent="0.3">
      <c r="A84" s="74"/>
      <c r="B84" s="74"/>
      <c r="C84" s="1" t="s">
        <v>14</v>
      </c>
      <c r="BZ84">
        <v>0.80243876512839207</v>
      </c>
      <c r="CA84">
        <v>0.11236390141679201</v>
      </c>
      <c r="CB84">
        <v>8.5197333454816032E-2</v>
      </c>
    </row>
    <row r="85" spans="1:91" x14ac:dyDescent="0.3">
      <c r="A85" s="74"/>
      <c r="B85" s="74"/>
      <c r="C85" s="1" t="s">
        <v>15</v>
      </c>
      <c r="BZ85">
        <v>0.63466214361347506</v>
      </c>
      <c r="CA85">
        <v>0.13368416408486611</v>
      </c>
      <c r="CB85">
        <v>0.2315090787874034</v>
      </c>
      <c r="CC85">
        <v>1.3971136122985209E-4</v>
      </c>
      <c r="CD85">
        <v>4.9021530256088477E-6</v>
      </c>
    </row>
    <row r="86" spans="1:91" x14ac:dyDescent="0.3">
      <c r="A86" s="74"/>
      <c r="B86" s="74"/>
      <c r="C86" s="1" t="s">
        <v>16</v>
      </c>
      <c r="BZ86">
        <v>0.18429477120080351</v>
      </c>
      <c r="CA86">
        <v>0.1176322892473793</v>
      </c>
      <c r="CB86">
        <v>0.69311405435942497</v>
      </c>
      <c r="CC86">
        <v>4.0800954114619294E-3</v>
      </c>
      <c r="CD86">
        <v>6.9047768501663423E-4</v>
      </c>
      <c r="CE86">
        <v>1.2554139727575169E-4</v>
      </c>
      <c r="CF86">
        <v>6.2770698637875833E-5</v>
      </c>
    </row>
    <row r="87" spans="1:91" x14ac:dyDescent="0.3">
      <c r="A87" s="74"/>
      <c r="B87" s="74"/>
      <c r="C87" s="1" t="s">
        <v>17</v>
      </c>
      <c r="BZ87">
        <v>0.1182266009852217</v>
      </c>
      <c r="CA87">
        <v>3.3935413245758071E-2</v>
      </c>
      <c r="CB87">
        <v>0.82758620689655171</v>
      </c>
      <c r="CC87">
        <v>1.423097974822113E-2</v>
      </c>
      <c r="CD87">
        <v>3.2840722495894909E-3</v>
      </c>
      <c r="CE87">
        <v>2.189381499726327E-3</v>
      </c>
      <c r="CF87">
        <v>5.4734537493158185E-4</v>
      </c>
    </row>
    <row r="88" spans="1:91" x14ac:dyDescent="0.3">
      <c r="A88" s="74"/>
      <c r="B88" s="74"/>
      <c r="C88" s="1" t="s">
        <v>18</v>
      </c>
      <c r="BZ88">
        <v>2.5906735751295339E-2</v>
      </c>
      <c r="CA88">
        <v>2.8497409326424871E-2</v>
      </c>
      <c r="CB88">
        <v>0.89896373056994816</v>
      </c>
      <c r="CC88">
        <v>3.367875647668394E-2</v>
      </c>
      <c r="CD88">
        <v>2.5906735751295342E-3</v>
      </c>
      <c r="CE88">
        <v>1.036269430051814E-2</v>
      </c>
    </row>
    <row r="89" spans="1:91" x14ac:dyDescent="0.3">
      <c r="A89" s="74"/>
      <c r="B89" s="74"/>
      <c r="C89" s="1" t="s">
        <v>19</v>
      </c>
      <c r="CA89">
        <v>4.1666666666666657E-2</v>
      </c>
      <c r="CB89">
        <v>0.67708333333333337</v>
      </c>
      <c r="CC89">
        <v>8.3333333333333329E-2</v>
      </c>
      <c r="CD89">
        <v>7.2916666666666671E-2</v>
      </c>
      <c r="CE89">
        <v>4.1666666666666657E-2</v>
      </c>
      <c r="CF89">
        <v>8.3333333333333329E-2</v>
      </c>
    </row>
    <row r="90" spans="1:91" x14ac:dyDescent="0.3">
      <c r="A90" s="74"/>
      <c r="B90" s="74" t="s">
        <v>10</v>
      </c>
      <c r="C90" s="1" t="s">
        <v>13</v>
      </c>
      <c r="CG90">
        <v>0.88802631578947366</v>
      </c>
      <c r="CH90">
        <v>9.9701754385964916E-2</v>
      </c>
      <c r="CI90">
        <v>1.2271929824561399E-2</v>
      </c>
    </row>
    <row r="91" spans="1:91" x14ac:dyDescent="0.3">
      <c r="A91" s="74"/>
      <c r="B91" s="74"/>
      <c r="C91" s="1" t="s">
        <v>14</v>
      </c>
      <c r="CG91">
        <v>0.7487946811476589</v>
      </c>
      <c r="CH91">
        <v>0.16677528594691449</v>
      </c>
      <c r="CI91">
        <v>8.4430032905426639E-2</v>
      </c>
    </row>
    <row r="92" spans="1:91" x14ac:dyDescent="0.3">
      <c r="A92" s="74"/>
      <c r="B92" s="74"/>
      <c r="C92" s="1" t="s">
        <v>15</v>
      </c>
      <c r="CG92">
        <v>0.53154317286971176</v>
      </c>
      <c r="CH92">
        <v>0.23614239188554209</v>
      </c>
      <c r="CI92">
        <v>0.23182834551258161</v>
      </c>
      <c r="CJ92">
        <v>4.617852455563297E-4</v>
      </c>
      <c r="CK92">
        <v>2.430448660822788E-5</v>
      </c>
    </row>
    <row r="93" spans="1:91" x14ac:dyDescent="0.3">
      <c r="A93" s="74"/>
      <c r="B93" s="74"/>
      <c r="C93" s="1" t="s">
        <v>16</v>
      </c>
      <c r="CG93">
        <v>0.21401204159824849</v>
      </c>
      <c r="CH93">
        <v>0.14614121510673231</v>
      </c>
      <c r="CI93">
        <v>0.63279967159277506</v>
      </c>
      <c r="CJ93">
        <v>5.6102900930487141E-3</v>
      </c>
      <c r="CK93">
        <v>1.2315270935960589E-3</v>
      </c>
      <c r="CL93">
        <v>2.0525451559934321E-4</v>
      </c>
    </row>
    <row r="94" spans="1:91" x14ac:dyDescent="0.3">
      <c r="A94" s="74"/>
      <c r="B94" s="74"/>
      <c r="C94" s="1" t="s">
        <v>17</v>
      </c>
      <c r="CG94">
        <v>0.1078310783107831</v>
      </c>
      <c r="CH94">
        <v>2.911029110291103E-2</v>
      </c>
      <c r="CI94">
        <v>0.84706847068470681</v>
      </c>
      <c r="CJ94">
        <v>1.2710127101271011E-2</v>
      </c>
      <c r="CK94">
        <v>8.2000820008200077E-4</v>
      </c>
      <c r="CL94">
        <v>2.460024600246003E-3</v>
      </c>
    </row>
    <row r="95" spans="1:91" x14ac:dyDescent="0.3">
      <c r="A95" s="74"/>
      <c r="B95" s="74"/>
      <c r="C95" s="1" t="s">
        <v>18</v>
      </c>
      <c r="CG95">
        <v>1.9035532994923859E-2</v>
      </c>
      <c r="CH95">
        <v>1.7766497461928939E-2</v>
      </c>
      <c r="CI95">
        <v>0.93908629441624369</v>
      </c>
      <c r="CJ95">
        <v>1.7766497461928939E-2</v>
      </c>
      <c r="CK95">
        <v>5.076142131979695E-3</v>
      </c>
      <c r="CM95">
        <v>1.269035532994924E-3</v>
      </c>
    </row>
    <row r="96" spans="1:91" x14ac:dyDescent="0.3">
      <c r="A96" s="74"/>
      <c r="B96" s="74"/>
      <c r="C96" s="1" t="s">
        <v>19</v>
      </c>
      <c r="CG96">
        <v>8.8495575221238937E-3</v>
      </c>
      <c r="CI96">
        <v>0.81415929203539827</v>
      </c>
      <c r="CJ96">
        <v>3.5398230088495568E-2</v>
      </c>
      <c r="CK96">
        <v>4.4247787610619468E-2</v>
      </c>
      <c r="CL96">
        <v>8.8495575221238937E-3</v>
      </c>
      <c r="CM96">
        <v>8.8495575221238937E-2</v>
      </c>
    </row>
    <row r="97" spans="1:98" x14ac:dyDescent="0.3">
      <c r="A97" s="74"/>
      <c r="B97" s="74" t="s">
        <v>11</v>
      </c>
      <c r="C97" s="1" t="s">
        <v>13</v>
      </c>
      <c r="CN97">
        <v>0.9187704895065707</v>
      </c>
      <c r="CO97">
        <v>4.3262629941998927E-2</v>
      </c>
      <c r="CP97">
        <v>3.796688055143041E-2</v>
      </c>
    </row>
    <row r="98" spans="1:98" x14ac:dyDescent="0.3">
      <c r="A98" s="74"/>
      <c r="B98" s="74"/>
      <c r="C98" s="1" t="s">
        <v>14</v>
      </c>
      <c r="CN98">
        <v>0.82321941630122486</v>
      </c>
      <c r="CO98">
        <v>8.1256615756842579E-2</v>
      </c>
      <c r="CP98">
        <v>9.5463481022228944E-2</v>
      </c>
      <c r="CQ98">
        <v>6.0486919703614091E-5</v>
      </c>
    </row>
    <row r="99" spans="1:98" x14ac:dyDescent="0.3">
      <c r="A99" s="74"/>
      <c r="B99" s="74"/>
      <c r="C99" s="1" t="s">
        <v>15</v>
      </c>
      <c r="CN99">
        <v>0.58610019174958894</v>
      </c>
      <c r="CO99">
        <v>9.722470607487832E-2</v>
      </c>
      <c r="CP99">
        <v>0.31651767003189379</v>
      </c>
      <c r="CQ99">
        <v>1.5294394656145411E-4</v>
      </c>
      <c r="CR99">
        <v>3.4524592903262778E-6</v>
      </c>
      <c r="CS99">
        <v>1.035737787097883E-6</v>
      </c>
    </row>
    <row r="100" spans="1:98" x14ac:dyDescent="0.3">
      <c r="A100" s="74"/>
      <c r="B100" s="74"/>
      <c r="C100" s="1" t="s">
        <v>16</v>
      </c>
      <c r="CN100">
        <v>0.46828225193060907</v>
      </c>
      <c r="CO100">
        <v>3.7614462853538977E-2</v>
      </c>
      <c r="CP100">
        <v>0.49149828254967609</v>
      </c>
      <c r="CQ100">
        <v>2.543829494671709E-3</v>
      </c>
      <c r="CR100">
        <v>6.0090460504056107E-5</v>
      </c>
      <c r="CS100">
        <v>1.082711000073083E-6</v>
      </c>
    </row>
    <row r="101" spans="1:98" x14ac:dyDescent="0.3">
      <c r="A101" s="74"/>
      <c r="B101" s="74"/>
      <c r="C101" s="1" t="s">
        <v>17</v>
      </c>
      <c r="CN101">
        <v>0.20293188835425441</v>
      </c>
      <c r="CO101">
        <v>7.0979319323369774E-2</v>
      </c>
      <c r="CP101">
        <v>0.71054089953466282</v>
      </c>
      <c r="CQ101">
        <v>1.407886981993473E-2</v>
      </c>
      <c r="CR101">
        <v>1.26670243928185E-3</v>
      </c>
      <c r="CS101">
        <v>2.023205284964066E-4</v>
      </c>
    </row>
    <row r="102" spans="1:98" x14ac:dyDescent="0.3">
      <c r="A102" s="74"/>
      <c r="B102" s="74"/>
      <c r="C102" s="1" t="s">
        <v>18</v>
      </c>
      <c r="CN102">
        <v>1.735475560978917E-2</v>
      </c>
      <c r="CO102">
        <v>3.9166836146701918E-2</v>
      </c>
      <c r="CP102">
        <v>0.9310470476577859</v>
      </c>
      <c r="CQ102">
        <v>9.6434140058301136E-3</v>
      </c>
      <c r="CR102">
        <v>1.57616432784218E-3</v>
      </c>
      <c r="CS102">
        <v>1.059250220324046E-3</v>
      </c>
      <c r="CT102">
        <v>1.5253203172666259E-4</v>
      </c>
    </row>
    <row r="103" spans="1:98" x14ac:dyDescent="0.3">
      <c r="A103" s="74"/>
      <c r="B103" s="74"/>
      <c r="C103" s="1" t="s">
        <v>19</v>
      </c>
      <c r="CN103">
        <v>5.7412490805030768E-3</v>
      </c>
      <c r="CO103">
        <v>6.3333153919299572E-3</v>
      </c>
      <c r="CP103">
        <v>0.96399160342321977</v>
      </c>
      <c r="CQ103">
        <v>1.451459533164684E-2</v>
      </c>
      <c r="CR103">
        <v>3.2653354145361249E-3</v>
      </c>
      <c r="CS103">
        <v>2.996214363887543E-3</v>
      </c>
      <c r="CT103">
        <v>3.1576869942766921E-3</v>
      </c>
    </row>
  </sheetData>
  <mergeCells count="33">
    <mergeCell ref="BS3:BY3"/>
    <mergeCell ref="B76:B82"/>
    <mergeCell ref="CG3:CM3"/>
    <mergeCell ref="B90:B96"/>
    <mergeCell ref="D1:CT1"/>
    <mergeCell ref="D2:AW2"/>
    <mergeCell ref="AX2:CT2"/>
    <mergeCell ref="D3:J3"/>
    <mergeCell ref="K3:Q3"/>
    <mergeCell ref="R3:X3"/>
    <mergeCell ref="Y3:AE3"/>
    <mergeCell ref="AF3:AJ3"/>
    <mergeCell ref="AK3:AP3"/>
    <mergeCell ref="AQ3:AW3"/>
    <mergeCell ref="AX3:BD3"/>
    <mergeCell ref="BE3:BK3"/>
    <mergeCell ref="BL3:BR3"/>
    <mergeCell ref="B83:B89"/>
    <mergeCell ref="BZ3:CF3"/>
    <mergeCell ref="B97:B103"/>
    <mergeCell ref="CN3:CT3"/>
    <mergeCell ref="A6:A54"/>
    <mergeCell ref="A55:A103"/>
    <mergeCell ref="B6:B12"/>
    <mergeCell ref="B13:B19"/>
    <mergeCell ref="B20:B26"/>
    <mergeCell ref="B27:B33"/>
    <mergeCell ref="B34:B40"/>
    <mergeCell ref="B41:B47"/>
    <mergeCell ref="B48:B54"/>
    <mergeCell ref="B55:B61"/>
    <mergeCell ref="B62:B68"/>
    <mergeCell ref="B69:B75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T103"/>
  <sheetViews>
    <sheetView workbookViewId="0"/>
  </sheetViews>
  <sheetFormatPr baseColWidth="10" defaultColWidth="9.109375" defaultRowHeight="14.4" x14ac:dyDescent="0.3"/>
  <sheetData>
    <row r="1" spans="1:98" x14ac:dyDescent="0.3">
      <c r="C1" s="1"/>
      <c r="D1" s="74" t="s">
        <v>22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</row>
    <row r="2" spans="1:98" x14ac:dyDescent="0.3">
      <c r="C2" s="1" t="s">
        <v>1</v>
      </c>
      <c r="D2" s="74" t="s">
        <v>2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 t="s">
        <v>3</v>
      </c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</row>
    <row r="3" spans="1:98" x14ac:dyDescent="0.3">
      <c r="C3" s="1" t="s">
        <v>4</v>
      </c>
      <c r="D3" s="74" t="s">
        <v>5</v>
      </c>
      <c r="E3" s="74"/>
      <c r="F3" s="74"/>
      <c r="G3" s="74"/>
      <c r="H3" s="74"/>
      <c r="I3" s="74"/>
      <c r="J3" s="74"/>
      <c r="K3" s="74" t="s">
        <v>6</v>
      </c>
      <c r="L3" s="74"/>
      <c r="M3" s="74"/>
      <c r="N3" s="74"/>
      <c r="O3" s="74"/>
      <c r="P3" s="74"/>
      <c r="Q3" s="74"/>
      <c r="R3" s="74" t="s">
        <v>7</v>
      </c>
      <c r="S3" s="74"/>
      <c r="T3" s="74"/>
      <c r="U3" s="74"/>
      <c r="V3" s="74"/>
      <c r="W3" s="74"/>
      <c r="X3" s="74"/>
      <c r="Y3" s="74" t="s">
        <v>8</v>
      </c>
      <c r="Z3" s="74"/>
      <c r="AA3" s="74"/>
      <c r="AB3" s="74"/>
      <c r="AC3" s="74"/>
      <c r="AD3" s="74"/>
      <c r="AE3" s="74"/>
      <c r="AF3" s="74" t="s">
        <v>9</v>
      </c>
      <c r="AG3" s="74"/>
      <c r="AH3" s="74"/>
      <c r="AI3" s="74"/>
      <c r="AJ3" s="74"/>
      <c r="AK3" s="74" t="s">
        <v>10</v>
      </c>
      <c r="AL3" s="74"/>
      <c r="AM3" s="74"/>
      <c r="AN3" s="74"/>
      <c r="AO3" s="74"/>
      <c r="AP3" s="74"/>
      <c r="AQ3" s="74" t="s">
        <v>11</v>
      </c>
      <c r="AR3" s="74"/>
      <c r="AS3" s="74"/>
      <c r="AT3" s="74"/>
      <c r="AU3" s="74"/>
      <c r="AV3" s="74"/>
      <c r="AW3" s="74"/>
      <c r="AX3" s="74" t="s">
        <v>5</v>
      </c>
      <c r="AY3" s="74"/>
      <c r="AZ3" s="74"/>
      <c r="BA3" s="74"/>
      <c r="BB3" s="74"/>
      <c r="BC3" s="74"/>
      <c r="BD3" s="74"/>
      <c r="BE3" s="74" t="s">
        <v>6</v>
      </c>
      <c r="BF3" s="74"/>
      <c r="BG3" s="74"/>
      <c r="BH3" s="74"/>
      <c r="BI3" s="74"/>
      <c r="BJ3" s="74"/>
      <c r="BK3" s="74"/>
      <c r="BL3" s="74" t="s">
        <v>7</v>
      </c>
      <c r="BM3" s="74"/>
      <c r="BN3" s="74"/>
      <c r="BO3" s="74"/>
      <c r="BP3" s="74"/>
      <c r="BQ3" s="74"/>
      <c r="BR3" s="74"/>
      <c r="BS3" s="74" t="s">
        <v>8</v>
      </c>
      <c r="BT3" s="74"/>
      <c r="BU3" s="74"/>
      <c r="BV3" s="74"/>
      <c r="BW3" s="74"/>
      <c r="BX3" s="74"/>
      <c r="BY3" s="74"/>
      <c r="BZ3" s="74" t="s">
        <v>9</v>
      </c>
      <c r="CA3" s="74"/>
      <c r="CB3" s="74"/>
      <c r="CC3" s="74"/>
      <c r="CD3" s="74"/>
      <c r="CE3" s="74"/>
      <c r="CF3" s="74"/>
      <c r="CG3" s="74" t="s">
        <v>10</v>
      </c>
      <c r="CH3" s="74"/>
      <c r="CI3" s="74"/>
      <c r="CJ3" s="74"/>
      <c r="CK3" s="74"/>
      <c r="CL3" s="74"/>
      <c r="CM3" s="74"/>
      <c r="CN3" s="74" t="s">
        <v>11</v>
      </c>
      <c r="CO3" s="74"/>
      <c r="CP3" s="74"/>
      <c r="CQ3" s="74"/>
      <c r="CR3" s="74"/>
      <c r="CS3" s="74"/>
      <c r="CT3" s="74"/>
    </row>
    <row r="4" spans="1:98" x14ac:dyDescent="0.3"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13</v>
      </c>
      <c r="Z4" s="1" t="s">
        <v>14</v>
      </c>
      <c r="AA4" s="1" t="s">
        <v>15</v>
      </c>
      <c r="AB4" s="1" t="s">
        <v>16</v>
      </c>
      <c r="AC4" s="1" t="s">
        <v>17</v>
      </c>
      <c r="AD4" s="1" t="s">
        <v>18</v>
      </c>
      <c r="AE4" s="1" t="s">
        <v>19</v>
      </c>
      <c r="AF4" s="1" t="s">
        <v>13</v>
      </c>
      <c r="AG4" s="1" t="s">
        <v>14</v>
      </c>
      <c r="AH4" s="1" t="s">
        <v>15</v>
      </c>
      <c r="AI4" s="1" t="s">
        <v>16</v>
      </c>
      <c r="AJ4" s="1" t="s">
        <v>17</v>
      </c>
      <c r="AK4" s="1" t="s">
        <v>13</v>
      </c>
      <c r="AL4" s="1" t="s">
        <v>14</v>
      </c>
      <c r="AM4" s="1" t="s">
        <v>15</v>
      </c>
      <c r="AN4" s="1" t="s">
        <v>16</v>
      </c>
      <c r="AO4" s="1" t="s">
        <v>17</v>
      </c>
      <c r="AP4" s="1" t="s">
        <v>19</v>
      </c>
      <c r="AQ4" s="1" t="s">
        <v>13</v>
      </c>
      <c r="AR4" s="1" t="s">
        <v>14</v>
      </c>
      <c r="AS4" s="1" t="s">
        <v>15</v>
      </c>
      <c r="AT4" s="1" t="s">
        <v>16</v>
      </c>
      <c r="AU4" s="1" t="s">
        <v>17</v>
      </c>
      <c r="AV4" s="1" t="s">
        <v>18</v>
      </c>
      <c r="AW4" s="1" t="s">
        <v>19</v>
      </c>
      <c r="AX4" s="1" t="s">
        <v>13</v>
      </c>
      <c r="AY4" s="1" t="s">
        <v>14</v>
      </c>
      <c r="AZ4" s="1" t="s">
        <v>15</v>
      </c>
      <c r="BA4" s="1" t="s">
        <v>16</v>
      </c>
      <c r="BB4" s="1" t="s">
        <v>17</v>
      </c>
      <c r="BC4" s="1" t="s">
        <v>18</v>
      </c>
      <c r="BD4" s="1" t="s">
        <v>19</v>
      </c>
      <c r="BE4" s="1" t="s">
        <v>13</v>
      </c>
      <c r="BF4" s="1" t="s">
        <v>14</v>
      </c>
      <c r="BG4" s="1" t="s">
        <v>15</v>
      </c>
      <c r="BH4" s="1" t="s">
        <v>16</v>
      </c>
      <c r="BI4" s="1" t="s">
        <v>17</v>
      </c>
      <c r="BJ4" s="1" t="s">
        <v>18</v>
      </c>
      <c r="BK4" s="1" t="s">
        <v>19</v>
      </c>
      <c r="BL4" s="1" t="s">
        <v>13</v>
      </c>
      <c r="BM4" s="1" t="s">
        <v>14</v>
      </c>
      <c r="BN4" s="1" t="s">
        <v>15</v>
      </c>
      <c r="BO4" s="1" t="s">
        <v>16</v>
      </c>
      <c r="BP4" s="1" t="s">
        <v>17</v>
      </c>
      <c r="BQ4" s="1" t="s">
        <v>18</v>
      </c>
      <c r="BR4" s="1" t="s">
        <v>19</v>
      </c>
      <c r="BS4" s="1" t="s">
        <v>13</v>
      </c>
      <c r="BT4" s="1" t="s">
        <v>14</v>
      </c>
      <c r="BU4" s="1" t="s">
        <v>15</v>
      </c>
      <c r="BV4" s="1" t="s">
        <v>16</v>
      </c>
      <c r="BW4" s="1" t="s">
        <v>17</v>
      </c>
      <c r="BX4" s="1" t="s">
        <v>18</v>
      </c>
      <c r="BY4" s="1" t="s">
        <v>19</v>
      </c>
      <c r="BZ4" s="1" t="s">
        <v>13</v>
      </c>
      <c r="CA4" s="1" t="s">
        <v>14</v>
      </c>
      <c r="CB4" s="1" t="s">
        <v>15</v>
      </c>
      <c r="CC4" s="1" t="s">
        <v>16</v>
      </c>
      <c r="CD4" s="1" t="s">
        <v>17</v>
      </c>
      <c r="CE4" s="1" t="s">
        <v>18</v>
      </c>
      <c r="CF4" s="1" t="s">
        <v>19</v>
      </c>
      <c r="CG4" s="1" t="s">
        <v>13</v>
      </c>
      <c r="CH4" s="1" t="s">
        <v>14</v>
      </c>
      <c r="CI4" s="1" t="s">
        <v>15</v>
      </c>
      <c r="CJ4" s="1" t="s">
        <v>16</v>
      </c>
      <c r="CK4" s="1" t="s">
        <v>17</v>
      </c>
      <c r="CL4" s="1" t="s">
        <v>18</v>
      </c>
      <c r="CM4" s="1" t="s">
        <v>19</v>
      </c>
      <c r="CN4" s="1" t="s">
        <v>13</v>
      </c>
      <c r="CO4" s="1" t="s">
        <v>14</v>
      </c>
      <c r="CP4" s="1" t="s">
        <v>15</v>
      </c>
      <c r="CQ4" s="1" t="s">
        <v>16</v>
      </c>
      <c r="CR4" s="1" t="s">
        <v>17</v>
      </c>
      <c r="CS4" s="1" t="s">
        <v>18</v>
      </c>
      <c r="CT4" s="1" t="s">
        <v>19</v>
      </c>
    </row>
    <row r="5" spans="1:98" x14ac:dyDescent="0.3">
      <c r="A5" s="1" t="s">
        <v>1</v>
      </c>
      <c r="B5" s="1" t="s">
        <v>4</v>
      </c>
      <c r="C5" s="1" t="s">
        <v>20</v>
      </c>
    </row>
    <row r="6" spans="1:98" x14ac:dyDescent="0.3">
      <c r="A6" s="74" t="s">
        <v>2</v>
      </c>
      <c r="B6" s="74" t="s">
        <v>5</v>
      </c>
      <c r="C6" s="1" t="s">
        <v>13</v>
      </c>
      <c r="D6">
        <v>657692</v>
      </c>
      <c r="E6">
        <v>21681</v>
      </c>
      <c r="F6">
        <v>37998</v>
      </c>
    </row>
    <row r="7" spans="1:98" x14ac:dyDescent="0.3">
      <c r="A7" s="74"/>
      <c r="B7" s="74"/>
      <c r="C7" s="1" t="s">
        <v>14</v>
      </c>
      <c r="D7">
        <v>2364984</v>
      </c>
      <c r="E7">
        <v>206359</v>
      </c>
      <c r="F7">
        <v>53556</v>
      </c>
    </row>
    <row r="8" spans="1:98" x14ac:dyDescent="0.3">
      <c r="A8" s="74"/>
      <c r="B8" s="74"/>
      <c r="C8" s="1" t="s">
        <v>15</v>
      </c>
      <c r="D8">
        <v>9338342</v>
      </c>
      <c r="E8">
        <v>3053095</v>
      </c>
      <c r="F8">
        <v>4496805</v>
      </c>
      <c r="G8">
        <v>8866</v>
      </c>
    </row>
    <row r="9" spans="1:98" x14ac:dyDescent="0.3">
      <c r="A9" s="74"/>
      <c r="B9" s="74"/>
      <c r="C9" s="1" t="s">
        <v>16</v>
      </c>
      <c r="D9">
        <v>4610526</v>
      </c>
      <c r="E9">
        <v>1780439</v>
      </c>
      <c r="F9">
        <v>9252808</v>
      </c>
      <c r="G9">
        <v>51900</v>
      </c>
      <c r="H9">
        <v>767</v>
      </c>
    </row>
    <row r="10" spans="1:98" x14ac:dyDescent="0.3">
      <c r="A10" s="74"/>
      <c r="B10" s="74"/>
      <c r="C10" s="1" t="s">
        <v>17</v>
      </c>
      <c r="D10">
        <v>438641</v>
      </c>
      <c r="E10">
        <v>407601</v>
      </c>
      <c r="F10">
        <v>6605514</v>
      </c>
      <c r="G10">
        <v>62619</v>
      </c>
      <c r="H10">
        <v>2181</v>
      </c>
    </row>
    <row r="11" spans="1:98" x14ac:dyDescent="0.3">
      <c r="A11" s="74"/>
      <c r="B11" s="74"/>
      <c r="C11" s="1" t="s">
        <v>18</v>
      </c>
      <c r="D11">
        <v>20212</v>
      </c>
      <c r="E11">
        <v>68391</v>
      </c>
      <c r="F11">
        <v>2946824</v>
      </c>
      <c r="G11">
        <v>50331</v>
      </c>
      <c r="H11">
        <v>181</v>
      </c>
      <c r="I11">
        <v>826</v>
      </c>
      <c r="J11">
        <v>839</v>
      </c>
    </row>
    <row r="12" spans="1:98" x14ac:dyDescent="0.3">
      <c r="A12" s="74"/>
      <c r="B12" s="74"/>
      <c r="C12" s="1" t="s">
        <v>19</v>
      </c>
      <c r="D12">
        <v>2565</v>
      </c>
      <c r="E12">
        <v>12756</v>
      </c>
      <c r="F12">
        <v>676557</v>
      </c>
      <c r="G12">
        <v>35095</v>
      </c>
      <c r="H12">
        <v>3195</v>
      </c>
      <c r="J12">
        <v>305</v>
      </c>
    </row>
    <row r="13" spans="1:98" x14ac:dyDescent="0.3">
      <c r="A13" s="74"/>
      <c r="B13" s="74" t="s">
        <v>6</v>
      </c>
      <c r="C13" s="1" t="s">
        <v>13</v>
      </c>
      <c r="K13">
        <v>1942637</v>
      </c>
      <c r="L13">
        <v>213468</v>
      </c>
      <c r="M13">
        <v>345753</v>
      </c>
    </row>
    <row r="14" spans="1:98" x14ac:dyDescent="0.3">
      <c r="A14" s="74"/>
      <c r="B14" s="74"/>
      <c r="C14" s="1" t="s">
        <v>14</v>
      </c>
      <c r="K14">
        <v>5015041</v>
      </c>
      <c r="L14">
        <v>1245245</v>
      </c>
      <c r="M14">
        <v>316808</v>
      </c>
    </row>
    <row r="15" spans="1:98" x14ac:dyDescent="0.3">
      <c r="A15" s="74"/>
      <c r="B15" s="74"/>
      <c r="C15" s="1" t="s">
        <v>15</v>
      </c>
      <c r="K15">
        <v>13496909</v>
      </c>
      <c r="L15">
        <v>24598232</v>
      </c>
      <c r="M15">
        <v>25333299</v>
      </c>
      <c r="N15">
        <v>1851</v>
      </c>
    </row>
    <row r="16" spans="1:98" x14ac:dyDescent="0.3">
      <c r="A16" s="74"/>
      <c r="B16" s="74"/>
      <c r="C16" s="1" t="s">
        <v>16</v>
      </c>
      <c r="K16">
        <v>10689327</v>
      </c>
      <c r="L16">
        <v>16306031</v>
      </c>
      <c r="M16">
        <v>65706510</v>
      </c>
      <c r="N16">
        <v>34748</v>
      </c>
    </row>
    <row r="17" spans="1:30" x14ac:dyDescent="0.3">
      <c r="A17" s="74"/>
      <c r="B17" s="74"/>
      <c r="C17" s="1" t="s">
        <v>17</v>
      </c>
      <c r="K17">
        <v>1542021</v>
      </c>
      <c r="L17">
        <v>1161001</v>
      </c>
      <c r="M17">
        <v>33629382</v>
      </c>
      <c r="N17">
        <v>89419</v>
      </c>
      <c r="O17">
        <v>2040</v>
      </c>
      <c r="P17">
        <v>148</v>
      </c>
    </row>
    <row r="18" spans="1:30" x14ac:dyDescent="0.3">
      <c r="A18" s="74"/>
      <c r="B18" s="74"/>
      <c r="C18" s="1" t="s">
        <v>18</v>
      </c>
      <c r="K18">
        <v>112645</v>
      </c>
      <c r="L18">
        <v>110945</v>
      </c>
      <c r="M18">
        <v>7899960</v>
      </c>
      <c r="N18">
        <v>78726</v>
      </c>
      <c r="O18">
        <v>6466</v>
      </c>
      <c r="P18">
        <v>1719</v>
      </c>
    </row>
    <row r="19" spans="1:30" x14ac:dyDescent="0.3">
      <c r="A19" s="74"/>
      <c r="B19" s="74"/>
      <c r="C19" s="1" t="s">
        <v>19</v>
      </c>
      <c r="K19">
        <v>3643</v>
      </c>
      <c r="L19">
        <v>11527</v>
      </c>
      <c r="M19">
        <v>1394165</v>
      </c>
      <c r="N19">
        <v>32207</v>
      </c>
      <c r="O19">
        <v>2613</v>
      </c>
      <c r="P19">
        <v>787</v>
      </c>
      <c r="Q19">
        <v>1192</v>
      </c>
    </row>
    <row r="20" spans="1:30" x14ac:dyDescent="0.3">
      <c r="A20" s="74"/>
      <c r="B20" s="74" t="s">
        <v>7</v>
      </c>
      <c r="C20" s="1" t="s">
        <v>13</v>
      </c>
      <c r="R20">
        <v>7106318</v>
      </c>
      <c r="S20">
        <v>293160</v>
      </c>
      <c r="T20">
        <v>318045</v>
      </c>
    </row>
    <row r="21" spans="1:30" x14ac:dyDescent="0.3">
      <c r="A21" s="74"/>
      <c r="B21" s="74"/>
      <c r="C21" s="1" t="s">
        <v>14</v>
      </c>
      <c r="R21">
        <v>25994860</v>
      </c>
      <c r="S21">
        <v>3693507</v>
      </c>
      <c r="T21">
        <v>723381</v>
      </c>
      <c r="U21">
        <v>132</v>
      </c>
    </row>
    <row r="22" spans="1:30" x14ac:dyDescent="0.3">
      <c r="A22" s="74"/>
      <c r="B22" s="74"/>
      <c r="C22" s="1" t="s">
        <v>15</v>
      </c>
      <c r="R22">
        <v>36433491</v>
      </c>
      <c r="S22">
        <v>29733236</v>
      </c>
      <c r="T22">
        <v>30686325</v>
      </c>
      <c r="U22">
        <v>13297</v>
      </c>
    </row>
    <row r="23" spans="1:30" x14ac:dyDescent="0.3">
      <c r="A23" s="74"/>
      <c r="B23" s="74"/>
      <c r="C23" s="1" t="s">
        <v>16</v>
      </c>
      <c r="R23">
        <v>2976993</v>
      </c>
      <c r="S23">
        <v>8766321</v>
      </c>
      <c r="T23">
        <v>30387140</v>
      </c>
      <c r="U23">
        <v>36644</v>
      </c>
      <c r="V23">
        <v>719</v>
      </c>
    </row>
    <row r="24" spans="1:30" x14ac:dyDescent="0.3">
      <c r="A24" s="74"/>
      <c r="B24" s="74"/>
      <c r="C24" s="1" t="s">
        <v>17</v>
      </c>
      <c r="R24">
        <v>184782</v>
      </c>
      <c r="S24">
        <v>501172</v>
      </c>
      <c r="T24">
        <v>10625565</v>
      </c>
      <c r="U24">
        <v>30507</v>
      </c>
      <c r="V24">
        <v>3999</v>
      </c>
    </row>
    <row r="25" spans="1:30" x14ac:dyDescent="0.3">
      <c r="A25" s="74"/>
      <c r="B25" s="74"/>
      <c r="C25" s="1" t="s">
        <v>18</v>
      </c>
      <c r="R25">
        <v>9901</v>
      </c>
      <c r="S25">
        <v>44497</v>
      </c>
      <c r="T25">
        <v>2008577</v>
      </c>
      <c r="U25">
        <v>12476</v>
      </c>
      <c r="V25">
        <v>2004</v>
      </c>
      <c r="W25">
        <v>389</v>
      </c>
    </row>
    <row r="26" spans="1:30" x14ac:dyDescent="0.3">
      <c r="A26" s="74"/>
      <c r="B26" s="74"/>
      <c r="C26" s="1" t="s">
        <v>19</v>
      </c>
      <c r="R26">
        <v>411</v>
      </c>
      <c r="S26">
        <v>1015</v>
      </c>
      <c r="T26">
        <v>353308</v>
      </c>
      <c r="U26">
        <v>16363</v>
      </c>
      <c r="V26">
        <v>397</v>
      </c>
      <c r="W26">
        <v>812</v>
      </c>
      <c r="X26">
        <v>2</v>
      </c>
    </row>
    <row r="27" spans="1:30" x14ac:dyDescent="0.3">
      <c r="A27" s="74"/>
      <c r="B27" s="74" t="s">
        <v>8</v>
      </c>
      <c r="C27" s="1" t="s">
        <v>13</v>
      </c>
      <c r="Y27">
        <v>14643026</v>
      </c>
      <c r="Z27">
        <v>556157</v>
      </c>
      <c r="AA27">
        <v>29455</v>
      </c>
    </row>
    <row r="28" spans="1:30" x14ac:dyDescent="0.3">
      <c r="A28" s="74"/>
      <c r="B28" s="74"/>
      <c r="C28" s="1" t="s">
        <v>14</v>
      </c>
      <c r="Y28">
        <v>29446547</v>
      </c>
      <c r="Z28">
        <v>4146439</v>
      </c>
      <c r="AA28">
        <v>939610</v>
      </c>
    </row>
    <row r="29" spans="1:30" x14ac:dyDescent="0.3">
      <c r="A29" s="74"/>
      <c r="B29" s="74"/>
      <c r="C29" s="1" t="s">
        <v>15</v>
      </c>
      <c r="Y29">
        <v>16984107</v>
      </c>
      <c r="Z29">
        <v>16067200</v>
      </c>
      <c r="AA29">
        <v>13226283</v>
      </c>
      <c r="AB29">
        <v>18050</v>
      </c>
    </row>
    <row r="30" spans="1:30" x14ac:dyDescent="0.3">
      <c r="A30" s="74"/>
      <c r="B30" s="74"/>
      <c r="C30" s="1" t="s">
        <v>16</v>
      </c>
      <c r="Y30">
        <v>340668</v>
      </c>
      <c r="Z30">
        <v>746283</v>
      </c>
      <c r="AA30">
        <v>7521800</v>
      </c>
      <c r="AB30">
        <v>10181</v>
      </c>
      <c r="AC30">
        <v>540</v>
      </c>
    </row>
    <row r="31" spans="1:30" x14ac:dyDescent="0.3">
      <c r="A31" s="74"/>
      <c r="B31" s="74"/>
      <c r="C31" s="1" t="s">
        <v>17</v>
      </c>
      <c r="Y31">
        <v>20283</v>
      </c>
      <c r="Z31">
        <v>18753</v>
      </c>
      <c r="AA31">
        <v>747575</v>
      </c>
      <c r="AB31">
        <v>7855</v>
      </c>
      <c r="AC31">
        <v>103</v>
      </c>
      <c r="AD31">
        <v>122</v>
      </c>
    </row>
    <row r="32" spans="1:30" x14ac:dyDescent="0.3">
      <c r="A32" s="74"/>
      <c r="B32" s="74"/>
      <c r="C32" s="1" t="s">
        <v>18</v>
      </c>
      <c r="Y32">
        <v>348</v>
      </c>
      <c r="Z32">
        <v>3206</v>
      </c>
      <c r="AA32">
        <v>192164</v>
      </c>
      <c r="AB32">
        <v>5241</v>
      </c>
      <c r="AC32">
        <v>77</v>
      </c>
      <c r="AD32">
        <v>308</v>
      </c>
    </row>
    <row r="33" spans="1:46" x14ac:dyDescent="0.3">
      <c r="A33" s="74"/>
      <c r="B33" s="74"/>
      <c r="C33" s="1" t="s">
        <v>19</v>
      </c>
      <c r="AA33">
        <v>32236</v>
      </c>
      <c r="AB33">
        <v>5073</v>
      </c>
      <c r="AC33">
        <v>124</v>
      </c>
      <c r="AE33">
        <v>14</v>
      </c>
    </row>
    <row r="34" spans="1:46" x14ac:dyDescent="0.3">
      <c r="A34" s="74"/>
      <c r="B34" s="74" t="s">
        <v>9</v>
      </c>
      <c r="C34" s="1" t="s">
        <v>13</v>
      </c>
      <c r="AF34">
        <v>17493389</v>
      </c>
      <c r="AG34">
        <v>856160</v>
      </c>
      <c r="AH34">
        <v>51757</v>
      </c>
    </row>
    <row r="35" spans="1:46" x14ac:dyDescent="0.3">
      <c r="A35" s="74"/>
      <c r="B35" s="74"/>
      <c r="C35" s="1" t="s">
        <v>14</v>
      </c>
      <c r="AF35">
        <v>19058379</v>
      </c>
      <c r="AG35">
        <v>3533825</v>
      </c>
      <c r="AH35">
        <v>851979</v>
      </c>
    </row>
    <row r="36" spans="1:46" x14ac:dyDescent="0.3">
      <c r="A36" s="74"/>
      <c r="B36" s="74"/>
      <c r="C36" s="1" t="s">
        <v>15</v>
      </c>
      <c r="AF36">
        <v>6835029</v>
      </c>
      <c r="AG36">
        <v>7282812</v>
      </c>
      <c r="AH36">
        <v>6931813</v>
      </c>
      <c r="AI36">
        <v>6728</v>
      </c>
      <c r="AJ36">
        <v>80</v>
      </c>
    </row>
    <row r="37" spans="1:46" x14ac:dyDescent="0.3">
      <c r="A37" s="74"/>
      <c r="B37" s="74"/>
      <c r="C37" s="1" t="s">
        <v>16</v>
      </c>
      <c r="AF37">
        <v>198583</v>
      </c>
      <c r="AG37">
        <v>130939</v>
      </c>
      <c r="AH37">
        <v>2012204</v>
      </c>
      <c r="AI37">
        <v>3894</v>
      </c>
    </row>
    <row r="38" spans="1:46" x14ac:dyDescent="0.3">
      <c r="A38" s="74"/>
      <c r="B38" s="74"/>
      <c r="C38" s="1" t="s">
        <v>17</v>
      </c>
      <c r="AF38">
        <v>15958</v>
      </c>
      <c r="AG38">
        <v>7621</v>
      </c>
      <c r="AH38">
        <v>253252</v>
      </c>
      <c r="AI38">
        <v>2593</v>
      </c>
    </row>
    <row r="39" spans="1:46" x14ac:dyDescent="0.3">
      <c r="A39" s="74"/>
      <c r="B39" s="74"/>
      <c r="C39" s="1" t="s">
        <v>18</v>
      </c>
      <c r="AF39">
        <v>1111</v>
      </c>
      <c r="AG39">
        <v>369</v>
      </c>
      <c r="AH39">
        <v>49451</v>
      </c>
      <c r="AI39">
        <v>1401</v>
      </c>
    </row>
    <row r="40" spans="1:46" x14ac:dyDescent="0.3">
      <c r="A40" s="74"/>
      <c r="B40" s="74"/>
      <c r="C40" s="1" t="s">
        <v>19</v>
      </c>
      <c r="AG40">
        <v>422</v>
      </c>
      <c r="AH40">
        <v>10161</v>
      </c>
      <c r="AI40">
        <v>613</v>
      </c>
    </row>
    <row r="41" spans="1:46" x14ac:dyDescent="0.3">
      <c r="A41" s="74"/>
      <c r="B41" s="74" t="s">
        <v>10</v>
      </c>
      <c r="C41" s="1" t="s">
        <v>13</v>
      </c>
      <c r="AK41">
        <v>7115516</v>
      </c>
      <c r="AL41">
        <v>594064</v>
      </c>
      <c r="AM41">
        <v>213247</v>
      </c>
    </row>
    <row r="42" spans="1:46" x14ac:dyDescent="0.3">
      <c r="A42" s="74"/>
      <c r="B42" s="74"/>
      <c r="C42" s="1" t="s">
        <v>14</v>
      </c>
      <c r="AK42">
        <v>10602724</v>
      </c>
      <c r="AL42">
        <v>6770831</v>
      </c>
      <c r="AM42">
        <v>935566</v>
      </c>
      <c r="AN42">
        <v>67</v>
      </c>
    </row>
    <row r="43" spans="1:46" x14ac:dyDescent="0.3">
      <c r="A43" s="74"/>
      <c r="B43" s="74"/>
      <c r="C43" s="1" t="s">
        <v>15</v>
      </c>
      <c r="AK43">
        <v>11140316</v>
      </c>
      <c r="AL43">
        <v>20814014</v>
      </c>
      <c r="AM43">
        <v>14524800</v>
      </c>
      <c r="AN43">
        <v>10097</v>
      </c>
    </row>
    <row r="44" spans="1:46" x14ac:dyDescent="0.3">
      <c r="A44" s="74"/>
      <c r="B44" s="74"/>
      <c r="C44" s="1" t="s">
        <v>16</v>
      </c>
      <c r="AK44">
        <v>247115</v>
      </c>
      <c r="AL44">
        <v>363974</v>
      </c>
      <c r="AM44">
        <v>2740189</v>
      </c>
      <c r="AN44">
        <v>15646</v>
      </c>
      <c r="AO44">
        <v>118</v>
      </c>
    </row>
    <row r="45" spans="1:46" x14ac:dyDescent="0.3">
      <c r="A45" s="74"/>
      <c r="B45" s="74"/>
      <c r="C45" s="1" t="s">
        <v>17</v>
      </c>
      <c r="AK45">
        <v>11740</v>
      </c>
      <c r="AL45">
        <v>13653</v>
      </c>
      <c r="AM45">
        <v>409712</v>
      </c>
      <c r="AN45">
        <v>12691</v>
      </c>
      <c r="AO45">
        <v>253</v>
      </c>
    </row>
    <row r="46" spans="1:46" x14ac:dyDescent="0.3">
      <c r="A46" s="74"/>
      <c r="B46" s="74"/>
      <c r="C46" s="1" t="s">
        <v>18</v>
      </c>
      <c r="AK46">
        <v>1028</v>
      </c>
      <c r="AL46">
        <v>4895</v>
      </c>
      <c r="AM46">
        <v>80996</v>
      </c>
      <c r="AN46">
        <v>2912</v>
      </c>
    </row>
    <row r="47" spans="1:46" x14ac:dyDescent="0.3">
      <c r="A47" s="74"/>
      <c r="B47" s="74"/>
      <c r="C47" s="1" t="s">
        <v>19</v>
      </c>
      <c r="AL47">
        <v>2375</v>
      </c>
      <c r="AM47">
        <v>16773</v>
      </c>
      <c r="AN47">
        <v>1016</v>
      </c>
      <c r="AO47">
        <v>66</v>
      </c>
      <c r="AP47">
        <v>2</v>
      </c>
    </row>
    <row r="48" spans="1:46" x14ac:dyDescent="0.3">
      <c r="A48" s="74"/>
      <c r="B48" s="74" t="s">
        <v>11</v>
      </c>
      <c r="C48" s="1" t="s">
        <v>13</v>
      </c>
      <c r="AQ48">
        <v>3999601</v>
      </c>
      <c r="AR48">
        <v>138280</v>
      </c>
      <c r="AS48">
        <v>53812</v>
      </c>
      <c r="AT48">
        <v>785</v>
      </c>
    </row>
    <row r="49" spans="1:60" x14ac:dyDescent="0.3">
      <c r="A49" s="74"/>
      <c r="B49" s="74"/>
      <c r="C49" s="1" t="s">
        <v>14</v>
      </c>
      <c r="AQ49">
        <v>18649608</v>
      </c>
      <c r="AR49">
        <v>1266435</v>
      </c>
      <c r="AS49">
        <v>296869</v>
      </c>
      <c r="AT49">
        <v>129</v>
      </c>
    </row>
    <row r="50" spans="1:60" x14ac:dyDescent="0.3">
      <c r="A50" s="74"/>
      <c r="B50" s="74"/>
      <c r="C50" s="1" t="s">
        <v>15</v>
      </c>
      <c r="AQ50">
        <v>58155641</v>
      </c>
      <c r="AR50">
        <v>12270776</v>
      </c>
      <c r="AS50">
        <v>19615309</v>
      </c>
      <c r="AT50">
        <v>37575</v>
      </c>
    </row>
    <row r="51" spans="1:60" x14ac:dyDescent="0.3">
      <c r="A51" s="74"/>
      <c r="B51" s="74"/>
      <c r="C51" s="1" t="s">
        <v>16</v>
      </c>
      <c r="AQ51">
        <v>11762424</v>
      </c>
      <c r="AR51">
        <v>5992979</v>
      </c>
      <c r="AS51">
        <v>20396141</v>
      </c>
      <c r="AT51">
        <v>171808</v>
      </c>
      <c r="AU51">
        <v>2464</v>
      </c>
      <c r="AV51">
        <v>58</v>
      </c>
    </row>
    <row r="52" spans="1:60" x14ac:dyDescent="0.3">
      <c r="A52" s="74"/>
      <c r="B52" s="74"/>
      <c r="C52" s="1" t="s">
        <v>17</v>
      </c>
      <c r="AQ52">
        <v>572878</v>
      </c>
      <c r="AR52">
        <v>1128186</v>
      </c>
      <c r="AS52">
        <v>11094121</v>
      </c>
      <c r="AT52">
        <v>97192</v>
      </c>
      <c r="AU52">
        <v>2671</v>
      </c>
      <c r="AV52">
        <v>1234</v>
      </c>
      <c r="AW52">
        <v>9</v>
      </c>
    </row>
    <row r="53" spans="1:60" x14ac:dyDescent="0.3">
      <c r="A53" s="74"/>
      <c r="B53" s="74"/>
      <c r="C53" s="1" t="s">
        <v>18</v>
      </c>
      <c r="AQ53">
        <v>23688</v>
      </c>
      <c r="AR53">
        <v>91669</v>
      </c>
      <c r="AS53">
        <v>5238633</v>
      </c>
      <c r="AT53">
        <v>63496</v>
      </c>
      <c r="AU53">
        <v>846</v>
      </c>
      <c r="AV53">
        <v>1926</v>
      </c>
      <c r="AW53">
        <v>7</v>
      </c>
    </row>
    <row r="54" spans="1:60" x14ac:dyDescent="0.3">
      <c r="A54" s="74"/>
      <c r="B54" s="74"/>
      <c r="C54" s="1" t="s">
        <v>19</v>
      </c>
      <c r="AQ54">
        <v>5093</v>
      </c>
      <c r="AR54">
        <v>5821</v>
      </c>
      <c r="AS54">
        <v>1235068</v>
      </c>
      <c r="AT54">
        <v>80720</v>
      </c>
      <c r="AU54">
        <v>2458</v>
      </c>
      <c r="AV54">
        <v>832</v>
      </c>
      <c r="AW54">
        <v>433</v>
      </c>
    </row>
    <row r="55" spans="1:60" x14ac:dyDescent="0.3">
      <c r="A55" s="74" t="s">
        <v>3</v>
      </c>
      <c r="B55" s="74" t="s">
        <v>5</v>
      </c>
      <c r="C55" s="1" t="s">
        <v>13</v>
      </c>
      <c r="AX55">
        <v>828971</v>
      </c>
      <c r="AY55">
        <v>30003</v>
      </c>
      <c r="AZ55">
        <v>37253</v>
      </c>
    </row>
    <row r="56" spans="1:60" x14ac:dyDescent="0.3">
      <c r="A56" s="74"/>
      <c r="B56" s="74"/>
      <c r="C56" s="1" t="s">
        <v>14</v>
      </c>
      <c r="AX56">
        <v>1989303</v>
      </c>
      <c r="AY56">
        <v>138890</v>
      </c>
      <c r="AZ56">
        <v>259414</v>
      </c>
      <c r="BA56">
        <v>80</v>
      </c>
    </row>
    <row r="57" spans="1:60" x14ac:dyDescent="0.3">
      <c r="A57" s="74"/>
      <c r="B57" s="74"/>
      <c r="C57" s="1" t="s">
        <v>15</v>
      </c>
      <c r="AX57">
        <v>17731448</v>
      </c>
      <c r="AY57">
        <v>6904887</v>
      </c>
      <c r="AZ57">
        <v>12662989</v>
      </c>
      <c r="BA57">
        <v>1065</v>
      </c>
      <c r="BB57">
        <v>242</v>
      </c>
      <c r="BC57">
        <v>75</v>
      </c>
    </row>
    <row r="58" spans="1:60" x14ac:dyDescent="0.3">
      <c r="A58" s="74"/>
      <c r="B58" s="74"/>
      <c r="C58" s="1" t="s">
        <v>16</v>
      </c>
      <c r="AX58">
        <v>27886545</v>
      </c>
      <c r="AY58">
        <v>2597031</v>
      </c>
      <c r="AZ58">
        <v>44623355</v>
      </c>
      <c r="BA58">
        <v>30918</v>
      </c>
      <c r="BB58">
        <v>241</v>
      </c>
    </row>
    <row r="59" spans="1:60" x14ac:dyDescent="0.3">
      <c r="A59" s="74"/>
      <c r="B59" s="74"/>
      <c r="C59" s="1" t="s">
        <v>17</v>
      </c>
      <c r="AX59">
        <v>2965915</v>
      </c>
      <c r="AY59">
        <v>538455</v>
      </c>
      <c r="AZ59">
        <v>10322531</v>
      </c>
      <c r="BA59">
        <v>64191</v>
      </c>
      <c r="BB59">
        <v>3777</v>
      </c>
      <c r="BC59">
        <v>920</v>
      </c>
    </row>
    <row r="60" spans="1:60" x14ac:dyDescent="0.3">
      <c r="A60" s="74"/>
      <c r="B60" s="74"/>
      <c r="C60" s="1" t="s">
        <v>18</v>
      </c>
      <c r="AX60">
        <v>167503</v>
      </c>
      <c r="AY60">
        <v>149946</v>
      </c>
      <c r="AZ60">
        <v>5161287</v>
      </c>
      <c r="BA60">
        <v>47989</v>
      </c>
      <c r="BB60">
        <v>4852</v>
      </c>
      <c r="BC60">
        <v>2386</v>
      </c>
      <c r="BD60">
        <v>199</v>
      </c>
    </row>
    <row r="61" spans="1:60" x14ac:dyDescent="0.3">
      <c r="A61" s="74"/>
      <c r="B61" s="74"/>
      <c r="C61" s="1" t="s">
        <v>19</v>
      </c>
      <c r="AX61">
        <v>10577</v>
      </c>
      <c r="AY61">
        <v>13185</v>
      </c>
      <c r="AZ61">
        <v>2048122</v>
      </c>
      <c r="BA61">
        <v>24109</v>
      </c>
      <c r="BB61">
        <v>6314</v>
      </c>
      <c r="BC61">
        <v>3681</v>
      </c>
      <c r="BD61">
        <v>3308</v>
      </c>
    </row>
    <row r="62" spans="1:60" x14ac:dyDescent="0.3">
      <c r="A62" s="74"/>
      <c r="B62" s="74" t="s">
        <v>6</v>
      </c>
      <c r="C62" s="1" t="s">
        <v>13</v>
      </c>
      <c r="BE62">
        <v>2556835</v>
      </c>
      <c r="BF62">
        <v>82215</v>
      </c>
      <c r="BG62">
        <v>105943</v>
      </c>
      <c r="BH62">
        <v>71</v>
      </c>
    </row>
    <row r="63" spans="1:60" x14ac:dyDescent="0.3">
      <c r="A63" s="74"/>
      <c r="B63" s="74"/>
      <c r="C63" s="1" t="s">
        <v>14</v>
      </c>
      <c r="BE63">
        <v>3876808</v>
      </c>
      <c r="BF63">
        <v>249288</v>
      </c>
      <c r="BG63">
        <v>499746</v>
      </c>
    </row>
    <row r="64" spans="1:60" x14ac:dyDescent="0.3">
      <c r="A64" s="74"/>
      <c r="B64" s="74"/>
      <c r="C64" s="1" t="s">
        <v>15</v>
      </c>
      <c r="BE64">
        <v>9530592</v>
      </c>
      <c r="BF64">
        <v>9186919</v>
      </c>
      <c r="BG64">
        <v>4787494</v>
      </c>
      <c r="BH64">
        <v>1375</v>
      </c>
    </row>
    <row r="65" spans="1:76" x14ac:dyDescent="0.3">
      <c r="A65" s="74"/>
      <c r="B65" s="74"/>
      <c r="C65" s="1" t="s">
        <v>16</v>
      </c>
      <c r="BE65">
        <v>35450540</v>
      </c>
      <c r="BF65">
        <v>11275040</v>
      </c>
      <c r="BG65">
        <v>88574909</v>
      </c>
      <c r="BH65">
        <v>9419</v>
      </c>
      <c r="BI65">
        <v>246</v>
      </c>
      <c r="BJ65">
        <v>144</v>
      </c>
    </row>
    <row r="66" spans="1:76" x14ac:dyDescent="0.3">
      <c r="A66" s="74"/>
      <c r="B66" s="74"/>
      <c r="C66" s="1" t="s">
        <v>17</v>
      </c>
      <c r="BE66">
        <v>10598953</v>
      </c>
      <c r="BF66">
        <v>1180236</v>
      </c>
      <c r="BG66">
        <v>42095317</v>
      </c>
      <c r="BH66">
        <v>41740</v>
      </c>
      <c r="BI66">
        <v>1997</v>
      </c>
      <c r="BJ66">
        <v>205</v>
      </c>
    </row>
    <row r="67" spans="1:76" x14ac:dyDescent="0.3">
      <c r="A67" s="74"/>
      <c r="B67" s="74"/>
      <c r="C67" s="1" t="s">
        <v>18</v>
      </c>
      <c r="BE67">
        <v>753498</v>
      </c>
      <c r="BF67">
        <v>308080</v>
      </c>
      <c r="BG67">
        <v>10063732</v>
      </c>
      <c r="BH67">
        <v>89944</v>
      </c>
      <c r="BI67">
        <v>7814</v>
      </c>
      <c r="BJ67">
        <v>2061</v>
      </c>
      <c r="BK67">
        <v>193</v>
      </c>
    </row>
    <row r="68" spans="1:76" x14ac:dyDescent="0.3">
      <c r="A68" s="74"/>
      <c r="B68" s="74"/>
      <c r="C68" s="1" t="s">
        <v>19</v>
      </c>
      <c r="BE68">
        <v>23008</v>
      </c>
      <c r="BF68">
        <v>29654</v>
      </c>
      <c r="BG68">
        <v>2567337</v>
      </c>
      <c r="BH68">
        <v>55789</v>
      </c>
      <c r="BI68">
        <v>13585</v>
      </c>
      <c r="BJ68">
        <v>11261</v>
      </c>
      <c r="BK68">
        <v>6440</v>
      </c>
    </row>
    <row r="69" spans="1:76" x14ac:dyDescent="0.3">
      <c r="A69" s="74"/>
      <c r="B69" s="74" t="s">
        <v>7</v>
      </c>
      <c r="C69" s="1" t="s">
        <v>13</v>
      </c>
      <c r="BL69">
        <v>10069690</v>
      </c>
      <c r="BM69">
        <v>391513</v>
      </c>
      <c r="BN69">
        <v>365298</v>
      </c>
    </row>
    <row r="70" spans="1:76" x14ac:dyDescent="0.3">
      <c r="A70" s="74"/>
      <c r="B70" s="74"/>
      <c r="C70" s="1" t="s">
        <v>14</v>
      </c>
      <c r="BL70">
        <v>31882115</v>
      </c>
      <c r="BM70">
        <v>4680371</v>
      </c>
      <c r="BN70">
        <v>1471999</v>
      </c>
    </row>
    <row r="71" spans="1:76" x14ac:dyDescent="0.3">
      <c r="A71" s="74"/>
      <c r="B71" s="74"/>
      <c r="C71" s="1" t="s">
        <v>15</v>
      </c>
      <c r="BL71">
        <v>211061969</v>
      </c>
      <c r="BM71">
        <v>33316370</v>
      </c>
      <c r="BN71">
        <v>106578365</v>
      </c>
      <c r="BO71">
        <v>7098</v>
      </c>
      <c r="BP71">
        <v>131</v>
      </c>
    </row>
    <row r="72" spans="1:76" x14ac:dyDescent="0.3">
      <c r="A72" s="74"/>
      <c r="B72" s="74"/>
      <c r="C72" s="1" t="s">
        <v>16</v>
      </c>
      <c r="BL72">
        <v>16451062</v>
      </c>
      <c r="BM72">
        <v>4797924</v>
      </c>
      <c r="BN72">
        <v>41402134</v>
      </c>
      <c r="BO72">
        <v>35756</v>
      </c>
      <c r="BP72">
        <v>995</v>
      </c>
      <c r="BQ72">
        <v>253</v>
      </c>
    </row>
    <row r="73" spans="1:76" x14ac:dyDescent="0.3">
      <c r="A73" s="74"/>
      <c r="B73" s="74"/>
      <c r="C73" s="1" t="s">
        <v>17</v>
      </c>
      <c r="BL73">
        <v>1885977</v>
      </c>
      <c r="BM73">
        <v>536617</v>
      </c>
      <c r="BN73">
        <v>12237998</v>
      </c>
      <c r="BO73">
        <v>22959</v>
      </c>
      <c r="BP73">
        <v>3530</v>
      </c>
      <c r="BQ73">
        <v>1183</v>
      </c>
      <c r="BR73">
        <v>169</v>
      </c>
    </row>
    <row r="74" spans="1:76" x14ac:dyDescent="0.3">
      <c r="A74" s="74"/>
      <c r="B74" s="74"/>
      <c r="C74" s="1" t="s">
        <v>18</v>
      </c>
      <c r="BL74">
        <v>86815</v>
      </c>
      <c r="BM74">
        <v>111979</v>
      </c>
      <c r="BN74">
        <v>2934229</v>
      </c>
      <c r="BO74">
        <v>15290</v>
      </c>
      <c r="BP74">
        <v>4127</v>
      </c>
      <c r="BQ74">
        <v>1769</v>
      </c>
      <c r="BR74">
        <v>579</v>
      </c>
    </row>
    <row r="75" spans="1:76" x14ac:dyDescent="0.3">
      <c r="A75" s="74"/>
      <c r="B75" s="74"/>
      <c r="C75" s="1" t="s">
        <v>19</v>
      </c>
      <c r="BL75">
        <v>4840</v>
      </c>
      <c r="BM75">
        <v>7001</v>
      </c>
      <c r="BN75">
        <v>544657</v>
      </c>
      <c r="BO75">
        <v>9032</v>
      </c>
      <c r="BP75">
        <v>3406</v>
      </c>
      <c r="BQ75">
        <v>3735</v>
      </c>
      <c r="BR75">
        <v>2334</v>
      </c>
    </row>
    <row r="76" spans="1:76" x14ac:dyDescent="0.3">
      <c r="A76" s="74"/>
      <c r="B76" s="74" t="s">
        <v>8</v>
      </c>
      <c r="C76" s="1" t="s">
        <v>13</v>
      </c>
      <c r="BS76">
        <v>9224526</v>
      </c>
      <c r="BT76">
        <v>470504</v>
      </c>
      <c r="BU76">
        <v>259020</v>
      </c>
    </row>
    <row r="77" spans="1:76" x14ac:dyDescent="0.3">
      <c r="A77" s="74"/>
      <c r="B77" s="74"/>
      <c r="C77" s="1" t="s">
        <v>14</v>
      </c>
      <c r="BS77">
        <v>29018819</v>
      </c>
      <c r="BT77">
        <v>6436819</v>
      </c>
      <c r="BU77">
        <v>2069682</v>
      </c>
    </row>
    <row r="78" spans="1:76" x14ac:dyDescent="0.3">
      <c r="A78" s="74"/>
      <c r="B78" s="74"/>
      <c r="C78" s="1" t="s">
        <v>15</v>
      </c>
      <c r="BS78">
        <v>121796395</v>
      </c>
      <c r="BT78">
        <v>21219072</v>
      </c>
      <c r="BU78">
        <v>66328615</v>
      </c>
      <c r="BV78">
        <v>11823</v>
      </c>
    </row>
    <row r="79" spans="1:76" x14ac:dyDescent="0.3">
      <c r="A79" s="74"/>
      <c r="B79" s="74"/>
      <c r="C79" s="1" t="s">
        <v>16</v>
      </c>
      <c r="BS79">
        <v>881027</v>
      </c>
      <c r="BT79">
        <v>1026671</v>
      </c>
      <c r="BU79">
        <v>7275200</v>
      </c>
      <c r="BV79">
        <v>24648</v>
      </c>
      <c r="BW79">
        <v>762</v>
      </c>
      <c r="BX79">
        <v>58</v>
      </c>
    </row>
    <row r="80" spans="1:76" x14ac:dyDescent="0.3">
      <c r="A80" s="74"/>
      <c r="B80" s="74"/>
      <c r="C80" s="1" t="s">
        <v>17</v>
      </c>
      <c r="BS80">
        <v>49150</v>
      </c>
      <c r="BT80">
        <v>24634</v>
      </c>
      <c r="BU80">
        <v>723011</v>
      </c>
      <c r="BV80">
        <v>8365</v>
      </c>
      <c r="BW80">
        <v>3470</v>
      </c>
      <c r="BX80">
        <v>716</v>
      </c>
    </row>
    <row r="81" spans="1:91" x14ac:dyDescent="0.3">
      <c r="A81" s="74"/>
      <c r="B81" s="74"/>
      <c r="C81" s="1" t="s">
        <v>18</v>
      </c>
      <c r="BS81">
        <v>772</v>
      </c>
      <c r="BT81">
        <v>4330</v>
      </c>
      <c r="BU81">
        <v>84951</v>
      </c>
      <c r="BV81">
        <v>3133</v>
      </c>
      <c r="BW81">
        <v>2360</v>
      </c>
      <c r="BX81">
        <v>2328</v>
      </c>
      <c r="BY81">
        <v>68</v>
      </c>
    </row>
    <row r="82" spans="1:91" x14ac:dyDescent="0.3">
      <c r="A82" s="74"/>
      <c r="B82" s="74"/>
      <c r="C82" s="1" t="s">
        <v>19</v>
      </c>
      <c r="BT82">
        <v>599</v>
      </c>
      <c r="BU82">
        <v>18078</v>
      </c>
      <c r="BV82">
        <v>1661</v>
      </c>
      <c r="BW82">
        <v>387</v>
      </c>
      <c r="BX82">
        <v>1972</v>
      </c>
      <c r="BY82">
        <v>886</v>
      </c>
    </row>
    <row r="83" spans="1:91" x14ac:dyDescent="0.3">
      <c r="A83" s="74"/>
      <c r="B83" s="74" t="s">
        <v>9</v>
      </c>
      <c r="C83" s="1" t="s">
        <v>13</v>
      </c>
      <c r="BZ83">
        <v>16735141</v>
      </c>
      <c r="CA83">
        <v>1377763</v>
      </c>
      <c r="CB83">
        <v>156322</v>
      </c>
    </row>
    <row r="84" spans="1:91" x14ac:dyDescent="0.3">
      <c r="A84" s="74"/>
      <c r="B84" s="74"/>
      <c r="C84" s="1" t="s">
        <v>14</v>
      </c>
      <c r="BZ84">
        <v>60678300</v>
      </c>
      <c r="CA84">
        <v>8983139</v>
      </c>
      <c r="CB84">
        <v>6256653</v>
      </c>
    </row>
    <row r="85" spans="1:91" x14ac:dyDescent="0.3">
      <c r="A85" s="74"/>
      <c r="B85" s="74"/>
      <c r="C85" s="1" t="s">
        <v>15</v>
      </c>
      <c r="BZ85">
        <v>26951989</v>
      </c>
      <c r="CA85">
        <v>5985757</v>
      </c>
      <c r="CB85">
        <v>9481144</v>
      </c>
      <c r="CC85">
        <v>2962</v>
      </c>
      <c r="CD85">
        <v>148</v>
      </c>
    </row>
    <row r="86" spans="1:91" x14ac:dyDescent="0.3">
      <c r="A86" s="74"/>
      <c r="B86" s="74"/>
      <c r="C86" s="1" t="s">
        <v>16</v>
      </c>
      <c r="BZ86">
        <v>258238</v>
      </c>
      <c r="CA86">
        <v>212699</v>
      </c>
      <c r="CB86">
        <v>1018159</v>
      </c>
      <c r="CC86">
        <v>3023</v>
      </c>
      <c r="CD86">
        <v>634</v>
      </c>
      <c r="CE86">
        <v>43</v>
      </c>
      <c r="CF86">
        <v>99</v>
      </c>
    </row>
    <row r="87" spans="1:91" x14ac:dyDescent="0.3">
      <c r="A87" s="74"/>
      <c r="B87" s="74"/>
      <c r="C87" s="1" t="s">
        <v>17</v>
      </c>
      <c r="BZ87">
        <v>16992</v>
      </c>
      <c r="CA87">
        <v>5980</v>
      </c>
      <c r="CB87">
        <v>128876</v>
      </c>
      <c r="CC87">
        <v>2183</v>
      </c>
      <c r="CD87">
        <v>285</v>
      </c>
      <c r="CE87">
        <v>152</v>
      </c>
      <c r="CF87">
        <v>84</v>
      </c>
    </row>
    <row r="88" spans="1:91" x14ac:dyDescent="0.3">
      <c r="A88" s="74"/>
      <c r="B88" s="74"/>
      <c r="C88" s="1" t="s">
        <v>18</v>
      </c>
      <c r="BZ88">
        <v>458</v>
      </c>
      <c r="CA88">
        <v>1388</v>
      </c>
      <c r="CB88">
        <v>29164</v>
      </c>
      <c r="CC88">
        <v>455</v>
      </c>
      <c r="CD88">
        <v>85</v>
      </c>
      <c r="CE88">
        <v>264</v>
      </c>
    </row>
    <row r="89" spans="1:91" x14ac:dyDescent="0.3">
      <c r="A89" s="74"/>
      <c r="B89" s="74"/>
      <c r="C89" s="1" t="s">
        <v>19</v>
      </c>
      <c r="CA89">
        <v>308</v>
      </c>
      <c r="CB89">
        <v>5695</v>
      </c>
      <c r="CC89">
        <v>238</v>
      </c>
      <c r="CD89">
        <v>137</v>
      </c>
      <c r="CE89">
        <v>4</v>
      </c>
      <c r="CF89">
        <v>9</v>
      </c>
    </row>
    <row r="90" spans="1:91" x14ac:dyDescent="0.3">
      <c r="A90" s="74"/>
      <c r="B90" s="74" t="s">
        <v>10</v>
      </c>
      <c r="C90" s="1" t="s">
        <v>13</v>
      </c>
      <c r="CG90">
        <v>23407923</v>
      </c>
      <c r="CH90">
        <v>2669313</v>
      </c>
      <c r="CI90">
        <v>305408</v>
      </c>
    </row>
    <row r="91" spans="1:91" x14ac:dyDescent="0.3">
      <c r="A91" s="74"/>
      <c r="B91" s="74"/>
      <c r="C91" s="1" t="s">
        <v>14</v>
      </c>
      <c r="CG91">
        <v>46585743</v>
      </c>
      <c r="CH91">
        <v>10722934</v>
      </c>
      <c r="CI91">
        <v>4987165</v>
      </c>
    </row>
    <row r="92" spans="1:91" x14ac:dyDescent="0.3">
      <c r="A92" s="74"/>
      <c r="B92" s="74"/>
      <c r="C92" s="1" t="s">
        <v>15</v>
      </c>
      <c r="CG92">
        <v>12886551</v>
      </c>
      <c r="CH92">
        <v>6076330</v>
      </c>
      <c r="CI92">
        <v>5406503</v>
      </c>
      <c r="CJ92">
        <v>6936</v>
      </c>
      <c r="CK92">
        <v>268</v>
      </c>
    </row>
    <row r="93" spans="1:91" x14ac:dyDescent="0.3">
      <c r="A93" s="74"/>
      <c r="B93" s="74"/>
      <c r="C93" s="1" t="s">
        <v>16</v>
      </c>
      <c r="CG93">
        <v>275728</v>
      </c>
      <c r="CH93">
        <v>239241</v>
      </c>
      <c r="CI93">
        <v>864007</v>
      </c>
      <c r="CJ93">
        <v>3554</v>
      </c>
      <c r="CK93">
        <v>1100</v>
      </c>
      <c r="CL93">
        <v>188</v>
      </c>
    </row>
    <row r="94" spans="1:91" x14ac:dyDescent="0.3">
      <c r="A94" s="74"/>
      <c r="B94" s="74"/>
      <c r="C94" s="1" t="s">
        <v>17</v>
      </c>
      <c r="CG94">
        <v>20833</v>
      </c>
      <c r="CH94">
        <v>6811</v>
      </c>
      <c r="CI94">
        <v>179504</v>
      </c>
      <c r="CJ94">
        <v>1777</v>
      </c>
      <c r="CK94">
        <v>32</v>
      </c>
      <c r="CL94">
        <v>270</v>
      </c>
    </row>
    <row r="95" spans="1:91" x14ac:dyDescent="0.3">
      <c r="A95" s="74"/>
      <c r="B95" s="74"/>
      <c r="C95" s="1" t="s">
        <v>18</v>
      </c>
      <c r="CG95">
        <v>1073</v>
      </c>
      <c r="CH95">
        <v>1703</v>
      </c>
      <c r="CI95">
        <v>67453</v>
      </c>
      <c r="CJ95">
        <v>636</v>
      </c>
      <c r="CK95">
        <v>262</v>
      </c>
      <c r="CM95">
        <v>1</v>
      </c>
    </row>
    <row r="96" spans="1:91" x14ac:dyDescent="0.3">
      <c r="A96" s="74"/>
      <c r="B96" s="74"/>
      <c r="C96" s="1" t="s">
        <v>19</v>
      </c>
      <c r="CG96">
        <v>165</v>
      </c>
      <c r="CI96">
        <v>17376</v>
      </c>
      <c r="CJ96">
        <v>92</v>
      </c>
      <c r="CK96">
        <v>10</v>
      </c>
      <c r="CL96">
        <v>31</v>
      </c>
      <c r="CM96">
        <v>204</v>
      </c>
    </row>
    <row r="97" spans="1:98" x14ac:dyDescent="0.3">
      <c r="A97" s="74"/>
      <c r="B97" s="74" t="s">
        <v>11</v>
      </c>
      <c r="C97" s="1" t="s">
        <v>13</v>
      </c>
      <c r="CN97">
        <v>3865120</v>
      </c>
      <c r="CO97">
        <v>208789</v>
      </c>
      <c r="CP97">
        <v>166901</v>
      </c>
    </row>
    <row r="98" spans="1:98" x14ac:dyDescent="0.3">
      <c r="A98" s="74"/>
      <c r="B98" s="74"/>
      <c r="C98" s="1" t="s">
        <v>14</v>
      </c>
      <c r="CN98">
        <v>11306001</v>
      </c>
      <c r="CO98">
        <v>1261840</v>
      </c>
      <c r="CP98">
        <v>1352900</v>
      </c>
      <c r="CQ98">
        <v>595</v>
      </c>
    </row>
    <row r="99" spans="1:98" x14ac:dyDescent="0.3">
      <c r="A99" s="74"/>
      <c r="B99" s="74"/>
      <c r="C99" s="1" t="s">
        <v>15</v>
      </c>
      <c r="CN99">
        <v>187142435</v>
      </c>
      <c r="CO99">
        <v>36979277</v>
      </c>
      <c r="CP99">
        <v>98688885</v>
      </c>
      <c r="CQ99">
        <v>31453</v>
      </c>
      <c r="CR99">
        <v>912</v>
      </c>
      <c r="CS99">
        <v>246</v>
      </c>
    </row>
    <row r="100" spans="1:98" x14ac:dyDescent="0.3">
      <c r="A100" s="74"/>
      <c r="B100" s="74"/>
      <c r="C100" s="1" t="s">
        <v>16</v>
      </c>
      <c r="CN100">
        <v>78335803</v>
      </c>
      <c r="CO100">
        <v>7064124</v>
      </c>
      <c r="CP100">
        <v>83462223</v>
      </c>
      <c r="CQ100">
        <v>278411</v>
      </c>
      <c r="CR100">
        <v>7181</v>
      </c>
      <c r="CS100">
        <v>148</v>
      </c>
    </row>
    <row r="101" spans="1:98" x14ac:dyDescent="0.3">
      <c r="A101" s="74"/>
      <c r="B101" s="74"/>
      <c r="C101" s="1" t="s">
        <v>17</v>
      </c>
      <c r="CN101">
        <v>3620249</v>
      </c>
      <c r="CO101">
        <v>1733424</v>
      </c>
      <c r="CP101">
        <v>15238302</v>
      </c>
      <c r="CQ101">
        <v>166959</v>
      </c>
      <c r="CR101">
        <v>16802</v>
      </c>
      <c r="CS101">
        <v>2557</v>
      </c>
    </row>
    <row r="102" spans="1:98" x14ac:dyDescent="0.3">
      <c r="A102" s="74"/>
      <c r="B102" s="74"/>
      <c r="C102" s="1" t="s">
        <v>18</v>
      </c>
      <c r="CN102">
        <v>186915</v>
      </c>
      <c r="CO102">
        <v>631738</v>
      </c>
      <c r="CP102">
        <v>11138026</v>
      </c>
      <c r="CQ102">
        <v>70615</v>
      </c>
      <c r="CR102">
        <v>11531</v>
      </c>
      <c r="CS102">
        <v>7903</v>
      </c>
      <c r="CT102">
        <v>848</v>
      </c>
    </row>
    <row r="103" spans="1:98" x14ac:dyDescent="0.3">
      <c r="A103" s="74"/>
      <c r="B103" s="74"/>
      <c r="C103" s="1" t="s">
        <v>19</v>
      </c>
      <c r="CN103">
        <v>35109</v>
      </c>
      <c r="CO103">
        <v>33813</v>
      </c>
      <c r="CP103">
        <v>5242551</v>
      </c>
      <c r="CQ103">
        <v>52859</v>
      </c>
      <c r="CR103">
        <v>10023</v>
      </c>
      <c r="CS103">
        <v>9495</v>
      </c>
      <c r="CT103">
        <v>4351</v>
      </c>
    </row>
  </sheetData>
  <mergeCells count="33">
    <mergeCell ref="BS3:BY3"/>
    <mergeCell ref="B76:B82"/>
    <mergeCell ref="CG3:CM3"/>
    <mergeCell ref="B90:B96"/>
    <mergeCell ref="D1:CT1"/>
    <mergeCell ref="D2:AW2"/>
    <mergeCell ref="AX2:CT2"/>
    <mergeCell ref="D3:J3"/>
    <mergeCell ref="K3:Q3"/>
    <mergeCell ref="R3:X3"/>
    <mergeCell ref="Y3:AE3"/>
    <mergeCell ref="AF3:AJ3"/>
    <mergeCell ref="AK3:AP3"/>
    <mergeCell ref="AQ3:AW3"/>
    <mergeCell ref="AX3:BD3"/>
    <mergeCell ref="BE3:BK3"/>
    <mergeCell ref="BL3:BR3"/>
    <mergeCell ref="B83:B89"/>
    <mergeCell ref="BZ3:CF3"/>
    <mergeCell ref="B97:B103"/>
    <mergeCell ref="CN3:CT3"/>
    <mergeCell ref="A6:A54"/>
    <mergeCell ref="A55:A103"/>
    <mergeCell ref="B6:B12"/>
    <mergeCell ref="B13:B19"/>
    <mergeCell ref="B20:B26"/>
    <mergeCell ref="B27:B33"/>
    <mergeCell ref="B34:B40"/>
    <mergeCell ref="B41:B47"/>
    <mergeCell ref="B48:B54"/>
    <mergeCell ref="B55:B61"/>
    <mergeCell ref="B62:B68"/>
    <mergeCell ref="B69:B75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T103"/>
  <sheetViews>
    <sheetView workbookViewId="0"/>
  </sheetViews>
  <sheetFormatPr baseColWidth="10" defaultColWidth="9.109375" defaultRowHeight="14.4" x14ac:dyDescent="0.3"/>
  <sheetData>
    <row r="1" spans="1:98" x14ac:dyDescent="0.3">
      <c r="C1" s="1"/>
      <c r="D1" s="74" t="s">
        <v>22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</row>
    <row r="2" spans="1:98" x14ac:dyDescent="0.3">
      <c r="C2" s="1" t="s">
        <v>1</v>
      </c>
      <c r="D2" s="74" t="s">
        <v>2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 t="s">
        <v>3</v>
      </c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</row>
    <row r="3" spans="1:98" x14ac:dyDescent="0.3">
      <c r="C3" s="1" t="s">
        <v>4</v>
      </c>
      <c r="D3" s="74" t="s">
        <v>5</v>
      </c>
      <c r="E3" s="74"/>
      <c r="F3" s="74"/>
      <c r="G3" s="74"/>
      <c r="H3" s="74"/>
      <c r="I3" s="74"/>
      <c r="J3" s="74"/>
      <c r="K3" s="74" t="s">
        <v>6</v>
      </c>
      <c r="L3" s="74"/>
      <c r="M3" s="74"/>
      <c r="N3" s="74"/>
      <c r="O3" s="74"/>
      <c r="P3" s="74"/>
      <c r="Q3" s="74"/>
      <c r="R3" s="74" t="s">
        <v>7</v>
      </c>
      <c r="S3" s="74"/>
      <c r="T3" s="74"/>
      <c r="U3" s="74"/>
      <c r="V3" s="74"/>
      <c r="W3" s="74"/>
      <c r="X3" s="74"/>
      <c r="Y3" s="74" t="s">
        <v>8</v>
      </c>
      <c r="Z3" s="74"/>
      <c r="AA3" s="74"/>
      <c r="AB3" s="74"/>
      <c r="AC3" s="74"/>
      <c r="AD3" s="74"/>
      <c r="AE3" s="74"/>
      <c r="AF3" s="74" t="s">
        <v>9</v>
      </c>
      <c r="AG3" s="74"/>
      <c r="AH3" s="74"/>
      <c r="AI3" s="74"/>
      <c r="AJ3" s="74"/>
      <c r="AK3" s="74" t="s">
        <v>10</v>
      </c>
      <c r="AL3" s="74"/>
      <c r="AM3" s="74"/>
      <c r="AN3" s="74"/>
      <c r="AO3" s="74"/>
      <c r="AP3" s="74"/>
      <c r="AQ3" s="74" t="s">
        <v>11</v>
      </c>
      <c r="AR3" s="74"/>
      <c r="AS3" s="74"/>
      <c r="AT3" s="74"/>
      <c r="AU3" s="74"/>
      <c r="AV3" s="74"/>
      <c r="AW3" s="74"/>
      <c r="AX3" s="74" t="s">
        <v>5</v>
      </c>
      <c r="AY3" s="74"/>
      <c r="AZ3" s="74"/>
      <c r="BA3" s="74"/>
      <c r="BB3" s="74"/>
      <c r="BC3" s="74"/>
      <c r="BD3" s="74"/>
      <c r="BE3" s="74" t="s">
        <v>6</v>
      </c>
      <c r="BF3" s="74"/>
      <c r="BG3" s="74"/>
      <c r="BH3" s="74"/>
      <c r="BI3" s="74"/>
      <c r="BJ3" s="74"/>
      <c r="BK3" s="74"/>
      <c r="BL3" s="74" t="s">
        <v>7</v>
      </c>
      <c r="BM3" s="74"/>
      <c r="BN3" s="74"/>
      <c r="BO3" s="74"/>
      <c r="BP3" s="74"/>
      <c r="BQ3" s="74"/>
      <c r="BR3" s="74"/>
      <c r="BS3" s="74" t="s">
        <v>8</v>
      </c>
      <c r="BT3" s="74"/>
      <c r="BU3" s="74"/>
      <c r="BV3" s="74"/>
      <c r="BW3" s="74"/>
      <c r="BX3" s="74"/>
      <c r="BY3" s="74"/>
      <c r="BZ3" s="74" t="s">
        <v>9</v>
      </c>
      <c r="CA3" s="74"/>
      <c r="CB3" s="74"/>
      <c r="CC3" s="74"/>
      <c r="CD3" s="74"/>
      <c r="CE3" s="74"/>
      <c r="CF3" s="74"/>
      <c r="CG3" s="74" t="s">
        <v>10</v>
      </c>
      <c r="CH3" s="74"/>
      <c r="CI3" s="74"/>
      <c r="CJ3" s="74"/>
      <c r="CK3" s="74"/>
      <c r="CL3" s="74"/>
      <c r="CM3" s="74"/>
      <c r="CN3" s="74" t="s">
        <v>11</v>
      </c>
      <c r="CO3" s="74"/>
      <c r="CP3" s="74"/>
      <c r="CQ3" s="74"/>
      <c r="CR3" s="74"/>
      <c r="CS3" s="74"/>
      <c r="CT3" s="74"/>
    </row>
    <row r="4" spans="1:98" x14ac:dyDescent="0.3"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13</v>
      </c>
      <c r="Z4" s="1" t="s">
        <v>14</v>
      </c>
      <c r="AA4" s="1" t="s">
        <v>15</v>
      </c>
      <c r="AB4" s="1" t="s">
        <v>16</v>
      </c>
      <c r="AC4" s="1" t="s">
        <v>17</v>
      </c>
      <c r="AD4" s="1" t="s">
        <v>18</v>
      </c>
      <c r="AE4" s="1" t="s">
        <v>19</v>
      </c>
      <c r="AF4" s="1" t="s">
        <v>13</v>
      </c>
      <c r="AG4" s="1" t="s">
        <v>14</v>
      </c>
      <c r="AH4" s="1" t="s">
        <v>15</v>
      </c>
      <c r="AI4" s="1" t="s">
        <v>16</v>
      </c>
      <c r="AJ4" s="1" t="s">
        <v>17</v>
      </c>
      <c r="AK4" s="1" t="s">
        <v>13</v>
      </c>
      <c r="AL4" s="1" t="s">
        <v>14</v>
      </c>
      <c r="AM4" s="1" t="s">
        <v>15</v>
      </c>
      <c r="AN4" s="1" t="s">
        <v>16</v>
      </c>
      <c r="AO4" s="1" t="s">
        <v>17</v>
      </c>
      <c r="AP4" s="1" t="s">
        <v>19</v>
      </c>
      <c r="AQ4" s="1" t="s">
        <v>13</v>
      </c>
      <c r="AR4" s="1" t="s">
        <v>14</v>
      </c>
      <c r="AS4" s="1" t="s">
        <v>15</v>
      </c>
      <c r="AT4" s="1" t="s">
        <v>16</v>
      </c>
      <c r="AU4" s="1" t="s">
        <v>17</v>
      </c>
      <c r="AV4" s="1" t="s">
        <v>18</v>
      </c>
      <c r="AW4" s="1" t="s">
        <v>19</v>
      </c>
      <c r="AX4" s="1" t="s">
        <v>13</v>
      </c>
      <c r="AY4" s="1" t="s">
        <v>14</v>
      </c>
      <c r="AZ4" s="1" t="s">
        <v>15</v>
      </c>
      <c r="BA4" s="1" t="s">
        <v>16</v>
      </c>
      <c r="BB4" s="1" t="s">
        <v>17</v>
      </c>
      <c r="BC4" s="1" t="s">
        <v>18</v>
      </c>
      <c r="BD4" s="1" t="s">
        <v>19</v>
      </c>
      <c r="BE4" s="1" t="s">
        <v>13</v>
      </c>
      <c r="BF4" s="1" t="s">
        <v>14</v>
      </c>
      <c r="BG4" s="1" t="s">
        <v>15</v>
      </c>
      <c r="BH4" s="1" t="s">
        <v>16</v>
      </c>
      <c r="BI4" s="1" t="s">
        <v>17</v>
      </c>
      <c r="BJ4" s="1" t="s">
        <v>18</v>
      </c>
      <c r="BK4" s="1" t="s">
        <v>19</v>
      </c>
      <c r="BL4" s="1" t="s">
        <v>13</v>
      </c>
      <c r="BM4" s="1" t="s">
        <v>14</v>
      </c>
      <c r="BN4" s="1" t="s">
        <v>15</v>
      </c>
      <c r="BO4" s="1" t="s">
        <v>16</v>
      </c>
      <c r="BP4" s="1" t="s">
        <v>17</v>
      </c>
      <c r="BQ4" s="1" t="s">
        <v>18</v>
      </c>
      <c r="BR4" s="1" t="s">
        <v>19</v>
      </c>
      <c r="BS4" s="1" t="s">
        <v>13</v>
      </c>
      <c r="BT4" s="1" t="s">
        <v>14</v>
      </c>
      <c r="BU4" s="1" t="s">
        <v>15</v>
      </c>
      <c r="BV4" s="1" t="s">
        <v>16</v>
      </c>
      <c r="BW4" s="1" t="s">
        <v>17</v>
      </c>
      <c r="BX4" s="1" t="s">
        <v>18</v>
      </c>
      <c r="BY4" s="1" t="s">
        <v>19</v>
      </c>
      <c r="BZ4" s="1" t="s">
        <v>13</v>
      </c>
      <c r="CA4" s="1" t="s">
        <v>14</v>
      </c>
      <c r="CB4" s="1" t="s">
        <v>15</v>
      </c>
      <c r="CC4" s="1" t="s">
        <v>16</v>
      </c>
      <c r="CD4" s="1" t="s">
        <v>17</v>
      </c>
      <c r="CE4" s="1" t="s">
        <v>18</v>
      </c>
      <c r="CF4" s="1" t="s">
        <v>19</v>
      </c>
      <c r="CG4" s="1" t="s">
        <v>13</v>
      </c>
      <c r="CH4" s="1" t="s">
        <v>14</v>
      </c>
      <c r="CI4" s="1" t="s">
        <v>15</v>
      </c>
      <c r="CJ4" s="1" t="s">
        <v>16</v>
      </c>
      <c r="CK4" s="1" t="s">
        <v>17</v>
      </c>
      <c r="CL4" s="1" t="s">
        <v>18</v>
      </c>
      <c r="CM4" s="1" t="s">
        <v>19</v>
      </c>
      <c r="CN4" s="1" t="s">
        <v>13</v>
      </c>
      <c r="CO4" s="1" t="s">
        <v>14</v>
      </c>
      <c r="CP4" s="1" t="s">
        <v>15</v>
      </c>
      <c r="CQ4" s="1" t="s">
        <v>16</v>
      </c>
      <c r="CR4" s="1" t="s">
        <v>17</v>
      </c>
      <c r="CS4" s="1" t="s">
        <v>18</v>
      </c>
      <c r="CT4" s="1" t="s">
        <v>19</v>
      </c>
    </row>
    <row r="5" spans="1:98" x14ac:dyDescent="0.3">
      <c r="A5" s="1" t="s">
        <v>1</v>
      </c>
      <c r="B5" s="1" t="s">
        <v>4</v>
      </c>
      <c r="C5" s="1" t="s">
        <v>20</v>
      </c>
    </row>
    <row r="6" spans="1:98" x14ac:dyDescent="0.3">
      <c r="A6" s="74" t="s">
        <v>2</v>
      </c>
      <c r="B6" s="74" t="s">
        <v>5</v>
      </c>
      <c r="C6" s="1" t="s">
        <v>13</v>
      </c>
      <c r="D6">
        <v>0.91680873634423476</v>
      </c>
      <c r="E6">
        <v>3.022285539839218E-2</v>
      </c>
      <c r="F6">
        <v>5.2968408257373097E-2</v>
      </c>
    </row>
    <row r="7" spans="1:98" x14ac:dyDescent="0.3">
      <c r="A7" s="74"/>
      <c r="B7" s="74"/>
      <c r="C7" s="1" t="s">
        <v>14</v>
      </c>
      <c r="D7">
        <v>0.90098095202901141</v>
      </c>
      <c r="E7">
        <v>7.8615977224266539E-2</v>
      </c>
      <c r="F7">
        <v>2.0403070746722062E-2</v>
      </c>
    </row>
    <row r="8" spans="1:98" x14ac:dyDescent="0.3">
      <c r="A8" s="74"/>
      <c r="B8" s="74"/>
      <c r="C8" s="1" t="s">
        <v>15</v>
      </c>
      <c r="D8">
        <v>0.55265918877952369</v>
      </c>
      <c r="E8">
        <v>0.18068742887836189</v>
      </c>
      <c r="F8">
        <v>0.26612867716771421</v>
      </c>
      <c r="G8">
        <v>5.2470517440025833E-4</v>
      </c>
    </row>
    <row r="9" spans="1:98" x14ac:dyDescent="0.3">
      <c r="A9" s="74"/>
      <c r="B9" s="74"/>
      <c r="C9" s="1" t="s">
        <v>16</v>
      </c>
      <c r="D9">
        <v>0.29373068033261052</v>
      </c>
      <c r="E9">
        <v>0.11342947827660289</v>
      </c>
      <c r="F9">
        <v>0.58948449457329177</v>
      </c>
      <c r="G9">
        <v>3.3064822341881349E-3</v>
      </c>
      <c r="H9">
        <v>4.8864583306788042E-5</v>
      </c>
    </row>
    <row r="10" spans="1:98" x14ac:dyDescent="0.3">
      <c r="A10" s="74"/>
      <c r="B10" s="74"/>
      <c r="C10" s="1" t="s">
        <v>17</v>
      </c>
      <c r="D10">
        <v>5.8356646315147517E-2</v>
      </c>
      <c r="E10">
        <v>5.4227095494266263E-2</v>
      </c>
      <c r="F10">
        <v>0.87879528869338563</v>
      </c>
      <c r="G10">
        <v>8.3308100145864667E-3</v>
      </c>
      <c r="H10">
        <v>2.901594826141121E-4</v>
      </c>
    </row>
    <row r="11" spans="1:98" x14ac:dyDescent="0.3">
      <c r="A11" s="74"/>
      <c r="B11" s="74"/>
      <c r="C11" s="1" t="s">
        <v>18</v>
      </c>
      <c r="D11">
        <v>6.5461762583543743E-3</v>
      </c>
      <c r="E11">
        <v>2.2150185062592219E-2</v>
      </c>
      <c r="F11">
        <v>0.95440477470556462</v>
      </c>
      <c r="G11">
        <v>1.6300989375580551E-2</v>
      </c>
      <c r="H11">
        <v>5.8621507162187897E-5</v>
      </c>
      <c r="I11">
        <v>2.6752135312689058E-4</v>
      </c>
      <c r="J11">
        <v>2.7173173761920252E-4</v>
      </c>
    </row>
    <row r="12" spans="1:98" x14ac:dyDescent="0.3">
      <c r="A12" s="74"/>
      <c r="B12" s="74"/>
      <c r="C12" s="1" t="s">
        <v>19</v>
      </c>
      <c r="D12">
        <v>3.5114234201674812E-3</v>
      </c>
      <c r="E12">
        <v>1.7462657757370909E-2</v>
      </c>
      <c r="F12">
        <v>0.92619029040087719</v>
      </c>
      <c r="G12">
        <v>4.804421244864629E-2</v>
      </c>
      <c r="H12">
        <v>4.3738782952963346E-3</v>
      </c>
      <c r="J12">
        <v>4.1753767764174718E-4</v>
      </c>
    </row>
    <row r="13" spans="1:98" x14ac:dyDescent="0.3">
      <c r="A13" s="74"/>
      <c r="B13" s="74" t="s">
        <v>6</v>
      </c>
      <c r="C13" s="1" t="s">
        <v>13</v>
      </c>
      <c r="K13">
        <v>0.7764777217571901</v>
      </c>
      <c r="L13">
        <v>8.5323787361233125E-2</v>
      </c>
      <c r="M13">
        <v>0.13819849088157679</v>
      </c>
    </row>
    <row r="14" spans="1:98" x14ac:dyDescent="0.3">
      <c r="A14" s="74"/>
      <c r="B14" s="74"/>
      <c r="C14" s="1" t="s">
        <v>14</v>
      </c>
      <c r="K14">
        <v>0.76250103769233035</v>
      </c>
      <c r="L14">
        <v>0.189330576695422</v>
      </c>
      <c r="M14">
        <v>4.8168385612247601E-2</v>
      </c>
    </row>
    <row r="15" spans="1:98" x14ac:dyDescent="0.3">
      <c r="A15" s="74"/>
      <c r="B15" s="74"/>
      <c r="C15" s="1" t="s">
        <v>15</v>
      </c>
      <c r="K15">
        <v>0.2127833372229051</v>
      </c>
      <c r="L15">
        <v>0.38779945058111109</v>
      </c>
      <c r="M15">
        <v>0.39938803055467609</v>
      </c>
      <c r="N15">
        <v>2.918164130762068E-5</v>
      </c>
    </row>
    <row r="16" spans="1:98" x14ac:dyDescent="0.3">
      <c r="A16" s="74"/>
      <c r="B16" s="74"/>
      <c r="C16" s="1" t="s">
        <v>16</v>
      </c>
      <c r="K16">
        <v>0.11526544164604841</v>
      </c>
      <c r="L16">
        <v>0.17583163698791859</v>
      </c>
      <c r="M16">
        <v>0.70852822578732011</v>
      </c>
      <c r="N16">
        <v>3.7469557871294332E-4</v>
      </c>
    </row>
    <row r="17" spans="1:30" x14ac:dyDescent="0.3">
      <c r="A17" s="74"/>
      <c r="B17" s="74"/>
      <c r="C17" s="1" t="s">
        <v>17</v>
      </c>
      <c r="K17">
        <v>4.2335288115303939E-2</v>
      </c>
      <c r="L17">
        <v>3.1874606011951842E-2</v>
      </c>
      <c r="M17">
        <v>0.92327508906144351</v>
      </c>
      <c r="N17">
        <v>2.4549465461121238E-3</v>
      </c>
      <c r="O17">
        <v>5.6007011418923642E-5</v>
      </c>
      <c r="P17">
        <v>4.0632537696081849E-6</v>
      </c>
    </row>
    <row r="18" spans="1:30" x14ac:dyDescent="0.3">
      <c r="A18" s="74"/>
      <c r="B18" s="74"/>
      <c r="C18" s="1" t="s">
        <v>18</v>
      </c>
      <c r="K18">
        <v>1.3719692475245911E-2</v>
      </c>
      <c r="L18">
        <v>1.3512639546062031E-2</v>
      </c>
      <c r="M18">
        <v>0.9621822696679273</v>
      </c>
      <c r="N18">
        <v>9.5884993546647389E-3</v>
      </c>
      <c r="O18">
        <v>7.875319059429184E-4</v>
      </c>
      <c r="P18">
        <v>2.093670501571106E-4</v>
      </c>
    </row>
    <row r="19" spans="1:30" x14ac:dyDescent="0.3">
      <c r="A19" s="74"/>
      <c r="B19" s="74"/>
      <c r="C19" s="1" t="s">
        <v>19</v>
      </c>
      <c r="K19">
        <v>2.519130315724546E-3</v>
      </c>
      <c r="L19">
        <v>7.9709072603230402E-3</v>
      </c>
      <c r="M19">
        <v>0.96406349619053278</v>
      </c>
      <c r="N19">
        <v>2.2271103507697069E-2</v>
      </c>
      <c r="O19">
        <v>1.806886498761526E-3</v>
      </c>
      <c r="P19">
        <v>5.442095960678609E-4</v>
      </c>
      <c r="Q19">
        <v>8.2426663089312608E-4</v>
      </c>
    </row>
    <row r="20" spans="1:30" x14ac:dyDescent="0.3">
      <c r="A20" s="74"/>
      <c r="B20" s="74" t="s">
        <v>7</v>
      </c>
      <c r="C20" s="1" t="s">
        <v>13</v>
      </c>
      <c r="R20">
        <v>0.92080295711460791</v>
      </c>
      <c r="S20">
        <v>3.7986281349598833E-2</v>
      </c>
      <c r="T20">
        <v>4.1210761535793283E-2</v>
      </c>
    </row>
    <row r="21" spans="1:30" x14ac:dyDescent="0.3">
      <c r="A21" s="74"/>
      <c r="B21" s="74"/>
      <c r="C21" s="1" t="s">
        <v>14</v>
      </c>
      <c r="R21">
        <v>0.85476004771819436</v>
      </c>
      <c r="S21">
        <v>0.1214494796112572</v>
      </c>
      <c r="T21">
        <v>2.3786132261471499E-2</v>
      </c>
      <c r="U21">
        <v>4.340409076979128E-6</v>
      </c>
    </row>
    <row r="22" spans="1:30" x14ac:dyDescent="0.3">
      <c r="A22" s="74"/>
      <c r="B22" s="74"/>
      <c r="C22" s="1" t="s">
        <v>15</v>
      </c>
      <c r="R22">
        <v>0.37612123690137222</v>
      </c>
      <c r="S22">
        <v>0.30695113738621449</v>
      </c>
      <c r="T22">
        <v>0.31679035409913098</v>
      </c>
      <c r="U22">
        <v>1.3727161328233809E-4</v>
      </c>
    </row>
    <row r="23" spans="1:30" x14ac:dyDescent="0.3">
      <c r="A23" s="74"/>
      <c r="B23" s="74"/>
      <c r="C23" s="1" t="s">
        <v>16</v>
      </c>
      <c r="R23">
        <v>7.0598698528785586E-2</v>
      </c>
      <c r="S23">
        <v>0.207891269306163</v>
      </c>
      <c r="T23">
        <v>0.72062397728580541</v>
      </c>
      <c r="U23">
        <v>8.6900396100656569E-4</v>
      </c>
      <c r="V23">
        <v>1.7050918239376731E-5</v>
      </c>
    </row>
    <row r="24" spans="1:30" x14ac:dyDescent="0.3">
      <c r="A24" s="74"/>
      <c r="B24" s="74"/>
      <c r="C24" s="1" t="s">
        <v>17</v>
      </c>
      <c r="R24">
        <v>1.628605612978995E-2</v>
      </c>
      <c r="S24">
        <v>4.4171593135040689E-2</v>
      </c>
      <c r="T24">
        <v>0.93650110941937814</v>
      </c>
      <c r="U24">
        <v>2.6887830760112018E-3</v>
      </c>
      <c r="V24">
        <v>3.5245823978001111E-4</v>
      </c>
    </row>
    <row r="25" spans="1:30" x14ac:dyDescent="0.3">
      <c r="A25" s="74"/>
      <c r="B25" s="74"/>
      <c r="C25" s="1" t="s">
        <v>18</v>
      </c>
      <c r="R25">
        <v>4.7650352962012544E-3</v>
      </c>
      <c r="S25">
        <v>2.1414985918095871E-2</v>
      </c>
      <c r="T25">
        <v>0.9666640036499371</v>
      </c>
      <c r="U25">
        <v>6.0043006115954806E-3</v>
      </c>
      <c r="V25">
        <v>9.6446123963107909E-4</v>
      </c>
      <c r="W25">
        <v>1.872132845391666E-4</v>
      </c>
    </row>
    <row r="26" spans="1:30" x14ac:dyDescent="0.3">
      <c r="A26" s="74"/>
      <c r="B26" s="74"/>
      <c r="C26" s="1" t="s">
        <v>19</v>
      </c>
      <c r="R26">
        <v>1.103924707500242E-3</v>
      </c>
      <c r="S26">
        <v>2.7262374163327138E-3</v>
      </c>
      <c r="T26">
        <v>0.94896698432480631</v>
      </c>
      <c r="U26">
        <v>4.3950170289115457E-2</v>
      </c>
      <c r="V26">
        <v>1.0663214327922041E-3</v>
      </c>
      <c r="W26">
        <v>2.1809899330661711E-3</v>
      </c>
      <c r="X26">
        <v>5.37189638686249E-6</v>
      </c>
    </row>
    <row r="27" spans="1:30" x14ac:dyDescent="0.3">
      <c r="A27" s="74"/>
      <c r="B27" s="74" t="s">
        <v>8</v>
      </c>
      <c r="C27" s="1" t="s">
        <v>13</v>
      </c>
      <c r="Y27">
        <v>0.96154534634023081</v>
      </c>
      <c r="Z27">
        <v>3.6520468869244913E-2</v>
      </c>
      <c r="AA27">
        <v>1.9341847905242739E-3</v>
      </c>
    </row>
    <row r="28" spans="1:30" x14ac:dyDescent="0.3">
      <c r="A28" s="74"/>
      <c r="B28" s="74"/>
      <c r="C28" s="1" t="s">
        <v>14</v>
      </c>
      <c r="Y28">
        <v>0.85271744412149031</v>
      </c>
      <c r="Z28">
        <v>0.1200731911380193</v>
      </c>
      <c r="AA28">
        <v>2.7209364740490401E-2</v>
      </c>
    </row>
    <row r="29" spans="1:30" x14ac:dyDescent="0.3">
      <c r="A29" s="74"/>
      <c r="B29" s="74"/>
      <c r="C29" s="1" t="s">
        <v>15</v>
      </c>
      <c r="Y29">
        <v>0.36686191183446221</v>
      </c>
      <c r="Z29">
        <v>0.34705643987209162</v>
      </c>
      <c r="AA29">
        <v>0.28569176276642899</v>
      </c>
      <c r="AB29">
        <v>3.8988552701723099E-4</v>
      </c>
    </row>
    <row r="30" spans="1:30" x14ac:dyDescent="0.3">
      <c r="A30" s="74"/>
      <c r="B30" s="74"/>
      <c r="C30" s="1" t="s">
        <v>16</v>
      </c>
      <c r="Y30">
        <v>3.9523070554669713E-2</v>
      </c>
      <c r="Z30">
        <v>8.6581057401195802E-2</v>
      </c>
      <c r="AA30">
        <v>0.87265206035822152</v>
      </c>
      <c r="AB30">
        <v>1.1811628368883849E-3</v>
      </c>
      <c r="AC30">
        <v>6.2648849024627025E-5</v>
      </c>
    </row>
    <row r="31" spans="1:30" x14ac:dyDescent="0.3">
      <c r="A31" s="74"/>
      <c r="B31" s="74"/>
      <c r="C31" s="1" t="s">
        <v>17</v>
      </c>
      <c r="Y31">
        <v>2.5523127857242631E-2</v>
      </c>
      <c r="Z31">
        <v>2.3597851240293399E-2</v>
      </c>
      <c r="AA31">
        <v>0.94071154700380399</v>
      </c>
      <c r="AB31">
        <v>9.8843449844027431E-3</v>
      </c>
      <c r="AC31">
        <v>1.296101251933141E-4</v>
      </c>
      <c r="AD31">
        <v>1.535187890639255E-4</v>
      </c>
    </row>
    <row r="32" spans="1:30" x14ac:dyDescent="0.3">
      <c r="A32" s="74"/>
      <c r="B32" s="74"/>
      <c r="C32" s="1" t="s">
        <v>18</v>
      </c>
      <c r="Y32">
        <v>1.728385251112524E-3</v>
      </c>
      <c r="Z32">
        <v>1.5922997457088361E-2</v>
      </c>
      <c r="AA32">
        <v>0.95440638906547992</v>
      </c>
      <c r="AB32">
        <v>2.6030077876668781E-2</v>
      </c>
      <c r="AC32">
        <v>3.8243006993006988E-4</v>
      </c>
      <c r="AD32">
        <v>1.52972027972028E-3</v>
      </c>
    </row>
    <row r="33" spans="1:46" x14ac:dyDescent="0.3">
      <c r="A33" s="74"/>
      <c r="B33" s="74"/>
      <c r="C33" s="1" t="s">
        <v>19</v>
      </c>
      <c r="AA33">
        <v>0.860843325232996</v>
      </c>
      <c r="AB33">
        <v>0.1354714663390926</v>
      </c>
      <c r="AC33">
        <v>3.3113467033407222E-3</v>
      </c>
      <c r="AE33">
        <v>3.7386172457072662E-4</v>
      </c>
    </row>
    <row r="34" spans="1:46" x14ac:dyDescent="0.3">
      <c r="A34" s="74"/>
      <c r="B34" s="74" t="s">
        <v>9</v>
      </c>
      <c r="C34" s="1" t="s">
        <v>13</v>
      </c>
      <c r="AF34">
        <v>0.9506601868367387</v>
      </c>
      <c r="AG34">
        <v>4.652713236766999E-2</v>
      </c>
      <c r="AH34">
        <v>2.8126807955913559E-3</v>
      </c>
    </row>
    <row r="35" spans="1:46" x14ac:dyDescent="0.3">
      <c r="A35" s="74"/>
      <c r="B35" s="74"/>
      <c r="C35" s="1" t="s">
        <v>14</v>
      </c>
      <c r="AF35">
        <v>0.81292570528049535</v>
      </c>
      <c r="AG35">
        <v>0.1507335529670622</v>
      </c>
      <c r="AH35">
        <v>3.6340741752442389E-2</v>
      </c>
    </row>
    <row r="36" spans="1:46" x14ac:dyDescent="0.3">
      <c r="A36" s="74"/>
      <c r="B36" s="74"/>
      <c r="C36" s="1" t="s">
        <v>15</v>
      </c>
      <c r="AF36">
        <v>0.32460481727652057</v>
      </c>
      <c r="AG36">
        <v>0.34587064056630218</v>
      </c>
      <c r="AH36">
        <v>0.32920122098384808</v>
      </c>
      <c r="AI36">
        <v>3.1952186459434639E-4</v>
      </c>
      <c r="AJ36">
        <v>3.7993087347722521E-6</v>
      </c>
    </row>
    <row r="37" spans="1:46" x14ac:dyDescent="0.3">
      <c r="A37" s="74"/>
      <c r="B37" s="74"/>
      <c r="C37" s="1" t="s">
        <v>16</v>
      </c>
      <c r="AF37">
        <v>8.466119831856822E-2</v>
      </c>
      <c r="AG37">
        <v>5.5822767541204459E-2</v>
      </c>
      <c r="AH37">
        <v>0.85785591869100708</v>
      </c>
      <c r="AI37">
        <v>1.6601154492202491E-3</v>
      </c>
    </row>
    <row r="38" spans="1:46" x14ac:dyDescent="0.3">
      <c r="A38" s="74"/>
      <c r="B38" s="74"/>
      <c r="C38" s="1" t="s">
        <v>17</v>
      </c>
      <c r="AF38">
        <v>5.7110341273476868E-2</v>
      </c>
      <c r="AG38">
        <v>2.727396358222629E-2</v>
      </c>
      <c r="AH38">
        <v>0.90633589097572154</v>
      </c>
      <c r="AI38">
        <v>9.2798041685753542E-3</v>
      </c>
    </row>
    <row r="39" spans="1:46" x14ac:dyDescent="0.3">
      <c r="A39" s="74"/>
      <c r="B39" s="74"/>
      <c r="C39" s="1" t="s">
        <v>18</v>
      </c>
      <c r="AF39">
        <v>2.1229840250707021E-2</v>
      </c>
      <c r="AG39">
        <v>7.0511350607658793E-3</v>
      </c>
      <c r="AH39">
        <v>0.94494764197813952</v>
      </c>
      <c r="AI39">
        <v>2.677138271038753E-2</v>
      </c>
    </row>
    <row r="40" spans="1:46" x14ac:dyDescent="0.3">
      <c r="A40" s="74"/>
      <c r="B40" s="74"/>
      <c r="C40" s="1" t="s">
        <v>19</v>
      </c>
      <c r="AG40">
        <v>3.7692032868881738E-2</v>
      </c>
      <c r="AH40">
        <v>0.907556270096463</v>
      </c>
      <c r="AI40">
        <v>5.4751697034655232E-2</v>
      </c>
    </row>
    <row r="41" spans="1:46" x14ac:dyDescent="0.3">
      <c r="A41" s="74"/>
      <c r="B41" s="74" t="s">
        <v>10</v>
      </c>
      <c r="C41" s="1" t="s">
        <v>13</v>
      </c>
      <c r="AK41">
        <v>0.89810316443865301</v>
      </c>
      <c r="AL41">
        <v>7.4981316643667723E-2</v>
      </c>
      <c r="AM41">
        <v>2.6915518917679258E-2</v>
      </c>
    </row>
    <row r="42" spans="1:46" x14ac:dyDescent="0.3">
      <c r="A42" s="74"/>
      <c r="B42" s="74"/>
      <c r="C42" s="1" t="s">
        <v>14</v>
      </c>
      <c r="AK42">
        <v>0.57909307611020211</v>
      </c>
      <c r="AL42">
        <v>0.36980509457874372</v>
      </c>
      <c r="AM42">
        <v>5.1098169946149442E-2</v>
      </c>
      <c r="AN42">
        <v>3.659364904658797E-6</v>
      </c>
    </row>
    <row r="43" spans="1:46" x14ac:dyDescent="0.3">
      <c r="A43" s="74"/>
      <c r="B43" s="74"/>
      <c r="C43" s="1" t="s">
        <v>15</v>
      </c>
      <c r="AK43">
        <v>0.23963220554301751</v>
      </c>
      <c r="AL43">
        <v>0.44771693020406639</v>
      </c>
      <c r="AM43">
        <v>0.31243367414992718</v>
      </c>
      <c r="AN43">
        <v>2.1719010298880639E-4</v>
      </c>
    </row>
    <row r="44" spans="1:46" x14ac:dyDescent="0.3">
      <c r="A44" s="74"/>
      <c r="B44" s="74"/>
      <c r="C44" s="1" t="s">
        <v>16</v>
      </c>
      <c r="AK44">
        <v>7.3392312896601822E-2</v>
      </c>
      <c r="AL44">
        <v>0.10809903767164181</v>
      </c>
      <c r="AM44">
        <v>0.81382679515135248</v>
      </c>
      <c r="AN44">
        <v>4.646808682517177E-3</v>
      </c>
      <c r="AO44">
        <v>3.5045597886809852E-5</v>
      </c>
    </row>
    <row r="45" spans="1:46" x14ac:dyDescent="0.3">
      <c r="A45" s="74"/>
      <c r="B45" s="74"/>
      <c r="C45" s="1" t="s">
        <v>17</v>
      </c>
      <c r="AK45">
        <v>2.6202491245377178E-2</v>
      </c>
      <c r="AL45">
        <v>3.0472113541152861E-2</v>
      </c>
      <c r="AM45">
        <v>0.91443569788125856</v>
      </c>
      <c r="AN45">
        <v>2.8325026950177329E-2</v>
      </c>
      <c r="AO45">
        <v>5.6467038203410788E-4</v>
      </c>
    </row>
    <row r="46" spans="1:46" x14ac:dyDescent="0.3">
      <c r="A46" s="74"/>
      <c r="B46" s="74"/>
      <c r="C46" s="1" t="s">
        <v>18</v>
      </c>
      <c r="AK46">
        <v>1.144371096837395E-2</v>
      </c>
      <c r="AL46">
        <v>5.4491211274504348E-2</v>
      </c>
      <c r="AM46">
        <v>0.90164865135643602</v>
      </c>
      <c r="AN46">
        <v>3.2416426400685733E-2</v>
      </c>
    </row>
    <row r="47" spans="1:46" x14ac:dyDescent="0.3">
      <c r="A47" s="74"/>
      <c r="B47" s="74"/>
      <c r="C47" s="1" t="s">
        <v>19</v>
      </c>
      <c r="AL47">
        <v>0.11738829576907869</v>
      </c>
      <c r="AM47">
        <v>0.8290332147093713</v>
      </c>
      <c r="AN47">
        <v>5.0217477263740609E-2</v>
      </c>
      <c r="AO47">
        <v>3.262158956109134E-3</v>
      </c>
      <c r="AP47">
        <v>9.8853301700276792E-5</v>
      </c>
    </row>
    <row r="48" spans="1:46" x14ac:dyDescent="0.3">
      <c r="A48" s="74"/>
      <c r="B48" s="74" t="s">
        <v>11</v>
      </c>
      <c r="C48" s="1" t="s">
        <v>13</v>
      </c>
      <c r="AQ48">
        <v>0.95399451112206191</v>
      </c>
      <c r="AR48">
        <v>3.2982880291798793E-2</v>
      </c>
      <c r="AS48">
        <v>1.283536848613159E-2</v>
      </c>
      <c r="AT48">
        <v>1.8724010000768039E-4</v>
      </c>
    </row>
    <row r="49" spans="1:60" x14ac:dyDescent="0.3">
      <c r="A49" s="74"/>
      <c r="B49" s="74"/>
      <c r="C49" s="1" t="s">
        <v>14</v>
      </c>
      <c r="AQ49">
        <v>0.92265226197285211</v>
      </c>
      <c r="AR49">
        <v>6.2654352702297494E-2</v>
      </c>
      <c r="AS49">
        <v>1.468700330642974E-2</v>
      </c>
      <c r="AT49">
        <v>6.3820184206819754E-6</v>
      </c>
    </row>
    <row r="50" spans="1:60" x14ac:dyDescent="0.3">
      <c r="A50" s="74"/>
      <c r="B50" s="74"/>
      <c r="C50" s="1" t="s">
        <v>15</v>
      </c>
      <c r="AQ50">
        <v>0.64560493203649527</v>
      </c>
      <c r="AR50">
        <v>0.1362219273881799</v>
      </c>
      <c r="AS50">
        <v>0.21775600812000079</v>
      </c>
      <c r="AT50">
        <v>4.1713245532400389E-4</v>
      </c>
    </row>
    <row r="51" spans="1:60" x14ac:dyDescent="0.3">
      <c r="A51" s="74"/>
      <c r="B51" s="74"/>
      <c r="C51" s="1" t="s">
        <v>16</v>
      </c>
      <c r="AQ51">
        <v>0.30690556463239432</v>
      </c>
      <c r="AR51">
        <v>0.15636901065843931</v>
      </c>
      <c r="AS51">
        <v>0.53217680045600524</v>
      </c>
      <c r="AT51">
        <v>4.482820143905916E-3</v>
      </c>
      <c r="AU51">
        <v>6.4290771294608961E-5</v>
      </c>
      <c r="AV51">
        <v>1.5133379606685551E-6</v>
      </c>
    </row>
    <row r="52" spans="1:60" x14ac:dyDescent="0.3">
      <c r="A52" s="74"/>
      <c r="B52" s="74"/>
      <c r="C52" s="1" t="s">
        <v>17</v>
      </c>
      <c r="AQ52">
        <v>4.4421919449553357E-2</v>
      </c>
      <c r="AR52">
        <v>8.7481431676751084E-2</v>
      </c>
      <c r="AS52">
        <v>0.86025672032369616</v>
      </c>
      <c r="AT52">
        <v>7.5364304356965893E-3</v>
      </c>
      <c r="AU52">
        <v>2.0711381280090531E-4</v>
      </c>
      <c r="AV52">
        <v>9.5686426430669101E-5</v>
      </c>
      <c r="AW52">
        <v>6.978750712123354E-7</v>
      </c>
    </row>
    <row r="53" spans="1:60" x14ac:dyDescent="0.3">
      <c r="A53" s="74"/>
      <c r="B53" s="74"/>
      <c r="C53" s="1" t="s">
        <v>18</v>
      </c>
      <c r="AQ53">
        <v>4.3702660294284504E-3</v>
      </c>
      <c r="AR53">
        <v>1.691227273943248E-2</v>
      </c>
      <c r="AS53">
        <v>0.96649019927992452</v>
      </c>
      <c r="AT53">
        <v>1.171455639161554E-2</v>
      </c>
      <c r="AU53">
        <v>1.5608092962244471E-4</v>
      </c>
      <c r="AV53">
        <v>3.5533318020428888E-4</v>
      </c>
      <c r="AW53">
        <v>1.291449772289731E-6</v>
      </c>
    </row>
    <row r="54" spans="1:60" x14ac:dyDescent="0.3">
      <c r="A54" s="74"/>
      <c r="B54" s="74"/>
      <c r="C54" s="1" t="s">
        <v>19</v>
      </c>
      <c r="AQ54">
        <v>3.828100043219272E-3</v>
      </c>
      <c r="AR54">
        <v>4.3752936091850346E-3</v>
      </c>
      <c r="AS54">
        <v>0.92832591089313565</v>
      </c>
      <c r="AT54">
        <v>6.0672341544995019E-2</v>
      </c>
      <c r="AU54">
        <v>1.847529924648139E-3</v>
      </c>
      <c r="AV54">
        <v>6.2536407538944328E-4</v>
      </c>
      <c r="AW54">
        <v>3.2545990942743858E-4</v>
      </c>
    </row>
    <row r="55" spans="1:60" x14ac:dyDescent="0.3">
      <c r="A55" s="74" t="s">
        <v>3</v>
      </c>
      <c r="B55" s="74" t="s">
        <v>5</v>
      </c>
      <c r="C55" s="1" t="s">
        <v>13</v>
      </c>
      <c r="AX55">
        <v>0.92495651213364471</v>
      </c>
      <c r="AY55">
        <v>3.347700973079365E-2</v>
      </c>
      <c r="AZ55">
        <v>4.1566478135561642E-2</v>
      </c>
    </row>
    <row r="56" spans="1:60" x14ac:dyDescent="0.3">
      <c r="A56" s="74"/>
      <c r="B56" s="74"/>
      <c r="C56" s="1" t="s">
        <v>14</v>
      </c>
      <c r="AX56">
        <v>0.83315066003207283</v>
      </c>
      <c r="AY56">
        <v>5.8169265904618149E-2</v>
      </c>
      <c r="AZ56">
        <v>0.1086465688341897</v>
      </c>
      <c r="BA56">
        <v>3.3505229119227102E-5</v>
      </c>
    </row>
    <row r="57" spans="1:60" x14ac:dyDescent="0.3">
      <c r="A57" s="74"/>
      <c r="B57" s="74"/>
      <c r="C57" s="1" t="s">
        <v>15</v>
      </c>
      <c r="AX57">
        <v>0.47536494349463521</v>
      </c>
      <c r="AY57">
        <v>0.1851141101726064</v>
      </c>
      <c r="AZ57">
        <v>0.33948389609569318</v>
      </c>
      <c r="BA57">
        <v>2.855173840409348E-5</v>
      </c>
      <c r="BB57">
        <v>6.487812858019363E-6</v>
      </c>
      <c r="BC57">
        <v>2.0106858031051739E-6</v>
      </c>
    </row>
    <row r="58" spans="1:60" x14ac:dyDescent="0.3">
      <c r="A58" s="74"/>
      <c r="B58" s="74"/>
      <c r="C58" s="1" t="s">
        <v>16</v>
      </c>
      <c r="AX58">
        <v>0.37113726207307107</v>
      </c>
      <c r="AY58">
        <v>3.456344179097446E-2</v>
      </c>
      <c r="AZ58">
        <v>0.5938846063294928</v>
      </c>
      <c r="BA58">
        <v>4.1148237864443987E-4</v>
      </c>
      <c r="BB58">
        <v>3.2074278172362379E-6</v>
      </c>
    </row>
    <row r="59" spans="1:60" x14ac:dyDescent="0.3">
      <c r="A59" s="74"/>
      <c r="B59" s="74"/>
      <c r="C59" s="1" t="s">
        <v>17</v>
      </c>
      <c r="AX59">
        <v>0.21343984137928401</v>
      </c>
      <c r="AY59">
        <v>3.8749508933965532E-2</v>
      </c>
      <c r="AZ59">
        <v>0.74285317659904015</v>
      </c>
      <c r="BA59">
        <v>4.6194570167983982E-3</v>
      </c>
      <c r="BB59">
        <v>2.7180896313264402E-4</v>
      </c>
      <c r="BC59">
        <v>6.6207107779198433E-5</v>
      </c>
    </row>
    <row r="60" spans="1:60" x14ac:dyDescent="0.3">
      <c r="A60" s="74"/>
      <c r="B60" s="74"/>
      <c r="C60" s="1" t="s">
        <v>18</v>
      </c>
      <c r="AX60">
        <v>3.0267093735239409E-2</v>
      </c>
      <c r="AY60">
        <v>2.7094617035063301E-2</v>
      </c>
      <c r="AZ60">
        <v>0.93262304211550007</v>
      </c>
      <c r="BA60">
        <v>8.6714122210372595E-3</v>
      </c>
      <c r="BB60">
        <v>8.767361707156386E-4</v>
      </c>
      <c r="BC60">
        <v>4.3114025212850649E-4</v>
      </c>
      <c r="BD60">
        <v>3.5958470315831023E-5</v>
      </c>
    </row>
    <row r="61" spans="1:60" x14ac:dyDescent="0.3">
      <c r="A61" s="74"/>
      <c r="B61" s="74"/>
      <c r="C61" s="1" t="s">
        <v>19</v>
      </c>
      <c r="AX61">
        <v>5.0144692826421706E-3</v>
      </c>
      <c r="AY61">
        <v>6.2509007744764129E-3</v>
      </c>
      <c r="AZ61">
        <v>0.97099790641048012</v>
      </c>
      <c r="BA61">
        <v>1.142987992202138E-2</v>
      </c>
      <c r="BB61">
        <v>2.993415812669251E-3</v>
      </c>
      <c r="BC61">
        <v>1.7451320250927321E-3</v>
      </c>
      <c r="BD61">
        <v>1.568295772617973E-3</v>
      </c>
    </row>
    <row r="62" spans="1:60" x14ac:dyDescent="0.3">
      <c r="A62" s="74"/>
      <c r="B62" s="74" t="s">
        <v>6</v>
      </c>
      <c r="C62" s="1" t="s">
        <v>13</v>
      </c>
      <c r="BE62">
        <v>0.93143001401788805</v>
      </c>
      <c r="BF62">
        <v>2.9950121381505129E-2</v>
      </c>
      <c r="BG62">
        <v>3.8593999994171353E-2</v>
      </c>
      <c r="BH62">
        <v>2.5864606435405509E-5</v>
      </c>
    </row>
    <row r="63" spans="1:60" x14ac:dyDescent="0.3">
      <c r="A63" s="74"/>
      <c r="B63" s="74"/>
      <c r="C63" s="1" t="s">
        <v>14</v>
      </c>
      <c r="BE63">
        <v>0.83807618159029207</v>
      </c>
      <c r="BF63">
        <v>5.3890297161035758E-2</v>
      </c>
      <c r="BG63">
        <v>0.1080335212486721</v>
      </c>
    </row>
    <row r="64" spans="1:60" x14ac:dyDescent="0.3">
      <c r="A64" s="74"/>
      <c r="B64" s="74"/>
      <c r="C64" s="1" t="s">
        <v>15</v>
      </c>
      <c r="BE64">
        <v>0.40544703182710401</v>
      </c>
      <c r="BF64">
        <v>0.39082661813516162</v>
      </c>
      <c r="BG64">
        <v>0.203667855280141</v>
      </c>
      <c r="BH64">
        <v>5.8494757593470372E-5</v>
      </c>
    </row>
    <row r="65" spans="1:76" x14ac:dyDescent="0.3">
      <c r="A65" s="74"/>
      <c r="B65" s="74"/>
      <c r="C65" s="1" t="s">
        <v>16</v>
      </c>
      <c r="BE65">
        <v>0.26199439749959008</v>
      </c>
      <c r="BF65">
        <v>8.3327286737628792E-2</v>
      </c>
      <c r="BG65">
        <v>0.65460582312811111</v>
      </c>
      <c r="BH65">
        <v>6.9610370675556417E-5</v>
      </c>
      <c r="BI65">
        <v>1.81804344263583E-6</v>
      </c>
      <c r="BJ65">
        <v>1.0642205517868269E-6</v>
      </c>
    </row>
    <row r="66" spans="1:76" x14ac:dyDescent="0.3">
      <c r="A66" s="74"/>
      <c r="B66" s="74"/>
      <c r="C66" s="1" t="s">
        <v>17</v>
      </c>
      <c r="BE66">
        <v>0.19657377749448571</v>
      </c>
      <c r="BF66">
        <v>2.188927989915437E-2</v>
      </c>
      <c r="BG66">
        <v>0.78072197107750574</v>
      </c>
      <c r="BH66">
        <v>7.7413207442469413E-4</v>
      </c>
      <c r="BI66">
        <v>3.7037416210496269E-5</v>
      </c>
      <c r="BJ66">
        <v>3.802038218904223E-6</v>
      </c>
    </row>
    <row r="67" spans="1:76" x14ac:dyDescent="0.3">
      <c r="A67" s="74"/>
      <c r="B67" s="74"/>
      <c r="C67" s="1" t="s">
        <v>18</v>
      </c>
      <c r="BE67">
        <v>6.7124845060123894E-2</v>
      </c>
      <c r="BF67">
        <v>2.7445092443673332E-2</v>
      </c>
      <c r="BG67">
        <v>0.8965205630626899</v>
      </c>
      <c r="BH67">
        <v>8.0125986586398138E-3</v>
      </c>
      <c r="BI67">
        <v>6.9610475316431901E-4</v>
      </c>
      <c r="BJ67">
        <v>1.836027509945817E-4</v>
      </c>
      <c r="BK67">
        <v>1.7193270714194212E-5</v>
      </c>
    </row>
    <row r="68" spans="1:76" x14ac:dyDescent="0.3">
      <c r="A68" s="74"/>
      <c r="B68" s="74"/>
      <c r="C68" s="1" t="s">
        <v>19</v>
      </c>
      <c r="BE68">
        <v>8.499213542001437E-3</v>
      </c>
      <c r="BF68">
        <v>1.0954262794441529E-2</v>
      </c>
      <c r="BG68">
        <v>0.94838079786514884</v>
      </c>
      <c r="BH68">
        <v>2.0608598065660559E-2</v>
      </c>
      <c r="BI68">
        <v>5.0183334478481204E-3</v>
      </c>
      <c r="BJ68">
        <v>4.1598419548191136E-3</v>
      </c>
      <c r="BK68">
        <v>2.3789523300803751E-3</v>
      </c>
    </row>
    <row r="69" spans="1:76" x14ac:dyDescent="0.3">
      <c r="A69" s="74"/>
      <c r="B69" s="74" t="s">
        <v>7</v>
      </c>
      <c r="C69" s="1" t="s">
        <v>13</v>
      </c>
      <c r="BL69">
        <v>0.93009643651259077</v>
      </c>
      <c r="BM69">
        <v>3.6162468372745733E-2</v>
      </c>
      <c r="BN69">
        <v>3.3741095114663548E-2</v>
      </c>
    </row>
    <row r="70" spans="1:76" x14ac:dyDescent="0.3">
      <c r="A70" s="74"/>
      <c r="B70" s="74"/>
      <c r="C70" s="1" t="s">
        <v>14</v>
      </c>
      <c r="BL70">
        <v>0.8382423214091107</v>
      </c>
      <c r="BM70">
        <v>0.12305598458872261</v>
      </c>
      <c r="BN70">
        <v>3.870169400216672E-2</v>
      </c>
    </row>
    <row r="71" spans="1:76" x14ac:dyDescent="0.3">
      <c r="A71" s="74"/>
      <c r="B71" s="74"/>
      <c r="C71" s="1" t="s">
        <v>15</v>
      </c>
      <c r="BL71">
        <v>0.6013779455793824</v>
      </c>
      <c r="BM71">
        <v>9.4928187392976357E-2</v>
      </c>
      <c r="BN71">
        <v>0.30367326946954398</v>
      </c>
      <c r="BO71">
        <v>2.022430036991864E-5</v>
      </c>
      <c r="BP71">
        <v>3.7325772731182608E-7</v>
      </c>
    </row>
    <row r="72" spans="1:76" x14ac:dyDescent="0.3">
      <c r="A72" s="74"/>
      <c r="B72" s="74"/>
      <c r="C72" s="1" t="s">
        <v>16</v>
      </c>
      <c r="BL72">
        <v>0.26242709065595898</v>
      </c>
      <c r="BM72">
        <v>7.6536410628590512E-2</v>
      </c>
      <c r="BN72">
        <v>0.66044621147061289</v>
      </c>
      <c r="BO72">
        <v>5.7037916783089565E-4</v>
      </c>
      <c r="BP72">
        <v>1.587222485713562E-5</v>
      </c>
      <c r="BQ72">
        <v>4.0358521496033286E-6</v>
      </c>
    </row>
    <row r="73" spans="1:76" x14ac:dyDescent="0.3">
      <c r="A73" s="74"/>
      <c r="B73" s="74"/>
      <c r="C73" s="1" t="s">
        <v>17</v>
      </c>
      <c r="BL73">
        <v>0.12839878835271271</v>
      </c>
      <c r="BM73">
        <v>3.6533304812024527E-2</v>
      </c>
      <c r="BN73">
        <v>0.8331724697930678</v>
      </c>
      <c r="BO73">
        <v>1.5630666661310981E-3</v>
      </c>
      <c r="BP73">
        <v>2.403251592596705E-4</v>
      </c>
      <c r="BQ73">
        <v>8.0539564703736608E-5</v>
      </c>
      <c r="BR73">
        <v>1.1505652100533799E-5</v>
      </c>
    </row>
    <row r="74" spans="1:76" x14ac:dyDescent="0.3">
      <c r="A74" s="74"/>
      <c r="B74" s="74"/>
      <c r="C74" s="1" t="s">
        <v>18</v>
      </c>
      <c r="BL74">
        <v>2.751848935649559E-2</v>
      </c>
      <c r="BM74">
        <v>3.5494936585279267E-2</v>
      </c>
      <c r="BN74">
        <v>0.93008753678535605</v>
      </c>
      <c r="BO74">
        <v>4.8466014198101422E-3</v>
      </c>
      <c r="BP74">
        <v>1.3081703112855761E-3</v>
      </c>
      <c r="BQ74">
        <v>5.6073498441099685E-4</v>
      </c>
      <c r="BR74">
        <v>1.835305573623331E-4</v>
      </c>
    </row>
    <row r="75" spans="1:76" x14ac:dyDescent="0.3">
      <c r="A75" s="74"/>
      <c r="B75" s="74"/>
      <c r="C75" s="1" t="s">
        <v>19</v>
      </c>
      <c r="BL75">
        <v>8.4173181102773012E-3</v>
      </c>
      <c r="BM75">
        <v>1.2175546299597389E-2</v>
      </c>
      <c r="BN75">
        <v>0.94722132851018692</v>
      </c>
      <c r="BO75">
        <v>1.570768949835219E-2</v>
      </c>
      <c r="BP75">
        <v>5.9234267528108448E-3</v>
      </c>
      <c r="BQ75">
        <v>6.4955956904722556E-3</v>
      </c>
      <c r="BR75">
        <v>4.0590951383031454E-3</v>
      </c>
    </row>
    <row r="76" spans="1:76" x14ac:dyDescent="0.3">
      <c r="A76" s="74"/>
      <c r="B76" s="74" t="s">
        <v>8</v>
      </c>
      <c r="C76" s="1" t="s">
        <v>13</v>
      </c>
      <c r="BS76">
        <v>0.92671083629276529</v>
      </c>
      <c r="BT76">
        <v>4.7267594597174008E-2</v>
      </c>
      <c r="BU76">
        <v>2.6021569110060729E-2</v>
      </c>
    </row>
    <row r="77" spans="1:76" x14ac:dyDescent="0.3">
      <c r="A77" s="74"/>
      <c r="B77" s="74"/>
      <c r="C77" s="1" t="s">
        <v>14</v>
      </c>
      <c r="BS77">
        <v>0.7733130323738745</v>
      </c>
      <c r="BT77">
        <v>0.17153268779586689</v>
      </c>
      <c r="BU77">
        <v>5.5154279830258612E-2</v>
      </c>
    </row>
    <row r="78" spans="1:76" x14ac:dyDescent="0.3">
      <c r="A78" s="74"/>
      <c r="B78" s="74"/>
      <c r="C78" s="1" t="s">
        <v>15</v>
      </c>
      <c r="BS78">
        <v>0.581767182540182</v>
      </c>
      <c r="BT78">
        <v>0.1013540649832638</v>
      </c>
      <c r="BU78">
        <v>0.31682227926649598</v>
      </c>
      <c r="BV78">
        <v>5.6473210058249853E-5</v>
      </c>
    </row>
    <row r="79" spans="1:76" x14ac:dyDescent="0.3">
      <c r="A79" s="74"/>
      <c r="B79" s="74"/>
      <c r="C79" s="1" t="s">
        <v>16</v>
      </c>
      <c r="BS79">
        <v>9.5676800856959857E-2</v>
      </c>
      <c r="BT79">
        <v>0.1114932877342191</v>
      </c>
      <c r="BU79">
        <v>0.79006416556422709</v>
      </c>
      <c r="BV79">
        <v>2.6766963867422299E-3</v>
      </c>
      <c r="BW79">
        <v>8.2750837662186758E-5</v>
      </c>
      <c r="BX79">
        <v>6.2986201895102776E-6</v>
      </c>
    </row>
    <row r="80" spans="1:76" x14ac:dyDescent="0.3">
      <c r="A80" s="74"/>
      <c r="B80" s="74"/>
      <c r="C80" s="1" t="s">
        <v>17</v>
      </c>
      <c r="BS80">
        <v>6.0728044618741553E-2</v>
      </c>
      <c r="BT80">
        <v>3.0436920674223381E-2</v>
      </c>
      <c r="BU80">
        <v>0.89332745204152486</v>
      </c>
      <c r="BV80">
        <v>1.0335505457492841E-2</v>
      </c>
      <c r="BW80">
        <v>4.2874123057382134E-3</v>
      </c>
      <c r="BX80">
        <v>8.8466490227912409E-4</v>
      </c>
    </row>
    <row r="81" spans="1:91" x14ac:dyDescent="0.3">
      <c r="A81" s="74"/>
      <c r="B81" s="74"/>
      <c r="C81" s="1" t="s">
        <v>18</v>
      </c>
      <c r="BS81">
        <v>7.8822160053909456E-3</v>
      </c>
      <c r="BT81">
        <v>4.4209838475832638E-2</v>
      </c>
      <c r="BU81">
        <v>0.86736027444814279</v>
      </c>
      <c r="BV81">
        <v>3.1988319617732942E-2</v>
      </c>
      <c r="BW81">
        <v>2.4095893487982679E-2</v>
      </c>
      <c r="BX81">
        <v>2.3769169508484608E-2</v>
      </c>
      <c r="BY81">
        <v>6.9428845643339937E-4</v>
      </c>
    </row>
    <row r="82" spans="1:91" x14ac:dyDescent="0.3">
      <c r="A82" s="74"/>
      <c r="B82" s="74"/>
      <c r="C82" s="1" t="s">
        <v>19</v>
      </c>
      <c r="BT82">
        <v>2.5399652291905189E-2</v>
      </c>
      <c r="BU82">
        <v>0.76656913878641397</v>
      </c>
      <c r="BV82">
        <v>7.0432090912945763E-2</v>
      </c>
      <c r="BW82">
        <v>1.6410125938175809E-2</v>
      </c>
      <c r="BX82">
        <v>8.3619556460161976E-2</v>
      </c>
      <c r="BY82">
        <v>3.7569435610397321E-2</v>
      </c>
    </row>
    <row r="83" spans="1:91" x14ac:dyDescent="0.3">
      <c r="A83" s="74"/>
      <c r="B83" s="74" t="s">
        <v>9</v>
      </c>
      <c r="C83" s="1" t="s">
        <v>13</v>
      </c>
      <c r="BZ83">
        <v>0.91602900965809941</v>
      </c>
      <c r="CA83">
        <v>7.5414415476605309E-2</v>
      </c>
      <c r="CB83">
        <v>8.5565748652953327E-3</v>
      </c>
    </row>
    <row r="84" spans="1:91" x14ac:dyDescent="0.3">
      <c r="A84" s="74"/>
      <c r="B84" s="74"/>
      <c r="C84" s="1" t="s">
        <v>14</v>
      </c>
      <c r="BZ84">
        <v>0.79926007624111528</v>
      </c>
      <c r="CA84">
        <v>0.1183267224365965</v>
      </c>
      <c r="CB84">
        <v>8.2413201322288243E-2</v>
      </c>
    </row>
    <row r="85" spans="1:91" x14ac:dyDescent="0.3">
      <c r="A85" s="74"/>
      <c r="B85" s="74"/>
      <c r="C85" s="1" t="s">
        <v>15</v>
      </c>
      <c r="BZ85">
        <v>0.63533046532459569</v>
      </c>
      <c r="CA85">
        <v>0.1411003017302343</v>
      </c>
      <c r="CB85">
        <v>0.22349592192730189</v>
      </c>
      <c r="CC85">
        <v>6.9822262033850357E-5</v>
      </c>
      <c r="CD85">
        <v>3.488755834236952E-6</v>
      </c>
    </row>
    <row r="86" spans="1:91" x14ac:dyDescent="0.3">
      <c r="A86" s="74"/>
      <c r="B86" s="74"/>
      <c r="C86" s="1" t="s">
        <v>16</v>
      </c>
      <c r="BZ86">
        <v>0.172978005820905</v>
      </c>
      <c r="CA86">
        <v>0.1424741860613104</v>
      </c>
      <c r="CB86">
        <v>0.68200308795997044</v>
      </c>
      <c r="CC86">
        <v>2.0249247267892252E-3</v>
      </c>
      <c r="CD86">
        <v>4.2467822586317192E-4</v>
      </c>
      <c r="CE86">
        <v>2.8803097337723011E-5</v>
      </c>
      <c r="CF86">
        <v>6.6314107824059959E-5</v>
      </c>
    </row>
    <row r="87" spans="1:91" x14ac:dyDescent="0.3">
      <c r="A87" s="74"/>
      <c r="B87" s="74"/>
      <c r="C87" s="1" t="s">
        <v>17</v>
      </c>
      <c r="BZ87">
        <v>0.10994357886018941</v>
      </c>
      <c r="CA87">
        <v>3.8692478906775712E-2</v>
      </c>
      <c r="CB87">
        <v>0.83386821264040578</v>
      </c>
      <c r="CC87">
        <v>1.4124695895232671E-2</v>
      </c>
      <c r="CD87">
        <v>1.8440395465603809E-3</v>
      </c>
      <c r="CE87">
        <v>9.8348775816553655E-4</v>
      </c>
      <c r="CF87">
        <v>5.435063926704281E-4</v>
      </c>
    </row>
    <row r="88" spans="1:91" x14ac:dyDescent="0.3">
      <c r="A88" s="74"/>
      <c r="B88" s="74"/>
      <c r="C88" s="1" t="s">
        <v>18</v>
      </c>
      <c r="BZ88">
        <v>1.4396177783365809E-2</v>
      </c>
      <c r="CA88">
        <v>4.3628591186270202E-2</v>
      </c>
      <c r="CB88">
        <v>0.91670333815301441</v>
      </c>
      <c r="CC88">
        <v>1.430187967561451E-2</v>
      </c>
      <c r="CD88">
        <v>2.671779719620293E-3</v>
      </c>
      <c r="CE88">
        <v>8.2982334821147929E-3</v>
      </c>
    </row>
    <row r="89" spans="1:91" x14ac:dyDescent="0.3">
      <c r="A89" s="74"/>
      <c r="B89" s="74"/>
      <c r="C89" s="1" t="s">
        <v>19</v>
      </c>
      <c r="CA89">
        <v>4.8192771084337352E-2</v>
      </c>
      <c r="CB89">
        <v>0.89109685495227664</v>
      </c>
      <c r="CC89">
        <v>3.7239868565169768E-2</v>
      </c>
      <c r="CD89">
        <v>2.143639493037083E-2</v>
      </c>
      <c r="CE89">
        <v>6.2588014395243308E-4</v>
      </c>
      <c r="CF89">
        <v>1.408230323892974E-3</v>
      </c>
    </row>
    <row r="90" spans="1:91" x14ac:dyDescent="0.3">
      <c r="A90" s="74"/>
      <c r="B90" s="74" t="s">
        <v>10</v>
      </c>
      <c r="C90" s="1" t="s">
        <v>13</v>
      </c>
      <c r="CG90">
        <v>0.8872470477181893</v>
      </c>
      <c r="CH90">
        <v>0.10117685702767321</v>
      </c>
      <c r="CI90">
        <v>1.157609525413753E-2</v>
      </c>
    </row>
    <row r="91" spans="1:91" x14ac:dyDescent="0.3">
      <c r="A91" s="74"/>
      <c r="B91" s="74"/>
      <c r="C91" s="1" t="s">
        <v>14</v>
      </c>
      <c r="CG91">
        <v>0.74781464547826482</v>
      </c>
      <c r="CH91">
        <v>0.17212920888042579</v>
      </c>
      <c r="CI91">
        <v>8.0056145641309417E-2</v>
      </c>
    </row>
    <row r="92" spans="1:91" x14ac:dyDescent="0.3">
      <c r="A92" s="74"/>
      <c r="B92" s="74"/>
      <c r="C92" s="1" t="s">
        <v>15</v>
      </c>
      <c r="CG92">
        <v>0.52864457486831218</v>
      </c>
      <c r="CH92">
        <v>0.2492690937714499</v>
      </c>
      <c r="CI92">
        <v>0.22179080189565489</v>
      </c>
      <c r="CJ92">
        <v>2.8453530904325077E-4</v>
      </c>
      <c r="CK92">
        <v>1.099415553973345E-5</v>
      </c>
    </row>
    <row r="93" spans="1:91" x14ac:dyDescent="0.3">
      <c r="A93" s="74"/>
      <c r="B93" s="74"/>
      <c r="C93" s="1" t="s">
        <v>16</v>
      </c>
      <c r="CG93">
        <v>0.19925163569197679</v>
      </c>
      <c r="CH93">
        <v>0.17288472906119159</v>
      </c>
      <c r="CI93">
        <v>0.62436462020294581</v>
      </c>
      <c r="CJ93">
        <v>2.568256808337512E-3</v>
      </c>
      <c r="CK93">
        <v>7.9490221980058073E-4</v>
      </c>
      <c r="CL93">
        <v>1.3585601574773559E-4</v>
      </c>
    </row>
    <row r="94" spans="1:91" x14ac:dyDescent="0.3">
      <c r="A94" s="74"/>
      <c r="B94" s="74"/>
      <c r="C94" s="1" t="s">
        <v>17</v>
      </c>
      <c r="CG94">
        <v>9.9571279041423905E-2</v>
      </c>
      <c r="CH94">
        <v>3.2553159965014067E-2</v>
      </c>
      <c r="CI94">
        <v>0.85793898493024323</v>
      </c>
      <c r="CJ94">
        <v>8.4931677078006178E-3</v>
      </c>
      <c r="CK94">
        <v>1.5294393171053449E-4</v>
      </c>
      <c r="CL94">
        <v>1.2904644238076351E-3</v>
      </c>
    </row>
    <row r="95" spans="1:91" x14ac:dyDescent="0.3">
      <c r="A95" s="74"/>
      <c r="B95" s="74"/>
      <c r="C95" s="1" t="s">
        <v>18</v>
      </c>
      <c r="CG95">
        <v>1.508547969857159E-2</v>
      </c>
      <c r="CH95">
        <v>2.3942751096614551E-2</v>
      </c>
      <c r="CI95">
        <v>0.94833258351141603</v>
      </c>
      <c r="CJ95">
        <v>8.9416263637386115E-3</v>
      </c>
      <c r="CK95">
        <v>3.683500168709932E-3</v>
      </c>
      <c r="CM95">
        <v>1.405916094927455E-5</v>
      </c>
    </row>
    <row r="96" spans="1:91" x14ac:dyDescent="0.3">
      <c r="A96" s="74"/>
      <c r="B96" s="74"/>
      <c r="C96" s="1" t="s">
        <v>19</v>
      </c>
      <c r="CG96">
        <v>9.2292202707237939E-3</v>
      </c>
      <c r="CI96">
        <v>0.97192079650967667</v>
      </c>
      <c r="CJ96">
        <v>5.1459894842823583E-3</v>
      </c>
      <c r="CK96">
        <v>5.5934668307416934E-4</v>
      </c>
      <c r="CL96">
        <v>1.7339747175299249E-3</v>
      </c>
      <c r="CM96">
        <v>1.1410672334713051E-2</v>
      </c>
    </row>
    <row r="97" spans="1:98" x14ac:dyDescent="0.3">
      <c r="A97" s="74"/>
      <c r="B97" s="74" t="s">
        <v>11</v>
      </c>
      <c r="C97" s="1" t="s">
        <v>13</v>
      </c>
      <c r="CN97">
        <v>0.91141079180628226</v>
      </c>
      <c r="CO97">
        <v>4.9233283264282057E-2</v>
      </c>
      <c r="CP97">
        <v>3.9355924929435647E-2</v>
      </c>
    </row>
    <row r="98" spans="1:98" x14ac:dyDescent="0.3">
      <c r="A98" s="74"/>
      <c r="B98" s="74"/>
      <c r="C98" s="1" t="s">
        <v>14</v>
      </c>
      <c r="CN98">
        <v>0.81213476924915828</v>
      </c>
      <c r="CO98">
        <v>9.0640725861368482E-2</v>
      </c>
      <c r="CP98">
        <v>9.7181764738671628E-2</v>
      </c>
      <c r="CQ98">
        <v>4.2740150801618467E-5</v>
      </c>
    </row>
    <row r="99" spans="1:98" x14ac:dyDescent="0.3">
      <c r="A99" s="74"/>
      <c r="B99" s="74"/>
      <c r="C99" s="1" t="s">
        <v>15</v>
      </c>
      <c r="CN99">
        <v>0.5796697293380878</v>
      </c>
      <c r="CO99">
        <v>0.11454252740543951</v>
      </c>
      <c r="CP99">
        <v>0.3056867313745687</v>
      </c>
      <c r="CQ99">
        <v>9.7425001426698748E-5</v>
      </c>
      <c r="CR99">
        <v>2.8249006867754828E-6</v>
      </c>
      <c r="CS99">
        <v>7.6197979051180783E-7</v>
      </c>
    </row>
    <row r="100" spans="1:98" x14ac:dyDescent="0.3">
      <c r="A100" s="74"/>
      <c r="B100" s="74"/>
      <c r="C100" s="1" t="s">
        <v>16</v>
      </c>
      <c r="CN100">
        <v>0.46312019026663592</v>
      </c>
      <c r="CO100">
        <v>4.1763003960616947E-2</v>
      </c>
      <c r="CP100">
        <v>0.49342751482149733</v>
      </c>
      <c r="CQ100">
        <v>1.645962004019086E-3</v>
      </c>
      <c r="CR100">
        <v>4.2453973265643447E-5</v>
      </c>
      <c r="CS100">
        <v>8.7497396509054887E-7</v>
      </c>
    </row>
    <row r="101" spans="1:98" x14ac:dyDescent="0.3">
      <c r="A101" s="74"/>
      <c r="B101" s="74"/>
      <c r="C101" s="1" t="s">
        <v>17</v>
      </c>
      <c r="CN101">
        <v>0.17423226248662491</v>
      </c>
      <c r="CO101">
        <v>8.3424754863164169E-2</v>
      </c>
      <c r="CP101">
        <v>0.73337602853131389</v>
      </c>
      <c r="CQ101">
        <v>8.0352606443657333E-3</v>
      </c>
      <c r="CR101">
        <v>8.0863235492925232E-4</v>
      </c>
      <c r="CS101">
        <v>1.2306111960207699E-4</v>
      </c>
    </row>
    <row r="102" spans="1:98" x14ac:dyDescent="0.3">
      <c r="A102" s="74"/>
      <c r="B102" s="74"/>
      <c r="C102" s="1" t="s">
        <v>18</v>
      </c>
      <c r="CN102">
        <v>1.551473923053069E-2</v>
      </c>
      <c r="CO102">
        <v>5.2436938351748112E-2</v>
      </c>
      <c r="CP102">
        <v>0.92450348518241343</v>
      </c>
      <c r="CQ102">
        <v>5.8613450539760029E-3</v>
      </c>
      <c r="CR102">
        <v>9.5712199698926991E-4</v>
      </c>
      <c r="CS102">
        <v>6.5598258106028967E-4</v>
      </c>
      <c r="CT102">
        <v>7.0387603282187215E-5</v>
      </c>
    </row>
    <row r="103" spans="1:98" x14ac:dyDescent="0.3">
      <c r="A103" s="74"/>
      <c r="B103" s="74"/>
      <c r="C103" s="1" t="s">
        <v>19</v>
      </c>
      <c r="CN103">
        <v>6.51590391672471E-3</v>
      </c>
      <c r="CO103">
        <v>6.2753783684016242E-3</v>
      </c>
      <c r="CP103">
        <v>0.97296871441878285</v>
      </c>
      <c r="CQ103">
        <v>9.8101388571064808E-3</v>
      </c>
      <c r="CR103">
        <v>1.860175594785718E-3</v>
      </c>
      <c r="CS103">
        <v>1.7621837047281639E-3</v>
      </c>
      <c r="CT103">
        <v>8.075051394704838E-4</v>
      </c>
    </row>
  </sheetData>
  <mergeCells count="33">
    <mergeCell ref="BS3:BY3"/>
    <mergeCell ref="B76:B82"/>
    <mergeCell ref="CG3:CM3"/>
    <mergeCell ref="B90:B96"/>
    <mergeCell ref="D1:CT1"/>
    <mergeCell ref="D2:AW2"/>
    <mergeCell ref="AX2:CT2"/>
    <mergeCell ref="D3:J3"/>
    <mergeCell ref="K3:Q3"/>
    <mergeCell ref="R3:X3"/>
    <mergeCell ref="Y3:AE3"/>
    <mergeCell ref="AF3:AJ3"/>
    <mergeCell ref="AK3:AP3"/>
    <mergeCell ref="AQ3:AW3"/>
    <mergeCell ref="AX3:BD3"/>
    <mergeCell ref="BE3:BK3"/>
    <mergeCell ref="BL3:BR3"/>
    <mergeCell ref="B83:B89"/>
    <mergeCell ref="BZ3:CF3"/>
    <mergeCell ref="B97:B103"/>
    <mergeCell ref="CN3:CT3"/>
    <mergeCell ref="A6:A54"/>
    <mergeCell ref="A55:A103"/>
    <mergeCell ref="B6:B12"/>
    <mergeCell ref="B13:B19"/>
    <mergeCell ref="B20:B26"/>
    <mergeCell ref="B27:B33"/>
    <mergeCell ref="B34:B40"/>
    <mergeCell ref="B41:B47"/>
    <mergeCell ref="B48:B54"/>
    <mergeCell ref="B55:B61"/>
    <mergeCell ref="B62:B68"/>
    <mergeCell ref="B69:B7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A3CF-E546-4FDD-85DD-00316720ED25}">
  <sheetPr>
    <tabColor rgb="FFC00000"/>
  </sheetPr>
  <dimension ref="A1:AK23"/>
  <sheetViews>
    <sheetView workbookViewId="0">
      <selection activeCell="R6" sqref="R6"/>
    </sheetView>
  </sheetViews>
  <sheetFormatPr baseColWidth="10" defaultRowHeight="14.4" x14ac:dyDescent="0.3"/>
  <cols>
    <col min="1" max="1" width="3.5546875" bestFit="1" customWidth="1"/>
    <col min="2" max="3" width="2.21875" bestFit="1" customWidth="1"/>
    <col min="4" max="5" width="2.109375" bestFit="1" customWidth="1"/>
    <col min="6" max="6" width="2.21875" bestFit="1" customWidth="1"/>
    <col min="7" max="7" width="2" bestFit="1" customWidth="1"/>
    <col min="8" max="8" width="1.88671875" bestFit="1" customWidth="1"/>
    <col min="9" max="10" width="2.21875" bestFit="1" customWidth="1"/>
    <col min="11" max="12" width="2.109375" bestFit="1" customWidth="1"/>
    <col min="13" max="13" width="2.21875" bestFit="1" customWidth="1"/>
    <col min="14" max="14" width="2" bestFit="1" customWidth="1"/>
    <col min="15" max="15" width="1.88671875" bestFit="1" customWidth="1"/>
    <col min="16" max="16" width="3" bestFit="1" customWidth="1"/>
  </cols>
  <sheetData>
    <row r="1" spans="1:37" x14ac:dyDescent="0.3">
      <c r="A1" s="59"/>
      <c r="B1" s="60"/>
      <c r="C1" s="76" t="s">
        <v>35</v>
      </c>
      <c r="D1" s="76"/>
      <c r="E1" s="76"/>
      <c r="F1" s="76"/>
      <c r="G1" s="76"/>
      <c r="H1" s="76"/>
      <c r="I1" s="76"/>
      <c r="J1" s="76" t="s">
        <v>36</v>
      </c>
      <c r="K1" s="76"/>
      <c r="L1" s="76"/>
      <c r="M1" s="76"/>
      <c r="N1" s="76"/>
      <c r="O1" s="76"/>
      <c r="P1" s="76"/>
    </row>
    <row r="2" spans="1:37" ht="15" thickBot="1" x14ac:dyDescent="0.35">
      <c r="A2" s="59"/>
      <c r="B2" s="60"/>
      <c r="C2" s="51" t="s">
        <v>13</v>
      </c>
      <c r="D2" s="52" t="s">
        <v>14</v>
      </c>
      <c r="E2" s="53" t="s">
        <v>15</v>
      </c>
      <c r="F2" s="54" t="s">
        <v>16</v>
      </c>
      <c r="G2" s="55" t="s">
        <v>17</v>
      </c>
      <c r="H2" s="56" t="s">
        <v>18</v>
      </c>
      <c r="I2" s="57" t="s">
        <v>19</v>
      </c>
      <c r="J2" s="51" t="s">
        <v>13</v>
      </c>
      <c r="K2" s="52" t="s">
        <v>14</v>
      </c>
      <c r="L2" s="53" t="s">
        <v>15</v>
      </c>
      <c r="M2" s="54" t="s">
        <v>16</v>
      </c>
      <c r="N2" s="55" t="s">
        <v>17</v>
      </c>
      <c r="O2" s="56" t="s">
        <v>18</v>
      </c>
      <c r="P2" s="57" t="s">
        <v>19</v>
      </c>
    </row>
    <row r="3" spans="1:37" x14ac:dyDescent="0.3">
      <c r="A3" s="77" t="s">
        <v>35</v>
      </c>
      <c r="B3" s="51" t="s">
        <v>13</v>
      </c>
      <c r="C3" s="62"/>
      <c r="D3" s="63" t="s">
        <v>37</v>
      </c>
      <c r="E3" s="63" t="s">
        <v>37</v>
      </c>
      <c r="F3" s="63" t="s">
        <v>37</v>
      </c>
      <c r="G3" s="63" t="s">
        <v>37</v>
      </c>
      <c r="H3" s="63" t="s">
        <v>37</v>
      </c>
      <c r="I3" s="64" t="s">
        <v>37</v>
      </c>
      <c r="J3" s="58"/>
      <c r="K3" s="58"/>
      <c r="L3" s="58"/>
      <c r="M3" s="58"/>
      <c r="N3" s="58"/>
      <c r="O3" s="58"/>
      <c r="P3" s="58"/>
    </row>
    <row r="4" spans="1:37" x14ac:dyDescent="0.3">
      <c r="A4" s="77"/>
      <c r="B4" s="52" t="s">
        <v>14</v>
      </c>
      <c r="C4" s="65"/>
      <c r="D4" s="61"/>
      <c r="E4" s="61" t="s">
        <v>37</v>
      </c>
      <c r="F4" s="61" t="s">
        <v>37</v>
      </c>
      <c r="G4" s="61" t="s">
        <v>37</v>
      </c>
      <c r="H4" s="61" t="s">
        <v>37</v>
      </c>
      <c r="I4" s="66" t="s">
        <v>37</v>
      </c>
      <c r="J4" s="58"/>
      <c r="K4" s="58"/>
      <c r="L4" s="58"/>
      <c r="M4" s="58"/>
      <c r="N4" s="58"/>
      <c r="O4" s="58"/>
      <c r="P4" s="58"/>
    </row>
    <row r="5" spans="1:37" x14ac:dyDescent="0.3">
      <c r="A5" s="77"/>
      <c r="B5" s="53" t="s">
        <v>15</v>
      </c>
      <c r="C5" s="65"/>
      <c r="D5" s="61"/>
      <c r="E5" s="73"/>
      <c r="F5" s="61" t="s">
        <v>37</v>
      </c>
      <c r="G5" s="61" t="s">
        <v>37</v>
      </c>
      <c r="H5" s="61" t="s">
        <v>37</v>
      </c>
      <c r="I5" s="66" t="s">
        <v>37</v>
      </c>
      <c r="J5" s="58"/>
      <c r="K5" s="58"/>
      <c r="L5" s="58"/>
      <c r="M5" s="58"/>
      <c r="N5" s="58"/>
      <c r="O5" s="58"/>
      <c r="P5" s="58"/>
    </row>
    <row r="6" spans="1:37" x14ac:dyDescent="0.3">
      <c r="A6" s="77"/>
      <c r="B6" s="54" t="s">
        <v>16</v>
      </c>
      <c r="C6" s="65"/>
      <c r="D6" s="61"/>
      <c r="E6" s="61"/>
      <c r="F6" s="69"/>
      <c r="G6" s="69"/>
      <c r="H6" s="69"/>
      <c r="I6" s="71"/>
      <c r="J6" s="58"/>
      <c r="K6" s="58"/>
      <c r="L6" s="58"/>
      <c r="M6" s="58"/>
      <c r="N6" s="58"/>
      <c r="O6" s="58"/>
      <c r="P6" s="58"/>
    </row>
    <row r="7" spans="1:37" x14ac:dyDescent="0.3">
      <c r="A7" s="77"/>
      <c r="B7" s="55" t="s">
        <v>17</v>
      </c>
      <c r="C7" s="65"/>
      <c r="D7" s="61"/>
      <c r="E7" s="61"/>
      <c r="F7" s="69"/>
      <c r="G7" s="69"/>
      <c r="H7" s="69"/>
      <c r="I7" s="71"/>
      <c r="J7" s="58"/>
      <c r="K7" s="58"/>
      <c r="L7" s="58"/>
      <c r="M7" s="58"/>
      <c r="N7" s="58"/>
      <c r="O7" s="58"/>
      <c r="P7" s="58"/>
    </row>
    <row r="8" spans="1:37" x14ac:dyDescent="0.3">
      <c r="A8" s="77"/>
      <c r="B8" s="56" t="s">
        <v>18</v>
      </c>
      <c r="C8" s="65"/>
      <c r="D8" s="61"/>
      <c r="E8" s="61"/>
      <c r="F8" s="69"/>
      <c r="G8" s="69"/>
      <c r="H8" s="69"/>
      <c r="I8" s="71"/>
      <c r="J8" s="58"/>
      <c r="K8" s="58"/>
      <c r="L8" s="58"/>
      <c r="M8" s="58"/>
      <c r="N8" s="58"/>
      <c r="O8" s="58"/>
      <c r="P8" s="58"/>
      <c r="V8" s="59"/>
      <c r="W8" s="60"/>
      <c r="X8" s="76" t="s">
        <v>35</v>
      </c>
      <c r="Y8" s="76"/>
      <c r="Z8" s="76"/>
      <c r="AA8" s="76"/>
      <c r="AB8" s="76"/>
      <c r="AC8" s="76"/>
      <c r="AD8" s="76"/>
      <c r="AE8" s="76" t="s">
        <v>36</v>
      </c>
      <c r="AF8" s="76"/>
      <c r="AG8" s="76"/>
      <c r="AH8" s="76"/>
      <c r="AI8" s="76"/>
      <c r="AJ8" s="76"/>
      <c r="AK8" s="76"/>
    </row>
    <row r="9" spans="1:37" ht="15" thickBot="1" x14ac:dyDescent="0.35">
      <c r="A9" s="77"/>
      <c r="B9" s="57" t="s">
        <v>19</v>
      </c>
      <c r="C9" s="67"/>
      <c r="D9" s="68"/>
      <c r="E9" s="68"/>
      <c r="F9" s="70"/>
      <c r="G9" s="70"/>
      <c r="H9" s="70"/>
      <c r="I9" s="72"/>
      <c r="J9" s="58"/>
      <c r="K9" s="58"/>
      <c r="L9" s="58"/>
      <c r="M9" s="58"/>
      <c r="N9" s="58"/>
      <c r="O9" s="58"/>
      <c r="P9" s="58"/>
      <c r="V9" s="59"/>
      <c r="W9" s="60"/>
      <c r="X9" s="51" t="s">
        <v>13</v>
      </c>
      <c r="Y9" s="52" t="s">
        <v>14</v>
      </c>
      <c r="Z9" s="53" t="s">
        <v>15</v>
      </c>
      <c r="AA9" s="54" t="s">
        <v>16</v>
      </c>
      <c r="AB9" s="55" t="s">
        <v>17</v>
      </c>
      <c r="AC9" s="56" t="s">
        <v>18</v>
      </c>
      <c r="AD9" s="57" t="s">
        <v>19</v>
      </c>
      <c r="AE9" s="51" t="s">
        <v>13</v>
      </c>
      <c r="AF9" s="52" t="s">
        <v>14</v>
      </c>
      <c r="AG9" s="53" t="s">
        <v>15</v>
      </c>
      <c r="AH9" s="54" t="s">
        <v>16</v>
      </c>
      <c r="AI9" s="55" t="s">
        <v>17</v>
      </c>
      <c r="AJ9" s="56" t="s">
        <v>18</v>
      </c>
      <c r="AK9" s="57" t="s">
        <v>19</v>
      </c>
    </row>
    <row r="10" spans="1:37" x14ac:dyDescent="0.3">
      <c r="A10" s="77" t="s">
        <v>36</v>
      </c>
      <c r="B10" s="51" t="s">
        <v>13</v>
      </c>
      <c r="C10" s="58"/>
      <c r="D10" s="58"/>
      <c r="E10" s="58"/>
      <c r="F10" s="58"/>
      <c r="G10" s="58"/>
      <c r="H10" s="58"/>
      <c r="I10" s="58"/>
      <c r="J10" s="62"/>
      <c r="K10" s="63" t="s">
        <v>37</v>
      </c>
      <c r="L10" s="63" t="s">
        <v>37</v>
      </c>
      <c r="M10" s="63" t="s">
        <v>37</v>
      </c>
      <c r="N10" s="63" t="s">
        <v>37</v>
      </c>
      <c r="O10" s="63" t="s">
        <v>37</v>
      </c>
      <c r="P10" s="64" t="s">
        <v>37</v>
      </c>
      <c r="V10" s="76" t="s">
        <v>35</v>
      </c>
      <c r="W10" s="51" t="s">
        <v>13</v>
      </c>
      <c r="X10" s="62"/>
      <c r="Y10" s="63" t="s">
        <v>37</v>
      </c>
      <c r="Z10" s="63" t="s">
        <v>37</v>
      </c>
      <c r="AA10" s="63" t="s">
        <v>37</v>
      </c>
      <c r="AB10" s="63" t="s">
        <v>37</v>
      </c>
      <c r="AC10" s="63" t="s">
        <v>37</v>
      </c>
      <c r="AD10" s="64" t="s">
        <v>37</v>
      </c>
      <c r="AE10" s="58"/>
      <c r="AF10" s="58"/>
      <c r="AG10" s="58"/>
      <c r="AH10" s="58"/>
      <c r="AI10" s="58"/>
      <c r="AJ10" s="58"/>
      <c r="AK10" s="58"/>
    </row>
    <row r="11" spans="1:37" x14ac:dyDescent="0.3">
      <c r="A11" s="77"/>
      <c r="B11" s="52" t="s">
        <v>14</v>
      </c>
      <c r="C11" s="58"/>
      <c r="D11" s="58"/>
      <c r="E11" s="58"/>
      <c r="F11" s="58"/>
      <c r="G11" s="58"/>
      <c r="H11" s="58"/>
      <c r="I11" s="58"/>
      <c r="J11" s="65"/>
      <c r="K11" s="61"/>
      <c r="L11" s="61" t="s">
        <v>37</v>
      </c>
      <c r="M11" s="61" t="s">
        <v>37</v>
      </c>
      <c r="N11" s="61" t="s">
        <v>37</v>
      </c>
      <c r="O11" s="61" t="s">
        <v>37</v>
      </c>
      <c r="P11" s="66" t="s">
        <v>37</v>
      </c>
      <c r="V11" s="76"/>
      <c r="W11" s="52" t="s">
        <v>14</v>
      </c>
      <c r="X11" s="65"/>
      <c r="Y11" s="61"/>
      <c r="Z11" s="61" t="s">
        <v>37</v>
      </c>
      <c r="AA11" s="61" t="s">
        <v>37</v>
      </c>
      <c r="AB11" s="61" t="s">
        <v>37</v>
      </c>
      <c r="AC11" s="61" t="s">
        <v>37</v>
      </c>
      <c r="AD11" s="66" t="s">
        <v>37</v>
      </c>
      <c r="AE11" s="58"/>
      <c r="AF11" s="58"/>
      <c r="AG11" s="58"/>
      <c r="AH11" s="58"/>
      <c r="AI11" s="58"/>
      <c r="AJ11" s="58"/>
      <c r="AK11" s="58"/>
    </row>
    <row r="12" spans="1:37" x14ac:dyDescent="0.3">
      <c r="A12" s="77"/>
      <c r="B12" s="53" t="s">
        <v>15</v>
      </c>
      <c r="C12" s="58"/>
      <c r="D12" s="58"/>
      <c r="E12" s="58"/>
      <c r="F12" s="58"/>
      <c r="G12" s="58"/>
      <c r="H12" s="58"/>
      <c r="I12" s="58"/>
      <c r="J12" s="65"/>
      <c r="K12" s="61"/>
      <c r="L12" s="73"/>
      <c r="M12" s="61" t="s">
        <v>37</v>
      </c>
      <c r="N12" s="61" t="s">
        <v>37</v>
      </c>
      <c r="O12" s="61" t="s">
        <v>37</v>
      </c>
      <c r="P12" s="66" t="s">
        <v>37</v>
      </c>
      <c r="V12" s="76"/>
      <c r="W12" s="53" t="s">
        <v>15</v>
      </c>
      <c r="X12" s="65"/>
      <c r="Y12" s="61"/>
      <c r="Z12" s="73"/>
      <c r="AA12" s="61" t="s">
        <v>37</v>
      </c>
      <c r="AB12" s="61" t="s">
        <v>37</v>
      </c>
      <c r="AC12" s="61" t="s">
        <v>37</v>
      </c>
      <c r="AD12" s="66" t="s">
        <v>37</v>
      </c>
      <c r="AE12" s="58"/>
      <c r="AF12" s="58"/>
      <c r="AG12" s="58"/>
      <c r="AH12" s="58"/>
      <c r="AI12" s="58"/>
      <c r="AJ12" s="58"/>
      <c r="AK12" s="58"/>
    </row>
    <row r="13" spans="1:37" x14ac:dyDescent="0.3">
      <c r="A13" s="77"/>
      <c r="B13" s="54" t="s">
        <v>16</v>
      </c>
      <c r="C13" s="58"/>
      <c r="D13" s="58"/>
      <c r="E13" s="58"/>
      <c r="F13" s="58"/>
      <c r="G13" s="58"/>
      <c r="H13" s="58"/>
      <c r="I13" s="58"/>
      <c r="J13" s="65"/>
      <c r="K13" s="61"/>
      <c r="L13" s="61"/>
      <c r="M13" s="69"/>
      <c r="N13" s="69"/>
      <c r="O13" s="69"/>
      <c r="P13" s="71"/>
      <c r="V13" s="76"/>
      <c r="W13" s="54" t="s">
        <v>16</v>
      </c>
      <c r="X13" s="65"/>
      <c r="Y13" s="61"/>
      <c r="Z13" s="61"/>
      <c r="AA13" s="69"/>
      <c r="AB13" s="69"/>
      <c r="AC13" s="69"/>
      <c r="AD13" s="71"/>
      <c r="AE13" s="58"/>
      <c r="AF13" s="58"/>
      <c r="AG13" s="58"/>
      <c r="AH13" s="58"/>
      <c r="AI13" s="58"/>
      <c r="AJ13" s="58"/>
      <c r="AK13" s="58"/>
    </row>
    <row r="14" spans="1:37" x14ac:dyDescent="0.3">
      <c r="A14" s="77"/>
      <c r="B14" s="55" t="s">
        <v>17</v>
      </c>
      <c r="C14" s="58"/>
      <c r="D14" s="58"/>
      <c r="E14" s="58"/>
      <c r="F14" s="58"/>
      <c r="G14" s="58"/>
      <c r="H14" s="58"/>
      <c r="I14" s="58"/>
      <c r="J14" s="65"/>
      <c r="K14" s="61"/>
      <c r="L14" s="61"/>
      <c r="M14" s="69"/>
      <c r="N14" s="69"/>
      <c r="O14" s="69"/>
      <c r="P14" s="71"/>
      <c r="V14" s="76"/>
      <c r="W14" s="55" t="s">
        <v>17</v>
      </c>
      <c r="X14" s="65"/>
      <c r="Y14" s="61"/>
      <c r="Z14" s="61"/>
      <c r="AA14" s="69"/>
      <c r="AB14" s="69"/>
      <c r="AC14" s="69"/>
      <c r="AD14" s="71"/>
      <c r="AE14" s="58"/>
      <c r="AF14" s="58"/>
      <c r="AG14" s="58"/>
      <c r="AH14" s="58"/>
      <c r="AI14" s="58"/>
      <c r="AJ14" s="58"/>
      <c r="AK14" s="58"/>
    </row>
    <row r="15" spans="1:37" x14ac:dyDescent="0.3">
      <c r="A15" s="77"/>
      <c r="B15" s="56" t="s">
        <v>18</v>
      </c>
      <c r="C15" s="58"/>
      <c r="D15" s="58"/>
      <c r="E15" s="58"/>
      <c r="F15" s="58"/>
      <c r="G15" s="58"/>
      <c r="H15" s="58"/>
      <c r="I15" s="58"/>
      <c r="J15" s="65"/>
      <c r="K15" s="61"/>
      <c r="L15" s="61"/>
      <c r="M15" s="69"/>
      <c r="N15" s="69"/>
      <c r="O15" s="69"/>
      <c r="P15" s="71"/>
      <c r="V15" s="76"/>
      <c r="W15" s="56" t="s">
        <v>18</v>
      </c>
      <c r="X15" s="65"/>
      <c r="Y15" s="61"/>
      <c r="Z15" s="61"/>
      <c r="AA15" s="69"/>
      <c r="AB15" s="69"/>
      <c r="AC15" s="69"/>
      <c r="AD15" s="71"/>
      <c r="AE15" s="58"/>
      <c r="AF15" s="58"/>
      <c r="AG15" s="58"/>
      <c r="AH15" s="58"/>
      <c r="AI15" s="58"/>
      <c r="AJ15" s="58"/>
      <c r="AK15" s="58"/>
    </row>
    <row r="16" spans="1:37" ht="15" thickBot="1" x14ac:dyDescent="0.35">
      <c r="A16" s="77"/>
      <c r="B16" s="57" t="s">
        <v>19</v>
      </c>
      <c r="C16" s="58"/>
      <c r="D16" s="58"/>
      <c r="E16" s="58"/>
      <c r="F16" s="58"/>
      <c r="G16" s="58"/>
      <c r="H16" s="58"/>
      <c r="I16" s="58"/>
      <c r="J16" s="67"/>
      <c r="K16" s="68"/>
      <c r="L16" s="68"/>
      <c r="M16" s="70"/>
      <c r="N16" s="70"/>
      <c r="O16" s="70"/>
      <c r="P16" s="72"/>
      <c r="V16" s="76"/>
      <c r="W16" s="57" t="s">
        <v>19</v>
      </c>
      <c r="X16" s="67"/>
      <c r="Y16" s="68"/>
      <c r="Z16" s="68"/>
      <c r="AA16" s="70"/>
      <c r="AB16" s="70"/>
      <c r="AC16" s="70"/>
      <c r="AD16" s="72"/>
      <c r="AE16" s="58"/>
      <c r="AF16" s="58"/>
      <c r="AG16" s="58"/>
      <c r="AH16" s="58"/>
      <c r="AI16" s="58"/>
      <c r="AJ16" s="58"/>
      <c r="AK16" s="58"/>
    </row>
    <row r="17" spans="22:37" x14ac:dyDescent="0.3">
      <c r="V17" s="76" t="s">
        <v>36</v>
      </c>
      <c r="W17" s="51" t="s">
        <v>13</v>
      </c>
      <c r="X17" s="58"/>
      <c r="Y17" s="58"/>
      <c r="Z17" s="58"/>
      <c r="AA17" s="58"/>
      <c r="AB17" s="58"/>
      <c r="AC17" s="58"/>
      <c r="AD17" s="58"/>
      <c r="AE17" s="62"/>
      <c r="AF17" s="63" t="s">
        <v>37</v>
      </c>
      <c r="AG17" s="63" t="s">
        <v>37</v>
      </c>
      <c r="AH17" s="63" t="s">
        <v>37</v>
      </c>
      <c r="AI17" s="63" t="s">
        <v>37</v>
      </c>
      <c r="AJ17" s="63" t="s">
        <v>37</v>
      </c>
      <c r="AK17" s="64" t="s">
        <v>37</v>
      </c>
    </row>
    <row r="18" spans="22:37" x14ac:dyDescent="0.3">
      <c r="V18" s="76"/>
      <c r="W18" s="52" t="s">
        <v>14</v>
      </c>
      <c r="X18" s="58"/>
      <c r="Y18" s="58"/>
      <c r="Z18" s="58"/>
      <c r="AA18" s="58"/>
      <c r="AB18" s="58"/>
      <c r="AC18" s="58"/>
      <c r="AD18" s="58"/>
      <c r="AE18" s="65"/>
      <c r="AF18" s="61"/>
      <c r="AG18" s="61" t="s">
        <v>37</v>
      </c>
      <c r="AH18" s="61" t="s">
        <v>37</v>
      </c>
      <c r="AI18" s="61" t="s">
        <v>37</v>
      </c>
      <c r="AJ18" s="61" t="s">
        <v>37</v>
      </c>
      <c r="AK18" s="66" t="s">
        <v>37</v>
      </c>
    </row>
    <row r="19" spans="22:37" x14ac:dyDescent="0.3">
      <c r="V19" s="76"/>
      <c r="W19" s="53" t="s">
        <v>15</v>
      </c>
      <c r="X19" s="58"/>
      <c r="Y19" s="58"/>
      <c r="Z19" s="58"/>
      <c r="AA19" s="58"/>
      <c r="AB19" s="58"/>
      <c r="AC19" s="58"/>
      <c r="AD19" s="58"/>
      <c r="AE19" s="65"/>
      <c r="AF19" s="61"/>
      <c r="AG19" s="73"/>
      <c r="AH19" s="61" t="s">
        <v>37</v>
      </c>
      <c r="AI19" s="61" t="s">
        <v>37</v>
      </c>
      <c r="AJ19" s="61" t="s">
        <v>37</v>
      </c>
      <c r="AK19" s="66" t="s">
        <v>37</v>
      </c>
    </row>
    <row r="20" spans="22:37" x14ac:dyDescent="0.3">
      <c r="V20" s="76"/>
      <c r="W20" s="54" t="s">
        <v>16</v>
      </c>
      <c r="X20" s="58"/>
      <c r="Y20" s="58"/>
      <c r="Z20" s="58"/>
      <c r="AA20" s="58"/>
      <c r="AB20" s="58"/>
      <c r="AC20" s="58"/>
      <c r="AD20" s="58"/>
      <c r="AE20" s="65"/>
      <c r="AF20" s="61"/>
      <c r="AG20" s="61"/>
      <c r="AH20" s="69"/>
      <c r="AI20" s="69"/>
      <c r="AJ20" s="69"/>
      <c r="AK20" s="71"/>
    </row>
    <row r="21" spans="22:37" x14ac:dyDescent="0.3">
      <c r="V21" s="76"/>
      <c r="W21" s="55" t="s">
        <v>17</v>
      </c>
      <c r="X21" s="58"/>
      <c r="Y21" s="58"/>
      <c r="Z21" s="58"/>
      <c r="AA21" s="58"/>
      <c r="AB21" s="58"/>
      <c r="AC21" s="58"/>
      <c r="AD21" s="58"/>
      <c r="AE21" s="65"/>
      <c r="AF21" s="61"/>
      <c r="AG21" s="61"/>
      <c r="AH21" s="69"/>
      <c r="AI21" s="69"/>
      <c r="AJ21" s="69"/>
      <c r="AK21" s="71"/>
    </row>
    <row r="22" spans="22:37" x14ac:dyDescent="0.3">
      <c r="V22" s="76"/>
      <c r="W22" s="56" t="s">
        <v>18</v>
      </c>
      <c r="X22" s="58"/>
      <c r="Y22" s="58"/>
      <c r="Z22" s="58"/>
      <c r="AA22" s="58"/>
      <c r="AB22" s="58"/>
      <c r="AC22" s="58"/>
      <c r="AD22" s="58"/>
      <c r="AE22" s="65"/>
      <c r="AF22" s="61"/>
      <c r="AG22" s="61"/>
      <c r="AH22" s="69"/>
      <c r="AI22" s="69"/>
      <c r="AJ22" s="69"/>
      <c r="AK22" s="71"/>
    </row>
    <row r="23" spans="22:37" ht="15" thickBot="1" x14ac:dyDescent="0.35">
      <c r="V23" s="76"/>
      <c r="W23" s="57" t="s">
        <v>19</v>
      </c>
      <c r="X23" s="58"/>
      <c r="Y23" s="58"/>
      <c r="Z23" s="58"/>
      <c r="AA23" s="58"/>
      <c r="AB23" s="58"/>
      <c r="AC23" s="58"/>
      <c r="AD23" s="58"/>
      <c r="AE23" s="67"/>
      <c r="AF23" s="68"/>
      <c r="AG23" s="68"/>
      <c r="AH23" s="70"/>
      <c r="AI23" s="70"/>
      <c r="AJ23" s="70"/>
      <c r="AK23" s="72"/>
    </row>
  </sheetData>
  <mergeCells count="8">
    <mergeCell ref="A3:A9"/>
    <mergeCell ref="A10:A16"/>
    <mergeCell ref="X8:AD8"/>
    <mergeCell ref="AE8:AK8"/>
    <mergeCell ref="V10:V16"/>
    <mergeCell ref="V17:V23"/>
    <mergeCell ref="C1:I1"/>
    <mergeCell ref="J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A21"/>
  <sheetViews>
    <sheetView topLeftCell="B1" workbookViewId="0">
      <selection activeCell="I31" sqref="I31"/>
    </sheetView>
  </sheetViews>
  <sheetFormatPr baseColWidth="10" defaultColWidth="9.109375" defaultRowHeight="14.4" x14ac:dyDescent="0.3"/>
  <cols>
    <col min="1" max="2" width="26.44140625" bestFit="1" customWidth="1"/>
    <col min="3" max="5" width="10.5546875" bestFit="1" customWidth="1"/>
    <col min="6" max="6" width="7" bestFit="1" customWidth="1"/>
    <col min="7" max="7" width="5.5546875" bestFit="1" customWidth="1"/>
    <col min="8" max="9" width="4.44140625" bestFit="1" customWidth="1"/>
    <col min="10" max="12" width="10.5546875" bestFit="1" customWidth="1"/>
    <col min="13" max="13" width="7" bestFit="1" customWidth="1"/>
    <col min="14" max="16" width="5.5546875" bestFit="1" customWidth="1"/>
    <col min="18" max="18" width="30.109375" bestFit="1" customWidth="1"/>
    <col min="19" max="19" width="22.33203125" bestFit="1" customWidth="1"/>
    <col min="20" max="20" width="19.44140625" bestFit="1" customWidth="1"/>
    <col min="21" max="21" width="12" bestFit="1" customWidth="1"/>
    <col min="22" max="22" width="10.5546875" bestFit="1" customWidth="1"/>
    <col min="23" max="23" width="9" bestFit="1" customWidth="1"/>
    <col min="24" max="24" width="7" bestFit="1" customWidth="1"/>
    <col min="25" max="26" width="6.6640625" bestFit="1" customWidth="1"/>
    <col min="27" max="27" width="11.5546875" bestFit="1" customWidth="1"/>
  </cols>
  <sheetData>
    <row r="1" spans="1:26" x14ac:dyDescent="0.3">
      <c r="B1" s="1"/>
      <c r="C1" s="74" t="s">
        <v>21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26" x14ac:dyDescent="0.3">
      <c r="B2" s="1" t="s">
        <v>1</v>
      </c>
      <c r="C2" s="74" t="s">
        <v>2</v>
      </c>
      <c r="D2" s="74"/>
      <c r="E2" s="74"/>
      <c r="F2" s="74"/>
      <c r="G2" s="74"/>
      <c r="H2" s="74"/>
      <c r="I2" s="74"/>
      <c r="J2" s="74" t="s">
        <v>3</v>
      </c>
      <c r="K2" s="74"/>
      <c r="L2" s="74"/>
      <c r="M2" s="74"/>
      <c r="N2" s="74"/>
      <c r="O2" s="74"/>
      <c r="P2" s="74"/>
    </row>
    <row r="3" spans="1:26" x14ac:dyDescent="0.3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</row>
    <row r="4" spans="1:26" ht="15" thickBot="1" x14ac:dyDescent="0.35">
      <c r="A4" s="1" t="s">
        <v>1</v>
      </c>
      <c r="B4" s="1" t="s">
        <v>20</v>
      </c>
    </row>
    <row r="5" spans="1:26" ht="15" thickBot="1" x14ac:dyDescent="0.35">
      <c r="A5" s="74" t="s">
        <v>2</v>
      </c>
      <c r="B5" s="12" t="s">
        <v>13</v>
      </c>
      <c r="C5" s="9">
        <v>980886</v>
      </c>
      <c r="D5" s="8">
        <v>47897</v>
      </c>
      <c r="E5" s="8">
        <v>18079</v>
      </c>
      <c r="F5" s="8">
        <v>23</v>
      </c>
      <c r="G5" s="8"/>
      <c r="H5" s="8"/>
      <c r="I5" s="8"/>
      <c r="J5" s="4"/>
      <c r="K5" s="4"/>
      <c r="L5" s="4"/>
      <c r="M5" s="4"/>
      <c r="N5" s="4"/>
      <c r="O5" s="4"/>
      <c r="P5" s="4"/>
      <c r="R5" s="31" t="s">
        <v>23</v>
      </c>
      <c r="S5" s="32" t="s">
        <v>24</v>
      </c>
      <c r="T5" s="32" t="s">
        <v>25</v>
      </c>
      <c r="U5" s="33" t="s">
        <v>26</v>
      </c>
      <c r="V5" s="33" t="s">
        <v>27</v>
      </c>
      <c r="W5" s="33" t="s">
        <v>28</v>
      </c>
      <c r="X5" s="33" t="s">
        <v>29</v>
      </c>
      <c r="Y5" s="33" t="s">
        <v>30</v>
      </c>
      <c r="Z5" s="34" t="s">
        <v>31</v>
      </c>
    </row>
    <row r="6" spans="1:26" x14ac:dyDescent="0.3">
      <c r="A6" s="74"/>
      <c r="B6" s="16" t="s">
        <v>14</v>
      </c>
      <c r="C6" s="4">
        <v>2196536</v>
      </c>
      <c r="D6" s="9">
        <v>369823</v>
      </c>
      <c r="E6" s="8">
        <v>76074</v>
      </c>
      <c r="F6" s="8">
        <v>7</v>
      </c>
      <c r="G6" s="8"/>
      <c r="H6" s="8"/>
      <c r="I6" s="8"/>
      <c r="J6" s="4"/>
      <c r="K6" s="4"/>
      <c r="L6" s="4"/>
      <c r="M6" s="4"/>
      <c r="N6" s="4"/>
      <c r="O6" s="4"/>
      <c r="P6" s="4"/>
      <c r="Q6" s="75" t="s">
        <v>32</v>
      </c>
      <c r="R6" s="30">
        <f>C6</f>
        <v>2196536</v>
      </c>
      <c r="S6" s="30">
        <f>SUM(D6:I6)</f>
        <v>445904</v>
      </c>
      <c r="T6" s="30">
        <f>SUM(C6:P6)-R6-S6</f>
        <v>0</v>
      </c>
      <c r="U6" s="30">
        <v>0</v>
      </c>
      <c r="V6" s="30">
        <f>0</f>
        <v>0</v>
      </c>
      <c r="W6" s="30">
        <v>0</v>
      </c>
      <c r="X6" s="30">
        <v>0</v>
      </c>
      <c r="Y6" s="30">
        <v>0</v>
      </c>
      <c r="Z6" s="30">
        <v>0</v>
      </c>
    </row>
    <row r="7" spans="1:26" x14ac:dyDescent="0.3">
      <c r="A7" s="74"/>
      <c r="B7" s="17" t="s">
        <v>15</v>
      </c>
      <c r="C7" s="4">
        <v>2878425</v>
      </c>
      <c r="D7" s="4">
        <v>1864072</v>
      </c>
      <c r="E7" s="9">
        <v>2018302</v>
      </c>
      <c r="F7" s="8">
        <v>3508</v>
      </c>
      <c r="G7" s="8">
        <v>2</v>
      </c>
      <c r="H7" s="8"/>
      <c r="I7" s="8"/>
      <c r="J7" s="4"/>
      <c r="K7" s="4"/>
      <c r="L7" s="4"/>
      <c r="M7" s="4"/>
      <c r="N7" s="4"/>
      <c r="O7" s="4"/>
      <c r="P7" s="4"/>
      <c r="Q7" s="75"/>
      <c r="R7" s="23">
        <f>D7</f>
        <v>1864072</v>
      </c>
      <c r="S7" s="23">
        <f>SUM(E7:I7)</f>
        <v>2021812</v>
      </c>
      <c r="T7" s="23">
        <f t="shared" ref="T7:T19" si="0">SUM(C7:P7)-R7-S7</f>
        <v>2878425</v>
      </c>
      <c r="U7" s="23">
        <f>C7</f>
        <v>2878425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</row>
    <row r="8" spans="1:26" x14ac:dyDescent="0.3">
      <c r="A8" s="74"/>
      <c r="B8" s="13" t="s">
        <v>16</v>
      </c>
      <c r="C8" s="4">
        <v>549720</v>
      </c>
      <c r="D8" s="4">
        <v>528624</v>
      </c>
      <c r="E8" s="4">
        <v>2352894</v>
      </c>
      <c r="F8" s="9">
        <v>9456</v>
      </c>
      <c r="G8" s="8">
        <v>94</v>
      </c>
      <c r="H8" s="8">
        <v>4</v>
      </c>
      <c r="I8" s="8"/>
      <c r="J8" s="4"/>
      <c r="K8" s="4"/>
      <c r="L8" s="4"/>
      <c r="M8" s="4"/>
      <c r="N8" s="4"/>
      <c r="O8" s="4"/>
      <c r="P8" s="4"/>
      <c r="Q8" s="75"/>
      <c r="R8" s="24">
        <f>E8</f>
        <v>2352894</v>
      </c>
      <c r="S8" s="24">
        <f>SUM(F8:I8)</f>
        <v>9554</v>
      </c>
      <c r="T8" s="24">
        <f t="shared" si="0"/>
        <v>1078344</v>
      </c>
      <c r="U8" s="24">
        <f>D8</f>
        <v>528624</v>
      </c>
      <c r="V8" s="24">
        <f>C8</f>
        <v>549720</v>
      </c>
      <c r="W8" s="24">
        <v>0</v>
      </c>
      <c r="X8" s="24">
        <v>0</v>
      </c>
      <c r="Y8" s="24">
        <v>0</v>
      </c>
      <c r="Z8" s="24">
        <v>0</v>
      </c>
    </row>
    <row r="9" spans="1:26" x14ac:dyDescent="0.3">
      <c r="A9" s="74"/>
      <c r="B9" s="18" t="s">
        <v>17</v>
      </c>
      <c r="C9" s="4">
        <v>50333</v>
      </c>
      <c r="D9" s="4">
        <v>49299</v>
      </c>
      <c r="E9" s="4">
        <v>1072855</v>
      </c>
      <c r="F9" s="4">
        <v>8209</v>
      </c>
      <c r="G9" s="9">
        <v>230</v>
      </c>
      <c r="H9" s="8">
        <v>33</v>
      </c>
      <c r="I9" s="8">
        <v>4</v>
      </c>
      <c r="J9" s="4"/>
      <c r="K9" s="4"/>
      <c r="L9" s="4"/>
      <c r="M9" s="4"/>
      <c r="N9" s="4"/>
      <c r="O9" s="4"/>
      <c r="P9" s="4"/>
      <c r="Q9" s="75"/>
      <c r="R9" s="25">
        <f>F9</f>
        <v>8209</v>
      </c>
      <c r="S9" s="25">
        <f>SUM(G9:I9)</f>
        <v>267</v>
      </c>
      <c r="T9" s="25">
        <f t="shared" si="0"/>
        <v>1172487</v>
      </c>
      <c r="U9" s="25">
        <f>E9</f>
        <v>1072855</v>
      </c>
      <c r="V9" s="25">
        <f>D9</f>
        <v>49299</v>
      </c>
      <c r="W9" s="25">
        <f>C9</f>
        <v>50333</v>
      </c>
      <c r="X9" s="25">
        <v>0</v>
      </c>
      <c r="Y9" s="25">
        <v>0</v>
      </c>
      <c r="Z9" s="25">
        <v>0</v>
      </c>
    </row>
    <row r="10" spans="1:26" x14ac:dyDescent="0.3">
      <c r="A10" s="74"/>
      <c r="B10" s="14" t="s">
        <v>18</v>
      </c>
      <c r="C10" s="4">
        <v>3129</v>
      </c>
      <c r="D10" s="4">
        <v>4590</v>
      </c>
      <c r="E10" s="4">
        <v>326304</v>
      </c>
      <c r="F10" s="4">
        <v>5948</v>
      </c>
      <c r="G10" s="4">
        <v>147</v>
      </c>
      <c r="H10" s="9">
        <v>74</v>
      </c>
      <c r="I10" s="8">
        <v>10</v>
      </c>
      <c r="J10" s="4"/>
      <c r="K10" s="4"/>
      <c r="L10" s="4"/>
      <c r="M10" s="4"/>
      <c r="N10" s="4"/>
      <c r="O10" s="4"/>
      <c r="P10" s="4"/>
      <c r="Q10" s="75"/>
      <c r="R10" s="26">
        <f>G10</f>
        <v>147</v>
      </c>
      <c r="S10" s="26">
        <f>SUM(H10:I10)</f>
        <v>84</v>
      </c>
      <c r="T10" s="26">
        <f t="shared" si="0"/>
        <v>339971</v>
      </c>
      <c r="U10" s="26">
        <f>F10</f>
        <v>5948</v>
      </c>
      <c r="V10" s="26">
        <f>E10</f>
        <v>326304</v>
      </c>
      <c r="W10" s="26">
        <f>D10</f>
        <v>4590</v>
      </c>
      <c r="X10" s="26">
        <f>C10</f>
        <v>3129</v>
      </c>
      <c r="Y10" s="26">
        <v>0</v>
      </c>
      <c r="Z10" s="26">
        <v>0</v>
      </c>
    </row>
    <row r="11" spans="1:26" x14ac:dyDescent="0.3">
      <c r="A11" s="74"/>
      <c r="B11" s="15" t="s">
        <v>19</v>
      </c>
      <c r="C11" s="4">
        <v>231</v>
      </c>
      <c r="D11" s="4">
        <v>585</v>
      </c>
      <c r="E11" s="4">
        <v>65670</v>
      </c>
      <c r="F11" s="4">
        <v>4646</v>
      </c>
      <c r="G11" s="4">
        <v>147</v>
      </c>
      <c r="H11" s="4">
        <v>51</v>
      </c>
      <c r="I11" s="9">
        <v>79</v>
      </c>
      <c r="J11" s="4"/>
      <c r="K11" s="4"/>
      <c r="L11" s="4"/>
      <c r="M11" s="4"/>
      <c r="N11" s="4"/>
      <c r="O11" s="4"/>
      <c r="P11" s="4"/>
      <c r="Q11" s="75"/>
      <c r="R11" s="27">
        <f>H11</f>
        <v>51</v>
      </c>
      <c r="S11" s="27">
        <f>SUM(I11)</f>
        <v>79</v>
      </c>
      <c r="T11" s="27">
        <f t="shared" si="0"/>
        <v>71279</v>
      </c>
      <c r="U11" s="27">
        <f>G11</f>
        <v>147</v>
      </c>
      <c r="V11" s="27">
        <f>F11</f>
        <v>4646</v>
      </c>
      <c r="W11" s="27">
        <f>E11</f>
        <v>65670</v>
      </c>
      <c r="X11" s="27">
        <f>D11</f>
        <v>585</v>
      </c>
      <c r="Y11" s="27">
        <f>C11</f>
        <v>231</v>
      </c>
      <c r="Z11" s="27">
        <v>0</v>
      </c>
    </row>
    <row r="12" spans="1:26" x14ac:dyDescent="0.3">
      <c r="A12" s="74" t="s">
        <v>3</v>
      </c>
      <c r="B12" s="12" t="s">
        <v>13</v>
      </c>
      <c r="C12" s="4"/>
      <c r="D12" s="4"/>
      <c r="E12" s="4"/>
      <c r="F12" s="4"/>
      <c r="G12" s="4"/>
      <c r="H12" s="4"/>
      <c r="I12" s="4"/>
      <c r="J12" s="9">
        <v>623064</v>
      </c>
      <c r="K12" s="8">
        <v>46988</v>
      </c>
      <c r="L12" s="8">
        <v>12800</v>
      </c>
      <c r="M12" s="8">
        <v>1</v>
      </c>
      <c r="N12" s="8"/>
      <c r="O12" s="8"/>
      <c r="P12" s="8"/>
      <c r="Q12" s="75"/>
      <c r="R12" s="28">
        <f>I12</f>
        <v>0</v>
      </c>
      <c r="S12" s="28">
        <v>0</v>
      </c>
      <c r="T12" s="28">
        <f t="shared" si="0"/>
        <v>682853</v>
      </c>
      <c r="U12" s="28">
        <f>H12</f>
        <v>0</v>
      </c>
      <c r="V12" s="28">
        <f>G12</f>
        <v>0</v>
      </c>
      <c r="W12" s="28">
        <f>F12</f>
        <v>0</v>
      </c>
      <c r="X12" s="28">
        <f>E12</f>
        <v>0</v>
      </c>
      <c r="Y12" s="28">
        <f>D12</f>
        <v>0</v>
      </c>
      <c r="Z12" s="28">
        <f>C12</f>
        <v>0</v>
      </c>
    </row>
    <row r="13" spans="1:26" x14ac:dyDescent="0.3">
      <c r="A13" s="74"/>
      <c r="B13" s="16" t="s">
        <v>14</v>
      </c>
      <c r="C13" s="4"/>
      <c r="D13" s="4"/>
      <c r="E13" s="4"/>
      <c r="F13" s="4"/>
      <c r="G13" s="4"/>
      <c r="H13" s="4"/>
      <c r="I13" s="4"/>
      <c r="J13" s="4">
        <v>1813454</v>
      </c>
      <c r="K13" s="9">
        <v>293568</v>
      </c>
      <c r="L13" s="8">
        <v>168357</v>
      </c>
      <c r="M13" s="8">
        <v>9</v>
      </c>
      <c r="N13" s="8"/>
      <c r="O13" s="8"/>
      <c r="P13" s="8"/>
      <c r="Q13" s="75" t="s">
        <v>33</v>
      </c>
      <c r="R13" s="22">
        <f>J13</f>
        <v>1813454</v>
      </c>
      <c r="S13" s="22">
        <f>SUM(K13:P13)</f>
        <v>461934</v>
      </c>
      <c r="T13" s="22">
        <f t="shared" si="0"/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</row>
    <row r="14" spans="1:26" x14ac:dyDescent="0.3">
      <c r="A14" s="74"/>
      <c r="B14" s="17" t="s">
        <v>15</v>
      </c>
      <c r="C14" s="4"/>
      <c r="D14" s="4"/>
      <c r="E14" s="4"/>
      <c r="F14" s="4"/>
      <c r="G14" s="4"/>
      <c r="H14" s="4"/>
      <c r="I14" s="4"/>
      <c r="J14" s="4">
        <v>5576995</v>
      </c>
      <c r="K14" s="4">
        <v>1034406</v>
      </c>
      <c r="L14" s="9">
        <v>2932405</v>
      </c>
      <c r="M14" s="8">
        <v>970</v>
      </c>
      <c r="N14" s="8">
        <v>24</v>
      </c>
      <c r="O14" s="8">
        <v>4</v>
      </c>
      <c r="P14" s="8"/>
      <c r="Q14" s="75"/>
      <c r="R14" s="23">
        <f>K14</f>
        <v>1034406</v>
      </c>
      <c r="S14" s="23">
        <f>SUM(L14:P14)</f>
        <v>2933403</v>
      </c>
      <c r="T14" s="23">
        <f t="shared" si="0"/>
        <v>5576995</v>
      </c>
      <c r="U14" s="23">
        <f>J14</f>
        <v>5576995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</row>
    <row r="15" spans="1:26" x14ac:dyDescent="0.3">
      <c r="A15" s="74"/>
      <c r="B15" s="13" t="s">
        <v>16</v>
      </c>
      <c r="C15" s="4"/>
      <c r="D15" s="4"/>
      <c r="E15" s="4"/>
      <c r="F15" s="4"/>
      <c r="G15" s="4"/>
      <c r="H15" s="4"/>
      <c r="I15" s="4"/>
      <c r="J15" s="4">
        <v>1750865</v>
      </c>
      <c r="K15" s="4">
        <v>259305</v>
      </c>
      <c r="L15" s="4">
        <v>2902154</v>
      </c>
      <c r="M15" s="9">
        <v>6859</v>
      </c>
      <c r="N15" s="8">
        <v>180</v>
      </c>
      <c r="O15" s="8">
        <v>14</v>
      </c>
      <c r="P15" s="8">
        <v>1</v>
      </c>
      <c r="Q15" s="75"/>
      <c r="R15" s="24">
        <f>L15</f>
        <v>2902154</v>
      </c>
      <c r="S15" s="24">
        <f>SUM(M15:P15)</f>
        <v>7054</v>
      </c>
      <c r="T15" s="24">
        <f t="shared" si="0"/>
        <v>2010170</v>
      </c>
      <c r="U15" s="24">
        <f>K15</f>
        <v>259305</v>
      </c>
      <c r="V15" s="24">
        <f>J15</f>
        <v>1750865</v>
      </c>
      <c r="W15" s="24">
        <v>0</v>
      </c>
      <c r="X15" s="24">
        <v>0</v>
      </c>
      <c r="Y15" s="24">
        <v>0</v>
      </c>
      <c r="Z15" s="24">
        <v>0</v>
      </c>
    </row>
    <row r="16" spans="1:26" x14ac:dyDescent="0.3">
      <c r="A16" s="74"/>
      <c r="B16" s="18" t="s">
        <v>17</v>
      </c>
      <c r="C16" s="4"/>
      <c r="D16" s="4"/>
      <c r="E16" s="4"/>
      <c r="F16" s="4"/>
      <c r="G16" s="4"/>
      <c r="H16" s="4"/>
      <c r="I16" s="4"/>
      <c r="J16" s="4">
        <v>245898</v>
      </c>
      <c r="K16" s="4">
        <v>40757</v>
      </c>
      <c r="L16" s="4">
        <v>958213</v>
      </c>
      <c r="M16" s="4">
        <v>5951</v>
      </c>
      <c r="N16" s="9">
        <v>487</v>
      </c>
      <c r="O16" s="8">
        <v>98</v>
      </c>
      <c r="P16" s="8">
        <v>3</v>
      </c>
      <c r="Q16" s="75"/>
      <c r="R16" s="25">
        <f>M16</f>
        <v>5951</v>
      </c>
      <c r="S16" s="25">
        <f>SUM(N16:P16)</f>
        <v>588</v>
      </c>
      <c r="T16" s="25">
        <f t="shared" si="0"/>
        <v>1244868</v>
      </c>
      <c r="U16" s="25">
        <f>L16</f>
        <v>958213</v>
      </c>
      <c r="V16" s="25">
        <f>K16</f>
        <v>40757</v>
      </c>
      <c r="W16" s="25">
        <f>J16</f>
        <v>245898</v>
      </c>
      <c r="X16" s="25">
        <v>0</v>
      </c>
      <c r="Y16" s="25">
        <v>0</v>
      </c>
      <c r="Z16" s="25">
        <v>0</v>
      </c>
    </row>
    <row r="17" spans="1:27" x14ac:dyDescent="0.3">
      <c r="A17" s="74"/>
      <c r="B17" s="14" t="s">
        <v>18</v>
      </c>
      <c r="C17" s="4"/>
      <c r="D17" s="4"/>
      <c r="E17" s="4"/>
      <c r="F17" s="4"/>
      <c r="G17" s="4"/>
      <c r="H17" s="4"/>
      <c r="I17" s="4"/>
      <c r="J17" s="4">
        <v>16511</v>
      </c>
      <c r="K17" s="4">
        <v>11186</v>
      </c>
      <c r="L17" s="4">
        <v>327123</v>
      </c>
      <c r="M17" s="4">
        <v>4798</v>
      </c>
      <c r="N17" s="4">
        <v>462</v>
      </c>
      <c r="O17" s="9">
        <v>244</v>
      </c>
      <c r="P17" s="8">
        <v>34</v>
      </c>
      <c r="Q17" s="75"/>
      <c r="R17" s="26">
        <f>N17</f>
        <v>462</v>
      </c>
      <c r="S17" s="26">
        <f>SUM(O17:P17)</f>
        <v>278</v>
      </c>
      <c r="T17" s="26">
        <f t="shared" si="0"/>
        <v>359618</v>
      </c>
      <c r="U17" s="26">
        <f>M17</f>
        <v>4798</v>
      </c>
      <c r="V17" s="26">
        <f>L17</f>
        <v>327123</v>
      </c>
      <c r="W17" s="26">
        <f>K17</f>
        <v>11186</v>
      </c>
      <c r="X17" s="26"/>
      <c r="Y17" s="26">
        <v>0</v>
      </c>
      <c r="Z17" s="26">
        <v>0</v>
      </c>
    </row>
    <row r="18" spans="1:27" x14ac:dyDescent="0.3">
      <c r="A18" s="74"/>
      <c r="B18" s="15" t="s">
        <v>19</v>
      </c>
      <c r="C18" s="4"/>
      <c r="D18" s="4"/>
      <c r="E18" s="4"/>
      <c r="F18" s="4"/>
      <c r="G18" s="4"/>
      <c r="H18" s="4"/>
      <c r="I18" s="4"/>
      <c r="J18" s="4">
        <v>776</v>
      </c>
      <c r="K18" s="4">
        <v>1066</v>
      </c>
      <c r="L18" s="4">
        <v>114525</v>
      </c>
      <c r="M18" s="4">
        <v>2369</v>
      </c>
      <c r="N18" s="4">
        <v>562</v>
      </c>
      <c r="O18" s="4">
        <v>456</v>
      </c>
      <c r="P18" s="9">
        <v>455</v>
      </c>
      <c r="Q18" s="75"/>
      <c r="R18" s="27">
        <f>O18</f>
        <v>456</v>
      </c>
      <c r="S18" s="27">
        <f>P18</f>
        <v>455</v>
      </c>
      <c r="T18" s="27">
        <f t="shared" si="0"/>
        <v>119298</v>
      </c>
      <c r="U18" s="27">
        <f>N18</f>
        <v>562</v>
      </c>
      <c r="V18" s="27">
        <f>M18</f>
        <v>2369</v>
      </c>
      <c r="W18" s="27">
        <f>L18</f>
        <v>114525</v>
      </c>
      <c r="X18" s="27"/>
      <c r="Y18" s="27"/>
      <c r="Z18" s="27">
        <v>0</v>
      </c>
    </row>
    <row r="19" spans="1:27" ht="15" thickBot="1" x14ac:dyDescent="0.35">
      <c r="Q19" s="75"/>
      <c r="R19" s="29">
        <f>P19</f>
        <v>0</v>
      </c>
      <c r="S19" s="29">
        <v>0</v>
      </c>
      <c r="T19" s="29">
        <f t="shared" si="0"/>
        <v>0</v>
      </c>
      <c r="U19" s="29">
        <f>O19</f>
        <v>0</v>
      </c>
      <c r="V19" s="29">
        <f>N19</f>
        <v>0</v>
      </c>
      <c r="W19" s="29">
        <f>M19</f>
        <v>0</v>
      </c>
      <c r="X19" s="29"/>
      <c r="Y19" s="29"/>
      <c r="Z19" s="29"/>
    </row>
    <row r="20" spans="1:27" ht="15" thickBot="1" x14ac:dyDescent="0.35">
      <c r="R20" s="19">
        <f>SUM(R6:R19)</f>
        <v>12178792</v>
      </c>
      <c r="S20" s="20">
        <f t="shared" ref="S20:Z20" si="1">SUM(S6:S19)</f>
        <v>5881412</v>
      </c>
      <c r="T20" s="20">
        <f t="shared" si="1"/>
        <v>15534308</v>
      </c>
      <c r="U20" s="20">
        <f t="shared" si="1"/>
        <v>11285872</v>
      </c>
      <c r="V20" s="20">
        <f t="shared" si="1"/>
        <v>3051083</v>
      </c>
      <c r="W20" s="20">
        <f t="shared" si="1"/>
        <v>492202</v>
      </c>
      <c r="X20" s="20">
        <f t="shared" si="1"/>
        <v>3714</v>
      </c>
      <c r="Y20" s="20">
        <f t="shared" si="1"/>
        <v>231</v>
      </c>
      <c r="Z20" s="21">
        <f t="shared" si="1"/>
        <v>0</v>
      </c>
      <c r="AA20" s="5">
        <f>R20+S20+T20</f>
        <v>33594512</v>
      </c>
    </row>
    <row r="21" spans="1:27" x14ac:dyDescent="0.3">
      <c r="U21" s="3">
        <f>U20/$AA$20</f>
        <v>0.33594391845906257</v>
      </c>
      <c r="V21" s="3">
        <f t="shared" ref="V21:Z21" si="2">V20/$AA$20</f>
        <v>9.0820875743038029E-2</v>
      </c>
      <c r="W21" s="3">
        <f t="shared" si="2"/>
        <v>1.4651262087093274E-2</v>
      </c>
      <c r="X21" s="3">
        <f t="shared" si="2"/>
        <v>1.1055377140170989E-4</v>
      </c>
      <c r="Y21" s="3">
        <f t="shared" si="2"/>
        <v>6.8761231001063505E-6</v>
      </c>
      <c r="Z21" s="3">
        <f t="shared" si="2"/>
        <v>0</v>
      </c>
    </row>
  </sheetData>
  <mergeCells count="7">
    <mergeCell ref="A5:A11"/>
    <mergeCell ref="A12:A18"/>
    <mergeCell ref="Q6:Q12"/>
    <mergeCell ref="Q13:Q19"/>
    <mergeCell ref="C1:P1"/>
    <mergeCell ref="C2:I2"/>
    <mergeCell ref="J2:P2"/>
  </mergeCell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043B-1C33-4D90-8123-3BAC86A604F2}">
  <sheetPr>
    <tabColor rgb="FFC00000"/>
  </sheetPr>
  <dimension ref="A1:Z19"/>
  <sheetViews>
    <sheetView workbookViewId="0">
      <pane xSplit="15" ySplit="2" topLeftCell="P3" activePane="bottomRight" state="frozen"/>
      <selection activeCell="Q23" sqref="Q23"/>
      <selection pane="topRight" activeCell="Q23" sqref="Q23"/>
      <selection pane="bottomLeft" activeCell="Q23" sqref="Q23"/>
      <selection pane="bottomRight" activeCell="D7" sqref="D7"/>
    </sheetView>
  </sheetViews>
  <sheetFormatPr baseColWidth="10" defaultColWidth="9.109375" defaultRowHeight="14.4" x14ac:dyDescent="0.3"/>
  <cols>
    <col min="1" max="2" width="26.44140625" bestFit="1" customWidth="1"/>
    <col min="3" max="5" width="8" bestFit="1" customWidth="1"/>
    <col min="6" max="6" width="5.5546875" bestFit="1" customWidth="1"/>
    <col min="7" max="9" width="5.109375" bestFit="1" customWidth="1"/>
    <col min="10" max="10" width="9" bestFit="1" customWidth="1"/>
    <col min="11" max="12" width="8" bestFit="1" customWidth="1"/>
    <col min="13" max="13" width="5.5546875" bestFit="1" customWidth="1"/>
    <col min="14" max="16" width="5.109375" bestFit="1" customWidth="1"/>
    <col min="17" max="17" width="10.5546875" bestFit="1" customWidth="1"/>
    <col min="18" max="18" width="30.109375" bestFit="1" customWidth="1"/>
    <col min="19" max="19" width="22.109375" bestFit="1" customWidth="1"/>
    <col min="20" max="20" width="19.109375" bestFit="1" customWidth="1"/>
  </cols>
  <sheetData>
    <row r="1" spans="1:26" x14ac:dyDescent="0.3">
      <c r="B1" s="1"/>
      <c r="C1" s="74" t="s">
        <v>21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26" x14ac:dyDescent="0.3">
      <c r="B2" s="1" t="s">
        <v>1</v>
      </c>
      <c r="C2" s="74" t="s">
        <v>2</v>
      </c>
      <c r="D2" s="74"/>
      <c r="E2" s="74"/>
      <c r="F2" s="74"/>
      <c r="G2" s="74"/>
      <c r="H2" s="74"/>
      <c r="I2" s="74"/>
      <c r="J2" s="74" t="s">
        <v>3</v>
      </c>
      <c r="K2" s="74"/>
      <c r="L2" s="74"/>
      <c r="M2" s="74"/>
      <c r="N2" s="74"/>
      <c r="O2" s="74"/>
      <c r="P2" s="74"/>
    </row>
    <row r="3" spans="1:26" ht="15" thickBot="1" x14ac:dyDescent="0.35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</row>
    <row r="4" spans="1:26" ht="15" thickBot="1" x14ac:dyDescent="0.35">
      <c r="A4" s="1" t="s">
        <v>1</v>
      </c>
      <c r="B4" s="1" t="s">
        <v>20</v>
      </c>
      <c r="R4" s="31" t="s">
        <v>23</v>
      </c>
      <c r="S4" s="32" t="s">
        <v>24</v>
      </c>
      <c r="T4" s="32" t="s">
        <v>25</v>
      </c>
      <c r="U4" s="33" t="s">
        <v>26</v>
      </c>
      <c r="V4" s="33" t="s">
        <v>27</v>
      </c>
      <c r="W4" s="33" t="s">
        <v>28</v>
      </c>
      <c r="X4" s="33" t="s">
        <v>29</v>
      </c>
      <c r="Y4" s="33" t="s">
        <v>30</v>
      </c>
      <c r="Z4" s="34" t="s">
        <v>31</v>
      </c>
    </row>
    <row r="5" spans="1:26" x14ac:dyDescent="0.3">
      <c r="A5" s="74" t="s">
        <v>2</v>
      </c>
      <c r="B5" s="12" t="s">
        <v>13</v>
      </c>
      <c r="C5" s="9">
        <f>log!C5/30</f>
        <v>32696.2</v>
      </c>
      <c r="D5" s="8">
        <f>log!D5/30</f>
        <v>1596.5666666666666</v>
      </c>
      <c r="E5" s="8">
        <f>log!E5/30</f>
        <v>602.63333333333333</v>
      </c>
      <c r="F5" s="8">
        <f>log!F5/30</f>
        <v>0.76666666666666672</v>
      </c>
      <c r="G5" s="8">
        <f>log!G5/30</f>
        <v>0</v>
      </c>
      <c r="H5" s="8">
        <f>log!H5/30</f>
        <v>0</v>
      </c>
      <c r="I5" s="8">
        <f>log!I5/30</f>
        <v>0</v>
      </c>
      <c r="J5" s="4">
        <f>log!J5/30</f>
        <v>0</v>
      </c>
      <c r="K5" s="4">
        <f>log!K5/30</f>
        <v>0</v>
      </c>
      <c r="L5" s="4">
        <f>log!L5/30</f>
        <v>0</v>
      </c>
      <c r="M5" s="4">
        <f>log!M5/30</f>
        <v>0</v>
      </c>
      <c r="N5" s="4">
        <f>log!N5/30</f>
        <v>0</v>
      </c>
      <c r="O5" s="4">
        <f>log!O5/30</f>
        <v>0</v>
      </c>
      <c r="P5" s="4">
        <f>log!P5/30</f>
        <v>0</v>
      </c>
      <c r="Q5" s="6"/>
      <c r="R5" s="30">
        <f>C5</f>
        <v>32696.2</v>
      </c>
      <c r="S5" s="30">
        <f>SUM(D5:I5)</f>
        <v>2199.9666666666667</v>
      </c>
      <c r="T5" s="30">
        <f>SUM(C5:P5)-R5-S5</f>
        <v>4.0927261579781771E-12</v>
      </c>
      <c r="U5" s="30">
        <v>0</v>
      </c>
      <c r="V5" s="30">
        <f>0</f>
        <v>0</v>
      </c>
      <c r="W5" s="30">
        <v>0</v>
      </c>
      <c r="X5" s="30">
        <v>0</v>
      </c>
      <c r="Y5" s="30">
        <v>0</v>
      </c>
      <c r="Z5" s="30">
        <v>0</v>
      </c>
    </row>
    <row r="6" spans="1:26" x14ac:dyDescent="0.3">
      <c r="A6" s="74"/>
      <c r="B6" s="16" t="s">
        <v>14</v>
      </c>
      <c r="C6" s="4">
        <f>log!C6/30</f>
        <v>73217.866666666669</v>
      </c>
      <c r="D6" s="9">
        <f>log!D6/30</f>
        <v>12327.433333333332</v>
      </c>
      <c r="E6" s="8">
        <f>log!E6/30</f>
        <v>2535.8000000000002</v>
      </c>
      <c r="F6" s="8">
        <f>log!F6/30</f>
        <v>0.23333333333333334</v>
      </c>
      <c r="G6" s="8">
        <f>log!G6/30</f>
        <v>0</v>
      </c>
      <c r="H6" s="8">
        <f>log!H6/30</f>
        <v>0</v>
      </c>
      <c r="I6" s="8">
        <f>log!I6/30</f>
        <v>0</v>
      </c>
      <c r="J6" s="4">
        <f>log!J6/30</f>
        <v>0</v>
      </c>
      <c r="K6" s="4">
        <f>log!K6/30</f>
        <v>0</v>
      </c>
      <c r="L6" s="4">
        <f>log!L6/30</f>
        <v>0</v>
      </c>
      <c r="M6" s="4">
        <f>log!M6/30</f>
        <v>0</v>
      </c>
      <c r="N6" s="4">
        <f>log!N6/30</f>
        <v>0</v>
      </c>
      <c r="O6" s="4">
        <f>log!O6/30</f>
        <v>0</v>
      </c>
      <c r="P6" s="4">
        <f>log!P6/30</f>
        <v>0</v>
      </c>
      <c r="Q6" s="6"/>
      <c r="R6" s="23">
        <f>D6</f>
        <v>12327.433333333332</v>
      </c>
      <c r="S6" s="23">
        <f>SUM(E6:I6)</f>
        <v>2536.0333333333333</v>
      </c>
      <c r="T6" s="23">
        <f t="shared" ref="T6:T18" si="0">SUM(C6:P6)-R6-S6</f>
        <v>73217.866666666669</v>
      </c>
      <c r="U6" s="23">
        <f>C6</f>
        <v>73217.866666666669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</row>
    <row r="7" spans="1:26" x14ac:dyDescent="0.3">
      <c r="A7" s="74"/>
      <c r="B7" s="17" t="s">
        <v>15</v>
      </c>
      <c r="C7" s="4">
        <f>log!C7/30</f>
        <v>95947.5</v>
      </c>
      <c r="D7" s="4">
        <f>log!D7/30</f>
        <v>62135.73333333333</v>
      </c>
      <c r="E7" s="9">
        <f>log!E7/30</f>
        <v>67276.733333333337</v>
      </c>
      <c r="F7" s="8">
        <f>log!F7/30</f>
        <v>116.93333333333334</v>
      </c>
      <c r="G7" s="8">
        <f>log!G7/30</f>
        <v>6.6666666666666666E-2</v>
      </c>
      <c r="H7" s="8">
        <f>log!H7/30</f>
        <v>0</v>
      </c>
      <c r="I7" s="8">
        <f>log!I7/30</f>
        <v>0</v>
      </c>
      <c r="J7" s="4">
        <f>log!J7/30</f>
        <v>0</v>
      </c>
      <c r="K7" s="4">
        <f>log!K7/30</f>
        <v>0</v>
      </c>
      <c r="L7" s="4">
        <f>log!L7/30</f>
        <v>0</v>
      </c>
      <c r="M7" s="4">
        <f>log!M7/30</f>
        <v>0</v>
      </c>
      <c r="N7" s="4">
        <f>log!N7/30</f>
        <v>0</v>
      </c>
      <c r="O7" s="4">
        <f>log!O7/30</f>
        <v>0</v>
      </c>
      <c r="P7" s="4">
        <f>log!P7/30</f>
        <v>0</v>
      </c>
      <c r="Q7" s="6"/>
      <c r="R7" s="24">
        <f>E7</f>
        <v>67276.733333333337</v>
      </c>
      <c r="S7" s="24">
        <f>SUM(F7:I7)</f>
        <v>117</v>
      </c>
      <c r="T7" s="24">
        <f t="shared" si="0"/>
        <v>158083.23333333334</v>
      </c>
      <c r="U7" s="24">
        <f>D7</f>
        <v>62135.73333333333</v>
      </c>
      <c r="V7" s="24">
        <f>C7</f>
        <v>95947.5</v>
      </c>
      <c r="W7" s="24">
        <v>0</v>
      </c>
      <c r="X7" s="24">
        <v>0</v>
      </c>
      <c r="Y7" s="24">
        <v>0</v>
      </c>
      <c r="Z7" s="24">
        <v>0</v>
      </c>
    </row>
    <row r="8" spans="1:26" x14ac:dyDescent="0.3">
      <c r="A8" s="74"/>
      <c r="B8" s="13" t="s">
        <v>16</v>
      </c>
      <c r="C8" s="4">
        <f>log!C8/30</f>
        <v>18324</v>
      </c>
      <c r="D8" s="4">
        <f>log!D8/30</f>
        <v>17620.8</v>
      </c>
      <c r="E8" s="4">
        <f>log!E8/30</f>
        <v>78429.8</v>
      </c>
      <c r="F8" s="9">
        <f>log!F8/30</f>
        <v>315.2</v>
      </c>
      <c r="G8" s="8">
        <f>log!G8/30</f>
        <v>3.1333333333333333</v>
      </c>
      <c r="H8" s="8">
        <f>log!H8/30</f>
        <v>0.13333333333333333</v>
      </c>
      <c r="I8" s="8">
        <f>log!I8/30</f>
        <v>0</v>
      </c>
      <c r="J8" s="4">
        <f>log!J8/30</f>
        <v>0</v>
      </c>
      <c r="K8" s="4">
        <f>log!K8/30</f>
        <v>0</v>
      </c>
      <c r="L8" s="4">
        <f>log!L8/30</f>
        <v>0</v>
      </c>
      <c r="M8" s="4">
        <f>log!M8/30</f>
        <v>0</v>
      </c>
      <c r="N8" s="4">
        <f>log!N8/30</f>
        <v>0</v>
      </c>
      <c r="O8" s="4">
        <f>log!O8/30</f>
        <v>0</v>
      </c>
      <c r="P8" s="4">
        <f>log!P8/30</f>
        <v>0</v>
      </c>
      <c r="Q8" s="6"/>
      <c r="R8" s="25">
        <f>F8</f>
        <v>315.2</v>
      </c>
      <c r="S8" s="25">
        <f>SUM(G8:I8)</f>
        <v>3.2666666666666666</v>
      </c>
      <c r="T8" s="25">
        <f t="shared" si="0"/>
        <v>114374.6</v>
      </c>
      <c r="U8" s="25">
        <f>E8</f>
        <v>78429.8</v>
      </c>
      <c r="V8" s="25">
        <f>D8</f>
        <v>17620.8</v>
      </c>
      <c r="W8" s="25">
        <f>C8</f>
        <v>18324</v>
      </c>
      <c r="X8" s="25">
        <v>0</v>
      </c>
      <c r="Y8" s="25">
        <v>0</v>
      </c>
      <c r="Z8" s="25">
        <v>0</v>
      </c>
    </row>
    <row r="9" spans="1:26" x14ac:dyDescent="0.3">
      <c r="A9" s="74"/>
      <c r="B9" s="18" t="s">
        <v>17</v>
      </c>
      <c r="C9" s="4">
        <f>log!C9/30</f>
        <v>1677.7666666666667</v>
      </c>
      <c r="D9" s="4">
        <f>log!D9/30</f>
        <v>1643.3</v>
      </c>
      <c r="E9" s="4">
        <f>log!E9/30</f>
        <v>35761.833333333336</v>
      </c>
      <c r="F9" s="4">
        <f>log!F9/30</f>
        <v>273.63333333333333</v>
      </c>
      <c r="G9" s="9">
        <f>log!G9/30</f>
        <v>7.666666666666667</v>
      </c>
      <c r="H9" s="8">
        <f>log!H9/30</f>
        <v>1.1000000000000001</v>
      </c>
      <c r="I9" s="8">
        <f>log!I9/30</f>
        <v>0.13333333333333333</v>
      </c>
      <c r="J9" s="4">
        <f>log!J9/30</f>
        <v>0</v>
      </c>
      <c r="K9" s="4">
        <f>log!K9/30</f>
        <v>0</v>
      </c>
      <c r="L9" s="4">
        <f>log!L9/30</f>
        <v>0</v>
      </c>
      <c r="M9" s="4">
        <f>log!M9/30</f>
        <v>0</v>
      </c>
      <c r="N9" s="4">
        <f>log!N9/30</f>
        <v>0</v>
      </c>
      <c r="O9" s="4">
        <f>log!O9/30</f>
        <v>0</v>
      </c>
      <c r="P9" s="4">
        <f>log!P9/30</f>
        <v>0</v>
      </c>
      <c r="Q9" s="6"/>
      <c r="R9" s="26">
        <f>G9</f>
        <v>7.666666666666667</v>
      </c>
      <c r="S9" s="26">
        <f>SUM(H9:I9)</f>
        <v>1.2333333333333334</v>
      </c>
      <c r="T9" s="26">
        <f t="shared" si="0"/>
        <v>39356.533333333333</v>
      </c>
      <c r="U9" s="26">
        <f>F9</f>
        <v>273.63333333333333</v>
      </c>
      <c r="V9" s="26">
        <f>E9</f>
        <v>35761.833333333336</v>
      </c>
      <c r="W9" s="26">
        <f>D9</f>
        <v>1643.3</v>
      </c>
      <c r="X9" s="26">
        <f>C9</f>
        <v>1677.7666666666667</v>
      </c>
      <c r="Y9" s="26">
        <v>0</v>
      </c>
      <c r="Z9" s="26">
        <v>0</v>
      </c>
    </row>
    <row r="10" spans="1:26" x14ac:dyDescent="0.3">
      <c r="A10" s="74"/>
      <c r="B10" s="14" t="s">
        <v>18</v>
      </c>
      <c r="C10" s="4">
        <f>log!C10/30</f>
        <v>104.3</v>
      </c>
      <c r="D10" s="4">
        <f>log!D10/30</f>
        <v>153</v>
      </c>
      <c r="E10" s="4">
        <f>log!E10/30</f>
        <v>10876.8</v>
      </c>
      <c r="F10" s="4">
        <f>log!F10/30</f>
        <v>198.26666666666668</v>
      </c>
      <c r="G10" s="4">
        <f>log!G10/30</f>
        <v>4.9000000000000004</v>
      </c>
      <c r="H10" s="9">
        <f>log!H10/30</f>
        <v>2.4666666666666668</v>
      </c>
      <c r="I10" s="8">
        <f>log!I10/30</f>
        <v>0.33333333333333331</v>
      </c>
      <c r="J10" s="4">
        <f>log!J10/30</f>
        <v>0</v>
      </c>
      <c r="K10" s="4">
        <f>log!K10/30</f>
        <v>0</v>
      </c>
      <c r="L10" s="4">
        <f>log!L10/30</f>
        <v>0</v>
      </c>
      <c r="M10" s="4">
        <f>log!M10/30</f>
        <v>0</v>
      </c>
      <c r="N10" s="4">
        <f>log!N10/30</f>
        <v>0</v>
      </c>
      <c r="O10" s="4">
        <f>log!O10/30</f>
        <v>0</v>
      </c>
      <c r="P10" s="4">
        <f>log!P10/30</f>
        <v>0</v>
      </c>
      <c r="Q10" s="6"/>
      <c r="R10" s="27">
        <f>H10</f>
        <v>2.4666666666666668</v>
      </c>
      <c r="S10" s="27">
        <f>SUM(I10)</f>
        <v>0.33333333333333331</v>
      </c>
      <c r="T10" s="27">
        <f t="shared" si="0"/>
        <v>11337.266666666665</v>
      </c>
      <c r="U10" s="27">
        <f>G10</f>
        <v>4.9000000000000004</v>
      </c>
      <c r="V10" s="27">
        <f>F10</f>
        <v>198.26666666666668</v>
      </c>
      <c r="W10" s="27">
        <f>E10</f>
        <v>10876.8</v>
      </c>
      <c r="X10" s="27">
        <f>D10</f>
        <v>153</v>
      </c>
      <c r="Y10" s="27">
        <f>C10</f>
        <v>104.3</v>
      </c>
      <c r="Z10" s="27">
        <v>0</v>
      </c>
    </row>
    <row r="11" spans="1:26" x14ac:dyDescent="0.3">
      <c r="A11" s="74"/>
      <c r="B11" s="15" t="s">
        <v>19</v>
      </c>
      <c r="C11" s="4">
        <f>log!C11/30</f>
        <v>7.7</v>
      </c>
      <c r="D11" s="4">
        <f>log!D11/30</f>
        <v>19.5</v>
      </c>
      <c r="E11" s="4">
        <f>log!E11/30</f>
        <v>2189</v>
      </c>
      <c r="F11" s="4">
        <f>log!F11/30</f>
        <v>154.86666666666667</v>
      </c>
      <c r="G11" s="4">
        <f>log!G11/30</f>
        <v>4.9000000000000004</v>
      </c>
      <c r="H11" s="4">
        <f>log!H11/30</f>
        <v>1.7</v>
      </c>
      <c r="I11" s="9">
        <f>log!I11/30</f>
        <v>2.6333333333333333</v>
      </c>
      <c r="J11" s="4">
        <f>log!J11/30</f>
        <v>0</v>
      </c>
      <c r="K11" s="4">
        <f>log!K11/30</f>
        <v>0</v>
      </c>
      <c r="L11" s="4">
        <f>log!L11/30</f>
        <v>0</v>
      </c>
      <c r="M11" s="4">
        <f>log!M11/30</f>
        <v>0</v>
      </c>
      <c r="N11" s="4">
        <f>log!N11/30</f>
        <v>0</v>
      </c>
      <c r="O11" s="4">
        <f>log!O11/30</f>
        <v>0</v>
      </c>
      <c r="P11" s="4">
        <f>log!P11/30</f>
        <v>0</v>
      </c>
      <c r="Q11" s="6"/>
      <c r="R11" s="28">
        <f>I11</f>
        <v>2.6333333333333333</v>
      </c>
      <c r="S11" s="28">
        <v>0</v>
      </c>
      <c r="T11" s="28">
        <f t="shared" si="0"/>
        <v>2377.6666666666665</v>
      </c>
      <c r="U11" s="28">
        <f>H11</f>
        <v>1.7</v>
      </c>
      <c r="V11" s="28">
        <f>G11</f>
        <v>4.9000000000000004</v>
      </c>
      <c r="W11" s="28">
        <f>F11</f>
        <v>154.86666666666667</v>
      </c>
      <c r="X11" s="28">
        <f>E11</f>
        <v>2189</v>
      </c>
      <c r="Y11" s="28">
        <f>D11</f>
        <v>19.5</v>
      </c>
      <c r="Z11" s="28">
        <f>C11</f>
        <v>7.7</v>
      </c>
    </row>
    <row r="12" spans="1:26" x14ac:dyDescent="0.3">
      <c r="A12" s="74" t="s">
        <v>3</v>
      </c>
      <c r="B12" s="12" t="s">
        <v>13</v>
      </c>
      <c r="C12" s="4">
        <f>log!C12/30</f>
        <v>0</v>
      </c>
      <c r="D12" s="4">
        <f>log!D12/30</f>
        <v>0</v>
      </c>
      <c r="E12" s="4">
        <f>log!E12/30</f>
        <v>0</v>
      </c>
      <c r="F12" s="4">
        <f>log!F12/30</f>
        <v>0</v>
      </c>
      <c r="G12" s="4">
        <f>log!G12/30</f>
        <v>0</v>
      </c>
      <c r="H12" s="4">
        <f>log!H12/30</f>
        <v>0</v>
      </c>
      <c r="I12" s="4">
        <f>log!I12/30</f>
        <v>0</v>
      </c>
      <c r="J12" s="9">
        <f>log!J12/30</f>
        <v>20768.8</v>
      </c>
      <c r="K12" s="8">
        <f>log!K12/30</f>
        <v>1566.2666666666667</v>
      </c>
      <c r="L12" s="8">
        <f>log!L12/30</f>
        <v>426.66666666666669</v>
      </c>
      <c r="M12" s="8">
        <f>log!M12/30</f>
        <v>3.3333333333333333E-2</v>
      </c>
      <c r="N12" s="8">
        <f>log!N12/30</f>
        <v>0</v>
      </c>
      <c r="O12" s="8">
        <f>log!O12/30</f>
        <v>0</v>
      </c>
      <c r="P12" s="8">
        <f>log!P12/30</f>
        <v>0</v>
      </c>
      <c r="Q12" s="6"/>
      <c r="R12" s="22">
        <f>J12</f>
        <v>20768.8</v>
      </c>
      <c r="S12" s="22">
        <f>SUM(K12:P12)</f>
        <v>1992.9666666666667</v>
      </c>
      <c r="T12" s="22">
        <f t="shared" si="0"/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</row>
    <row r="13" spans="1:26" x14ac:dyDescent="0.3">
      <c r="A13" s="74"/>
      <c r="B13" s="16" t="s">
        <v>14</v>
      </c>
      <c r="C13" s="4">
        <f>log!C13/30</f>
        <v>0</v>
      </c>
      <c r="D13" s="4">
        <f>log!D13/30</f>
        <v>0</v>
      </c>
      <c r="E13" s="4">
        <f>log!E13/30</f>
        <v>0</v>
      </c>
      <c r="F13" s="4">
        <f>log!F13/30</f>
        <v>0</v>
      </c>
      <c r="G13" s="4">
        <f>log!G13/30</f>
        <v>0</v>
      </c>
      <c r="H13" s="4">
        <f>log!H13/30</f>
        <v>0</v>
      </c>
      <c r="I13" s="4">
        <f>log!I13/30</f>
        <v>0</v>
      </c>
      <c r="J13" s="4">
        <f>log!J13/30</f>
        <v>60448.466666666667</v>
      </c>
      <c r="K13" s="9">
        <f>log!K13/30</f>
        <v>9785.6</v>
      </c>
      <c r="L13" s="8">
        <f>log!L13/30</f>
        <v>5611.9</v>
      </c>
      <c r="M13" s="8">
        <f>log!M13/30</f>
        <v>0.3</v>
      </c>
      <c r="N13" s="8">
        <f>log!N13/30</f>
        <v>0</v>
      </c>
      <c r="O13" s="8">
        <f>log!O13/30</f>
        <v>0</v>
      </c>
      <c r="P13" s="8">
        <f>log!P13/30</f>
        <v>0</v>
      </c>
      <c r="Q13" s="6"/>
      <c r="R13" s="23">
        <f>K13</f>
        <v>9785.6</v>
      </c>
      <c r="S13" s="23">
        <f>SUM(L13:P13)</f>
        <v>5612.2</v>
      </c>
      <c r="T13" s="23">
        <f t="shared" si="0"/>
        <v>60448.46666666666</v>
      </c>
      <c r="U13" s="23">
        <f>J13</f>
        <v>60448.466666666667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</row>
    <row r="14" spans="1:26" x14ac:dyDescent="0.3">
      <c r="A14" s="74"/>
      <c r="B14" s="17" t="s">
        <v>15</v>
      </c>
      <c r="C14" s="4">
        <f>log!C14/30</f>
        <v>0</v>
      </c>
      <c r="D14" s="4">
        <f>log!D14/30</f>
        <v>0</v>
      </c>
      <c r="E14" s="4">
        <f>log!E14/30</f>
        <v>0</v>
      </c>
      <c r="F14" s="4">
        <f>log!F14/30</f>
        <v>0</v>
      </c>
      <c r="G14" s="4">
        <f>log!G14/30</f>
        <v>0</v>
      </c>
      <c r="H14" s="4">
        <f>log!H14/30</f>
        <v>0</v>
      </c>
      <c r="I14" s="4">
        <f>log!I14/30</f>
        <v>0</v>
      </c>
      <c r="J14" s="4">
        <f>log!J14/30</f>
        <v>185899.83333333334</v>
      </c>
      <c r="K14" s="4">
        <f>log!K14/30</f>
        <v>34480.199999999997</v>
      </c>
      <c r="L14" s="9">
        <f>log!L14/30</f>
        <v>97746.833333333328</v>
      </c>
      <c r="M14" s="8">
        <f>log!M14/30</f>
        <v>32.333333333333336</v>
      </c>
      <c r="N14" s="8">
        <f>log!N14/30</f>
        <v>0.8</v>
      </c>
      <c r="O14" s="8">
        <f>log!O14/30</f>
        <v>0.13333333333333333</v>
      </c>
      <c r="P14" s="8">
        <f>log!P14/30</f>
        <v>0</v>
      </c>
      <c r="Q14" s="6"/>
      <c r="R14" s="24">
        <f>L14</f>
        <v>97746.833333333328</v>
      </c>
      <c r="S14" s="24">
        <f>SUM(M14:P14)</f>
        <v>33.266666666666666</v>
      </c>
      <c r="T14" s="24">
        <f t="shared" si="0"/>
        <v>220380.03333333333</v>
      </c>
      <c r="U14" s="24">
        <f>K14</f>
        <v>34480.199999999997</v>
      </c>
      <c r="V14" s="24">
        <f>J14</f>
        <v>185899.83333333334</v>
      </c>
      <c r="W14" s="24">
        <v>0</v>
      </c>
      <c r="X14" s="24">
        <v>0</v>
      </c>
      <c r="Y14" s="24">
        <v>0</v>
      </c>
      <c r="Z14" s="24">
        <v>0</v>
      </c>
    </row>
    <row r="15" spans="1:26" x14ac:dyDescent="0.3">
      <c r="A15" s="74"/>
      <c r="B15" s="13" t="s">
        <v>16</v>
      </c>
      <c r="C15" s="4">
        <f>log!C15/30</f>
        <v>0</v>
      </c>
      <c r="D15" s="4">
        <f>log!D15/30</f>
        <v>0</v>
      </c>
      <c r="E15" s="4">
        <f>log!E15/30</f>
        <v>0</v>
      </c>
      <c r="F15" s="4">
        <f>log!F15/30</f>
        <v>0</v>
      </c>
      <c r="G15" s="4">
        <f>log!G15/30</f>
        <v>0</v>
      </c>
      <c r="H15" s="4">
        <f>log!H15/30</f>
        <v>0</v>
      </c>
      <c r="I15" s="4">
        <f>log!I15/30</f>
        <v>0</v>
      </c>
      <c r="J15" s="4">
        <f>log!J15/30</f>
        <v>58362.166666666664</v>
      </c>
      <c r="K15" s="4">
        <f>log!K15/30</f>
        <v>8643.5</v>
      </c>
      <c r="L15" s="4">
        <f>log!L15/30</f>
        <v>96738.46666666666</v>
      </c>
      <c r="M15" s="9">
        <f>log!M15/30</f>
        <v>228.63333333333333</v>
      </c>
      <c r="N15" s="8">
        <f>log!N15/30</f>
        <v>6</v>
      </c>
      <c r="O15" s="8">
        <f>log!O15/30</f>
        <v>0.46666666666666667</v>
      </c>
      <c r="P15" s="8">
        <f>log!P15/30</f>
        <v>3.3333333333333333E-2</v>
      </c>
      <c r="Q15" s="6"/>
      <c r="R15" s="25">
        <f>M15</f>
        <v>228.63333333333333</v>
      </c>
      <c r="S15" s="25">
        <f>SUM(N15:P15)</f>
        <v>6.5</v>
      </c>
      <c r="T15" s="25">
        <f t="shared" si="0"/>
        <v>163744.1333333333</v>
      </c>
      <c r="U15" s="25">
        <f>L15</f>
        <v>96738.46666666666</v>
      </c>
      <c r="V15" s="25">
        <f>K15</f>
        <v>8643.5</v>
      </c>
      <c r="W15" s="25">
        <f>J15</f>
        <v>58362.166666666664</v>
      </c>
      <c r="X15" s="25">
        <v>0</v>
      </c>
      <c r="Y15" s="25">
        <v>0</v>
      </c>
      <c r="Z15" s="25">
        <v>0</v>
      </c>
    </row>
    <row r="16" spans="1:26" x14ac:dyDescent="0.3">
      <c r="A16" s="74"/>
      <c r="B16" s="18" t="s">
        <v>17</v>
      </c>
      <c r="C16" s="4">
        <f>log!C16/30</f>
        <v>0</v>
      </c>
      <c r="D16" s="4">
        <f>log!D16/30</f>
        <v>0</v>
      </c>
      <c r="E16" s="4">
        <f>log!E16/30</f>
        <v>0</v>
      </c>
      <c r="F16" s="4">
        <f>log!F16/30</f>
        <v>0</v>
      </c>
      <c r="G16" s="4">
        <f>log!G16/30</f>
        <v>0</v>
      </c>
      <c r="H16" s="4">
        <f>log!H16/30</f>
        <v>0</v>
      </c>
      <c r="I16" s="4">
        <f>log!I16/30</f>
        <v>0</v>
      </c>
      <c r="J16" s="4">
        <f>log!J16/30</f>
        <v>8196.6</v>
      </c>
      <c r="K16" s="4">
        <f>log!K16/30</f>
        <v>1358.5666666666666</v>
      </c>
      <c r="L16" s="4">
        <f>log!L16/30</f>
        <v>31940.433333333334</v>
      </c>
      <c r="M16" s="4">
        <f>log!M16/30</f>
        <v>198.36666666666667</v>
      </c>
      <c r="N16" s="9">
        <f>log!N16/30</f>
        <v>16.233333333333334</v>
      </c>
      <c r="O16" s="8">
        <f>log!O16/30</f>
        <v>3.2666666666666666</v>
      </c>
      <c r="P16" s="8">
        <f>log!P16/30</f>
        <v>0.1</v>
      </c>
      <c r="Q16" s="6"/>
      <c r="R16" s="26">
        <f>N16</f>
        <v>16.233333333333334</v>
      </c>
      <c r="S16" s="26">
        <f>SUM(O16:P16)</f>
        <v>3.3666666666666667</v>
      </c>
      <c r="T16" s="26">
        <f t="shared" si="0"/>
        <v>41693.966666666674</v>
      </c>
      <c r="U16" s="26">
        <f>M16</f>
        <v>198.36666666666667</v>
      </c>
      <c r="V16" s="26">
        <f>L16</f>
        <v>31940.433333333334</v>
      </c>
      <c r="W16" s="26">
        <f>K16</f>
        <v>1358.5666666666666</v>
      </c>
      <c r="X16" s="26"/>
      <c r="Y16" s="26">
        <v>0</v>
      </c>
      <c r="Z16" s="26">
        <v>0</v>
      </c>
    </row>
    <row r="17" spans="1:26" x14ac:dyDescent="0.3">
      <c r="A17" s="74"/>
      <c r="B17" s="14" t="s">
        <v>18</v>
      </c>
      <c r="C17" s="4">
        <f>log!C17/30</f>
        <v>0</v>
      </c>
      <c r="D17" s="4">
        <f>log!D17/30</f>
        <v>0</v>
      </c>
      <c r="E17" s="4">
        <f>log!E17/30</f>
        <v>0</v>
      </c>
      <c r="F17" s="4">
        <f>log!F17/30</f>
        <v>0</v>
      </c>
      <c r="G17" s="4">
        <f>log!G17/30</f>
        <v>0</v>
      </c>
      <c r="H17" s="4">
        <f>log!H17/30</f>
        <v>0</v>
      </c>
      <c r="I17" s="4">
        <f>log!I17/30</f>
        <v>0</v>
      </c>
      <c r="J17" s="4">
        <f>log!J17/30</f>
        <v>550.36666666666667</v>
      </c>
      <c r="K17" s="4">
        <f>log!K17/30</f>
        <v>372.86666666666667</v>
      </c>
      <c r="L17" s="4">
        <f>log!L17/30</f>
        <v>10904.1</v>
      </c>
      <c r="M17" s="4">
        <f>log!M17/30</f>
        <v>159.93333333333334</v>
      </c>
      <c r="N17" s="4">
        <f>log!N17/30</f>
        <v>15.4</v>
      </c>
      <c r="O17" s="9">
        <f>log!O17/30</f>
        <v>8.1333333333333329</v>
      </c>
      <c r="P17" s="8">
        <f>log!P17/30</f>
        <v>1.1333333333333333</v>
      </c>
      <c r="Q17" s="6"/>
      <c r="R17" s="27">
        <f>O17</f>
        <v>8.1333333333333329</v>
      </c>
      <c r="S17" s="27">
        <f>P17</f>
        <v>1.1333333333333333</v>
      </c>
      <c r="T17" s="27">
        <f t="shared" si="0"/>
        <v>12002.666666666666</v>
      </c>
      <c r="U17" s="27">
        <f>N17</f>
        <v>15.4</v>
      </c>
      <c r="V17" s="27">
        <f>M17</f>
        <v>159.93333333333334</v>
      </c>
      <c r="W17" s="27">
        <f>L17</f>
        <v>10904.1</v>
      </c>
      <c r="X17" s="27"/>
      <c r="Y17" s="27"/>
      <c r="Z17" s="27">
        <v>0</v>
      </c>
    </row>
    <row r="18" spans="1:26" ht="15" thickBot="1" x14ac:dyDescent="0.35">
      <c r="A18" s="74"/>
      <c r="B18" s="15" t="s">
        <v>19</v>
      </c>
      <c r="C18" s="4">
        <f>log!C18/30</f>
        <v>0</v>
      </c>
      <c r="D18" s="4">
        <f>log!D18/30</f>
        <v>0</v>
      </c>
      <c r="E18" s="4">
        <f>log!E18/30</f>
        <v>0</v>
      </c>
      <c r="F18" s="4">
        <f>log!F18/30</f>
        <v>0</v>
      </c>
      <c r="G18" s="4">
        <f>log!G18/30</f>
        <v>0</v>
      </c>
      <c r="H18" s="4">
        <f>log!H18/30</f>
        <v>0</v>
      </c>
      <c r="I18" s="4">
        <f>log!I18/30</f>
        <v>0</v>
      </c>
      <c r="J18" s="4">
        <f>log!J18/30</f>
        <v>25.866666666666667</v>
      </c>
      <c r="K18" s="4">
        <f>log!K18/30</f>
        <v>35.533333333333331</v>
      </c>
      <c r="L18" s="4">
        <f>log!L18/30</f>
        <v>3817.5</v>
      </c>
      <c r="M18" s="4">
        <f>log!M18/30</f>
        <v>78.966666666666669</v>
      </c>
      <c r="N18" s="4">
        <f>log!N18/30</f>
        <v>18.733333333333334</v>
      </c>
      <c r="O18" s="4">
        <f>log!O18/30</f>
        <v>15.2</v>
      </c>
      <c r="P18" s="9">
        <f>log!P18/30</f>
        <v>15.166666666666666</v>
      </c>
      <c r="Q18" s="6"/>
      <c r="R18" s="29">
        <f>P18</f>
        <v>15.166666666666666</v>
      </c>
      <c r="S18" s="29">
        <v>0</v>
      </c>
      <c r="T18" s="29">
        <f t="shared" si="0"/>
        <v>3991.7999999999997</v>
      </c>
      <c r="U18" s="29">
        <f>O18</f>
        <v>15.2</v>
      </c>
      <c r="V18" s="29">
        <f>N18</f>
        <v>18.733333333333334</v>
      </c>
      <c r="W18" s="29">
        <f>M18</f>
        <v>78.966666666666669</v>
      </c>
      <c r="X18" s="29"/>
      <c r="Y18" s="29"/>
      <c r="Z18" s="29"/>
    </row>
    <row r="19" spans="1:26" ht="15" thickBot="1" x14ac:dyDescent="0.35">
      <c r="Q19" s="7"/>
      <c r="R19" s="19">
        <f>SUM(R5:R18)</f>
        <v>241197.73333333331</v>
      </c>
      <c r="S19" s="20">
        <f t="shared" ref="S19:T19" si="1">SUM(S5:S18)</f>
        <v>12507.266666666666</v>
      </c>
      <c r="T19" s="20">
        <f t="shared" si="1"/>
        <v>901008.2333333334</v>
      </c>
      <c r="U19" s="20">
        <f t="shared" ref="U19" si="2">SUM(U5:U18)</f>
        <v>405959.7333333334</v>
      </c>
      <c r="V19" s="20">
        <f t="shared" ref="V19" si="3">SUM(V5:V18)</f>
        <v>376195.73333333334</v>
      </c>
      <c r="W19" s="20">
        <f t="shared" ref="W19" si="4">SUM(W5:W18)</f>
        <v>101702.76666666666</v>
      </c>
      <c r="X19" s="20">
        <f t="shared" ref="X19" si="5">SUM(X5:X18)</f>
        <v>4019.7666666666664</v>
      </c>
      <c r="Y19" s="20">
        <f t="shared" ref="Y19" si="6">SUM(Y5:Y18)</f>
        <v>123.8</v>
      </c>
      <c r="Z19" s="21">
        <f t="shared" ref="Z19" si="7">SUM(Z5:Z18)</f>
        <v>7.7</v>
      </c>
    </row>
  </sheetData>
  <mergeCells count="5">
    <mergeCell ref="C1:P1"/>
    <mergeCell ref="C2:I2"/>
    <mergeCell ref="J2:P2"/>
    <mergeCell ref="A5:A11"/>
    <mergeCell ref="A12:A18"/>
  </mergeCell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Z19"/>
  <sheetViews>
    <sheetView workbookViewId="0">
      <selection activeCell="L15" sqref="L15"/>
    </sheetView>
  </sheetViews>
  <sheetFormatPr baseColWidth="10" defaultColWidth="9.109375" defaultRowHeight="14.4" x14ac:dyDescent="0.3"/>
  <cols>
    <col min="1" max="2" width="26.44140625" bestFit="1" customWidth="1"/>
    <col min="3" max="5" width="4.5546875" bestFit="1" customWidth="1"/>
    <col min="6" max="9" width="3.5546875" bestFit="1" customWidth="1"/>
    <col min="10" max="12" width="4.5546875" bestFit="1" customWidth="1"/>
    <col min="13" max="16" width="3.5546875" bestFit="1" customWidth="1"/>
    <col min="18" max="18" width="30.109375" bestFit="1" customWidth="1"/>
    <col min="19" max="19" width="22.44140625" bestFit="1" customWidth="1"/>
    <col min="20" max="20" width="19.5546875" bestFit="1" customWidth="1"/>
    <col min="21" max="24" width="7.109375" bestFit="1" customWidth="1"/>
    <col min="25" max="25" width="6.88671875" bestFit="1" customWidth="1"/>
    <col min="26" max="26" width="6.6640625" bestFit="1" customWidth="1"/>
  </cols>
  <sheetData>
    <row r="1" spans="1:26" x14ac:dyDescent="0.3">
      <c r="B1" s="1"/>
      <c r="C1" s="74" t="s">
        <v>21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26" x14ac:dyDescent="0.3">
      <c r="B2" s="1" t="s">
        <v>1</v>
      </c>
      <c r="C2" s="74" t="s">
        <v>2</v>
      </c>
      <c r="D2" s="74"/>
      <c r="E2" s="74"/>
      <c r="F2" s="74"/>
      <c r="G2" s="74"/>
      <c r="H2" s="74"/>
      <c r="I2" s="74"/>
      <c r="J2" s="74" t="s">
        <v>3</v>
      </c>
      <c r="K2" s="74"/>
      <c r="L2" s="74"/>
      <c r="M2" s="74"/>
      <c r="N2" s="74"/>
      <c r="O2" s="74"/>
      <c r="P2" s="74"/>
    </row>
    <row r="3" spans="1:26" ht="15" thickBot="1" x14ac:dyDescent="0.35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</row>
    <row r="4" spans="1:26" ht="15" thickBot="1" x14ac:dyDescent="0.35">
      <c r="A4" s="1" t="s">
        <v>1</v>
      </c>
      <c r="B4" s="1" t="s">
        <v>20</v>
      </c>
      <c r="R4" s="31" t="s">
        <v>23</v>
      </c>
      <c r="S4" s="32" t="s">
        <v>24</v>
      </c>
      <c r="T4" s="32" t="s">
        <v>25</v>
      </c>
      <c r="U4" s="33" t="s">
        <v>26</v>
      </c>
      <c r="V4" s="33" t="s">
        <v>27</v>
      </c>
      <c r="W4" s="33" t="s">
        <v>28</v>
      </c>
      <c r="X4" s="33" t="s">
        <v>29</v>
      </c>
      <c r="Y4" s="33" t="s">
        <v>30</v>
      </c>
      <c r="Z4" s="34" t="s">
        <v>31</v>
      </c>
    </row>
    <row r="5" spans="1:26" x14ac:dyDescent="0.3">
      <c r="A5" s="74" t="s">
        <v>2</v>
      </c>
      <c r="B5" s="12" t="s">
        <v>13</v>
      </c>
      <c r="C5" s="10">
        <v>0.93695678130835769</v>
      </c>
      <c r="D5" s="11">
        <v>4.575192117567832E-2</v>
      </c>
      <c r="E5" s="11">
        <v>1.7269327576572398E-2</v>
      </c>
      <c r="F5" s="11">
        <v>2.1969939391623719E-5</v>
      </c>
      <c r="G5" s="11"/>
      <c r="H5" s="11"/>
      <c r="I5" s="11"/>
      <c r="J5" s="3"/>
      <c r="K5" s="3"/>
      <c r="L5" s="3"/>
      <c r="M5" s="3"/>
      <c r="N5" s="3"/>
      <c r="O5" s="3"/>
      <c r="P5" s="3"/>
      <c r="R5" s="35">
        <f>C5</f>
        <v>0.93695678130835769</v>
      </c>
      <c r="S5" s="35">
        <f>SUM(D5:I5)</f>
        <v>6.3043218691642353E-2</v>
      </c>
      <c r="T5" s="35">
        <f>SUM(C5:P5)-R5-S5</f>
        <v>0</v>
      </c>
      <c r="U5" s="35">
        <v>0</v>
      </c>
      <c r="V5" s="35">
        <f>0</f>
        <v>0</v>
      </c>
      <c r="W5" s="35">
        <v>0</v>
      </c>
      <c r="X5" s="35">
        <v>0</v>
      </c>
      <c r="Y5" s="35">
        <v>0</v>
      </c>
      <c r="Z5" s="35">
        <v>0</v>
      </c>
    </row>
    <row r="6" spans="1:26" x14ac:dyDescent="0.3">
      <c r="A6" s="74"/>
      <c r="B6" s="16" t="s">
        <v>14</v>
      </c>
      <c r="C6" s="3">
        <v>0.83125293289535429</v>
      </c>
      <c r="D6" s="10">
        <v>0.13995511724012649</v>
      </c>
      <c r="E6" s="11">
        <v>2.8789300797747538E-2</v>
      </c>
      <c r="F6" s="11">
        <v>2.6490667716201692E-6</v>
      </c>
      <c r="G6" s="11"/>
      <c r="H6" s="11"/>
      <c r="I6" s="11"/>
      <c r="J6" s="3"/>
      <c r="K6" s="3"/>
      <c r="L6" s="3"/>
      <c r="M6" s="3"/>
      <c r="N6" s="3"/>
      <c r="O6" s="3"/>
      <c r="P6" s="3"/>
      <c r="R6" s="36">
        <f>D6</f>
        <v>0.13995511724012649</v>
      </c>
      <c r="S6" s="36">
        <f>SUM(E6:I6)</f>
        <v>2.8791949864519158E-2</v>
      </c>
      <c r="T6" s="36">
        <f t="shared" ref="T6:T18" si="0">SUM(C6:P6)-R6-S6</f>
        <v>0.83125293289535429</v>
      </c>
      <c r="U6" s="36">
        <f>C6</f>
        <v>0.83125293289535429</v>
      </c>
      <c r="V6" s="36">
        <v>0</v>
      </c>
      <c r="W6" s="36">
        <v>0</v>
      </c>
      <c r="X6" s="36">
        <v>0</v>
      </c>
      <c r="Y6" s="36">
        <v>0</v>
      </c>
      <c r="Z6" s="36">
        <v>0</v>
      </c>
    </row>
    <row r="7" spans="1:26" x14ac:dyDescent="0.3">
      <c r="A7" s="74"/>
      <c r="B7" s="17" t="s">
        <v>15</v>
      </c>
      <c r="C7" s="3">
        <v>0.42553127008242819</v>
      </c>
      <c r="D7" s="3">
        <v>0.27557463740937921</v>
      </c>
      <c r="E7" s="10">
        <v>0.29837519249933731</v>
      </c>
      <c r="F7" s="11">
        <v>5.1860433933458689E-4</v>
      </c>
      <c r="G7" s="11">
        <v>2.956695207152719E-7</v>
      </c>
      <c r="H7" s="11"/>
      <c r="I7" s="11"/>
      <c r="J7" s="3"/>
      <c r="K7" s="3"/>
      <c r="L7" s="3"/>
      <c r="M7" s="3"/>
      <c r="N7" s="3"/>
      <c r="O7" s="3"/>
      <c r="P7" s="3"/>
      <c r="R7" s="37">
        <f>E7</f>
        <v>0.29837519249933731</v>
      </c>
      <c r="S7" s="37">
        <f>SUM(F7:I7)</f>
        <v>5.1890000885530211E-4</v>
      </c>
      <c r="T7" s="37">
        <f t="shared" si="0"/>
        <v>0.70110590749180735</v>
      </c>
      <c r="U7" s="37">
        <f>D7</f>
        <v>0.27557463740937921</v>
      </c>
      <c r="V7" s="37">
        <f>C7</f>
        <v>0.42553127008242819</v>
      </c>
      <c r="W7" s="37">
        <v>0</v>
      </c>
      <c r="X7" s="37">
        <v>0</v>
      </c>
      <c r="Y7" s="37">
        <v>0</v>
      </c>
      <c r="Z7" s="37">
        <v>0</v>
      </c>
    </row>
    <row r="8" spans="1:26" x14ac:dyDescent="0.3">
      <c r="A8" s="74"/>
      <c r="B8" s="13" t="s">
        <v>16</v>
      </c>
      <c r="C8" s="3">
        <v>0.15976554235187709</v>
      </c>
      <c r="D8" s="3">
        <v>0.15363439580189681</v>
      </c>
      <c r="E8" s="3">
        <v>0.68382337554842021</v>
      </c>
      <c r="F8" s="10">
        <v>2.7482044831538791E-3</v>
      </c>
      <c r="G8" s="11">
        <v>2.7319291604956071E-5</v>
      </c>
      <c r="H8" s="11">
        <v>1.162523047019407E-6</v>
      </c>
      <c r="I8" s="11"/>
      <c r="J8" s="3"/>
      <c r="K8" s="3"/>
      <c r="L8" s="3"/>
      <c r="M8" s="3"/>
      <c r="N8" s="3"/>
      <c r="O8" s="3"/>
      <c r="P8" s="3"/>
      <c r="R8" s="38">
        <f>F8</f>
        <v>2.7482044831538791E-3</v>
      </c>
      <c r="S8" s="38">
        <f>SUM(G8:I8)</f>
        <v>2.8481814651975477E-5</v>
      </c>
      <c r="T8" s="38">
        <f t="shared" si="0"/>
        <v>0.99722331370219408</v>
      </c>
      <c r="U8" s="38">
        <f>E8</f>
        <v>0.68382337554842021</v>
      </c>
      <c r="V8" s="38">
        <f>D8</f>
        <v>0.15363439580189681</v>
      </c>
      <c r="W8" s="38">
        <f>C8</f>
        <v>0.15976554235187709</v>
      </c>
      <c r="X8" s="38">
        <v>0</v>
      </c>
      <c r="Y8" s="38">
        <v>0</v>
      </c>
      <c r="Z8" s="38">
        <v>0</v>
      </c>
    </row>
    <row r="9" spans="1:26" x14ac:dyDescent="0.3">
      <c r="A9" s="74"/>
      <c r="B9" s="18" t="s">
        <v>17</v>
      </c>
      <c r="C9" s="3">
        <v>4.2620302244862879E-2</v>
      </c>
      <c r="D9" s="3">
        <v>4.1744745601682703E-2</v>
      </c>
      <c r="E9" s="3">
        <v>0.90845775862579947</v>
      </c>
      <c r="F9" s="3">
        <v>6.9511068509343649E-3</v>
      </c>
      <c r="G9" s="10">
        <v>1.9475631327992501E-4</v>
      </c>
      <c r="H9" s="11">
        <v>2.7943297122771841E-5</v>
      </c>
      <c r="I9" s="11">
        <v>3.387066317911738E-6</v>
      </c>
      <c r="J9" s="3"/>
      <c r="K9" s="3"/>
      <c r="L9" s="3"/>
      <c r="M9" s="3"/>
      <c r="N9" s="3"/>
      <c r="O9" s="3"/>
      <c r="P9" s="3"/>
      <c r="R9" s="39">
        <f>G9</f>
        <v>1.9475631327992501E-4</v>
      </c>
      <c r="S9" s="39">
        <f>SUM(H9:I9)</f>
        <v>3.1330363440683581E-5</v>
      </c>
      <c r="T9" s="39">
        <f t="shared" si="0"/>
        <v>0.99977391332327925</v>
      </c>
      <c r="U9" s="39">
        <f>F9</f>
        <v>6.9511068509343649E-3</v>
      </c>
      <c r="V9" s="39">
        <f>E9</f>
        <v>0.90845775862579947</v>
      </c>
      <c r="W9" s="39">
        <f>D9</f>
        <v>4.1744745601682703E-2</v>
      </c>
      <c r="X9" s="39">
        <f>C9</f>
        <v>4.2620302244862879E-2</v>
      </c>
      <c r="Y9" s="39">
        <v>0</v>
      </c>
      <c r="Z9" s="39">
        <v>0</v>
      </c>
    </row>
    <row r="10" spans="1:26" x14ac:dyDescent="0.3">
      <c r="A10" s="74"/>
      <c r="B10" s="14" t="s">
        <v>18</v>
      </c>
      <c r="C10" s="3">
        <v>9.1974767931993339E-3</v>
      </c>
      <c r="D10" s="3">
        <v>1.349198417410832E-2</v>
      </c>
      <c r="E10" s="3">
        <v>0.95914780042445369</v>
      </c>
      <c r="F10" s="3">
        <v>1.7483730254378278E-2</v>
      </c>
      <c r="G10" s="3">
        <v>4.3209622518386128E-4</v>
      </c>
      <c r="H10" s="10">
        <v>2.175178276435765E-4</v>
      </c>
      <c r="I10" s="11">
        <v>2.9394301032915741E-5</v>
      </c>
      <c r="J10" s="3"/>
      <c r="K10" s="3"/>
      <c r="L10" s="3"/>
      <c r="M10" s="3"/>
      <c r="N10" s="3"/>
      <c r="O10" s="3"/>
      <c r="P10" s="3"/>
      <c r="R10" s="40">
        <f>H10</f>
        <v>2.175178276435765E-4</v>
      </c>
      <c r="S10" s="40">
        <f>SUM(I10)</f>
        <v>2.9394301032915741E-5</v>
      </c>
      <c r="T10" s="40">
        <f t="shared" si="0"/>
        <v>0.99975308787132344</v>
      </c>
      <c r="U10" s="40">
        <f>G10</f>
        <v>4.3209622518386128E-4</v>
      </c>
      <c r="V10" s="40">
        <f>F10</f>
        <v>1.7483730254378278E-2</v>
      </c>
      <c r="W10" s="40">
        <f>E10</f>
        <v>0.95914780042445369</v>
      </c>
      <c r="X10" s="40">
        <f>D10</f>
        <v>1.349198417410832E-2</v>
      </c>
      <c r="Y10" s="40">
        <f>C10</f>
        <v>9.1974767931993339E-3</v>
      </c>
      <c r="Z10" s="40">
        <v>0</v>
      </c>
    </row>
    <row r="11" spans="1:26" x14ac:dyDescent="0.3">
      <c r="A11" s="74"/>
      <c r="B11" s="15" t="s">
        <v>19</v>
      </c>
      <c r="C11" s="3">
        <v>3.2348863588623281E-3</v>
      </c>
      <c r="D11" s="3">
        <v>8.1922446750409619E-3</v>
      </c>
      <c r="E11" s="3">
        <v>0.91963197916229045</v>
      </c>
      <c r="F11" s="3">
        <v>6.5061826940581713E-2</v>
      </c>
      <c r="G11" s="3">
        <v>2.058564046548755E-3</v>
      </c>
      <c r="H11" s="3">
        <v>7.1419568961895562E-4</v>
      </c>
      <c r="I11" s="10">
        <v>1.106303127056814E-3</v>
      </c>
      <c r="J11" s="3"/>
      <c r="K11" s="3"/>
      <c r="L11" s="3"/>
      <c r="M11" s="3"/>
      <c r="N11" s="3"/>
      <c r="O11" s="3"/>
      <c r="P11" s="3"/>
      <c r="R11" s="41">
        <f>I11</f>
        <v>1.106303127056814E-3</v>
      </c>
      <c r="S11" s="41">
        <v>0</v>
      </c>
      <c r="T11" s="41">
        <f t="shared" si="0"/>
        <v>0.99889369687294316</v>
      </c>
      <c r="U11" s="41">
        <f>H11</f>
        <v>7.1419568961895562E-4</v>
      </c>
      <c r="V11" s="41">
        <f>G11</f>
        <v>2.058564046548755E-3</v>
      </c>
      <c r="W11" s="41">
        <f>F11</f>
        <v>6.5061826940581713E-2</v>
      </c>
      <c r="X11" s="41">
        <f>E11</f>
        <v>0.91963197916229045</v>
      </c>
      <c r="Y11" s="41">
        <f>D11</f>
        <v>8.1922446750409619E-3</v>
      </c>
      <c r="Z11" s="41">
        <f>C11</f>
        <v>3.2348863588623281E-3</v>
      </c>
    </row>
    <row r="12" spans="1:26" x14ac:dyDescent="0.3">
      <c r="A12" s="74" t="s">
        <v>3</v>
      </c>
      <c r="B12" s="12" t="s">
        <v>13</v>
      </c>
      <c r="C12" s="3"/>
      <c r="D12" s="3"/>
      <c r="E12" s="3"/>
      <c r="F12" s="3"/>
      <c r="G12" s="3"/>
      <c r="H12" s="3"/>
      <c r="I12" s="3"/>
      <c r="J12" s="10">
        <v>0.91244235582182398</v>
      </c>
      <c r="K12" s="11">
        <v>6.881129613547865E-2</v>
      </c>
      <c r="L12" s="11">
        <v>1.874488359866618E-2</v>
      </c>
      <c r="M12" s="11">
        <v>1.464444031145796E-6</v>
      </c>
      <c r="N12" s="11"/>
      <c r="O12" s="11"/>
      <c r="P12" s="11"/>
      <c r="R12" s="42">
        <f>J12</f>
        <v>0.91244235582182398</v>
      </c>
      <c r="S12" s="42">
        <f>SUM(K12:P12)</f>
        <v>8.7557644178175978E-2</v>
      </c>
      <c r="T12" s="42">
        <f t="shared" si="0"/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</row>
    <row r="13" spans="1:26" x14ac:dyDescent="0.3">
      <c r="A13" s="74"/>
      <c r="B13" s="16" t="s">
        <v>14</v>
      </c>
      <c r="C13" s="3"/>
      <c r="D13" s="3"/>
      <c r="E13" s="3"/>
      <c r="F13" s="3"/>
      <c r="G13" s="3"/>
      <c r="H13" s="3"/>
      <c r="I13" s="3"/>
      <c r="J13" s="3">
        <v>0.79698671171685886</v>
      </c>
      <c r="K13" s="10">
        <v>0.12901887502263351</v>
      </c>
      <c r="L13" s="11">
        <v>7.3990457891137687E-2</v>
      </c>
      <c r="M13" s="11">
        <v>3.9553693699711872E-6</v>
      </c>
      <c r="N13" s="11"/>
      <c r="O13" s="11"/>
      <c r="P13" s="11"/>
      <c r="R13" s="36">
        <f>K13</f>
        <v>0.12901887502263351</v>
      </c>
      <c r="S13" s="36">
        <f>SUM(L13:P13)</f>
        <v>7.3994413260507652E-2</v>
      </c>
      <c r="T13" s="36">
        <f t="shared" si="0"/>
        <v>0.79698671171685875</v>
      </c>
      <c r="U13" s="36">
        <f>J13</f>
        <v>0.79698671171685886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</row>
    <row r="14" spans="1:26" x14ac:dyDescent="0.3">
      <c r="A14" s="74"/>
      <c r="B14" s="17" t="s">
        <v>15</v>
      </c>
      <c r="C14" s="3"/>
      <c r="D14" s="3"/>
      <c r="E14" s="3"/>
      <c r="F14" s="3"/>
      <c r="G14" s="3"/>
      <c r="H14" s="3"/>
      <c r="I14" s="3"/>
      <c r="J14" s="3">
        <v>0.58429644024120353</v>
      </c>
      <c r="K14" s="3">
        <v>0.10837372878479221</v>
      </c>
      <c r="L14" s="10">
        <v>0.30722527146707262</v>
      </c>
      <c r="M14" s="11">
        <v>1.016259736711199E-4</v>
      </c>
      <c r="N14" s="11">
        <v>2.5144570805225549E-6</v>
      </c>
      <c r="O14" s="11">
        <v>4.1907618008709238E-7</v>
      </c>
      <c r="P14" s="11"/>
      <c r="R14" s="37">
        <f>L14</f>
        <v>0.30722527146707262</v>
      </c>
      <c r="S14" s="37">
        <f>SUM(M14:P14)</f>
        <v>1.0455950693172956E-4</v>
      </c>
      <c r="T14" s="37">
        <f t="shared" si="0"/>
        <v>0.69267016902599576</v>
      </c>
      <c r="U14" s="37">
        <f>K14</f>
        <v>0.10837372878479221</v>
      </c>
      <c r="V14" s="37">
        <f>J14</f>
        <v>0.58429644024120353</v>
      </c>
      <c r="W14" s="37">
        <v>0</v>
      </c>
      <c r="X14" s="37">
        <v>0</v>
      </c>
      <c r="Y14" s="37">
        <v>0</v>
      </c>
      <c r="Z14" s="37">
        <v>0</v>
      </c>
    </row>
    <row r="15" spans="1:26" x14ac:dyDescent="0.3">
      <c r="A15" s="74"/>
      <c r="B15" s="13" t="s">
        <v>16</v>
      </c>
      <c r="C15" s="3"/>
      <c r="D15" s="3"/>
      <c r="E15" s="3"/>
      <c r="F15" s="3"/>
      <c r="G15" s="3"/>
      <c r="H15" s="3"/>
      <c r="I15" s="3"/>
      <c r="J15" s="3">
        <v>0.35591186528052943</v>
      </c>
      <c r="K15" s="3">
        <v>5.2710932154430908E-2</v>
      </c>
      <c r="L15" s="3">
        <v>0.58994328144736996</v>
      </c>
      <c r="M15" s="10">
        <v>1.3942819600364111E-3</v>
      </c>
      <c r="N15" s="11">
        <v>3.6589991661547459E-5</v>
      </c>
      <c r="O15" s="11">
        <v>2.8458882403425802E-6</v>
      </c>
      <c r="P15" s="11">
        <v>2.032777314530414E-7</v>
      </c>
      <c r="R15" s="38">
        <f>M15</f>
        <v>1.3942819600364111E-3</v>
      </c>
      <c r="S15" s="38">
        <f>SUM(N15:P15)</f>
        <v>3.9639157633343083E-5</v>
      </c>
      <c r="T15" s="38">
        <f t="shared" si="0"/>
        <v>0.99856607888233018</v>
      </c>
      <c r="U15" s="38">
        <f>L15</f>
        <v>0.58994328144736996</v>
      </c>
      <c r="V15" s="38">
        <f>K15</f>
        <v>5.2710932154430908E-2</v>
      </c>
      <c r="W15" s="38">
        <f>J15</f>
        <v>0.35591186528052943</v>
      </c>
      <c r="X15" s="38">
        <v>0</v>
      </c>
      <c r="Y15" s="38">
        <v>0</v>
      </c>
      <c r="Z15" s="38">
        <v>0</v>
      </c>
    </row>
    <row r="16" spans="1:26" x14ac:dyDescent="0.3">
      <c r="A16" s="74"/>
      <c r="B16" s="18" t="s">
        <v>17</v>
      </c>
      <c r="C16" s="3"/>
      <c r="D16" s="3"/>
      <c r="E16" s="3"/>
      <c r="F16" s="3"/>
      <c r="G16" s="3"/>
      <c r="H16" s="3"/>
      <c r="I16" s="3"/>
      <c r="J16" s="3">
        <v>0.19649722272609951</v>
      </c>
      <c r="K16" s="3">
        <v>3.256894040068499E-2</v>
      </c>
      <c r="L16" s="3">
        <v>0.76570851849158583</v>
      </c>
      <c r="M16" s="3">
        <v>4.7554472685545149E-3</v>
      </c>
      <c r="N16" s="10">
        <v>3.8916195929861348E-4</v>
      </c>
      <c r="O16" s="11">
        <v>7.831185217918711E-5</v>
      </c>
      <c r="P16" s="11">
        <v>2.3973015973220539E-6</v>
      </c>
      <c r="R16" s="39">
        <f>N16</f>
        <v>3.8916195929861348E-4</v>
      </c>
      <c r="S16" s="39">
        <f>SUM(O16:P16)</f>
        <v>8.0709153776509161E-5</v>
      </c>
      <c r="T16" s="39">
        <f t="shared" si="0"/>
        <v>0.99953012888692483</v>
      </c>
      <c r="U16" s="39">
        <f>M16</f>
        <v>4.7554472685545149E-3</v>
      </c>
      <c r="V16" s="39">
        <f>L16</f>
        <v>0.76570851849158583</v>
      </c>
      <c r="W16" s="39">
        <f>K16</f>
        <v>3.256894040068499E-2</v>
      </c>
      <c r="X16" s="39"/>
      <c r="Y16" s="39">
        <v>0</v>
      </c>
      <c r="Z16" s="39">
        <v>0</v>
      </c>
    </row>
    <row r="17" spans="1:26" x14ac:dyDescent="0.3">
      <c r="A17" s="74"/>
      <c r="B17" s="14" t="s">
        <v>18</v>
      </c>
      <c r="C17" s="3"/>
      <c r="D17" s="3"/>
      <c r="E17" s="3"/>
      <c r="F17" s="3"/>
      <c r="G17" s="3"/>
      <c r="H17" s="3"/>
      <c r="I17" s="3"/>
      <c r="J17" s="3">
        <v>4.5818325110029472E-2</v>
      </c>
      <c r="K17" s="3">
        <v>3.1041353320864249E-2</v>
      </c>
      <c r="L17" s="3">
        <v>0.90777227090837442</v>
      </c>
      <c r="M17" s="3">
        <v>1.3314537210218731E-2</v>
      </c>
      <c r="N17" s="3">
        <v>1.2820583974825031E-3</v>
      </c>
      <c r="O17" s="10">
        <v>6.7710443503404946E-4</v>
      </c>
      <c r="P17" s="11">
        <v>9.4350617996547873E-5</v>
      </c>
      <c r="R17" s="40">
        <f>O17</f>
        <v>6.7710443503404946E-4</v>
      </c>
      <c r="S17" s="40">
        <f>P17</f>
        <v>9.4350617996547873E-5</v>
      </c>
      <c r="T17" s="40">
        <f t="shared" si="0"/>
        <v>0.99922854494696933</v>
      </c>
      <c r="U17" s="40">
        <f>N17</f>
        <v>1.2820583974825031E-3</v>
      </c>
      <c r="V17" s="40">
        <f>M17</f>
        <v>1.3314537210218731E-2</v>
      </c>
      <c r="W17" s="40">
        <f>L17</f>
        <v>0.90777227090837442</v>
      </c>
      <c r="X17" s="40"/>
      <c r="Y17" s="40"/>
      <c r="Z17" s="40">
        <v>0</v>
      </c>
    </row>
    <row r="18" spans="1:26" ht="15" thickBot="1" x14ac:dyDescent="0.35">
      <c r="A18" s="74"/>
      <c r="B18" s="15" t="s">
        <v>19</v>
      </c>
      <c r="C18" s="3"/>
      <c r="D18" s="3"/>
      <c r="E18" s="3"/>
      <c r="F18" s="3"/>
      <c r="G18" s="3"/>
      <c r="H18" s="3"/>
      <c r="I18" s="3"/>
      <c r="J18" s="3">
        <v>6.4554234707883771E-3</v>
      </c>
      <c r="K18" s="3">
        <v>8.8678884276551673E-3</v>
      </c>
      <c r="L18" s="3">
        <v>0.95271568684541086</v>
      </c>
      <c r="M18" s="3">
        <v>1.9707343044198019E-2</v>
      </c>
      <c r="N18" s="3">
        <v>4.6751907095142634E-3</v>
      </c>
      <c r="O18" s="3">
        <v>3.7933931735560571E-3</v>
      </c>
      <c r="P18" s="10">
        <v>3.7850743288772061E-3</v>
      </c>
      <c r="R18" s="43">
        <f>P18</f>
        <v>3.7850743288772061E-3</v>
      </c>
      <c r="S18" s="43">
        <v>0</v>
      </c>
      <c r="T18" s="43">
        <f t="shared" si="0"/>
        <v>0.99621492567112269</v>
      </c>
      <c r="U18" s="43">
        <f>O18</f>
        <v>3.7933931735560571E-3</v>
      </c>
      <c r="V18" s="43">
        <f>N18</f>
        <v>4.6751907095142634E-3</v>
      </c>
      <c r="W18" s="43">
        <f>M18</f>
        <v>1.9707343044198019E-2</v>
      </c>
      <c r="X18" s="43"/>
      <c r="Y18" s="43"/>
      <c r="Z18" s="43"/>
    </row>
    <row r="19" spans="1:26" ht="15" thickBot="1" x14ac:dyDescent="0.35">
      <c r="R19" s="19"/>
      <c r="S19" s="20"/>
      <c r="T19" s="20"/>
      <c r="U19" s="20"/>
      <c r="V19" s="20"/>
      <c r="W19" s="20"/>
      <c r="X19" s="20"/>
      <c r="Y19" s="20"/>
      <c r="Z19" s="21"/>
    </row>
  </sheetData>
  <mergeCells count="5">
    <mergeCell ref="C1:P1"/>
    <mergeCell ref="C2:I2"/>
    <mergeCell ref="J2:P2"/>
    <mergeCell ref="A5:A11"/>
    <mergeCell ref="A12:A18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A54B-23D4-484B-B8CE-5C27A5C76910}">
  <sheetPr>
    <tabColor theme="9"/>
  </sheetPr>
  <dimension ref="A1:Z35"/>
  <sheetViews>
    <sheetView workbookViewId="0">
      <selection activeCell="A30" sqref="A30:B35"/>
    </sheetView>
  </sheetViews>
  <sheetFormatPr baseColWidth="10" defaultColWidth="9.109375" defaultRowHeight="14.4" x14ac:dyDescent="0.3"/>
  <cols>
    <col min="1" max="1" width="28.77734375" bestFit="1" customWidth="1"/>
    <col min="2" max="2" width="26.44140625" bestFit="1" customWidth="1"/>
    <col min="3" max="5" width="12.5546875" bestFit="1" customWidth="1"/>
    <col min="6" max="6" width="9" bestFit="1" customWidth="1"/>
    <col min="7" max="7" width="8" bestFit="1" customWidth="1"/>
    <col min="8" max="9" width="7" bestFit="1" customWidth="1"/>
    <col min="10" max="12" width="12.5546875" bestFit="1" customWidth="1"/>
    <col min="13" max="13" width="9" bestFit="1" customWidth="1"/>
    <col min="14" max="16" width="8" bestFit="1" customWidth="1"/>
    <col min="18" max="18" width="30.109375" bestFit="1" customWidth="1"/>
    <col min="19" max="19" width="22.33203125" bestFit="1" customWidth="1"/>
    <col min="20" max="20" width="19.44140625" bestFit="1" customWidth="1"/>
    <col min="21" max="23" width="12.5546875" bestFit="1" customWidth="1"/>
    <col min="24" max="24" width="10.5546875" bestFit="1" customWidth="1"/>
    <col min="25" max="25" width="9" bestFit="1" customWidth="1"/>
    <col min="26" max="26" width="8" bestFit="1" customWidth="1"/>
  </cols>
  <sheetData>
    <row r="1" spans="1:26" x14ac:dyDescent="0.3">
      <c r="B1" s="2"/>
      <c r="C1" s="74" t="s">
        <v>22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26" x14ac:dyDescent="0.3">
      <c r="B2" s="2" t="s">
        <v>1</v>
      </c>
      <c r="C2" s="74" t="s">
        <v>2</v>
      </c>
      <c r="D2" s="74"/>
      <c r="E2" s="74"/>
      <c r="F2" s="74"/>
      <c r="G2" s="74"/>
      <c r="H2" s="74"/>
      <c r="I2" s="74"/>
      <c r="J2" s="74" t="s">
        <v>3</v>
      </c>
      <c r="K2" s="74"/>
      <c r="L2" s="74"/>
      <c r="M2" s="74"/>
      <c r="N2" s="74"/>
      <c r="O2" s="74"/>
      <c r="P2" s="74"/>
    </row>
    <row r="3" spans="1:26" ht="15" thickBot="1" x14ac:dyDescent="0.35">
      <c r="B3" s="2" t="s">
        <v>12</v>
      </c>
      <c r="C3" s="12" t="s">
        <v>13</v>
      </c>
      <c r="D3" s="16" t="s">
        <v>14</v>
      </c>
      <c r="E3" s="17" t="s">
        <v>15</v>
      </c>
      <c r="F3" s="13" t="s">
        <v>16</v>
      </c>
      <c r="G3" s="18" t="s">
        <v>17</v>
      </c>
      <c r="H3" s="14" t="s">
        <v>18</v>
      </c>
      <c r="I3" s="15" t="s">
        <v>19</v>
      </c>
      <c r="J3" s="12" t="s">
        <v>13</v>
      </c>
      <c r="K3" s="16" t="s">
        <v>14</v>
      </c>
      <c r="L3" s="17" t="s">
        <v>15</v>
      </c>
      <c r="M3" s="13" t="s">
        <v>16</v>
      </c>
      <c r="N3" s="18" t="s">
        <v>17</v>
      </c>
      <c r="O3" s="14" t="s">
        <v>18</v>
      </c>
      <c r="P3" s="15" t="s">
        <v>19</v>
      </c>
    </row>
    <row r="4" spans="1:26" ht="15" thickBot="1" x14ac:dyDescent="0.35">
      <c r="A4" s="2" t="s">
        <v>1</v>
      </c>
      <c r="B4" s="2" t="s">
        <v>20</v>
      </c>
      <c r="R4" s="31" t="s">
        <v>23</v>
      </c>
      <c r="S4" s="32" t="s">
        <v>24</v>
      </c>
      <c r="T4" s="32" t="s">
        <v>25</v>
      </c>
      <c r="U4" s="33" t="s">
        <v>26</v>
      </c>
      <c r="V4" s="33" t="s">
        <v>27</v>
      </c>
      <c r="W4" s="33" t="s">
        <v>28</v>
      </c>
      <c r="X4" s="33" t="s">
        <v>29</v>
      </c>
      <c r="Y4" s="33" t="s">
        <v>30</v>
      </c>
      <c r="Z4" s="34" t="s">
        <v>31</v>
      </c>
    </row>
    <row r="5" spans="1:26" x14ac:dyDescent="0.3">
      <c r="A5" s="74" t="s">
        <v>2</v>
      </c>
      <c r="B5" s="12" t="s">
        <v>13</v>
      </c>
      <c r="C5" s="47">
        <f>57151820+SUM(shab!D5:I5)</f>
        <v>61094534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R5" s="30">
        <f>C5</f>
        <v>61094534</v>
      </c>
      <c r="S5" s="30">
        <f>SUM(D5:I5)</f>
        <v>0</v>
      </c>
      <c r="T5" s="30">
        <f>SUM(C5:P5)-R5-S5</f>
        <v>0</v>
      </c>
      <c r="U5" s="30">
        <v>0</v>
      </c>
      <c r="V5" s="30">
        <f>0</f>
        <v>0</v>
      </c>
      <c r="W5" s="30">
        <v>0</v>
      </c>
      <c r="X5" s="30">
        <v>0</v>
      </c>
      <c r="Y5" s="30">
        <v>0</v>
      </c>
      <c r="Z5" s="30">
        <v>0</v>
      </c>
    </row>
    <row r="6" spans="1:26" x14ac:dyDescent="0.3">
      <c r="A6" s="74"/>
      <c r="B6" s="16" t="s">
        <v>14</v>
      </c>
      <c r="C6" s="47">
        <v>118445200</v>
      </c>
      <c r="D6" s="47">
        <f>21952965+SUM(shab!E6:I6)</f>
        <v>26324763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R6" s="23">
        <f>D6</f>
        <v>26324763</v>
      </c>
      <c r="S6" s="23">
        <f>SUM(E6:I6)</f>
        <v>0</v>
      </c>
      <c r="T6" s="23">
        <f t="shared" ref="T6:T18" si="0">SUM(C6:P6)-R6-S6</f>
        <v>118445200</v>
      </c>
      <c r="U6" s="23">
        <f>C6</f>
        <v>118445200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</row>
    <row r="7" spans="1:26" x14ac:dyDescent="0.3">
      <c r="A7" s="74"/>
      <c r="B7" s="17" t="s">
        <v>15</v>
      </c>
      <c r="C7" s="47">
        <v>156426761</v>
      </c>
      <c r="D7" s="47">
        <v>118933640</v>
      </c>
      <c r="E7" s="47">
        <f>119774959+SUM(shab!F7:I7)</f>
        <v>119875589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R7" s="24">
        <f>E7</f>
        <v>119875589</v>
      </c>
      <c r="S7" s="24">
        <f>SUM(F7:I7)</f>
        <v>0</v>
      </c>
      <c r="T7" s="24">
        <f t="shared" si="0"/>
        <v>275360401</v>
      </c>
      <c r="U7" s="24">
        <f>D7</f>
        <v>118933640</v>
      </c>
      <c r="V7" s="24">
        <f>C7</f>
        <v>156426761</v>
      </c>
      <c r="W7" s="24">
        <v>0</v>
      </c>
      <c r="X7" s="24">
        <v>0</v>
      </c>
      <c r="Y7" s="24">
        <v>0</v>
      </c>
      <c r="Z7" s="24">
        <v>0</v>
      </c>
    </row>
    <row r="8" spans="1:26" x14ac:dyDescent="0.3">
      <c r="A8" s="74"/>
      <c r="B8" s="13" t="s">
        <v>16</v>
      </c>
      <c r="C8" s="47">
        <v>31701278</v>
      </c>
      <c r="D8" s="47">
        <v>35441809</v>
      </c>
      <c r="E8" s="47">
        <v>144353956</v>
      </c>
      <c r="F8" s="49">
        <f>329461+SUM(shab!G8:I8)</f>
        <v>334466</v>
      </c>
      <c r="G8" s="49"/>
      <c r="H8" s="49"/>
      <c r="I8" s="49"/>
      <c r="J8" s="47"/>
      <c r="K8" s="47"/>
      <c r="L8" s="47"/>
      <c r="M8" s="47"/>
      <c r="N8" s="47"/>
      <c r="O8" s="47"/>
      <c r="P8" s="47"/>
      <c r="R8" s="25">
        <f>F8</f>
        <v>334466</v>
      </c>
      <c r="S8" s="25">
        <f>SUM(G8:I8)</f>
        <v>0</v>
      </c>
      <c r="T8" s="25">
        <f t="shared" si="0"/>
        <v>211497043</v>
      </c>
      <c r="U8" s="25">
        <f>E8</f>
        <v>144353956</v>
      </c>
      <c r="V8" s="25">
        <f>D8</f>
        <v>35441809</v>
      </c>
      <c r="W8" s="25">
        <f>C8</f>
        <v>31701278</v>
      </c>
      <c r="X8" s="25">
        <v>0</v>
      </c>
      <c r="Y8" s="25">
        <v>0</v>
      </c>
      <c r="Z8" s="25">
        <v>0</v>
      </c>
    </row>
    <row r="9" spans="1:26" x14ac:dyDescent="0.3">
      <c r="A9" s="74"/>
      <c r="B9" s="18" t="s">
        <v>17</v>
      </c>
      <c r="C9" s="47">
        <v>2851182</v>
      </c>
      <c r="D9" s="47">
        <v>3304971</v>
      </c>
      <c r="E9" s="47">
        <v>65606771</v>
      </c>
      <c r="F9" s="49">
        <v>306635</v>
      </c>
      <c r="G9" s="49">
        <f>11363+SUM(shab!H9:I9)</f>
        <v>12876</v>
      </c>
      <c r="H9" s="49"/>
      <c r="I9" s="49"/>
      <c r="J9" s="47"/>
      <c r="K9" s="47"/>
      <c r="L9" s="47"/>
      <c r="M9" s="47"/>
      <c r="N9" s="47"/>
      <c r="O9" s="47"/>
      <c r="P9" s="47"/>
      <c r="R9" s="26">
        <f>G9</f>
        <v>12876</v>
      </c>
      <c r="S9" s="26">
        <f>SUM(H9:I9)</f>
        <v>0</v>
      </c>
      <c r="T9" s="26">
        <f t="shared" si="0"/>
        <v>72069559</v>
      </c>
      <c r="U9" s="26">
        <f>F9</f>
        <v>306635</v>
      </c>
      <c r="V9" s="26">
        <f>E9</f>
        <v>65606771</v>
      </c>
      <c r="W9" s="26">
        <f>D9</f>
        <v>3304971</v>
      </c>
      <c r="X9" s="26">
        <f>C9</f>
        <v>2851182</v>
      </c>
      <c r="Y9" s="26">
        <v>0</v>
      </c>
      <c r="Z9" s="26">
        <v>0</v>
      </c>
    </row>
    <row r="10" spans="1:26" x14ac:dyDescent="0.3">
      <c r="A10" s="74"/>
      <c r="B10" s="14" t="s">
        <v>18</v>
      </c>
      <c r="C10" s="47">
        <v>173836</v>
      </c>
      <c r="D10" s="47">
        <v>333193</v>
      </c>
      <c r="E10" s="47">
        <v>18895573</v>
      </c>
      <c r="F10" s="49">
        <v>217720</v>
      </c>
      <c r="G10" s="49">
        <v>9634</v>
      </c>
      <c r="H10" s="49">
        <f>5168+SUM(shab!I10)</f>
        <v>6014</v>
      </c>
      <c r="I10" s="49"/>
      <c r="J10" s="47"/>
      <c r="K10" s="47"/>
      <c r="L10" s="47"/>
      <c r="M10" s="47"/>
      <c r="N10" s="47"/>
      <c r="O10" s="47"/>
      <c r="P10" s="47"/>
      <c r="R10" s="27">
        <f>H10</f>
        <v>6014</v>
      </c>
      <c r="S10" s="27">
        <f>SUM(I10)</f>
        <v>0</v>
      </c>
      <c r="T10" s="27">
        <f t="shared" si="0"/>
        <v>19629956</v>
      </c>
      <c r="U10" s="27">
        <f>G10</f>
        <v>9634</v>
      </c>
      <c r="V10" s="27">
        <f>F10</f>
        <v>217720</v>
      </c>
      <c r="W10" s="27">
        <f>E10</f>
        <v>18895573</v>
      </c>
      <c r="X10" s="27">
        <f>D10</f>
        <v>333193</v>
      </c>
      <c r="Y10" s="27">
        <f>C10</f>
        <v>173836</v>
      </c>
      <c r="Z10" s="27">
        <v>0</v>
      </c>
    </row>
    <row r="11" spans="1:26" x14ac:dyDescent="0.3">
      <c r="A11" s="74"/>
      <c r="B11" s="15" t="s">
        <v>19</v>
      </c>
      <c r="C11" s="47">
        <v>11844</v>
      </c>
      <c r="D11" s="47">
        <v>35047</v>
      </c>
      <c r="E11" s="47">
        <v>3800095</v>
      </c>
      <c r="F11" s="49">
        <v>173189</v>
      </c>
      <c r="G11" s="49">
        <v>8997</v>
      </c>
      <c r="H11" s="49">
        <v>2431</v>
      </c>
      <c r="I11" s="49">
        <v>1948</v>
      </c>
      <c r="J11" s="47"/>
      <c r="K11" s="47"/>
      <c r="L11" s="47"/>
      <c r="M11" s="47"/>
      <c r="N11" s="47"/>
      <c r="O11" s="47"/>
      <c r="P11" s="47"/>
      <c r="R11" s="28">
        <f>I11</f>
        <v>1948</v>
      </c>
      <c r="S11" s="28">
        <v>0</v>
      </c>
      <c r="T11" s="28">
        <f t="shared" si="0"/>
        <v>4031603</v>
      </c>
      <c r="U11" s="28">
        <f>H11</f>
        <v>2431</v>
      </c>
      <c r="V11" s="28">
        <f>G11</f>
        <v>8997</v>
      </c>
      <c r="W11" s="28">
        <f>F11</f>
        <v>173189</v>
      </c>
      <c r="X11" s="28">
        <f>E11</f>
        <v>3800095</v>
      </c>
      <c r="Y11" s="28">
        <f>D11</f>
        <v>35047</v>
      </c>
      <c r="Z11" s="28">
        <f>C11</f>
        <v>11844</v>
      </c>
    </row>
    <row r="12" spans="1:26" x14ac:dyDescent="0.3">
      <c r="A12" s="74" t="s">
        <v>3</v>
      </c>
      <c r="B12" s="12" t="s">
        <v>13</v>
      </c>
      <c r="C12" s="47"/>
      <c r="D12" s="47"/>
      <c r="E12" s="47"/>
      <c r="F12" s="47"/>
      <c r="G12" s="47"/>
      <c r="H12" s="47"/>
      <c r="I12" s="47"/>
      <c r="J12" s="47">
        <f>70166350+SUM(shab!K12:P12)</f>
        <v>77128766</v>
      </c>
      <c r="K12" s="47"/>
      <c r="L12" s="47"/>
      <c r="M12" s="47"/>
      <c r="N12" s="47"/>
      <c r="O12" s="47"/>
      <c r="P12" s="47"/>
      <c r="R12" s="22">
        <f>J12</f>
        <v>77128766</v>
      </c>
      <c r="S12" s="22">
        <f>SUM(K12:P12)</f>
        <v>0</v>
      </c>
      <c r="T12" s="22">
        <f t="shared" si="0"/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</row>
    <row r="13" spans="1:26" x14ac:dyDescent="0.3">
      <c r="A13" s="74"/>
      <c r="B13" s="16" t="s">
        <v>14</v>
      </c>
      <c r="C13" s="47"/>
      <c r="D13" s="47"/>
      <c r="E13" s="47"/>
      <c r="F13" s="47"/>
      <c r="G13" s="47"/>
      <c r="H13" s="47"/>
      <c r="I13" s="47"/>
      <c r="J13" s="47">
        <v>199005955</v>
      </c>
      <c r="K13" s="47">
        <f>34511389+SUM(shab!L13:P13)</f>
        <v>52727981</v>
      </c>
      <c r="L13" s="47"/>
      <c r="M13" s="47"/>
      <c r="N13" s="47"/>
      <c r="O13" s="47"/>
      <c r="P13" s="47"/>
      <c r="R13" s="23">
        <f>K13</f>
        <v>52727981</v>
      </c>
      <c r="S13" s="23">
        <f>SUM(L13:P13)</f>
        <v>0</v>
      </c>
      <c r="T13" s="23">
        <f t="shared" si="0"/>
        <v>199005955</v>
      </c>
      <c r="U13" s="23">
        <f>J13</f>
        <v>199005955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</row>
    <row r="14" spans="1:26" x14ac:dyDescent="0.3">
      <c r="A14" s="74"/>
      <c r="B14" s="17" t="s">
        <v>15</v>
      </c>
      <c r="C14" s="47"/>
      <c r="D14" s="47"/>
      <c r="E14" s="47"/>
      <c r="F14" s="47"/>
      <c r="G14" s="47"/>
      <c r="H14" s="47"/>
      <c r="I14" s="47"/>
      <c r="J14" s="47">
        <v>600605074</v>
      </c>
      <c r="K14" s="47">
        <v>123034398</v>
      </c>
      <c r="L14" s="47">
        <f>310405477+SUM(shab!M14:P14)</f>
        <v>310470947</v>
      </c>
      <c r="M14" s="47"/>
      <c r="N14" s="47"/>
      <c r="O14" s="47"/>
      <c r="P14" s="47"/>
      <c r="R14" s="24">
        <f>L14</f>
        <v>310470947</v>
      </c>
      <c r="S14" s="24">
        <f>SUM(M14:P14)</f>
        <v>0</v>
      </c>
      <c r="T14" s="24">
        <f t="shared" si="0"/>
        <v>723639472</v>
      </c>
      <c r="U14" s="24">
        <f>K14</f>
        <v>123034398</v>
      </c>
      <c r="V14" s="24">
        <f>J14</f>
        <v>600605074</v>
      </c>
      <c r="W14" s="24">
        <v>0</v>
      </c>
      <c r="X14" s="24">
        <v>0</v>
      </c>
      <c r="Y14" s="24">
        <v>0</v>
      </c>
      <c r="Z14" s="24">
        <v>0</v>
      </c>
    </row>
    <row r="15" spans="1:26" x14ac:dyDescent="0.3">
      <c r="A15" s="74"/>
      <c r="B15" s="13" t="s">
        <v>16</v>
      </c>
      <c r="C15" s="47"/>
      <c r="D15" s="47"/>
      <c r="E15" s="47"/>
      <c r="F15" s="47"/>
      <c r="G15" s="47"/>
      <c r="H15" s="47"/>
      <c r="I15" s="47"/>
      <c r="J15" s="47">
        <v>162961773</v>
      </c>
      <c r="K15" s="47">
        <v>28288929</v>
      </c>
      <c r="L15" s="47">
        <v>276205599</v>
      </c>
      <c r="M15" s="49">
        <f>388658+SUM(shab!N15:P15)</f>
        <v>401332</v>
      </c>
      <c r="N15" s="49"/>
      <c r="O15" s="49"/>
      <c r="P15" s="49"/>
      <c r="R15" s="25">
        <f>M15</f>
        <v>401332</v>
      </c>
      <c r="S15" s="25">
        <f>SUM(N15:P15)</f>
        <v>0</v>
      </c>
      <c r="T15" s="25">
        <f t="shared" si="0"/>
        <v>467456301</v>
      </c>
      <c r="U15" s="25">
        <f>L15</f>
        <v>276205599</v>
      </c>
      <c r="V15" s="25">
        <f>K15</f>
        <v>28288929</v>
      </c>
      <c r="W15" s="25">
        <f>J15</f>
        <v>162961773</v>
      </c>
      <c r="X15" s="25">
        <v>0</v>
      </c>
      <c r="Y15" s="25">
        <v>0</v>
      </c>
      <c r="Z15" s="25">
        <v>0</v>
      </c>
    </row>
    <row r="16" spans="1:26" x14ac:dyDescent="0.3">
      <c r="A16" s="74"/>
      <c r="B16" s="18" t="s">
        <v>17</v>
      </c>
      <c r="C16" s="47"/>
      <c r="D16" s="47"/>
      <c r="E16" s="47"/>
      <c r="F16" s="47"/>
      <c r="G16" s="47"/>
      <c r="H16" s="47"/>
      <c r="I16" s="47"/>
      <c r="J16" s="47">
        <v>19834002</v>
      </c>
      <c r="K16" s="47">
        <v>4139768</v>
      </c>
      <c r="L16" s="47">
        <v>83777869</v>
      </c>
      <c r="M16" s="49">
        <v>311380</v>
      </c>
      <c r="N16" s="49">
        <f>30281+SUM(shab!O16:P16)</f>
        <v>36910</v>
      </c>
      <c r="O16" s="49"/>
      <c r="P16" s="49"/>
      <c r="R16" s="26">
        <f>N16</f>
        <v>36910</v>
      </c>
      <c r="S16" s="26">
        <f>SUM(O16:P16)</f>
        <v>0</v>
      </c>
      <c r="T16" s="26">
        <f t="shared" si="0"/>
        <v>108063019</v>
      </c>
      <c r="U16" s="26">
        <f>M16</f>
        <v>311380</v>
      </c>
      <c r="V16" s="26">
        <f>L16</f>
        <v>83777869</v>
      </c>
      <c r="W16" s="26">
        <f>K16</f>
        <v>4139768</v>
      </c>
      <c r="X16" s="26"/>
      <c r="Y16" s="26">
        <v>0</v>
      </c>
      <c r="Z16" s="26">
        <v>0</v>
      </c>
    </row>
    <row r="17" spans="1:26" x14ac:dyDescent="0.3">
      <c r="A17" s="74"/>
      <c r="B17" s="14" t="s">
        <v>18</v>
      </c>
      <c r="C17" s="47"/>
      <c r="D17" s="47"/>
      <c r="E17" s="47"/>
      <c r="F17" s="47"/>
      <c r="G17" s="47"/>
      <c r="H17" s="47"/>
      <c r="I17" s="47"/>
      <c r="J17" s="47">
        <v>1228269</v>
      </c>
      <c r="K17" s="47">
        <v>1230321</v>
      </c>
      <c r="L17" s="47">
        <v>30097274</v>
      </c>
      <c r="M17" s="49">
        <v>231685</v>
      </c>
      <c r="N17" s="49">
        <v>31508</v>
      </c>
      <c r="O17" s="49">
        <f>17408+SUM(shab!P17)</f>
        <v>19296</v>
      </c>
      <c r="P17" s="49"/>
      <c r="R17" s="27">
        <f>O17</f>
        <v>19296</v>
      </c>
      <c r="S17" s="27">
        <f>P17</f>
        <v>0</v>
      </c>
      <c r="T17" s="27">
        <f t="shared" si="0"/>
        <v>32819057</v>
      </c>
      <c r="U17" s="27">
        <f>N17</f>
        <v>31508</v>
      </c>
      <c r="V17" s="27">
        <f>M17</f>
        <v>231685</v>
      </c>
      <c r="W17" s="27">
        <f>L17</f>
        <v>30097274</v>
      </c>
      <c r="X17" s="27"/>
      <c r="Y17" s="27"/>
      <c r="Z17" s="27">
        <v>0</v>
      </c>
    </row>
    <row r="18" spans="1:26" ht="15" thickBot="1" x14ac:dyDescent="0.35">
      <c r="A18" s="74"/>
      <c r="B18" s="15" t="s">
        <v>19</v>
      </c>
      <c r="C18" s="47"/>
      <c r="D18" s="47"/>
      <c r="E18" s="47"/>
      <c r="F18" s="47"/>
      <c r="G18" s="47"/>
      <c r="H18" s="47"/>
      <c r="I18" s="47"/>
      <c r="J18" s="47">
        <v>74416</v>
      </c>
      <c r="K18" s="47">
        <v>86803</v>
      </c>
      <c r="L18" s="47">
        <v>10575704</v>
      </c>
      <c r="M18" s="49">
        <v>146763</v>
      </c>
      <c r="N18" s="49">
        <v>34507</v>
      </c>
      <c r="O18" s="49">
        <v>30952</v>
      </c>
      <c r="P18" s="49">
        <v>18138</v>
      </c>
      <c r="R18" s="29">
        <f>P18</f>
        <v>18138</v>
      </c>
      <c r="S18" s="29">
        <v>0</v>
      </c>
      <c r="T18" s="29">
        <f t="shared" si="0"/>
        <v>10949145</v>
      </c>
      <c r="U18" s="29">
        <f>O18</f>
        <v>30952</v>
      </c>
      <c r="V18" s="29">
        <f>N18</f>
        <v>34507</v>
      </c>
      <c r="W18" s="29">
        <f>M18</f>
        <v>146763</v>
      </c>
      <c r="X18" s="29"/>
      <c r="Y18" s="29"/>
      <c r="Z18" s="29"/>
    </row>
    <row r="19" spans="1:26" ht="15" thickBot="1" x14ac:dyDescent="0.35">
      <c r="R19" s="19">
        <f>SUM(R5:R18)</f>
        <v>648453560</v>
      </c>
      <c r="S19" s="20">
        <f t="shared" ref="S19:Z19" si="1">SUM(S5:S18)</f>
        <v>0</v>
      </c>
      <c r="T19" s="20">
        <f t="shared" si="1"/>
        <v>2242966711</v>
      </c>
      <c r="U19" s="20">
        <f t="shared" si="1"/>
        <v>980671288</v>
      </c>
      <c r="V19" s="20">
        <f t="shared" si="1"/>
        <v>970640122</v>
      </c>
      <c r="W19" s="20">
        <f t="shared" si="1"/>
        <v>251420589</v>
      </c>
      <c r="X19" s="20">
        <f t="shared" si="1"/>
        <v>6984470</v>
      </c>
      <c r="Y19" s="20">
        <f t="shared" si="1"/>
        <v>208883</v>
      </c>
      <c r="Z19" s="21">
        <f t="shared" si="1"/>
        <v>11844</v>
      </c>
    </row>
    <row r="23" spans="1:26" ht="43.2" x14ac:dyDescent="0.3">
      <c r="A23" s="48" t="s">
        <v>34</v>
      </c>
    </row>
    <row r="24" spans="1:26" x14ac:dyDescent="0.3">
      <c r="A24" t="s">
        <v>33</v>
      </c>
      <c r="B24" s="5">
        <f>SUM(F8:I11)</f>
        <v>1073910</v>
      </c>
      <c r="C24" s="50">
        <f>B24/SUM(C5:I11)</f>
        <v>1.1818300495307966E-3</v>
      </c>
    </row>
    <row r="25" spans="1:26" x14ac:dyDescent="0.3">
      <c r="A25" t="s">
        <v>32</v>
      </c>
      <c r="B25" s="5">
        <f>SUM(M15:P18)</f>
        <v>1262471</v>
      </c>
      <c r="C25" s="50">
        <f>B25/SUM(J12:P18)</f>
        <v>6.3673166618379777E-4</v>
      </c>
    </row>
    <row r="30" spans="1:26" x14ac:dyDescent="0.3">
      <c r="A30" t="s">
        <v>38</v>
      </c>
      <c r="B30" s="5">
        <f>SUM(C5:E11)-C5-D6-E7</f>
        <v>700315156</v>
      </c>
    </row>
    <row r="31" spans="1:26" x14ac:dyDescent="0.3">
      <c r="A31" t="s">
        <v>39</v>
      </c>
    </row>
    <row r="34" spans="1:1" x14ac:dyDescent="0.3">
      <c r="A34" t="s">
        <v>40</v>
      </c>
    </row>
    <row r="35" spans="1:1" x14ac:dyDescent="0.3">
      <c r="A35" t="s">
        <v>41</v>
      </c>
    </row>
  </sheetData>
  <mergeCells count="5">
    <mergeCell ref="C1:P1"/>
    <mergeCell ref="C2:I2"/>
    <mergeCell ref="J2:P2"/>
    <mergeCell ref="A5:A11"/>
    <mergeCell ref="A12:A18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A1:Z19"/>
  <sheetViews>
    <sheetView workbookViewId="0">
      <selection activeCell="I31" sqref="I31"/>
    </sheetView>
  </sheetViews>
  <sheetFormatPr baseColWidth="10" defaultColWidth="9.109375" defaultRowHeight="14.4" x14ac:dyDescent="0.3"/>
  <cols>
    <col min="1" max="2" width="26.44140625" bestFit="1" customWidth="1"/>
    <col min="3" max="5" width="12.5546875" bestFit="1" customWidth="1"/>
    <col min="6" max="6" width="9" bestFit="1" customWidth="1"/>
    <col min="7" max="7" width="8" bestFit="1" customWidth="1"/>
    <col min="8" max="9" width="7" bestFit="1" customWidth="1"/>
    <col min="10" max="12" width="12.5546875" bestFit="1" customWidth="1"/>
    <col min="13" max="13" width="9" bestFit="1" customWidth="1"/>
    <col min="14" max="16" width="8" bestFit="1" customWidth="1"/>
    <col min="18" max="18" width="30.109375" bestFit="1" customWidth="1"/>
    <col min="19" max="19" width="22.33203125" bestFit="1" customWidth="1"/>
    <col min="20" max="20" width="19.44140625" bestFit="1" customWidth="1"/>
    <col min="21" max="23" width="12.5546875" bestFit="1" customWidth="1"/>
    <col min="24" max="24" width="10.5546875" bestFit="1" customWidth="1"/>
    <col min="25" max="25" width="9" bestFit="1" customWidth="1"/>
    <col min="26" max="26" width="8" bestFit="1" customWidth="1"/>
  </cols>
  <sheetData>
    <row r="1" spans="1:26" x14ac:dyDescent="0.3">
      <c r="B1" s="1"/>
      <c r="C1" s="74" t="s">
        <v>22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26" x14ac:dyDescent="0.3">
      <c r="B2" s="1" t="s">
        <v>1</v>
      </c>
      <c r="C2" s="74" t="s">
        <v>2</v>
      </c>
      <c r="D2" s="74"/>
      <c r="E2" s="74"/>
      <c r="F2" s="74"/>
      <c r="G2" s="74"/>
      <c r="H2" s="74"/>
      <c r="I2" s="74"/>
      <c r="J2" s="74" t="s">
        <v>3</v>
      </c>
      <c r="K2" s="74"/>
      <c r="L2" s="74"/>
      <c r="M2" s="74"/>
      <c r="N2" s="74"/>
      <c r="O2" s="74"/>
      <c r="P2" s="74"/>
    </row>
    <row r="3" spans="1:26" ht="15" thickBot="1" x14ac:dyDescent="0.35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</row>
    <row r="4" spans="1:26" ht="15" thickBot="1" x14ac:dyDescent="0.35">
      <c r="A4" s="1" t="s">
        <v>1</v>
      </c>
      <c r="B4" s="1" t="s">
        <v>20</v>
      </c>
      <c r="R4" s="31" t="s">
        <v>23</v>
      </c>
      <c r="S4" s="32" t="s">
        <v>24</v>
      </c>
      <c r="T4" s="32" t="s">
        <v>25</v>
      </c>
      <c r="U4" s="33" t="s">
        <v>26</v>
      </c>
      <c r="V4" s="33" t="s">
        <v>27</v>
      </c>
      <c r="W4" s="33" t="s">
        <v>28</v>
      </c>
      <c r="X4" s="33" t="s">
        <v>29</v>
      </c>
      <c r="Y4" s="33" t="s">
        <v>30</v>
      </c>
      <c r="Z4" s="34" t="s">
        <v>31</v>
      </c>
    </row>
    <row r="5" spans="1:26" x14ac:dyDescent="0.3">
      <c r="A5" s="74" t="s">
        <v>2</v>
      </c>
      <c r="B5" s="12" t="s">
        <v>13</v>
      </c>
      <c r="C5" s="9">
        <v>57151820</v>
      </c>
      <c r="D5" s="8">
        <v>2848965</v>
      </c>
      <c r="E5" s="8">
        <v>1092964</v>
      </c>
      <c r="F5" s="8">
        <v>785</v>
      </c>
      <c r="G5" s="8"/>
      <c r="H5" s="8"/>
      <c r="I5" s="8"/>
      <c r="J5" s="4"/>
      <c r="K5" s="4"/>
      <c r="L5" s="4"/>
      <c r="M5" s="4"/>
      <c r="N5" s="4"/>
      <c r="O5" s="4"/>
      <c r="P5" s="4"/>
      <c r="R5" s="30">
        <f>C5</f>
        <v>57151820</v>
      </c>
      <c r="S5" s="30">
        <f>SUM(D5:I5)</f>
        <v>3942714</v>
      </c>
      <c r="T5" s="30">
        <f>SUM(C5:P5)-R5-S5</f>
        <v>0</v>
      </c>
      <c r="U5" s="30">
        <v>0</v>
      </c>
      <c r="V5" s="30">
        <f>0</f>
        <v>0</v>
      </c>
      <c r="W5" s="30">
        <v>0</v>
      </c>
      <c r="X5" s="30">
        <v>0</v>
      </c>
      <c r="Y5" s="30">
        <v>0</v>
      </c>
      <c r="Z5" s="30">
        <v>0</v>
      </c>
    </row>
    <row r="6" spans="1:26" x14ac:dyDescent="0.3">
      <c r="A6" s="74"/>
      <c r="B6" s="16" t="s">
        <v>14</v>
      </c>
      <c r="C6" s="4">
        <v>118445200</v>
      </c>
      <c r="D6" s="9">
        <v>21952965</v>
      </c>
      <c r="E6" s="8">
        <v>4371470</v>
      </c>
      <c r="F6" s="8">
        <v>328</v>
      </c>
      <c r="G6" s="8"/>
      <c r="H6" s="8"/>
      <c r="I6" s="8"/>
      <c r="J6" s="4"/>
      <c r="K6" s="4"/>
      <c r="L6" s="4"/>
      <c r="M6" s="4"/>
      <c r="N6" s="4"/>
      <c r="O6" s="4"/>
      <c r="P6" s="4"/>
      <c r="R6" s="23">
        <f>D6</f>
        <v>21952965</v>
      </c>
      <c r="S6" s="23">
        <f>SUM(E6:I6)</f>
        <v>4371798</v>
      </c>
      <c r="T6" s="23">
        <f t="shared" ref="T6:T18" si="0">SUM(C6:P6)-R6-S6</f>
        <v>118445200</v>
      </c>
      <c r="U6" s="23">
        <f>C6</f>
        <v>118445200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</row>
    <row r="7" spans="1:26" x14ac:dyDescent="0.3">
      <c r="A7" s="74"/>
      <c r="B7" s="17" t="s">
        <v>15</v>
      </c>
      <c r="C7" s="4">
        <v>156426761</v>
      </c>
      <c r="D7" s="4">
        <v>118933640</v>
      </c>
      <c r="E7" s="9">
        <v>119774959</v>
      </c>
      <c r="F7" s="8">
        <v>100550</v>
      </c>
      <c r="G7" s="8">
        <v>80</v>
      </c>
      <c r="H7" s="8"/>
      <c r="I7" s="8"/>
      <c r="J7" s="4"/>
      <c r="K7" s="4"/>
      <c r="L7" s="4"/>
      <c r="M7" s="4"/>
      <c r="N7" s="4"/>
      <c r="O7" s="4"/>
      <c r="P7" s="4"/>
      <c r="R7" s="24">
        <f>E7</f>
        <v>119774959</v>
      </c>
      <c r="S7" s="24">
        <f>SUM(F7:I7)</f>
        <v>100630</v>
      </c>
      <c r="T7" s="24">
        <f t="shared" si="0"/>
        <v>275360401</v>
      </c>
      <c r="U7" s="24">
        <f>D7</f>
        <v>118933640</v>
      </c>
      <c r="V7" s="24">
        <f>C7</f>
        <v>156426761</v>
      </c>
      <c r="W7" s="24">
        <v>0</v>
      </c>
      <c r="X7" s="24">
        <v>0</v>
      </c>
      <c r="Y7" s="24">
        <v>0</v>
      </c>
      <c r="Z7" s="24">
        <v>0</v>
      </c>
    </row>
    <row r="8" spans="1:26" x14ac:dyDescent="0.3">
      <c r="A8" s="74"/>
      <c r="B8" s="13" t="s">
        <v>16</v>
      </c>
      <c r="C8" s="4">
        <v>31701278</v>
      </c>
      <c r="D8" s="4">
        <v>35441809</v>
      </c>
      <c r="E8" s="4">
        <v>144353956</v>
      </c>
      <c r="F8" s="9">
        <v>329461</v>
      </c>
      <c r="G8" s="8">
        <v>4947</v>
      </c>
      <c r="H8" s="8">
        <v>58</v>
      </c>
      <c r="I8" s="8"/>
      <c r="J8" s="4"/>
      <c r="K8" s="4"/>
      <c r="L8" s="4"/>
      <c r="M8" s="4"/>
      <c r="N8" s="4"/>
      <c r="O8" s="4"/>
      <c r="P8" s="4"/>
      <c r="R8" s="25">
        <f>F8</f>
        <v>329461</v>
      </c>
      <c r="S8" s="25">
        <f>SUM(G8:I8)</f>
        <v>5005</v>
      </c>
      <c r="T8" s="25">
        <f t="shared" si="0"/>
        <v>211497043</v>
      </c>
      <c r="U8" s="25">
        <f>E8</f>
        <v>144353956</v>
      </c>
      <c r="V8" s="25">
        <f>D8</f>
        <v>35441809</v>
      </c>
      <c r="W8" s="25">
        <f>C8</f>
        <v>31701278</v>
      </c>
      <c r="X8" s="25">
        <v>0</v>
      </c>
      <c r="Y8" s="25">
        <v>0</v>
      </c>
      <c r="Z8" s="25">
        <v>0</v>
      </c>
    </row>
    <row r="9" spans="1:26" x14ac:dyDescent="0.3">
      <c r="A9" s="74"/>
      <c r="B9" s="18" t="s">
        <v>17</v>
      </c>
      <c r="C9" s="4">
        <v>2851182</v>
      </c>
      <c r="D9" s="4">
        <v>3304971</v>
      </c>
      <c r="E9" s="4">
        <v>65606771</v>
      </c>
      <c r="F9" s="4">
        <v>306635</v>
      </c>
      <c r="G9" s="9">
        <v>11363</v>
      </c>
      <c r="H9" s="8">
        <v>1504</v>
      </c>
      <c r="I9" s="8">
        <v>9</v>
      </c>
      <c r="J9" s="4"/>
      <c r="K9" s="4"/>
      <c r="L9" s="4"/>
      <c r="M9" s="4"/>
      <c r="N9" s="4"/>
      <c r="O9" s="4"/>
      <c r="P9" s="4"/>
      <c r="R9" s="26">
        <f>G9</f>
        <v>11363</v>
      </c>
      <c r="S9" s="26">
        <f>SUM(H9:I9)</f>
        <v>1513</v>
      </c>
      <c r="T9" s="26">
        <f t="shared" si="0"/>
        <v>72069559</v>
      </c>
      <c r="U9" s="26">
        <f>F9</f>
        <v>306635</v>
      </c>
      <c r="V9" s="26">
        <f>E9</f>
        <v>65606771</v>
      </c>
      <c r="W9" s="26">
        <f>D9</f>
        <v>3304971</v>
      </c>
      <c r="X9" s="26">
        <f>C9</f>
        <v>2851182</v>
      </c>
      <c r="Y9" s="26">
        <v>0</v>
      </c>
      <c r="Z9" s="26">
        <v>0</v>
      </c>
    </row>
    <row r="10" spans="1:26" x14ac:dyDescent="0.3">
      <c r="A10" s="74"/>
      <c r="B10" s="14" t="s">
        <v>18</v>
      </c>
      <c r="C10" s="4">
        <v>173836</v>
      </c>
      <c r="D10" s="4">
        <v>333193</v>
      </c>
      <c r="E10" s="4">
        <v>18895573</v>
      </c>
      <c r="F10" s="4">
        <v>217720</v>
      </c>
      <c r="G10" s="4">
        <v>9634</v>
      </c>
      <c r="H10" s="9">
        <v>5168</v>
      </c>
      <c r="I10" s="8">
        <v>846</v>
      </c>
      <c r="J10" s="4"/>
      <c r="K10" s="4"/>
      <c r="L10" s="4"/>
      <c r="M10" s="4"/>
      <c r="N10" s="4"/>
      <c r="O10" s="4"/>
      <c r="P10" s="4"/>
      <c r="R10" s="27">
        <f>H10</f>
        <v>5168</v>
      </c>
      <c r="S10" s="27">
        <f>SUM(I10)</f>
        <v>846</v>
      </c>
      <c r="T10" s="27">
        <f t="shared" si="0"/>
        <v>19629956</v>
      </c>
      <c r="U10" s="27">
        <f>G10</f>
        <v>9634</v>
      </c>
      <c r="V10" s="27">
        <f>F10</f>
        <v>217720</v>
      </c>
      <c r="W10" s="27">
        <f>E10</f>
        <v>18895573</v>
      </c>
      <c r="X10" s="27">
        <f>D10</f>
        <v>333193</v>
      </c>
      <c r="Y10" s="27">
        <f>C10</f>
        <v>173836</v>
      </c>
      <c r="Z10" s="27">
        <v>0</v>
      </c>
    </row>
    <row r="11" spans="1:26" x14ac:dyDescent="0.3">
      <c r="A11" s="74"/>
      <c r="B11" s="15" t="s">
        <v>19</v>
      </c>
      <c r="C11" s="4">
        <v>11844</v>
      </c>
      <c r="D11" s="4">
        <v>35047</v>
      </c>
      <c r="E11" s="4">
        <v>3800095</v>
      </c>
      <c r="F11" s="4">
        <v>173189</v>
      </c>
      <c r="G11" s="4">
        <v>8997</v>
      </c>
      <c r="H11" s="4">
        <v>2431</v>
      </c>
      <c r="I11" s="9">
        <v>1948</v>
      </c>
      <c r="J11" s="4"/>
      <c r="K11" s="4"/>
      <c r="L11" s="4"/>
      <c r="M11" s="4"/>
      <c r="N11" s="4"/>
      <c r="O11" s="4"/>
      <c r="P11" s="4"/>
      <c r="R11" s="28">
        <f>I11</f>
        <v>1948</v>
      </c>
      <c r="S11" s="28">
        <v>0</v>
      </c>
      <c r="T11" s="28">
        <f t="shared" si="0"/>
        <v>4031603</v>
      </c>
      <c r="U11" s="28">
        <f>H11</f>
        <v>2431</v>
      </c>
      <c r="V11" s="28">
        <f>G11</f>
        <v>8997</v>
      </c>
      <c r="W11" s="28">
        <f>F11</f>
        <v>173189</v>
      </c>
      <c r="X11" s="28">
        <f>E11</f>
        <v>3800095</v>
      </c>
      <c r="Y11" s="28">
        <f>D11</f>
        <v>35047</v>
      </c>
      <c r="Z11" s="28">
        <f>C11</f>
        <v>11844</v>
      </c>
    </row>
    <row r="12" spans="1:26" x14ac:dyDescent="0.3">
      <c r="A12" s="74" t="s">
        <v>3</v>
      </c>
      <c r="B12" s="12" t="s">
        <v>13</v>
      </c>
      <c r="C12" s="4"/>
      <c r="D12" s="4"/>
      <c r="E12" s="4"/>
      <c r="F12" s="4"/>
      <c r="G12" s="4"/>
      <c r="H12" s="4"/>
      <c r="I12" s="4"/>
      <c r="J12" s="9">
        <v>70166350</v>
      </c>
      <c r="K12" s="8">
        <v>5512806</v>
      </c>
      <c r="L12" s="8">
        <v>1449539</v>
      </c>
      <c r="M12" s="8">
        <v>71</v>
      </c>
      <c r="N12" s="8"/>
      <c r="O12" s="8"/>
      <c r="P12" s="8"/>
      <c r="R12" s="22">
        <f>J12</f>
        <v>70166350</v>
      </c>
      <c r="S12" s="22">
        <f>SUM(K12:P12)</f>
        <v>6962416</v>
      </c>
      <c r="T12" s="22">
        <f t="shared" si="0"/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</row>
    <row r="13" spans="1:26" x14ac:dyDescent="0.3">
      <c r="A13" s="74"/>
      <c r="B13" s="16" t="s">
        <v>14</v>
      </c>
      <c r="C13" s="4"/>
      <c r="D13" s="4"/>
      <c r="E13" s="4"/>
      <c r="F13" s="4"/>
      <c r="G13" s="4"/>
      <c r="H13" s="4"/>
      <c r="I13" s="4"/>
      <c r="J13" s="4">
        <v>199005955</v>
      </c>
      <c r="K13" s="9">
        <v>34511389</v>
      </c>
      <c r="L13" s="8">
        <v>18215917</v>
      </c>
      <c r="M13" s="8">
        <v>675</v>
      </c>
      <c r="N13" s="8"/>
      <c r="O13" s="8"/>
      <c r="P13" s="8"/>
      <c r="R13" s="23">
        <f>K13</f>
        <v>34511389</v>
      </c>
      <c r="S13" s="23">
        <f>SUM(L13:P13)</f>
        <v>18216592</v>
      </c>
      <c r="T13" s="23">
        <f t="shared" si="0"/>
        <v>199005955</v>
      </c>
      <c r="U13" s="23">
        <f>J13</f>
        <v>199005955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</row>
    <row r="14" spans="1:26" x14ac:dyDescent="0.3">
      <c r="A14" s="74"/>
      <c r="B14" s="17" t="s">
        <v>15</v>
      </c>
      <c r="C14" s="4"/>
      <c r="D14" s="4"/>
      <c r="E14" s="4"/>
      <c r="F14" s="4"/>
      <c r="G14" s="4"/>
      <c r="H14" s="4"/>
      <c r="I14" s="4"/>
      <c r="J14" s="4">
        <v>600605074</v>
      </c>
      <c r="K14" s="4">
        <v>123034398</v>
      </c>
      <c r="L14" s="9">
        <v>310405477</v>
      </c>
      <c r="M14" s="8">
        <v>63448</v>
      </c>
      <c r="N14" s="8">
        <v>1701</v>
      </c>
      <c r="O14" s="8">
        <v>321</v>
      </c>
      <c r="P14" s="8"/>
      <c r="R14" s="24">
        <f>L14</f>
        <v>310405477</v>
      </c>
      <c r="S14" s="24">
        <f>SUM(M14:P14)</f>
        <v>65470</v>
      </c>
      <c r="T14" s="24">
        <f t="shared" si="0"/>
        <v>723639472</v>
      </c>
      <c r="U14" s="24">
        <f>K14</f>
        <v>123034398</v>
      </c>
      <c r="V14" s="24">
        <f>J14</f>
        <v>600605074</v>
      </c>
      <c r="W14" s="24">
        <v>0</v>
      </c>
      <c r="X14" s="24">
        <v>0</v>
      </c>
      <c r="Y14" s="24">
        <v>0</v>
      </c>
      <c r="Z14" s="24">
        <v>0</v>
      </c>
    </row>
    <row r="15" spans="1:26" x14ac:dyDescent="0.3">
      <c r="A15" s="74"/>
      <c r="B15" s="13" t="s">
        <v>16</v>
      </c>
      <c r="C15" s="4"/>
      <c r="D15" s="4"/>
      <c r="E15" s="4"/>
      <c r="F15" s="4"/>
      <c r="G15" s="4"/>
      <c r="H15" s="4"/>
      <c r="I15" s="4"/>
      <c r="J15" s="4">
        <v>162961773</v>
      </c>
      <c r="K15" s="4">
        <v>28288929</v>
      </c>
      <c r="L15" s="4">
        <v>276205599</v>
      </c>
      <c r="M15" s="9">
        <v>388658</v>
      </c>
      <c r="N15" s="8">
        <v>11705</v>
      </c>
      <c r="O15" s="8">
        <v>870</v>
      </c>
      <c r="P15" s="8">
        <v>99</v>
      </c>
      <c r="R15" s="25">
        <f>M15</f>
        <v>388658</v>
      </c>
      <c r="S15" s="25">
        <f>SUM(N15:P15)</f>
        <v>12674</v>
      </c>
      <c r="T15" s="25">
        <f t="shared" si="0"/>
        <v>467456301</v>
      </c>
      <c r="U15" s="25">
        <f>L15</f>
        <v>276205599</v>
      </c>
      <c r="V15" s="25">
        <f>K15</f>
        <v>28288929</v>
      </c>
      <c r="W15" s="25">
        <f>J15</f>
        <v>162961773</v>
      </c>
      <c r="X15" s="25">
        <v>0</v>
      </c>
      <c r="Y15" s="25">
        <v>0</v>
      </c>
      <c r="Z15" s="25">
        <v>0</v>
      </c>
    </row>
    <row r="16" spans="1:26" x14ac:dyDescent="0.3">
      <c r="A16" s="74"/>
      <c r="B16" s="18" t="s">
        <v>17</v>
      </c>
      <c r="C16" s="4"/>
      <c r="D16" s="4"/>
      <c r="E16" s="4"/>
      <c r="F16" s="4"/>
      <c r="G16" s="4"/>
      <c r="H16" s="4"/>
      <c r="I16" s="4"/>
      <c r="J16" s="4">
        <v>19834002</v>
      </c>
      <c r="K16" s="4">
        <v>4139768</v>
      </c>
      <c r="L16" s="4">
        <v>83777869</v>
      </c>
      <c r="M16" s="4">
        <v>311380</v>
      </c>
      <c r="N16" s="9">
        <v>30281</v>
      </c>
      <c r="O16" s="8">
        <v>6376</v>
      </c>
      <c r="P16" s="8">
        <v>253</v>
      </c>
      <c r="R16" s="26">
        <f>N16</f>
        <v>30281</v>
      </c>
      <c r="S16" s="26">
        <f>SUM(O16:P16)</f>
        <v>6629</v>
      </c>
      <c r="T16" s="26">
        <f t="shared" si="0"/>
        <v>108063019</v>
      </c>
      <c r="U16" s="26">
        <f>M16</f>
        <v>311380</v>
      </c>
      <c r="V16" s="26">
        <f>L16</f>
        <v>83777869</v>
      </c>
      <c r="W16" s="26">
        <f>K16</f>
        <v>4139768</v>
      </c>
      <c r="X16" s="26"/>
      <c r="Y16" s="26">
        <v>0</v>
      </c>
      <c r="Z16" s="26">
        <v>0</v>
      </c>
    </row>
    <row r="17" spans="1:26" x14ac:dyDescent="0.3">
      <c r="A17" s="74"/>
      <c r="B17" s="14" t="s">
        <v>18</v>
      </c>
      <c r="C17" s="4"/>
      <c r="D17" s="4"/>
      <c r="E17" s="4"/>
      <c r="F17" s="4"/>
      <c r="G17" s="4"/>
      <c r="H17" s="4"/>
      <c r="I17" s="4"/>
      <c r="J17" s="4">
        <v>1228269</v>
      </c>
      <c r="K17" s="4">
        <v>1230321</v>
      </c>
      <c r="L17" s="4">
        <v>30097274</v>
      </c>
      <c r="M17" s="4">
        <v>231685</v>
      </c>
      <c r="N17" s="4">
        <v>31508</v>
      </c>
      <c r="O17" s="9">
        <v>17408</v>
      </c>
      <c r="P17" s="8">
        <v>1888</v>
      </c>
      <c r="R17" s="27">
        <f>O17</f>
        <v>17408</v>
      </c>
      <c r="S17" s="27">
        <f>P17</f>
        <v>1888</v>
      </c>
      <c r="T17" s="27">
        <f t="shared" si="0"/>
        <v>32819057</v>
      </c>
      <c r="U17" s="27">
        <f>N17</f>
        <v>31508</v>
      </c>
      <c r="V17" s="27">
        <f>M17</f>
        <v>231685</v>
      </c>
      <c r="W17" s="27">
        <f>L17</f>
        <v>30097274</v>
      </c>
      <c r="X17" s="27"/>
      <c r="Y17" s="27"/>
      <c r="Z17" s="27">
        <v>0</v>
      </c>
    </row>
    <row r="18" spans="1:26" ht="15" thickBot="1" x14ac:dyDescent="0.35">
      <c r="A18" s="74"/>
      <c r="B18" s="15" t="s">
        <v>19</v>
      </c>
      <c r="C18" s="4"/>
      <c r="D18" s="4"/>
      <c r="E18" s="4"/>
      <c r="F18" s="4"/>
      <c r="G18" s="4"/>
      <c r="H18" s="4"/>
      <c r="I18" s="4"/>
      <c r="J18" s="4">
        <v>74416</v>
      </c>
      <c r="K18" s="4">
        <v>86803</v>
      </c>
      <c r="L18" s="4">
        <v>10575704</v>
      </c>
      <c r="M18" s="4">
        <v>146763</v>
      </c>
      <c r="N18" s="4">
        <v>34507</v>
      </c>
      <c r="O18" s="4">
        <v>30952</v>
      </c>
      <c r="P18" s="9">
        <v>18138</v>
      </c>
      <c r="R18" s="29">
        <f>P18</f>
        <v>18138</v>
      </c>
      <c r="S18" s="29">
        <v>0</v>
      </c>
      <c r="T18" s="29">
        <f t="shared" si="0"/>
        <v>10949145</v>
      </c>
      <c r="U18" s="29">
        <f>O18</f>
        <v>30952</v>
      </c>
      <c r="V18" s="29">
        <f>N18</f>
        <v>34507</v>
      </c>
      <c r="W18" s="29">
        <f>M18</f>
        <v>146763</v>
      </c>
      <c r="X18" s="29"/>
      <c r="Y18" s="29"/>
      <c r="Z18" s="29"/>
    </row>
    <row r="19" spans="1:26" ht="15" thickBot="1" x14ac:dyDescent="0.35">
      <c r="R19" s="19">
        <f>SUM(R5:R18)</f>
        <v>614765385</v>
      </c>
      <c r="S19" s="20">
        <f t="shared" ref="S19:Z19" si="1">SUM(S5:S18)</f>
        <v>33688175</v>
      </c>
      <c r="T19" s="20">
        <f t="shared" si="1"/>
        <v>2242966711</v>
      </c>
      <c r="U19" s="20">
        <f t="shared" si="1"/>
        <v>980671288</v>
      </c>
      <c r="V19" s="20">
        <f t="shared" si="1"/>
        <v>970640122</v>
      </c>
      <c r="W19" s="20">
        <f t="shared" si="1"/>
        <v>251420589</v>
      </c>
      <c r="X19" s="20">
        <f t="shared" si="1"/>
        <v>6984470</v>
      </c>
      <c r="Y19" s="20">
        <f t="shared" si="1"/>
        <v>208883</v>
      </c>
      <c r="Z19" s="21">
        <f t="shared" si="1"/>
        <v>11844</v>
      </c>
    </row>
  </sheetData>
  <mergeCells count="5">
    <mergeCell ref="C1:P1"/>
    <mergeCell ref="C2:I2"/>
    <mergeCell ref="J2:P2"/>
    <mergeCell ref="A5:A11"/>
    <mergeCell ref="A12:A18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0CD2-CB64-4CCD-BC14-850EC042FED2}">
  <sheetPr>
    <tabColor theme="9"/>
  </sheetPr>
  <dimension ref="A1:Z19"/>
  <sheetViews>
    <sheetView workbookViewId="0">
      <selection activeCell="B5" sqref="B5:B18"/>
    </sheetView>
  </sheetViews>
  <sheetFormatPr baseColWidth="10" defaultColWidth="9.109375" defaultRowHeight="14.4" x14ac:dyDescent="0.3"/>
  <cols>
    <col min="1" max="2" width="26.44140625" bestFit="1" customWidth="1"/>
    <col min="3" max="5" width="10.5546875" bestFit="1" customWidth="1"/>
    <col min="6" max="6" width="8" bestFit="1" customWidth="1"/>
    <col min="7" max="8" width="5.5546875" bestFit="1" customWidth="1"/>
    <col min="9" max="9" width="5.109375" bestFit="1" customWidth="1"/>
    <col min="10" max="10" width="11.5546875" bestFit="1" customWidth="1"/>
    <col min="11" max="11" width="10.5546875" bestFit="1" customWidth="1"/>
    <col min="12" max="12" width="11.5546875" bestFit="1" customWidth="1"/>
    <col min="13" max="13" width="8" bestFit="1" customWidth="1"/>
    <col min="14" max="15" width="7" bestFit="1" customWidth="1"/>
    <col min="16" max="16" width="5.5546875" bestFit="1" customWidth="1"/>
    <col min="18" max="18" width="30.109375" bestFit="1" customWidth="1"/>
    <col min="19" max="19" width="22.33203125" bestFit="1" customWidth="1"/>
    <col min="20" max="20" width="19.44140625" bestFit="1" customWidth="1"/>
    <col min="21" max="22" width="11.5546875" bestFit="1" customWidth="1"/>
    <col min="23" max="23" width="10.5546875" bestFit="1" customWidth="1"/>
    <col min="24" max="24" width="9" bestFit="1" customWidth="1"/>
    <col min="25" max="25" width="7" bestFit="1" customWidth="1"/>
    <col min="26" max="26" width="6.6640625" bestFit="1" customWidth="1"/>
  </cols>
  <sheetData>
    <row r="1" spans="1:26" x14ac:dyDescent="0.3">
      <c r="B1" s="1"/>
      <c r="C1" s="74" t="s">
        <v>22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26" x14ac:dyDescent="0.3">
      <c r="B2" s="1" t="s">
        <v>1</v>
      </c>
      <c r="C2" s="74" t="s">
        <v>2</v>
      </c>
      <c r="D2" s="74"/>
      <c r="E2" s="74"/>
      <c r="F2" s="74"/>
      <c r="G2" s="74"/>
      <c r="H2" s="74"/>
      <c r="I2" s="74"/>
      <c r="J2" s="74" t="s">
        <v>3</v>
      </c>
      <c r="K2" s="74"/>
      <c r="L2" s="74"/>
      <c r="M2" s="74"/>
      <c r="N2" s="74"/>
      <c r="O2" s="74"/>
      <c r="P2" s="74"/>
    </row>
    <row r="3" spans="1:26" ht="15" thickBot="1" x14ac:dyDescent="0.35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</row>
    <row r="4" spans="1:26" ht="15" thickBot="1" x14ac:dyDescent="0.35">
      <c r="A4" s="1" t="s">
        <v>1</v>
      </c>
      <c r="B4" s="1" t="s">
        <v>20</v>
      </c>
      <c r="R4" s="31" t="s">
        <v>23</v>
      </c>
      <c r="S4" s="32" t="s">
        <v>24</v>
      </c>
      <c r="T4" s="32" t="s">
        <v>25</v>
      </c>
      <c r="U4" s="33" t="s">
        <v>26</v>
      </c>
      <c r="V4" s="33" t="s">
        <v>27</v>
      </c>
      <c r="W4" s="33" t="s">
        <v>28</v>
      </c>
      <c r="X4" s="33" t="s">
        <v>29</v>
      </c>
      <c r="Y4" s="33" t="s">
        <v>30</v>
      </c>
      <c r="Z4" s="34" t="s">
        <v>31</v>
      </c>
    </row>
    <row r="5" spans="1:26" x14ac:dyDescent="0.3">
      <c r="A5" s="74" t="s">
        <v>2</v>
      </c>
      <c r="B5" s="12" t="s">
        <v>13</v>
      </c>
      <c r="C5" s="9">
        <f>shab!C5/30</f>
        <v>1905060.6666666667</v>
      </c>
      <c r="D5" s="8">
        <f>shab!D5/30</f>
        <v>94965.5</v>
      </c>
      <c r="E5" s="8">
        <f>shab!E5/30</f>
        <v>36432.133333333331</v>
      </c>
      <c r="F5" s="8">
        <f>shab!F5/30</f>
        <v>26.166666666666668</v>
      </c>
      <c r="G5" s="8">
        <f>shab!G5/30</f>
        <v>0</v>
      </c>
      <c r="H5" s="8">
        <f>shab!H5/30</f>
        <v>0</v>
      </c>
      <c r="I5" s="8">
        <f>shab!I5/30</f>
        <v>0</v>
      </c>
      <c r="J5" s="4">
        <f>shab!J5/30</f>
        <v>0</v>
      </c>
      <c r="K5" s="4">
        <f>shab!K5/30</f>
        <v>0</v>
      </c>
      <c r="L5" s="4">
        <f>shab!L5/30</f>
        <v>0</v>
      </c>
      <c r="M5" s="4">
        <f>shab!M5/30</f>
        <v>0</v>
      </c>
      <c r="N5" s="4">
        <f>shab!N5/30</f>
        <v>0</v>
      </c>
      <c r="O5" s="4">
        <f>shab!O5/30</f>
        <v>0</v>
      </c>
      <c r="P5" s="4">
        <f>shab!P5/30</f>
        <v>0</v>
      </c>
      <c r="R5" s="30">
        <f>C5</f>
        <v>1905060.6666666667</v>
      </c>
      <c r="S5" s="30">
        <f>SUM(D5:I5)</f>
        <v>131423.79999999999</v>
      </c>
      <c r="T5" s="30">
        <f>SUM(C5:P5)-R5-S5</f>
        <v>0</v>
      </c>
      <c r="U5" s="30">
        <v>0</v>
      </c>
      <c r="V5" s="30">
        <f>0</f>
        <v>0</v>
      </c>
      <c r="W5" s="30">
        <v>0</v>
      </c>
      <c r="X5" s="30">
        <v>0</v>
      </c>
      <c r="Y5" s="30">
        <v>0</v>
      </c>
      <c r="Z5" s="30">
        <v>0</v>
      </c>
    </row>
    <row r="6" spans="1:26" x14ac:dyDescent="0.3">
      <c r="A6" s="74"/>
      <c r="B6" s="16" t="s">
        <v>14</v>
      </c>
      <c r="C6" s="4">
        <f>shab!C6/30</f>
        <v>3948173.3333333335</v>
      </c>
      <c r="D6" s="9">
        <f>shab!D6/30</f>
        <v>731765.5</v>
      </c>
      <c r="E6" s="8">
        <f>shab!E6/30</f>
        <v>145715.66666666666</v>
      </c>
      <c r="F6" s="8">
        <f>shab!F6/30</f>
        <v>10.933333333333334</v>
      </c>
      <c r="G6" s="8">
        <f>shab!G6/30</f>
        <v>0</v>
      </c>
      <c r="H6" s="8">
        <f>shab!H6/30</f>
        <v>0</v>
      </c>
      <c r="I6" s="8">
        <f>shab!I6/30</f>
        <v>0</v>
      </c>
      <c r="J6" s="4">
        <f>shab!J6/30</f>
        <v>0</v>
      </c>
      <c r="K6" s="4">
        <f>shab!K6/30</f>
        <v>0</v>
      </c>
      <c r="L6" s="4">
        <f>shab!L6/30</f>
        <v>0</v>
      </c>
      <c r="M6" s="4">
        <f>shab!M6/30</f>
        <v>0</v>
      </c>
      <c r="N6" s="4">
        <f>shab!N6/30</f>
        <v>0</v>
      </c>
      <c r="O6" s="4">
        <f>shab!O6/30</f>
        <v>0</v>
      </c>
      <c r="P6" s="4">
        <f>shab!P6/30</f>
        <v>0</v>
      </c>
      <c r="R6" s="23">
        <f>D6</f>
        <v>731765.5</v>
      </c>
      <c r="S6" s="23">
        <f>SUM(E6:I6)</f>
        <v>145726.59999999998</v>
      </c>
      <c r="T6" s="23">
        <f t="shared" ref="T6:T18" si="0">SUM(C6:P6)-R6-S6</f>
        <v>3948173.3333333344</v>
      </c>
      <c r="U6" s="23">
        <f>C6</f>
        <v>3948173.3333333335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</row>
    <row r="7" spans="1:26" x14ac:dyDescent="0.3">
      <c r="A7" s="74"/>
      <c r="B7" s="17" t="s">
        <v>15</v>
      </c>
      <c r="C7" s="4">
        <f>shab!C7/30</f>
        <v>5214225.3666666662</v>
      </c>
      <c r="D7" s="4">
        <f>shab!D7/30</f>
        <v>3964454.6666666665</v>
      </c>
      <c r="E7" s="9">
        <f>shab!E7/30</f>
        <v>3992498.6333333333</v>
      </c>
      <c r="F7" s="8">
        <f>shab!F7/30</f>
        <v>3351.6666666666665</v>
      </c>
      <c r="G7" s="8">
        <f>shab!G7/30</f>
        <v>2.6666666666666665</v>
      </c>
      <c r="H7" s="8">
        <f>shab!H7/30</f>
        <v>0</v>
      </c>
      <c r="I7" s="8">
        <f>shab!I7/30</f>
        <v>0</v>
      </c>
      <c r="J7" s="4">
        <f>shab!J7/30</f>
        <v>0</v>
      </c>
      <c r="K7" s="4">
        <f>shab!K7/30</f>
        <v>0</v>
      </c>
      <c r="L7" s="4">
        <f>shab!L7/30</f>
        <v>0</v>
      </c>
      <c r="M7" s="4">
        <f>shab!M7/30</f>
        <v>0</v>
      </c>
      <c r="N7" s="4">
        <f>shab!N7/30</f>
        <v>0</v>
      </c>
      <c r="O7" s="4">
        <f>shab!O7/30</f>
        <v>0</v>
      </c>
      <c r="P7" s="4">
        <f>shab!P7/30</f>
        <v>0</v>
      </c>
      <c r="R7" s="24">
        <f>E7</f>
        <v>3992498.6333333333</v>
      </c>
      <c r="S7" s="24">
        <f>SUM(F7:I7)</f>
        <v>3354.333333333333</v>
      </c>
      <c r="T7" s="24">
        <f t="shared" si="0"/>
        <v>9178680.0333333313</v>
      </c>
      <c r="U7" s="24">
        <f>D7</f>
        <v>3964454.6666666665</v>
      </c>
      <c r="V7" s="24">
        <f>C7</f>
        <v>5214225.3666666662</v>
      </c>
      <c r="W7" s="24">
        <v>0</v>
      </c>
      <c r="X7" s="24">
        <v>0</v>
      </c>
      <c r="Y7" s="24">
        <v>0</v>
      </c>
      <c r="Z7" s="24">
        <v>0</v>
      </c>
    </row>
    <row r="8" spans="1:26" x14ac:dyDescent="0.3">
      <c r="A8" s="74"/>
      <c r="B8" s="13" t="s">
        <v>16</v>
      </c>
      <c r="C8" s="4">
        <f>shab!C8/30</f>
        <v>1056709.2666666666</v>
      </c>
      <c r="D8" s="4">
        <f>shab!D8/30</f>
        <v>1181393.6333333333</v>
      </c>
      <c r="E8" s="4">
        <f>shab!E8/30</f>
        <v>4811798.5333333332</v>
      </c>
      <c r="F8" s="9">
        <f>shab!F8/30</f>
        <v>10982.033333333333</v>
      </c>
      <c r="G8" s="8">
        <f>shab!G8/30</f>
        <v>164.9</v>
      </c>
      <c r="H8" s="8">
        <f>shab!H8/30</f>
        <v>1.9333333333333333</v>
      </c>
      <c r="I8" s="8">
        <f>shab!I8/30</f>
        <v>0</v>
      </c>
      <c r="J8" s="4">
        <f>shab!J8/30</f>
        <v>0</v>
      </c>
      <c r="K8" s="4">
        <f>shab!K8/30</f>
        <v>0</v>
      </c>
      <c r="L8" s="4">
        <f>shab!L8/30</f>
        <v>0</v>
      </c>
      <c r="M8" s="4">
        <f>shab!M8/30</f>
        <v>0</v>
      </c>
      <c r="N8" s="4">
        <f>shab!N8/30</f>
        <v>0</v>
      </c>
      <c r="O8" s="4">
        <f>shab!O8/30</f>
        <v>0</v>
      </c>
      <c r="P8" s="4">
        <f>shab!P8/30</f>
        <v>0</v>
      </c>
      <c r="R8" s="25">
        <f>F8</f>
        <v>10982.033333333333</v>
      </c>
      <c r="S8" s="25">
        <f>SUM(G8:I8)</f>
        <v>166.83333333333334</v>
      </c>
      <c r="T8" s="25">
        <f t="shared" si="0"/>
        <v>7049901.4333333345</v>
      </c>
      <c r="U8" s="25">
        <f>E8</f>
        <v>4811798.5333333332</v>
      </c>
      <c r="V8" s="25">
        <f>D8</f>
        <v>1181393.6333333333</v>
      </c>
      <c r="W8" s="25">
        <f>C8</f>
        <v>1056709.2666666666</v>
      </c>
      <c r="X8" s="25">
        <v>0</v>
      </c>
      <c r="Y8" s="25">
        <v>0</v>
      </c>
      <c r="Z8" s="25">
        <v>0</v>
      </c>
    </row>
    <row r="9" spans="1:26" x14ac:dyDescent="0.3">
      <c r="A9" s="74"/>
      <c r="B9" s="18" t="s">
        <v>17</v>
      </c>
      <c r="C9" s="4">
        <f>shab!C9/30</f>
        <v>95039.4</v>
      </c>
      <c r="D9" s="4">
        <f>shab!D9/30</f>
        <v>110165.7</v>
      </c>
      <c r="E9" s="4">
        <f>shab!E9/30</f>
        <v>2186892.3666666667</v>
      </c>
      <c r="F9" s="4">
        <f>shab!F9/30</f>
        <v>10221.166666666666</v>
      </c>
      <c r="G9" s="9">
        <f>shab!G9/30</f>
        <v>378.76666666666665</v>
      </c>
      <c r="H9" s="8">
        <f>shab!H9/30</f>
        <v>50.133333333333333</v>
      </c>
      <c r="I9" s="8">
        <f>shab!I9/30</f>
        <v>0.3</v>
      </c>
      <c r="J9" s="4">
        <f>shab!J9/30</f>
        <v>0</v>
      </c>
      <c r="K9" s="4">
        <f>shab!K9/30</f>
        <v>0</v>
      </c>
      <c r="L9" s="4">
        <f>shab!L9/30</f>
        <v>0</v>
      </c>
      <c r="M9" s="4">
        <f>shab!M9/30</f>
        <v>0</v>
      </c>
      <c r="N9" s="4">
        <f>shab!N9/30</f>
        <v>0</v>
      </c>
      <c r="O9" s="4">
        <f>shab!O9/30</f>
        <v>0</v>
      </c>
      <c r="P9" s="4">
        <f>shab!P9/30</f>
        <v>0</v>
      </c>
      <c r="R9" s="26">
        <f>G9</f>
        <v>378.76666666666665</v>
      </c>
      <c r="S9" s="26">
        <f>SUM(H9:I9)</f>
        <v>50.43333333333333</v>
      </c>
      <c r="T9" s="26">
        <f t="shared" si="0"/>
        <v>2402318.6333333333</v>
      </c>
      <c r="U9" s="26">
        <f>F9</f>
        <v>10221.166666666666</v>
      </c>
      <c r="V9" s="26">
        <f>E9</f>
        <v>2186892.3666666667</v>
      </c>
      <c r="W9" s="26">
        <f>D9</f>
        <v>110165.7</v>
      </c>
      <c r="X9" s="26">
        <f>C9</f>
        <v>95039.4</v>
      </c>
      <c r="Y9" s="26">
        <v>0</v>
      </c>
      <c r="Z9" s="26">
        <v>0</v>
      </c>
    </row>
    <row r="10" spans="1:26" x14ac:dyDescent="0.3">
      <c r="A10" s="74"/>
      <c r="B10" s="14" t="s">
        <v>18</v>
      </c>
      <c r="C10" s="4">
        <f>shab!C10/30</f>
        <v>5794.5333333333338</v>
      </c>
      <c r="D10" s="4">
        <f>shab!D10/30</f>
        <v>11106.433333333332</v>
      </c>
      <c r="E10" s="4">
        <f>shab!E10/30</f>
        <v>629852.43333333335</v>
      </c>
      <c r="F10" s="4">
        <f>shab!F10/30</f>
        <v>7257.333333333333</v>
      </c>
      <c r="G10" s="4">
        <f>shab!G10/30</f>
        <v>321.13333333333333</v>
      </c>
      <c r="H10" s="9">
        <f>shab!H10/30</f>
        <v>172.26666666666668</v>
      </c>
      <c r="I10" s="8">
        <f>shab!I10/30</f>
        <v>28.2</v>
      </c>
      <c r="J10" s="4">
        <f>shab!J10/30</f>
        <v>0</v>
      </c>
      <c r="K10" s="4">
        <f>shab!K10/30</f>
        <v>0</v>
      </c>
      <c r="L10" s="4">
        <f>shab!L10/30</f>
        <v>0</v>
      </c>
      <c r="M10" s="4">
        <f>shab!M10/30</f>
        <v>0</v>
      </c>
      <c r="N10" s="4">
        <f>shab!N10/30</f>
        <v>0</v>
      </c>
      <c r="O10" s="4">
        <f>shab!O10/30</f>
        <v>0</v>
      </c>
      <c r="P10" s="4">
        <f>shab!P10/30</f>
        <v>0</v>
      </c>
      <c r="R10" s="27">
        <f>H10</f>
        <v>172.26666666666668</v>
      </c>
      <c r="S10" s="27">
        <f>SUM(I10)</f>
        <v>28.2</v>
      </c>
      <c r="T10" s="27">
        <f t="shared" si="0"/>
        <v>654331.8666666667</v>
      </c>
      <c r="U10" s="27">
        <f>G10</f>
        <v>321.13333333333333</v>
      </c>
      <c r="V10" s="27">
        <f>F10</f>
        <v>7257.333333333333</v>
      </c>
      <c r="W10" s="27">
        <f>E10</f>
        <v>629852.43333333335</v>
      </c>
      <c r="X10" s="27">
        <f>D10</f>
        <v>11106.433333333332</v>
      </c>
      <c r="Y10" s="27">
        <f>C10</f>
        <v>5794.5333333333338</v>
      </c>
      <c r="Z10" s="27">
        <v>0</v>
      </c>
    </row>
    <row r="11" spans="1:26" x14ac:dyDescent="0.3">
      <c r="A11" s="74"/>
      <c r="B11" s="15" t="s">
        <v>19</v>
      </c>
      <c r="C11" s="4">
        <f>shab!C11/30</f>
        <v>394.8</v>
      </c>
      <c r="D11" s="4">
        <f>shab!D11/30</f>
        <v>1168.2333333333333</v>
      </c>
      <c r="E11" s="4">
        <f>shab!E11/30</f>
        <v>126669.83333333333</v>
      </c>
      <c r="F11" s="4">
        <f>shab!F11/30</f>
        <v>5772.9666666666662</v>
      </c>
      <c r="G11" s="4">
        <f>shab!G11/30</f>
        <v>299.89999999999998</v>
      </c>
      <c r="H11" s="4">
        <f>shab!H11/30</f>
        <v>81.033333333333331</v>
      </c>
      <c r="I11" s="9">
        <f>shab!I11/30</f>
        <v>64.933333333333337</v>
      </c>
      <c r="J11" s="4">
        <f>shab!J11/30</f>
        <v>0</v>
      </c>
      <c r="K11" s="4">
        <f>shab!K11/30</f>
        <v>0</v>
      </c>
      <c r="L11" s="4">
        <f>shab!L11/30</f>
        <v>0</v>
      </c>
      <c r="M11" s="4">
        <f>shab!M11/30</f>
        <v>0</v>
      </c>
      <c r="N11" s="4">
        <f>shab!N11/30</f>
        <v>0</v>
      </c>
      <c r="O11" s="4">
        <f>shab!O11/30</f>
        <v>0</v>
      </c>
      <c r="P11" s="4">
        <f>shab!P11/30</f>
        <v>0</v>
      </c>
      <c r="R11" s="28">
        <f>I11</f>
        <v>64.933333333333337</v>
      </c>
      <c r="S11" s="28">
        <v>0</v>
      </c>
      <c r="T11" s="28">
        <f t="shared" si="0"/>
        <v>134386.76666666666</v>
      </c>
      <c r="U11" s="28">
        <f>H11</f>
        <v>81.033333333333331</v>
      </c>
      <c r="V11" s="28">
        <f>G11</f>
        <v>299.89999999999998</v>
      </c>
      <c r="W11" s="28">
        <f>F11</f>
        <v>5772.9666666666662</v>
      </c>
      <c r="X11" s="28">
        <f>E11</f>
        <v>126669.83333333333</v>
      </c>
      <c r="Y11" s="28">
        <f>D11</f>
        <v>1168.2333333333333</v>
      </c>
      <c r="Z11" s="28">
        <f>C11</f>
        <v>394.8</v>
      </c>
    </row>
    <row r="12" spans="1:26" x14ac:dyDescent="0.3">
      <c r="A12" s="74" t="s">
        <v>3</v>
      </c>
      <c r="B12" s="12" t="s">
        <v>13</v>
      </c>
      <c r="C12" s="4">
        <f>shab!C12/30</f>
        <v>0</v>
      </c>
      <c r="D12" s="4">
        <f>shab!D12/30</f>
        <v>0</v>
      </c>
      <c r="E12" s="4">
        <f>shab!E12/30</f>
        <v>0</v>
      </c>
      <c r="F12" s="4">
        <f>shab!F12/30</f>
        <v>0</v>
      </c>
      <c r="G12" s="4">
        <f>shab!G12/30</f>
        <v>0</v>
      </c>
      <c r="H12" s="4">
        <f>shab!H12/30</f>
        <v>0</v>
      </c>
      <c r="I12" s="4">
        <f>shab!I12/30</f>
        <v>0</v>
      </c>
      <c r="J12" s="9">
        <f>shab!J12/30</f>
        <v>2338878.3333333335</v>
      </c>
      <c r="K12" s="8">
        <f>shab!K12/30</f>
        <v>183760.2</v>
      </c>
      <c r="L12" s="8">
        <f>shab!L12/30</f>
        <v>48317.966666666667</v>
      </c>
      <c r="M12" s="8">
        <f>shab!M12/30</f>
        <v>2.3666666666666667</v>
      </c>
      <c r="N12" s="8">
        <f>shab!N12/30</f>
        <v>0</v>
      </c>
      <c r="O12" s="8">
        <f>shab!O12/30</f>
        <v>0</v>
      </c>
      <c r="P12" s="8">
        <f>shab!P12/30</f>
        <v>0</v>
      </c>
      <c r="R12" s="22">
        <f>J12</f>
        <v>2338878.3333333335</v>
      </c>
      <c r="S12" s="22">
        <f>SUM(K12:P12)</f>
        <v>232080.53333333335</v>
      </c>
      <c r="T12" s="22">
        <f t="shared" si="0"/>
        <v>3.2014213502407074E-10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</row>
    <row r="13" spans="1:26" x14ac:dyDescent="0.3">
      <c r="A13" s="74"/>
      <c r="B13" s="16" t="s">
        <v>14</v>
      </c>
      <c r="C13" s="4">
        <f>shab!C13/30</f>
        <v>0</v>
      </c>
      <c r="D13" s="4">
        <f>shab!D13/30</f>
        <v>0</v>
      </c>
      <c r="E13" s="4">
        <f>shab!E13/30</f>
        <v>0</v>
      </c>
      <c r="F13" s="4">
        <f>shab!F13/30</f>
        <v>0</v>
      </c>
      <c r="G13" s="4">
        <f>shab!G13/30</f>
        <v>0</v>
      </c>
      <c r="H13" s="4">
        <f>shab!H13/30</f>
        <v>0</v>
      </c>
      <c r="I13" s="4">
        <f>shab!I13/30</f>
        <v>0</v>
      </c>
      <c r="J13" s="4">
        <f>shab!J13/30</f>
        <v>6633531.833333333</v>
      </c>
      <c r="K13" s="9">
        <f>shab!K13/30</f>
        <v>1150379.6333333333</v>
      </c>
      <c r="L13" s="8">
        <f>shab!L13/30</f>
        <v>607197.23333333328</v>
      </c>
      <c r="M13" s="8">
        <f>shab!M13/30</f>
        <v>22.5</v>
      </c>
      <c r="N13" s="8">
        <f>shab!N13/30</f>
        <v>0</v>
      </c>
      <c r="O13" s="8">
        <f>shab!O13/30</f>
        <v>0</v>
      </c>
      <c r="P13" s="8">
        <f>shab!P13/30</f>
        <v>0</v>
      </c>
      <c r="R13" s="23">
        <f>K13</f>
        <v>1150379.6333333333</v>
      </c>
      <c r="S13" s="23">
        <f>SUM(L13:P13)</f>
        <v>607219.73333333328</v>
      </c>
      <c r="T13" s="23">
        <f t="shared" si="0"/>
        <v>6633531.833333333</v>
      </c>
      <c r="U13" s="23">
        <f>J13</f>
        <v>6633531.833333333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</row>
    <row r="14" spans="1:26" x14ac:dyDescent="0.3">
      <c r="A14" s="74"/>
      <c r="B14" s="17" t="s">
        <v>15</v>
      </c>
      <c r="C14" s="4">
        <f>shab!C14/30</f>
        <v>0</v>
      </c>
      <c r="D14" s="4">
        <f>shab!D14/30</f>
        <v>0</v>
      </c>
      <c r="E14" s="4">
        <f>shab!E14/30</f>
        <v>0</v>
      </c>
      <c r="F14" s="4">
        <f>shab!F14/30</f>
        <v>0</v>
      </c>
      <c r="G14" s="4">
        <f>shab!G14/30</f>
        <v>0</v>
      </c>
      <c r="H14" s="4">
        <f>shab!H14/30</f>
        <v>0</v>
      </c>
      <c r="I14" s="4">
        <f>shab!I14/30</f>
        <v>0</v>
      </c>
      <c r="J14" s="4">
        <f>shab!J14/30</f>
        <v>20020169.133333333</v>
      </c>
      <c r="K14" s="4">
        <f>shab!K14/30</f>
        <v>4101146.6</v>
      </c>
      <c r="L14" s="9">
        <f>shab!L14/30</f>
        <v>10346849.233333332</v>
      </c>
      <c r="M14" s="8">
        <f>shab!M14/30</f>
        <v>2114.9333333333334</v>
      </c>
      <c r="N14" s="8">
        <f>shab!N14/30</f>
        <v>56.7</v>
      </c>
      <c r="O14" s="8">
        <f>shab!O14/30</f>
        <v>10.7</v>
      </c>
      <c r="P14" s="8">
        <f>shab!P14/30</f>
        <v>0</v>
      </c>
      <c r="R14" s="24">
        <f>L14</f>
        <v>10346849.233333332</v>
      </c>
      <c r="S14" s="24">
        <f>SUM(M14:P14)</f>
        <v>2182.333333333333</v>
      </c>
      <c r="T14" s="24">
        <f t="shared" si="0"/>
        <v>24121315.733333338</v>
      </c>
      <c r="U14" s="24">
        <f>K14</f>
        <v>4101146.6</v>
      </c>
      <c r="V14" s="24">
        <f>J14</f>
        <v>20020169.133333333</v>
      </c>
      <c r="W14" s="24">
        <v>0</v>
      </c>
      <c r="X14" s="24">
        <v>0</v>
      </c>
      <c r="Y14" s="24">
        <v>0</v>
      </c>
      <c r="Z14" s="24">
        <v>0</v>
      </c>
    </row>
    <row r="15" spans="1:26" x14ac:dyDescent="0.3">
      <c r="A15" s="74"/>
      <c r="B15" s="13" t="s">
        <v>16</v>
      </c>
      <c r="C15" s="4">
        <f>shab!C15/30</f>
        <v>0</v>
      </c>
      <c r="D15" s="4">
        <f>shab!D15/30</f>
        <v>0</v>
      </c>
      <c r="E15" s="4">
        <f>shab!E15/30</f>
        <v>0</v>
      </c>
      <c r="F15" s="4">
        <f>shab!F15/30</f>
        <v>0</v>
      </c>
      <c r="G15" s="4">
        <f>shab!G15/30</f>
        <v>0</v>
      </c>
      <c r="H15" s="4">
        <f>shab!H15/30</f>
        <v>0</v>
      </c>
      <c r="I15" s="4">
        <f>shab!I15/30</f>
        <v>0</v>
      </c>
      <c r="J15" s="4">
        <f>shab!J15/30</f>
        <v>5432059.0999999996</v>
      </c>
      <c r="K15" s="4">
        <f>shab!K15/30</f>
        <v>942964.3</v>
      </c>
      <c r="L15" s="4">
        <f>shab!L15/30</f>
        <v>9206853.3000000007</v>
      </c>
      <c r="M15" s="9">
        <f>shab!M15/30</f>
        <v>12955.266666666666</v>
      </c>
      <c r="N15" s="8">
        <f>shab!N15/30</f>
        <v>390.16666666666669</v>
      </c>
      <c r="O15" s="8">
        <f>shab!O15/30</f>
        <v>29</v>
      </c>
      <c r="P15" s="8">
        <f>shab!P15/30</f>
        <v>3.3</v>
      </c>
      <c r="R15" s="25">
        <f>M15</f>
        <v>12955.266666666666</v>
      </c>
      <c r="S15" s="25">
        <f>SUM(N15:P15)</f>
        <v>422.4666666666667</v>
      </c>
      <c r="T15" s="25">
        <f t="shared" si="0"/>
        <v>15581876.699999999</v>
      </c>
      <c r="U15" s="25">
        <f>L15</f>
        <v>9206853.3000000007</v>
      </c>
      <c r="V15" s="25">
        <f>K15</f>
        <v>942964.3</v>
      </c>
      <c r="W15" s="25">
        <f>J15</f>
        <v>5432059.0999999996</v>
      </c>
      <c r="X15" s="25">
        <v>0</v>
      </c>
      <c r="Y15" s="25">
        <v>0</v>
      </c>
      <c r="Z15" s="25">
        <v>0</v>
      </c>
    </row>
    <row r="16" spans="1:26" x14ac:dyDescent="0.3">
      <c r="A16" s="74"/>
      <c r="B16" s="18" t="s">
        <v>17</v>
      </c>
      <c r="C16" s="4">
        <f>shab!C16/30</f>
        <v>0</v>
      </c>
      <c r="D16" s="4">
        <f>shab!D16/30</f>
        <v>0</v>
      </c>
      <c r="E16" s="4">
        <f>shab!E16/30</f>
        <v>0</v>
      </c>
      <c r="F16" s="4">
        <f>shab!F16/30</f>
        <v>0</v>
      </c>
      <c r="G16" s="4">
        <f>shab!G16/30</f>
        <v>0</v>
      </c>
      <c r="H16" s="4">
        <f>shab!H16/30</f>
        <v>0</v>
      </c>
      <c r="I16" s="4">
        <f>shab!I16/30</f>
        <v>0</v>
      </c>
      <c r="J16" s="4">
        <f>shab!J16/30</f>
        <v>661133.4</v>
      </c>
      <c r="K16" s="4">
        <f>shab!K16/30</f>
        <v>137992.26666666666</v>
      </c>
      <c r="L16" s="4">
        <f>shab!L16/30</f>
        <v>2792595.6333333333</v>
      </c>
      <c r="M16" s="4">
        <f>shab!M16/30</f>
        <v>10379.333333333334</v>
      </c>
      <c r="N16" s="9">
        <f>shab!N16/30</f>
        <v>1009.3666666666667</v>
      </c>
      <c r="O16" s="8">
        <f>shab!O16/30</f>
        <v>212.53333333333333</v>
      </c>
      <c r="P16" s="8">
        <f>shab!P16/30</f>
        <v>8.4333333333333336</v>
      </c>
      <c r="R16" s="26">
        <f>N16</f>
        <v>1009.3666666666667</v>
      </c>
      <c r="S16" s="26">
        <f>SUM(O16:P16)</f>
        <v>220.96666666666667</v>
      </c>
      <c r="T16" s="26">
        <f t="shared" si="0"/>
        <v>3602100.6333333328</v>
      </c>
      <c r="U16" s="26">
        <f>M16</f>
        <v>10379.333333333334</v>
      </c>
      <c r="V16" s="26">
        <f>L16</f>
        <v>2792595.6333333333</v>
      </c>
      <c r="W16" s="26">
        <f>K16</f>
        <v>137992.26666666666</v>
      </c>
      <c r="X16" s="26"/>
      <c r="Y16" s="26">
        <v>0</v>
      </c>
      <c r="Z16" s="26">
        <v>0</v>
      </c>
    </row>
    <row r="17" spans="1:26" x14ac:dyDescent="0.3">
      <c r="A17" s="74"/>
      <c r="B17" s="14" t="s">
        <v>18</v>
      </c>
      <c r="C17" s="4">
        <f>shab!C17/30</f>
        <v>0</v>
      </c>
      <c r="D17" s="4">
        <f>shab!D17/30</f>
        <v>0</v>
      </c>
      <c r="E17" s="4">
        <f>shab!E17/30</f>
        <v>0</v>
      </c>
      <c r="F17" s="4">
        <f>shab!F17/30</f>
        <v>0</v>
      </c>
      <c r="G17" s="4">
        <f>shab!G17/30</f>
        <v>0</v>
      </c>
      <c r="H17" s="4">
        <f>shab!H17/30</f>
        <v>0</v>
      </c>
      <c r="I17" s="4">
        <f>shab!I17/30</f>
        <v>0</v>
      </c>
      <c r="J17" s="4">
        <f>shab!J17/30</f>
        <v>40942.300000000003</v>
      </c>
      <c r="K17" s="4">
        <f>shab!K17/30</f>
        <v>41010.699999999997</v>
      </c>
      <c r="L17" s="4">
        <f>shab!L17/30</f>
        <v>1003242.4666666667</v>
      </c>
      <c r="M17" s="4">
        <f>shab!M17/30</f>
        <v>7722.833333333333</v>
      </c>
      <c r="N17" s="4">
        <f>shab!N17/30</f>
        <v>1050.2666666666667</v>
      </c>
      <c r="O17" s="9">
        <f>shab!O17/30</f>
        <v>580.26666666666665</v>
      </c>
      <c r="P17" s="8">
        <f>shab!P17/30</f>
        <v>62.93333333333333</v>
      </c>
      <c r="R17" s="27">
        <f>O17</f>
        <v>580.26666666666665</v>
      </c>
      <c r="S17" s="27">
        <f>P17</f>
        <v>62.93333333333333</v>
      </c>
      <c r="T17" s="27">
        <f t="shared" si="0"/>
        <v>1093968.5666666667</v>
      </c>
      <c r="U17" s="27">
        <f>N17</f>
        <v>1050.2666666666667</v>
      </c>
      <c r="V17" s="27">
        <f>M17</f>
        <v>7722.833333333333</v>
      </c>
      <c r="W17" s="27">
        <f>L17</f>
        <v>1003242.4666666667</v>
      </c>
      <c r="X17" s="27"/>
      <c r="Y17" s="27"/>
      <c r="Z17" s="27">
        <v>0</v>
      </c>
    </row>
    <row r="18" spans="1:26" ht="15" thickBot="1" x14ac:dyDescent="0.35">
      <c r="A18" s="74"/>
      <c r="B18" s="15" t="s">
        <v>19</v>
      </c>
      <c r="C18" s="4">
        <f>shab!C18/30</f>
        <v>0</v>
      </c>
      <c r="D18" s="4">
        <f>shab!D18/30</f>
        <v>0</v>
      </c>
      <c r="E18" s="4">
        <f>shab!E18/30</f>
        <v>0</v>
      </c>
      <c r="F18" s="4">
        <f>shab!F18/30</f>
        <v>0</v>
      </c>
      <c r="G18" s="4">
        <f>shab!G18/30</f>
        <v>0</v>
      </c>
      <c r="H18" s="4">
        <f>shab!H18/30</f>
        <v>0</v>
      </c>
      <c r="I18" s="4">
        <f>shab!I18/30</f>
        <v>0</v>
      </c>
      <c r="J18" s="4">
        <f>shab!J18/30</f>
        <v>2480.5333333333333</v>
      </c>
      <c r="K18" s="4">
        <f>shab!K18/30</f>
        <v>2893.4333333333334</v>
      </c>
      <c r="L18" s="4">
        <f>shab!L18/30</f>
        <v>352523.46666666667</v>
      </c>
      <c r="M18" s="4">
        <f>shab!M18/30</f>
        <v>4892.1000000000004</v>
      </c>
      <c r="N18" s="4">
        <f>shab!N18/30</f>
        <v>1150.2333333333333</v>
      </c>
      <c r="O18" s="4">
        <f>shab!O18/30</f>
        <v>1031.7333333333333</v>
      </c>
      <c r="P18" s="9">
        <f>shab!P18/30</f>
        <v>604.6</v>
      </c>
      <c r="R18" s="29">
        <f>P18</f>
        <v>604.6</v>
      </c>
      <c r="S18" s="29">
        <v>0</v>
      </c>
      <c r="T18" s="29">
        <f t="shared" si="0"/>
        <v>364971.5</v>
      </c>
      <c r="U18" s="29">
        <f>O18</f>
        <v>1031.7333333333333</v>
      </c>
      <c r="V18" s="29">
        <f>N18</f>
        <v>1150.2333333333333</v>
      </c>
      <c r="W18" s="29">
        <f>M18</f>
        <v>4892.1000000000004</v>
      </c>
      <c r="X18" s="29"/>
      <c r="Y18" s="29"/>
      <c r="Z18" s="29"/>
    </row>
    <row r="19" spans="1:26" ht="15" thickBot="1" x14ac:dyDescent="0.35">
      <c r="R19" s="19">
        <f>SUM(R5:R18)</f>
        <v>20492179.5</v>
      </c>
      <c r="S19" s="20">
        <f t="shared" ref="S19:Z19" si="1">SUM(S5:S18)</f>
        <v>1122939.1666666663</v>
      </c>
      <c r="T19" s="20">
        <f t="shared" si="1"/>
        <v>74765557.033333331</v>
      </c>
      <c r="U19" s="20">
        <f t="shared" si="1"/>
        <v>32689042.933333334</v>
      </c>
      <c r="V19" s="20">
        <f t="shared" si="1"/>
        <v>32354670.733333334</v>
      </c>
      <c r="W19" s="20">
        <f t="shared" si="1"/>
        <v>8380686.2999999989</v>
      </c>
      <c r="X19" s="20">
        <f t="shared" si="1"/>
        <v>232815.66666666666</v>
      </c>
      <c r="Y19" s="20">
        <f t="shared" si="1"/>
        <v>6962.7666666666673</v>
      </c>
      <c r="Z19" s="21">
        <f t="shared" si="1"/>
        <v>394.8</v>
      </c>
    </row>
  </sheetData>
  <mergeCells count="5">
    <mergeCell ref="C1:P1"/>
    <mergeCell ref="C2:I2"/>
    <mergeCell ref="J2:P2"/>
    <mergeCell ref="A5:A11"/>
    <mergeCell ref="A12:A18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Z19"/>
  <sheetViews>
    <sheetView workbookViewId="0">
      <selection activeCell="M15" sqref="M15"/>
    </sheetView>
  </sheetViews>
  <sheetFormatPr baseColWidth="10" defaultColWidth="9.109375" defaultRowHeight="14.4" x14ac:dyDescent="0.3"/>
  <cols>
    <col min="1" max="2" width="26.44140625" bestFit="1" customWidth="1"/>
    <col min="3" max="5" width="4.5546875" bestFit="1" customWidth="1"/>
    <col min="6" max="9" width="3.5546875" bestFit="1" customWidth="1"/>
    <col min="10" max="12" width="4.5546875" bestFit="1" customWidth="1"/>
    <col min="13" max="16" width="3.5546875" bestFit="1" customWidth="1"/>
    <col min="18" max="18" width="30.109375" bestFit="1" customWidth="1"/>
    <col min="19" max="19" width="22.33203125" bestFit="1" customWidth="1"/>
    <col min="20" max="20" width="19.44140625" bestFit="1" customWidth="1"/>
    <col min="21" max="26" width="6.6640625" bestFit="1" customWidth="1"/>
  </cols>
  <sheetData>
    <row r="1" spans="1:26" x14ac:dyDescent="0.3">
      <c r="B1" s="1"/>
      <c r="C1" s="74" t="s">
        <v>22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26" x14ac:dyDescent="0.3">
      <c r="B2" s="1" t="s">
        <v>1</v>
      </c>
      <c r="C2" s="74" t="s">
        <v>2</v>
      </c>
      <c r="D2" s="74"/>
      <c r="E2" s="74"/>
      <c r="F2" s="74"/>
      <c r="G2" s="74"/>
      <c r="H2" s="74"/>
      <c r="I2" s="74"/>
      <c r="J2" s="74" t="s">
        <v>3</v>
      </c>
      <c r="K2" s="74"/>
      <c r="L2" s="74"/>
      <c r="M2" s="74"/>
      <c r="N2" s="74"/>
      <c r="O2" s="74"/>
      <c r="P2" s="74"/>
    </row>
    <row r="3" spans="1:26" ht="15" thickBot="1" x14ac:dyDescent="0.35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</row>
    <row r="4" spans="1:26" ht="15" thickBot="1" x14ac:dyDescent="0.35">
      <c r="A4" s="1" t="s">
        <v>1</v>
      </c>
      <c r="B4" s="1" t="s">
        <v>20</v>
      </c>
      <c r="R4" s="31" t="s">
        <v>23</v>
      </c>
      <c r="S4" s="32" t="s">
        <v>24</v>
      </c>
      <c r="T4" s="32" t="s">
        <v>25</v>
      </c>
      <c r="U4" s="33" t="s">
        <v>26</v>
      </c>
      <c r="V4" s="33" t="s">
        <v>27</v>
      </c>
      <c r="W4" s="33" t="s">
        <v>28</v>
      </c>
      <c r="X4" s="33" t="s">
        <v>29</v>
      </c>
      <c r="Y4" s="33" t="s">
        <v>30</v>
      </c>
      <c r="Z4" s="34" t="s">
        <v>31</v>
      </c>
    </row>
    <row r="5" spans="1:26" x14ac:dyDescent="0.3">
      <c r="A5" s="74" t="s">
        <v>2</v>
      </c>
      <c r="B5" s="12" t="s">
        <v>13</v>
      </c>
      <c r="C5" s="10">
        <v>0.9354653560333237</v>
      </c>
      <c r="D5" s="11">
        <v>4.6632076774658762E-2</v>
      </c>
      <c r="E5" s="11">
        <v>1.7889718252045269E-2</v>
      </c>
      <c r="F5" s="11">
        <v>1.284893997227313E-5</v>
      </c>
      <c r="G5" s="11"/>
      <c r="H5" s="11"/>
      <c r="I5" s="11"/>
      <c r="J5" s="3"/>
      <c r="K5" s="3"/>
      <c r="L5" s="3"/>
      <c r="M5" s="3"/>
      <c r="N5" s="3"/>
      <c r="O5" s="3"/>
      <c r="P5" s="3"/>
      <c r="R5" s="35">
        <f>C5</f>
        <v>0.9354653560333237</v>
      </c>
      <c r="S5" s="35">
        <f>SUM(D5:I5)</f>
        <v>6.4534643966676311E-2</v>
      </c>
      <c r="T5" s="35">
        <f>SUM(C5:P5)-R5-S5</f>
        <v>-1.2490009027033011E-16</v>
      </c>
      <c r="U5" s="35">
        <v>0</v>
      </c>
      <c r="V5" s="35">
        <f>0</f>
        <v>0</v>
      </c>
      <c r="W5" s="35">
        <v>0</v>
      </c>
      <c r="X5" s="35">
        <v>0</v>
      </c>
      <c r="Y5" s="35">
        <v>0</v>
      </c>
      <c r="Z5" s="35">
        <v>0</v>
      </c>
    </row>
    <row r="6" spans="1:26" x14ac:dyDescent="0.3">
      <c r="A6" s="74"/>
      <c r="B6" s="16" t="s">
        <v>14</v>
      </c>
      <c r="C6" s="3">
        <v>0.81816143035140509</v>
      </c>
      <c r="D6" s="10">
        <v>0.15164033025276111</v>
      </c>
      <c r="E6" s="11">
        <v>3.01959737324793E-2</v>
      </c>
      <c r="F6" s="11">
        <v>2.2656633544901852E-6</v>
      </c>
      <c r="G6" s="11"/>
      <c r="H6" s="11"/>
      <c r="I6" s="11"/>
      <c r="J6" s="3"/>
      <c r="K6" s="3"/>
      <c r="L6" s="3"/>
      <c r="M6" s="3"/>
      <c r="N6" s="3"/>
      <c r="O6" s="3"/>
      <c r="P6" s="3"/>
      <c r="R6" s="36">
        <f>D6</f>
        <v>0.15164033025276111</v>
      </c>
      <c r="S6" s="36">
        <f>SUM(E6:I6)</f>
        <v>3.0198239395833791E-2</v>
      </c>
      <c r="T6" s="36">
        <f t="shared" ref="T6:T18" si="0">SUM(C6:P6)-R6-S6</f>
        <v>0.81816143035140509</v>
      </c>
      <c r="U6" s="36">
        <f>C6</f>
        <v>0.81816143035140509</v>
      </c>
      <c r="V6" s="36">
        <v>0</v>
      </c>
      <c r="W6" s="36">
        <v>0</v>
      </c>
      <c r="X6" s="36">
        <v>0</v>
      </c>
      <c r="Y6" s="36">
        <v>0</v>
      </c>
      <c r="Z6" s="36">
        <v>0</v>
      </c>
    </row>
    <row r="7" spans="1:26" x14ac:dyDescent="0.3">
      <c r="A7" s="74"/>
      <c r="B7" s="17" t="s">
        <v>15</v>
      </c>
      <c r="C7" s="3">
        <v>0.39578066005578078</v>
      </c>
      <c r="D7" s="3">
        <v>0.30091804139597711</v>
      </c>
      <c r="E7" s="10">
        <v>0.30304669116797789</v>
      </c>
      <c r="F7" s="11">
        <v>2.5440496954743421E-4</v>
      </c>
      <c r="G7" s="11">
        <v>2.024107166961187E-7</v>
      </c>
      <c r="H7" s="11"/>
      <c r="I7" s="11"/>
      <c r="J7" s="3"/>
      <c r="K7" s="3"/>
      <c r="L7" s="3"/>
      <c r="M7" s="3"/>
      <c r="N7" s="3"/>
      <c r="O7" s="3"/>
      <c r="P7" s="3"/>
      <c r="R7" s="37">
        <f>E7</f>
        <v>0.30304669116797789</v>
      </c>
      <c r="S7" s="37">
        <f>SUM(F7:I7)</f>
        <v>2.5460738026413031E-4</v>
      </c>
      <c r="T7" s="37">
        <f t="shared" si="0"/>
        <v>0.69669870145175783</v>
      </c>
      <c r="U7" s="37">
        <f>D7</f>
        <v>0.30091804139597711</v>
      </c>
      <c r="V7" s="37">
        <f>C7</f>
        <v>0.39578066005578078</v>
      </c>
      <c r="W7" s="37">
        <v>0</v>
      </c>
      <c r="X7" s="37">
        <v>0</v>
      </c>
      <c r="Y7" s="37">
        <v>0</v>
      </c>
      <c r="Z7" s="37">
        <v>0</v>
      </c>
    </row>
    <row r="8" spans="1:26" x14ac:dyDescent="0.3">
      <c r="A8" s="74"/>
      <c r="B8" s="13" t="s">
        <v>16</v>
      </c>
      <c r="C8" s="3">
        <v>0.1496532699486175</v>
      </c>
      <c r="D8" s="3">
        <v>0.16731131816655281</v>
      </c>
      <c r="E8" s="3">
        <v>0.6814564871933193</v>
      </c>
      <c r="F8" s="10">
        <v>1.5552974227266629E-3</v>
      </c>
      <c r="G8" s="11">
        <v>2.335346626832555E-5</v>
      </c>
      <c r="H8" s="11">
        <v>2.738025153755573E-7</v>
      </c>
      <c r="I8" s="11"/>
      <c r="J8" s="3"/>
      <c r="K8" s="3"/>
      <c r="L8" s="3"/>
      <c r="M8" s="3"/>
      <c r="N8" s="3"/>
      <c r="O8" s="3"/>
      <c r="P8" s="3"/>
      <c r="R8" s="38">
        <f>F8</f>
        <v>1.5552974227266629E-3</v>
      </c>
      <c r="S8" s="38">
        <f>SUM(G8:I8)</f>
        <v>2.3627268783701106E-5</v>
      </c>
      <c r="T8" s="38">
        <f t="shared" si="0"/>
        <v>0.99842107530848967</v>
      </c>
      <c r="U8" s="38">
        <f>E8</f>
        <v>0.6814564871933193</v>
      </c>
      <c r="V8" s="38">
        <f>D8</f>
        <v>0.16731131816655281</v>
      </c>
      <c r="W8" s="38">
        <f>C8</f>
        <v>0.1496532699486175</v>
      </c>
      <c r="X8" s="38">
        <v>0</v>
      </c>
      <c r="Y8" s="38">
        <v>0</v>
      </c>
      <c r="Z8" s="38">
        <v>0</v>
      </c>
    </row>
    <row r="9" spans="1:26" x14ac:dyDescent="0.3">
      <c r="A9" s="74"/>
      <c r="B9" s="18" t="s">
        <v>17</v>
      </c>
      <c r="C9" s="3">
        <v>3.955446288683228E-2</v>
      </c>
      <c r="D9" s="3">
        <v>4.5849880071337758E-2</v>
      </c>
      <c r="E9" s="3">
        <v>0.91016307925779705</v>
      </c>
      <c r="F9" s="3">
        <v>4.2539489682888766E-3</v>
      </c>
      <c r="G9" s="10">
        <v>1.5763895878378691E-4</v>
      </c>
      <c r="H9" s="11">
        <v>2.0864999912946891E-5</v>
      </c>
      <c r="I9" s="11">
        <v>1.2485704735141089E-7</v>
      </c>
      <c r="J9" s="3"/>
      <c r="K9" s="3"/>
      <c r="L9" s="3"/>
      <c r="M9" s="3"/>
      <c r="N9" s="3"/>
      <c r="O9" s="3"/>
      <c r="P9" s="3"/>
      <c r="R9" s="39">
        <f>G9</f>
        <v>1.5763895878378691E-4</v>
      </c>
      <c r="S9" s="39">
        <f>SUM(H9:I9)</f>
        <v>2.0989856960298301E-5</v>
      </c>
      <c r="T9" s="39">
        <f t="shared" si="0"/>
        <v>0.99982137118425596</v>
      </c>
      <c r="U9" s="39">
        <f>F9</f>
        <v>4.2539489682888766E-3</v>
      </c>
      <c r="V9" s="39">
        <f>E9</f>
        <v>0.91016307925779705</v>
      </c>
      <c r="W9" s="39">
        <f>D9</f>
        <v>4.5849880071337758E-2</v>
      </c>
      <c r="X9" s="39">
        <f>C9</f>
        <v>3.955446288683228E-2</v>
      </c>
      <c r="Y9" s="39">
        <v>0</v>
      </c>
      <c r="Z9" s="39">
        <v>0</v>
      </c>
    </row>
    <row r="10" spans="1:26" x14ac:dyDescent="0.3">
      <c r="A10" s="74"/>
      <c r="B10" s="14" t="s">
        <v>18</v>
      </c>
      <c r="C10" s="3">
        <v>8.8529367278519979E-3</v>
      </c>
      <c r="D10" s="3">
        <v>1.6968502192659701E-2</v>
      </c>
      <c r="E10" s="3">
        <v>0.9622938413533938</v>
      </c>
      <c r="F10" s="3">
        <v>1.10878148622146E-2</v>
      </c>
      <c r="G10" s="3">
        <v>4.9063020568884555E-4</v>
      </c>
      <c r="H10" s="10">
        <v>2.6319046117915227E-4</v>
      </c>
      <c r="I10" s="11">
        <v>4.3084197011912321E-5</v>
      </c>
      <c r="J10" s="3"/>
      <c r="K10" s="3"/>
      <c r="L10" s="3"/>
      <c r="M10" s="3"/>
      <c r="N10" s="3"/>
      <c r="O10" s="3"/>
      <c r="P10" s="3"/>
      <c r="R10" s="40">
        <f>H10</f>
        <v>2.6319046117915227E-4</v>
      </c>
      <c r="S10" s="40">
        <f>SUM(I10)</f>
        <v>4.3084197011912321E-5</v>
      </c>
      <c r="T10" s="40">
        <f t="shared" si="0"/>
        <v>0.99969372534180889</v>
      </c>
      <c r="U10" s="40">
        <f>G10</f>
        <v>4.9063020568884555E-4</v>
      </c>
      <c r="V10" s="40">
        <f>F10</f>
        <v>1.10878148622146E-2</v>
      </c>
      <c r="W10" s="40">
        <f>E10</f>
        <v>0.9622938413533938</v>
      </c>
      <c r="X10" s="40">
        <f>D10</f>
        <v>1.6968502192659701E-2</v>
      </c>
      <c r="Y10" s="40">
        <f>C10</f>
        <v>8.8529367278519979E-3</v>
      </c>
      <c r="Z10" s="40">
        <v>0</v>
      </c>
    </row>
    <row r="11" spans="1:26" x14ac:dyDescent="0.3">
      <c r="A11" s="74"/>
      <c r="B11" s="15" t="s">
        <v>19</v>
      </c>
      <c r="C11" s="3">
        <v>2.936370458685163E-3</v>
      </c>
      <c r="D11" s="3">
        <v>8.6888699312342894E-3</v>
      </c>
      <c r="E11" s="3">
        <v>0.94212147063468388</v>
      </c>
      <c r="F11" s="3">
        <v>4.2937104303379332E-2</v>
      </c>
      <c r="G11" s="3">
        <v>2.2305407815594752E-3</v>
      </c>
      <c r="H11" s="3">
        <v>6.0269474713472071E-4</v>
      </c>
      <c r="I11" s="10">
        <v>4.8294914332309172E-4</v>
      </c>
      <c r="J11" s="3"/>
      <c r="K11" s="3"/>
      <c r="L11" s="3"/>
      <c r="M11" s="3"/>
      <c r="N11" s="3"/>
      <c r="O11" s="3"/>
      <c r="P11" s="3"/>
      <c r="R11" s="41">
        <f>I11</f>
        <v>4.8294914332309172E-4</v>
      </c>
      <c r="S11" s="41">
        <v>0</v>
      </c>
      <c r="T11" s="41">
        <f t="shared" si="0"/>
        <v>0.99951705085667686</v>
      </c>
      <c r="U11" s="41">
        <f>H11</f>
        <v>6.0269474713472071E-4</v>
      </c>
      <c r="V11" s="41">
        <f>G11</f>
        <v>2.2305407815594752E-3</v>
      </c>
      <c r="W11" s="41">
        <f>F11</f>
        <v>4.2937104303379332E-2</v>
      </c>
      <c r="X11" s="41">
        <f>E11</f>
        <v>0.94212147063468388</v>
      </c>
      <c r="Y11" s="41">
        <f>D11</f>
        <v>8.6888699312342894E-3</v>
      </c>
      <c r="Z11" s="41">
        <f>C11</f>
        <v>2.936370458685163E-3</v>
      </c>
    </row>
    <row r="12" spans="1:26" x14ac:dyDescent="0.3">
      <c r="A12" s="74" t="s">
        <v>3</v>
      </c>
      <c r="B12" s="12" t="s">
        <v>13</v>
      </c>
      <c r="C12" s="3"/>
      <c r="D12" s="3"/>
      <c r="E12" s="3"/>
      <c r="F12" s="3"/>
      <c r="G12" s="3"/>
      <c r="H12" s="3"/>
      <c r="I12" s="3"/>
      <c r="J12" s="10">
        <v>0.90972997026816171</v>
      </c>
      <c r="K12" s="11">
        <v>7.1475355900287585E-2</v>
      </c>
      <c r="L12" s="11">
        <v>1.8793753293032071E-2</v>
      </c>
      <c r="M12" s="11">
        <v>9.2053851866371107E-7</v>
      </c>
      <c r="N12" s="11"/>
      <c r="O12" s="11"/>
      <c r="P12" s="11"/>
      <c r="R12" s="42">
        <f>J12</f>
        <v>0.90972997026816171</v>
      </c>
      <c r="S12" s="42">
        <f>SUM(K12:P12)</f>
        <v>9.0270029731838314E-2</v>
      </c>
      <c r="T12" s="42">
        <f t="shared" si="0"/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</row>
    <row r="13" spans="1:26" x14ac:dyDescent="0.3">
      <c r="A13" s="74"/>
      <c r="B13" s="16" t="s">
        <v>14</v>
      </c>
      <c r="C13" s="3"/>
      <c r="D13" s="3"/>
      <c r="E13" s="3"/>
      <c r="F13" s="3"/>
      <c r="G13" s="3"/>
      <c r="H13" s="3"/>
      <c r="I13" s="3"/>
      <c r="J13" s="3">
        <v>0.79054083117343388</v>
      </c>
      <c r="K13" s="10">
        <v>0.13709470224149681</v>
      </c>
      <c r="L13" s="11">
        <v>7.2361785182590552E-2</v>
      </c>
      <c r="M13" s="11">
        <v>2.68140247884576E-6</v>
      </c>
      <c r="N13" s="11"/>
      <c r="O13" s="11"/>
      <c r="P13" s="11"/>
      <c r="R13" s="36">
        <f>K13</f>
        <v>0.13709470224149681</v>
      </c>
      <c r="S13" s="36">
        <f>SUM(L13:P13)</f>
        <v>7.2364466585069398E-2</v>
      </c>
      <c r="T13" s="36">
        <f t="shared" si="0"/>
        <v>0.79054083117343388</v>
      </c>
      <c r="U13" s="36">
        <f>J13</f>
        <v>0.79054083117343388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</row>
    <row r="14" spans="1:26" x14ac:dyDescent="0.3">
      <c r="A14" s="74"/>
      <c r="B14" s="17" t="s">
        <v>15</v>
      </c>
      <c r="C14" s="3"/>
      <c r="D14" s="3"/>
      <c r="E14" s="3"/>
      <c r="F14" s="3"/>
      <c r="G14" s="3"/>
      <c r="H14" s="3"/>
      <c r="I14" s="3"/>
      <c r="J14" s="3">
        <v>0.58079394904539683</v>
      </c>
      <c r="K14" s="3">
        <v>0.1189760742561477</v>
      </c>
      <c r="L14" s="10">
        <v>0.30016666624456467</v>
      </c>
      <c r="M14" s="11">
        <v>6.135515012154616E-5</v>
      </c>
      <c r="N14" s="11">
        <v>1.6448920431967909E-6</v>
      </c>
      <c r="O14" s="11">
        <v>3.1041172596482659E-7</v>
      </c>
      <c r="P14" s="11"/>
      <c r="R14" s="37">
        <f>L14</f>
        <v>0.30016666624456467</v>
      </c>
      <c r="S14" s="37">
        <f>SUM(M14:P14)</f>
        <v>6.3310453890707776E-5</v>
      </c>
      <c r="T14" s="37">
        <f t="shared" si="0"/>
        <v>0.69977002330154447</v>
      </c>
      <c r="U14" s="37">
        <f>K14</f>
        <v>0.1189760742561477</v>
      </c>
      <c r="V14" s="37">
        <f>J14</f>
        <v>0.58079394904539683</v>
      </c>
      <c r="W14" s="37">
        <v>0</v>
      </c>
      <c r="X14" s="37">
        <v>0</v>
      </c>
      <c r="Y14" s="37">
        <v>0</v>
      </c>
      <c r="Z14" s="37">
        <v>0</v>
      </c>
    </row>
    <row r="15" spans="1:26" x14ac:dyDescent="0.3">
      <c r="A15" s="74"/>
      <c r="B15" s="13" t="s">
        <v>16</v>
      </c>
      <c r="C15" s="3"/>
      <c r="D15" s="3"/>
      <c r="E15" s="3"/>
      <c r="F15" s="3"/>
      <c r="G15" s="3"/>
      <c r="H15" s="3"/>
      <c r="I15" s="3"/>
      <c r="J15" s="3">
        <v>0.34831487509363768</v>
      </c>
      <c r="K15" s="3">
        <v>6.0464823067234219E-2</v>
      </c>
      <c r="L15" s="3">
        <v>0.59036249388283468</v>
      </c>
      <c r="M15" s="10">
        <v>8.3071851902435457E-4</v>
      </c>
      <c r="N15" s="11">
        <v>2.50182944006815E-5</v>
      </c>
      <c r="O15" s="11">
        <v>1.859540036616224E-6</v>
      </c>
      <c r="P15" s="11">
        <v>2.116028317528807E-7</v>
      </c>
      <c r="R15" s="38">
        <f>M15</f>
        <v>8.3071851902435457E-4</v>
      </c>
      <c r="S15" s="38">
        <f>SUM(N15:P15)</f>
        <v>2.7089437269050607E-5</v>
      </c>
      <c r="T15" s="38">
        <f t="shared" si="0"/>
        <v>0.99914219204370658</v>
      </c>
      <c r="U15" s="38">
        <f>L15</f>
        <v>0.59036249388283468</v>
      </c>
      <c r="V15" s="38">
        <f>K15</f>
        <v>6.0464823067234219E-2</v>
      </c>
      <c r="W15" s="38">
        <f>J15</f>
        <v>0.34831487509363768</v>
      </c>
      <c r="X15" s="38">
        <v>0</v>
      </c>
      <c r="Y15" s="38">
        <v>0</v>
      </c>
      <c r="Z15" s="38">
        <v>0</v>
      </c>
    </row>
    <row r="16" spans="1:26" x14ac:dyDescent="0.3">
      <c r="A16" s="74"/>
      <c r="B16" s="18" t="s">
        <v>17</v>
      </c>
      <c r="C16" s="3"/>
      <c r="D16" s="3"/>
      <c r="E16" s="3"/>
      <c r="F16" s="3"/>
      <c r="G16" s="3"/>
      <c r="H16" s="3"/>
      <c r="I16" s="3"/>
      <c r="J16" s="3">
        <v>0.1834783998794301</v>
      </c>
      <c r="K16" s="3">
        <v>3.8295751332084592E-2</v>
      </c>
      <c r="L16" s="3">
        <v>0.77500392252801575</v>
      </c>
      <c r="M16" s="3">
        <v>2.8804829279767612E-3</v>
      </c>
      <c r="N16" s="10">
        <v>2.8012044300232609E-4</v>
      </c>
      <c r="O16" s="11">
        <v>5.8982462421413802E-5</v>
      </c>
      <c r="P16" s="11">
        <v>2.3404270691056601E-6</v>
      </c>
      <c r="R16" s="39">
        <f>N16</f>
        <v>2.8012044300232609E-4</v>
      </c>
      <c r="S16" s="39">
        <f>SUM(O16:P16)</f>
        <v>6.1322889490519455E-5</v>
      </c>
      <c r="T16" s="39">
        <f t="shared" si="0"/>
        <v>0.99965855666750714</v>
      </c>
      <c r="U16" s="39">
        <f>M16</f>
        <v>2.8804829279767612E-3</v>
      </c>
      <c r="V16" s="39">
        <f>L16</f>
        <v>0.77500392252801575</v>
      </c>
      <c r="W16" s="39">
        <f>K16</f>
        <v>3.8295751332084592E-2</v>
      </c>
      <c r="X16" s="39"/>
      <c r="Y16" s="39">
        <v>0</v>
      </c>
      <c r="Z16" s="39">
        <v>0</v>
      </c>
    </row>
    <row r="17" spans="1:26" x14ac:dyDescent="0.3">
      <c r="A17" s="74"/>
      <c r="B17" s="14" t="s">
        <v>18</v>
      </c>
      <c r="C17" s="3"/>
      <c r="D17" s="3"/>
      <c r="E17" s="3"/>
      <c r="F17" s="3"/>
      <c r="G17" s="3"/>
      <c r="H17" s="3"/>
      <c r="I17" s="3"/>
      <c r="J17" s="3">
        <v>3.7403489754799818E-2</v>
      </c>
      <c r="K17" s="3">
        <v>3.7465977663374277E-2</v>
      </c>
      <c r="L17" s="3">
        <v>0.91652812185799937</v>
      </c>
      <c r="M17" s="3">
        <v>7.0553172992567558E-3</v>
      </c>
      <c r="N17" s="3">
        <v>9.5948782815021201E-4</v>
      </c>
      <c r="O17" s="10">
        <v>5.3011184817947478E-4</v>
      </c>
      <c r="P17" s="11">
        <v>5.7493748240053331E-5</v>
      </c>
      <c r="R17" s="40">
        <f>O17</f>
        <v>5.3011184817947478E-4</v>
      </c>
      <c r="S17" s="40">
        <f>P17</f>
        <v>5.7493748240053331E-5</v>
      </c>
      <c r="T17" s="40">
        <f t="shared" si="0"/>
        <v>0.99941239440358065</v>
      </c>
      <c r="U17" s="40">
        <f>N17</f>
        <v>9.5948782815021201E-4</v>
      </c>
      <c r="V17" s="40">
        <f>M17</f>
        <v>7.0553172992567558E-3</v>
      </c>
      <c r="W17" s="40">
        <f>L17</f>
        <v>0.91652812185799937</v>
      </c>
      <c r="X17" s="40"/>
      <c r="Y17" s="40"/>
      <c r="Z17" s="40">
        <v>0</v>
      </c>
    </row>
    <row r="18" spans="1:26" ht="15" thickBot="1" x14ac:dyDescent="0.35">
      <c r="A18" s="74"/>
      <c r="B18" s="15" t="s">
        <v>19</v>
      </c>
      <c r="C18" s="3"/>
      <c r="D18" s="3"/>
      <c r="E18" s="3"/>
      <c r="F18" s="3"/>
      <c r="G18" s="3"/>
      <c r="H18" s="3"/>
      <c r="I18" s="3"/>
      <c r="J18" s="3">
        <v>6.7852721590206068E-3</v>
      </c>
      <c r="K18" s="3">
        <v>7.9147223610442075E-3</v>
      </c>
      <c r="L18" s="3">
        <v>0.96429571480921938</v>
      </c>
      <c r="M18" s="3">
        <v>1.338189230641719E-2</v>
      </c>
      <c r="N18" s="3">
        <v>3.146358127167868E-3</v>
      </c>
      <c r="O18" s="3">
        <v>2.8222122106268252E-3</v>
      </c>
      <c r="P18" s="10">
        <v>1.653828026503921E-3</v>
      </c>
      <c r="R18" s="43">
        <f>P18</f>
        <v>1.653828026503921E-3</v>
      </c>
      <c r="S18" s="43">
        <v>0</v>
      </c>
      <c r="T18" s="43">
        <f t="shared" si="0"/>
        <v>0.99834617197349607</v>
      </c>
      <c r="U18" s="43">
        <f>O18</f>
        <v>2.8222122106268252E-3</v>
      </c>
      <c r="V18" s="43">
        <f>N18</f>
        <v>3.146358127167868E-3</v>
      </c>
      <c r="W18" s="43">
        <f>M18</f>
        <v>1.338189230641719E-2</v>
      </c>
      <c r="X18" s="43"/>
      <c r="Y18" s="43"/>
      <c r="Z18" s="43"/>
    </row>
    <row r="19" spans="1:26" ht="15" thickBot="1" x14ac:dyDescent="0.35">
      <c r="R19" s="44"/>
      <c r="S19" s="45"/>
      <c r="T19" s="45"/>
      <c r="U19" s="45"/>
      <c r="V19" s="45"/>
      <c r="W19" s="45"/>
      <c r="X19" s="45"/>
      <c r="Y19" s="45"/>
      <c r="Z19" s="46"/>
    </row>
  </sheetData>
  <mergeCells count="5">
    <mergeCell ref="C1:P1"/>
    <mergeCell ref="C2:I2"/>
    <mergeCell ref="J2:P2"/>
    <mergeCell ref="A5:A11"/>
    <mergeCell ref="A12:A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log_simplifie</vt:lpstr>
      <vt:lpstr>Feuil1</vt:lpstr>
      <vt:lpstr>log</vt:lpstr>
      <vt:lpstr>log_par_an</vt:lpstr>
      <vt:lpstr>log_pct</vt:lpstr>
      <vt:lpstr>shab_simplifie</vt:lpstr>
      <vt:lpstr>shab</vt:lpstr>
      <vt:lpstr>shab_an</vt:lpstr>
      <vt:lpstr>shab_pct</vt:lpstr>
      <vt:lpstr>bat_pc</vt:lpstr>
      <vt:lpstr>bat_pc_pct</vt:lpstr>
      <vt:lpstr>bat</vt:lpstr>
      <vt:lpstr>bat_pct</vt:lpstr>
      <vt:lpstr>log_pc</vt:lpstr>
      <vt:lpstr>log_pc_pct</vt:lpstr>
      <vt:lpstr>shab_pc</vt:lpstr>
      <vt:lpstr>shab_pc_pct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PELLAN Marin</cp:lastModifiedBy>
  <dcterms:created xsi:type="dcterms:W3CDTF">2023-07-19T08:20:17Z</dcterms:created>
  <dcterms:modified xsi:type="dcterms:W3CDTF">2023-08-01T12:33:03Z</dcterms:modified>
</cp:coreProperties>
</file>