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cstbgroup-my.sharepoint.com/personal/marin_pellan_cstb_fr/Documents/Thèse stratégie carbone/Articles/Journal_papers/2nd article/Gitlab/CALIBRATION/dwelling_stock_per_epc/RENOVATION/"/>
    </mc:Choice>
  </mc:AlternateContent>
  <xr:revisionPtr revIDLastSave="494" documentId="11_D4A190A79AB3C71322EBCD11EE5BFE5C2DE049D4" xr6:coauthVersionLast="47" xr6:coauthVersionMax="47" xr10:uidLastSave="{0BD15F36-EBA1-45D8-B49C-16FF7B768D27}"/>
  <bookViews>
    <workbookView xWindow="-108" yWindow="-108" windowWidth="23256" windowHeight="14016" activeTab="4" xr2:uid="{00000000-000D-0000-FFFF-FFFF00000000}"/>
  </bookViews>
  <sheets>
    <sheet name="avant" sheetId="2" r:id="rId1"/>
    <sheet name="bilan_energ_direct" sheetId="6" r:id="rId2"/>
    <sheet name="bilan_energ_lca" sheetId="7" r:id="rId3"/>
    <sheet name="apres" sheetId="4" r:id="rId4"/>
    <sheet name="dpe" sheetId="5" r:id="rId5"/>
    <sheet name="avant_pc" sheetId="1" r:id="rId6"/>
    <sheet name="apres_pc" sheetId="3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2" l="1"/>
  <c r="T2" i="2"/>
  <c r="O10" i="2"/>
  <c r="O11" i="2"/>
  <c r="O12" i="2"/>
  <c r="O13" i="2"/>
  <c r="O14" i="2"/>
  <c r="O15" i="2"/>
  <c r="O9" i="2"/>
  <c r="S16" i="2"/>
  <c r="Q9" i="6"/>
  <c r="Q9" i="7"/>
  <c r="O28" i="7"/>
  <c r="N28" i="7"/>
  <c r="M28" i="7"/>
  <c r="L28" i="7"/>
  <c r="K28" i="7"/>
  <c r="J28" i="7"/>
  <c r="I28" i="7"/>
  <c r="H28" i="7"/>
  <c r="G28" i="7"/>
  <c r="F28" i="7"/>
  <c r="O27" i="7"/>
  <c r="N27" i="7"/>
  <c r="M27" i="7"/>
  <c r="L27" i="7"/>
  <c r="K27" i="7"/>
  <c r="J27" i="7"/>
  <c r="I27" i="7"/>
  <c r="H27" i="7"/>
  <c r="G27" i="7"/>
  <c r="F27" i="7"/>
  <c r="O26" i="7"/>
  <c r="N26" i="7"/>
  <c r="M26" i="7"/>
  <c r="L26" i="7"/>
  <c r="K26" i="7"/>
  <c r="J26" i="7"/>
  <c r="I26" i="7"/>
  <c r="H26" i="7"/>
  <c r="G26" i="7"/>
  <c r="F26" i="7"/>
  <c r="G25" i="7"/>
  <c r="G30" i="7" s="1"/>
  <c r="F25" i="7"/>
  <c r="F30" i="7" s="1"/>
  <c r="O24" i="7"/>
  <c r="N24" i="7"/>
  <c r="J24" i="7"/>
  <c r="J31" i="7" s="1"/>
  <c r="O23" i="7"/>
  <c r="N23" i="7"/>
  <c r="M23" i="7"/>
  <c r="L23" i="7"/>
  <c r="L30" i="7" s="1"/>
  <c r="K23" i="7"/>
  <c r="J23" i="7"/>
  <c r="J30" i="7" s="1"/>
  <c r="I23" i="7"/>
  <c r="I30" i="7" s="1"/>
  <c r="H23" i="7"/>
  <c r="H30" i="7" s="1"/>
  <c r="G23" i="7"/>
  <c r="F23" i="7"/>
  <c r="O22" i="7"/>
  <c r="O31" i="7" s="1"/>
  <c r="N22" i="7"/>
  <c r="N31" i="7" s="1"/>
  <c r="M22" i="7"/>
  <c r="L22" i="7"/>
  <c r="K22" i="7"/>
  <c r="J22" i="7"/>
  <c r="I22" i="7"/>
  <c r="H22" i="7"/>
  <c r="G22" i="7"/>
  <c r="F22" i="7"/>
  <c r="M21" i="7"/>
  <c r="L21" i="7"/>
  <c r="I21" i="7"/>
  <c r="H21" i="7"/>
  <c r="G20" i="7"/>
  <c r="F20" i="7"/>
  <c r="O18" i="7"/>
  <c r="N18" i="7"/>
  <c r="M18" i="7"/>
  <c r="L18" i="7"/>
  <c r="K18" i="7"/>
  <c r="J18" i="7"/>
  <c r="I18" i="7"/>
  <c r="H18" i="7"/>
  <c r="G18" i="7"/>
  <c r="F18" i="7"/>
  <c r="O17" i="7"/>
  <c r="N17" i="7"/>
  <c r="M17" i="7"/>
  <c r="L17" i="7"/>
  <c r="K17" i="7"/>
  <c r="J17" i="7"/>
  <c r="I17" i="7"/>
  <c r="H17" i="7"/>
  <c r="G17" i="7"/>
  <c r="F17" i="7"/>
  <c r="O16" i="7"/>
  <c r="O20" i="7" s="1"/>
  <c r="N16" i="7"/>
  <c r="M16" i="7"/>
  <c r="L16" i="7"/>
  <c r="K16" i="7"/>
  <c r="J16" i="7"/>
  <c r="I16" i="7"/>
  <c r="H16" i="7"/>
  <c r="G16" i="7"/>
  <c r="F16" i="7"/>
  <c r="O15" i="7"/>
  <c r="N15" i="7"/>
  <c r="N25" i="7" s="1"/>
  <c r="N30" i="7" s="1"/>
  <c r="M15" i="7"/>
  <c r="L15" i="7"/>
  <c r="L25" i="7" s="1"/>
  <c r="K15" i="7"/>
  <c r="K25" i="7" s="1"/>
  <c r="K30" i="7" s="1"/>
  <c r="J15" i="7"/>
  <c r="J25" i="7" s="1"/>
  <c r="I15" i="7"/>
  <c r="I25" i="7" s="1"/>
  <c r="H15" i="7"/>
  <c r="H25" i="7" s="1"/>
  <c r="G15" i="7"/>
  <c r="F15" i="7"/>
  <c r="O14" i="7"/>
  <c r="N14" i="7"/>
  <c r="N21" i="7" s="1"/>
  <c r="M14" i="7"/>
  <c r="L14" i="7"/>
  <c r="K14" i="7"/>
  <c r="K24" i="7" s="1"/>
  <c r="J14" i="7"/>
  <c r="I14" i="7"/>
  <c r="H14" i="7"/>
  <c r="G14" i="7"/>
  <c r="F14" i="7"/>
  <c r="O13" i="7"/>
  <c r="N13" i="7"/>
  <c r="N20" i="7" s="1"/>
  <c r="M13" i="7"/>
  <c r="M20" i="7" s="1"/>
  <c r="L13" i="7"/>
  <c r="L20" i="7" s="1"/>
  <c r="K13" i="7"/>
  <c r="J13" i="7"/>
  <c r="I13" i="7"/>
  <c r="I20" i="7" s="1"/>
  <c r="H13" i="7"/>
  <c r="H20" i="7" s="1"/>
  <c r="G13" i="7"/>
  <c r="F13" i="7"/>
  <c r="O12" i="7"/>
  <c r="O21" i="7" s="1"/>
  <c r="N12" i="7"/>
  <c r="M12" i="7"/>
  <c r="L12" i="7"/>
  <c r="K12" i="7"/>
  <c r="K21" i="7" s="1"/>
  <c r="J12" i="7"/>
  <c r="J21" i="7" s="1"/>
  <c r="I12" i="7"/>
  <c r="H12" i="7"/>
  <c r="H19" i="7" s="1"/>
  <c r="G12" i="7"/>
  <c r="G19" i="7" s="1"/>
  <c r="F12" i="7"/>
  <c r="F19" i="7" s="1"/>
  <c r="M11" i="7"/>
  <c r="L11" i="7"/>
  <c r="I11" i="7"/>
  <c r="K10" i="7"/>
  <c r="J10" i="7"/>
  <c r="F10" i="7"/>
  <c r="O8" i="7"/>
  <c r="N8" i="7"/>
  <c r="M8" i="7"/>
  <c r="L8" i="7"/>
  <c r="K8" i="7"/>
  <c r="J8" i="7"/>
  <c r="I8" i="7"/>
  <c r="H8" i="7"/>
  <c r="G8" i="7"/>
  <c r="G10" i="7" s="1"/>
  <c r="F8" i="7"/>
  <c r="O7" i="7"/>
  <c r="N7" i="7"/>
  <c r="M7" i="7"/>
  <c r="L7" i="7"/>
  <c r="K7" i="7"/>
  <c r="J7" i="7"/>
  <c r="I7" i="7"/>
  <c r="H7" i="7"/>
  <c r="G7" i="7"/>
  <c r="F7" i="7"/>
  <c r="O6" i="7"/>
  <c r="N6" i="7"/>
  <c r="M6" i="7"/>
  <c r="L6" i="7"/>
  <c r="K6" i="7"/>
  <c r="J6" i="7"/>
  <c r="I6" i="7"/>
  <c r="H6" i="7"/>
  <c r="G6" i="7"/>
  <c r="F6" i="7"/>
  <c r="O5" i="7"/>
  <c r="O10" i="7" s="1"/>
  <c r="N5" i="7"/>
  <c r="N10" i="7" s="1"/>
  <c r="M5" i="7"/>
  <c r="M25" i="7" s="1"/>
  <c r="L5" i="7"/>
  <c r="K5" i="7"/>
  <c r="J5" i="7"/>
  <c r="I5" i="7"/>
  <c r="H5" i="7"/>
  <c r="H10" i="7" s="1"/>
  <c r="G5" i="7"/>
  <c r="F5" i="7"/>
  <c r="O4" i="7"/>
  <c r="N4" i="7"/>
  <c r="M4" i="7"/>
  <c r="M24" i="7" s="1"/>
  <c r="L4" i="7"/>
  <c r="L24" i="7" s="1"/>
  <c r="K4" i="7"/>
  <c r="J4" i="7"/>
  <c r="I4" i="7"/>
  <c r="I24" i="7" s="1"/>
  <c r="I31" i="7" s="1"/>
  <c r="H4" i="7"/>
  <c r="H9" i="7" s="1"/>
  <c r="G4" i="7"/>
  <c r="G24" i="7" s="1"/>
  <c r="F4" i="7"/>
  <c r="F24" i="7" s="1"/>
  <c r="O3" i="7"/>
  <c r="N3" i="7"/>
  <c r="M3" i="7"/>
  <c r="M10" i="7" s="1"/>
  <c r="L3" i="7"/>
  <c r="L10" i="7" s="1"/>
  <c r="K3" i="7"/>
  <c r="J3" i="7"/>
  <c r="I3" i="7"/>
  <c r="I9" i="7" s="1"/>
  <c r="H3" i="7"/>
  <c r="G3" i="7"/>
  <c r="F3" i="7"/>
  <c r="O2" i="7"/>
  <c r="O11" i="7" s="1"/>
  <c r="N2" i="7"/>
  <c r="N11" i="7" s="1"/>
  <c r="M2" i="7"/>
  <c r="L2" i="7"/>
  <c r="L9" i="7" s="1"/>
  <c r="K2" i="7"/>
  <c r="K9" i="7" s="1"/>
  <c r="J2" i="7"/>
  <c r="J9" i="7" s="1"/>
  <c r="I2" i="7"/>
  <c r="H2" i="7"/>
  <c r="H11" i="7" s="1"/>
  <c r="G2" i="7"/>
  <c r="G11" i="7" s="1"/>
  <c r="F2" i="7"/>
  <c r="F11" i="7" s="1"/>
  <c r="L29" i="7" l="1"/>
  <c r="L31" i="7"/>
  <c r="G31" i="7"/>
  <c r="F31" i="7"/>
  <c r="M30" i="7"/>
  <c r="K31" i="7"/>
  <c r="M29" i="7"/>
  <c r="M31" i="7"/>
  <c r="M9" i="7"/>
  <c r="I19" i="7"/>
  <c r="N9" i="7"/>
  <c r="N33" i="7" s="1"/>
  <c r="J11" i="7"/>
  <c r="J19" i="7"/>
  <c r="F21" i="7"/>
  <c r="H24" i="7"/>
  <c r="H31" i="7" s="1"/>
  <c r="F29" i="7"/>
  <c r="O9" i="7"/>
  <c r="K11" i="7"/>
  <c r="K19" i="7"/>
  <c r="G21" i="7"/>
  <c r="O25" i="7"/>
  <c r="O30" i="7" s="1"/>
  <c r="G29" i="7"/>
  <c r="L19" i="7"/>
  <c r="M19" i="7"/>
  <c r="I29" i="7"/>
  <c r="N19" i="7"/>
  <c r="J29" i="7"/>
  <c r="I10" i="7"/>
  <c r="O19" i="7"/>
  <c r="K29" i="7"/>
  <c r="F9" i="7"/>
  <c r="G9" i="7"/>
  <c r="J20" i="7"/>
  <c r="K20" i="7"/>
  <c r="N29" i="7"/>
  <c r="H29" i="7" l="1"/>
  <c r="O29" i="7"/>
  <c r="O28" i="6" l="1"/>
  <c r="N28" i="6"/>
  <c r="M28" i="6"/>
  <c r="L28" i="6"/>
  <c r="K28" i="6"/>
  <c r="J28" i="6"/>
  <c r="I28" i="6"/>
  <c r="H28" i="6"/>
  <c r="G28" i="6"/>
  <c r="F28" i="6"/>
  <c r="O27" i="6"/>
  <c r="N27" i="6"/>
  <c r="M27" i="6"/>
  <c r="L27" i="6"/>
  <c r="K27" i="6"/>
  <c r="J27" i="6"/>
  <c r="I27" i="6"/>
  <c r="H27" i="6"/>
  <c r="G27" i="6"/>
  <c r="F27" i="6"/>
  <c r="O26" i="6"/>
  <c r="N26" i="6"/>
  <c r="M26" i="6"/>
  <c r="L26" i="6"/>
  <c r="K26" i="6"/>
  <c r="J26" i="6"/>
  <c r="I26" i="6"/>
  <c r="H26" i="6"/>
  <c r="G26" i="6"/>
  <c r="F26" i="6"/>
  <c r="O25" i="6"/>
  <c r="O30" i="6" s="1"/>
  <c r="O24" i="6"/>
  <c r="N24" i="6"/>
  <c r="J24" i="6"/>
  <c r="J31" i="6" s="1"/>
  <c r="O23" i="6"/>
  <c r="N23" i="6"/>
  <c r="M23" i="6"/>
  <c r="L23" i="6"/>
  <c r="K23" i="6"/>
  <c r="J23" i="6"/>
  <c r="I23" i="6"/>
  <c r="H23" i="6"/>
  <c r="G23" i="6"/>
  <c r="F23" i="6"/>
  <c r="O22" i="6"/>
  <c r="O31" i="6" s="1"/>
  <c r="N22" i="6"/>
  <c r="N31" i="6" s="1"/>
  <c r="M22" i="6"/>
  <c r="L22" i="6"/>
  <c r="K22" i="6"/>
  <c r="J22" i="6"/>
  <c r="I22" i="6"/>
  <c r="H22" i="6"/>
  <c r="G22" i="6"/>
  <c r="F22" i="6"/>
  <c r="F21" i="6"/>
  <c r="O18" i="6"/>
  <c r="N18" i="6"/>
  <c r="M18" i="6"/>
  <c r="L18" i="6"/>
  <c r="K18" i="6"/>
  <c r="J18" i="6"/>
  <c r="I18" i="6"/>
  <c r="H18" i="6"/>
  <c r="G18" i="6"/>
  <c r="F18" i="6"/>
  <c r="O17" i="6"/>
  <c r="N17" i="6"/>
  <c r="M17" i="6"/>
  <c r="L17" i="6"/>
  <c r="K17" i="6"/>
  <c r="J17" i="6"/>
  <c r="I17" i="6"/>
  <c r="H17" i="6"/>
  <c r="G17" i="6"/>
  <c r="F17" i="6"/>
  <c r="O16" i="6"/>
  <c r="N16" i="6"/>
  <c r="M16" i="6"/>
  <c r="L16" i="6"/>
  <c r="K16" i="6"/>
  <c r="J16" i="6"/>
  <c r="I16" i="6"/>
  <c r="H16" i="6"/>
  <c r="G16" i="6"/>
  <c r="F16" i="6"/>
  <c r="O15" i="6"/>
  <c r="N15" i="6"/>
  <c r="N25" i="6" s="1"/>
  <c r="N30" i="6" s="1"/>
  <c r="M15" i="6"/>
  <c r="M25" i="6" s="1"/>
  <c r="M30" i="6" s="1"/>
  <c r="L15" i="6"/>
  <c r="K15" i="6"/>
  <c r="K25" i="6" s="1"/>
  <c r="J15" i="6"/>
  <c r="I15" i="6"/>
  <c r="H15" i="6"/>
  <c r="G15" i="6"/>
  <c r="F15" i="6"/>
  <c r="O14" i="6"/>
  <c r="N14" i="6"/>
  <c r="M14" i="6"/>
  <c r="L14" i="6"/>
  <c r="K14" i="6"/>
  <c r="J14" i="6"/>
  <c r="J19" i="6" s="1"/>
  <c r="I14" i="6"/>
  <c r="H14" i="6"/>
  <c r="H21" i="6" s="1"/>
  <c r="G14" i="6"/>
  <c r="G21" i="6" s="1"/>
  <c r="F14" i="6"/>
  <c r="O13" i="6"/>
  <c r="O20" i="6" s="1"/>
  <c r="N13" i="6"/>
  <c r="M13" i="6"/>
  <c r="L13" i="6"/>
  <c r="K13" i="6"/>
  <c r="J13" i="6"/>
  <c r="I13" i="6"/>
  <c r="H13" i="6"/>
  <c r="H20" i="6" s="1"/>
  <c r="G13" i="6"/>
  <c r="F13" i="6"/>
  <c r="O12" i="6"/>
  <c r="O19" i="6" s="1"/>
  <c r="N12" i="6"/>
  <c r="N19" i="6" s="1"/>
  <c r="M12" i="6"/>
  <c r="L12" i="6"/>
  <c r="K12" i="6"/>
  <c r="K21" i="6" s="1"/>
  <c r="J12" i="6"/>
  <c r="I12" i="6"/>
  <c r="I21" i="6" s="1"/>
  <c r="H12" i="6"/>
  <c r="G12" i="6"/>
  <c r="F12" i="6"/>
  <c r="O8" i="6"/>
  <c r="N8" i="6"/>
  <c r="M8" i="6"/>
  <c r="L8" i="6"/>
  <c r="K8" i="6"/>
  <c r="J8" i="6"/>
  <c r="I8" i="6"/>
  <c r="H8" i="6"/>
  <c r="G8" i="6"/>
  <c r="F8" i="6"/>
  <c r="O7" i="6"/>
  <c r="N7" i="6"/>
  <c r="M7" i="6"/>
  <c r="L7" i="6"/>
  <c r="K7" i="6"/>
  <c r="J7" i="6"/>
  <c r="I7" i="6"/>
  <c r="H7" i="6"/>
  <c r="G7" i="6"/>
  <c r="F7" i="6"/>
  <c r="O6" i="6"/>
  <c r="N6" i="6"/>
  <c r="M6" i="6"/>
  <c r="L6" i="6"/>
  <c r="K6" i="6"/>
  <c r="J6" i="6"/>
  <c r="I6" i="6"/>
  <c r="H6" i="6"/>
  <c r="G6" i="6"/>
  <c r="F6" i="6"/>
  <c r="O5" i="6"/>
  <c r="N5" i="6"/>
  <c r="M5" i="6"/>
  <c r="L5" i="6"/>
  <c r="K5" i="6"/>
  <c r="J5" i="6"/>
  <c r="I5" i="6"/>
  <c r="H5" i="6"/>
  <c r="G5" i="6"/>
  <c r="G10" i="6" s="1"/>
  <c r="F5" i="6"/>
  <c r="F25" i="6" s="1"/>
  <c r="O4" i="6"/>
  <c r="N4" i="6"/>
  <c r="M4" i="6"/>
  <c r="M24" i="6" s="1"/>
  <c r="L4" i="6"/>
  <c r="K4" i="6"/>
  <c r="J4" i="6"/>
  <c r="I4" i="6"/>
  <c r="I24" i="6" s="1"/>
  <c r="I31" i="6" s="1"/>
  <c r="H4" i="6"/>
  <c r="H24" i="6" s="1"/>
  <c r="H31" i="6" s="1"/>
  <c r="G4" i="6"/>
  <c r="F4" i="6"/>
  <c r="F24" i="6" s="1"/>
  <c r="O3" i="6"/>
  <c r="N3" i="6"/>
  <c r="M3" i="6"/>
  <c r="L3" i="6"/>
  <c r="K3" i="6"/>
  <c r="K10" i="6" s="1"/>
  <c r="J3" i="6"/>
  <c r="I3" i="6"/>
  <c r="I10" i="6" s="1"/>
  <c r="H3" i="6"/>
  <c r="G3" i="6"/>
  <c r="F3" i="6"/>
  <c r="O2" i="6"/>
  <c r="O11" i="6" s="1"/>
  <c r="N2" i="6"/>
  <c r="N11" i="6" s="1"/>
  <c r="M2" i="6"/>
  <c r="L2" i="6"/>
  <c r="L11" i="6" s="1"/>
  <c r="K2" i="6"/>
  <c r="J2" i="6"/>
  <c r="J9" i="6" s="1"/>
  <c r="I2" i="6"/>
  <c r="H2" i="6"/>
  <c r="H11" i="6" s="1"/>
  <c r="G2" i="6"/>
  <c r="G11" i="6" s="1"/>
  <c r="F2" i="6"/>
  <c r="K9" i="6" l="1"/>
  <c r="F31" i="6"/>
  <c r="L30" i="6"/>
  <c r="L24" i="6"/>
  <c r="K30" i="6"/>
  <c r="K20" i="6"/>
  <c r="G25" i="6"/>
  <c r="G29" i="6" s="1"/>
  <c r="G9" i="6"/>
  <c r="N21" i="6"/>
  <c r="K11" i="6"/>
  <c r="H10" i="6"/>
  <c r="F19" i="6"/>
  <c r="L19" i="6"/>
  <c r="H25" i="6"/>
  <c r="H30" i="6" s="1"/>
  <c r="G19" i="6"/>
  <c r="M20" i="6"/>
  <c r="I25" i="6"/>
  <c r="L9" i="6"/>
  <c r="J11" i="6"/>
  <c r="O21" i="6"/>
  <c r="K24" i="6"/>
  <c r="K29" i="6" s="1"/>
  <c r="J10" i="6"/>
  <c r="F30" i="6"/>
  <c r="H19" i="6"/>
  <c r="N20" i="6"/>
  <c r="J25" i="6"/>
  <c r="J29" i="6" s="1"/>
  <c r="F9" i="6"/>
  <c r="L10" i="6"/>
  <c r="H9" i="6"/>
  <c r="N10" i="6"/>
  <c r="J21" i="6"/>
  <c r="L25" i="6"/>
  <c r="M31" i="6"/>
  <c r="O29" i="6"/>
  <c r="I9" i="6"/>
  <c r="O10" i="6"/>
  <c r="M10" i="6"/>
  <c r="N9" i="6"/>
  <c r="F20" i="6"/>
  <c r="L21" i="6"/>
  <c r="I30" i="6"/>
  <c r="M11" i="6"/>
  <c r="G20" i="6"/>
  <c r="M21" i="6"/>
  <c r="J30" i="6"/>
  <c r="F29" i="6"/>
  <c r="G30" i="6"/>
  <c r="L31" i="6"/>
  <c r="L20" i="6"/>
  <c r="F11" i="6"/>
  <c r="M9" i="6"/>
  <c r="I11" i="6"/>
  <c r="I19" i="6"/>
  <c r="G24" i="6"/>
  <c r="G31" i="6" s="1"/>
  <c r="O9" i="6"/>
  <c r="K19" i="6"/>
  <c r="F10" i="6"/>
  <c r="H29" i="6"/>
  <c r="M19" i="6"/>
  <c r="I29" i="6"/>
  <c r="M29" i="6"/>
  <c r="N29" i="6"/>
  <c r="I20" i="6"/>
  <c r="L29" i="6"/>
  <c r="J20" i="6"/>
  <c r="K31" i="6" l="1"/>
  <c r="T16" i="2"/>
  <c r="M2" i="2" l="1"/>
  <c r="L2" i="2"/>
  <c r="M10" i="2"/>
  <c r="M11" i="2"/>
  <c r="M12" i="2"/>
  <c r="M13" i="2"/>
  <c r="M14" i="2"/>
  <c r="M15" i="2"/>
  <c r="M9" i="2"/>
  <c r="M3" i="2"/>
  <c r="M4" i="2"/>
  <c r="M5" i="2"/>
  <c r="M6" i="2"/>
  <c r="M7" i="2"/>
  <c r="M8" i="2"/>
  <c r="L10" i="2"/>
  <c r="L11" i="2"/>
  <c r="L12" i="2"/>
  <c r="L13" i="2"/>
  <c r="L14" i="2"/>
  <c r="L15" i="2"/>
  <c r="L9" i="2"/>
  <c r="L3" i="2"/>
  <c r="L4" i="2"/>
  <c r="L5" i="2"/>
  <c r="L6" i="2"/>
  <c r="L7" i="2"/>
  <c r="L8" i="2"/>
  <c r="L16" i="2" l="1"/>
  <c r="M16" i="2"/>
  <c r="O3" i="5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K10" i="4"/>
  <c r="K11" i="4"/>
  <c r="K12" i="4"/>
  <c r="K13" i="4"/>
  <c r="K14" i="4"/>
  <c r="K15" i="4"/>
  <c r="K9" i="4"/>
  <c r="K3" i="4"/>
  <c r="K4" i="4"/>
  <c r="K5" i="4"/>
  <c r="K6" i="4"/>
  <c r="K7" i="4"/>
  <c r="K8" i="4"/>
  <c r="K2" i="4"/>
  <c r="J2" i="4"/>
  <c r="J3" i="4"/>
  <c r="J4" i="4"/>
  <c r="J5" i="4"/>
  <c r="J6" i="4"/>
  <c r="J7" i="4"/>
  <c r="J8" i="4"/>
  <c r="J10" i="4"/>
  <c r="J11" i="4"/>
  <c r="J12" i="4"/>
  <c r="J13" i="4"/>
  <c r="J14" i="4"/>
  <c r="J15" i="4"/>
  <c r="J9" i="4"/>
  <c r="O4" i="5" l="1"/>
  <c r="O5" i="5"/>
  <c r="O6" i="5"/>
  <c r="O7" i="5"/>
  <c r="O8" i="5"/>
  <c r="O9" i="5"/>
  <c r="P3" i="5"/>
  <c r="N4" i="5"/>
  <c r="N5" i="5"/>
  <c r="N6" i="5"/>
  <c r="N7" i="5"/>
  <c r="N8" i="5"/>
  <c r="N9" i="5"/>
  <c r="J9" i="5"/>
  <c r="J8" i="5"/>
  <c r="J7" i="5"/>
  <c r="J6" i="5"/>
  <c r="J5" i="5"/>
  <c r="K5" i="5" s="1"/>
  <c r="J4" i="5"/>
  <c r="J3" i="5"/>
  <c r="D5" i="5"/>
  <c r="M11" i="4" s="1"/>
  <c r="D6" i="5"/>
  <c r="M12" i="4" s="1"/>
  <c r="D7" i="5"/>
  <c r="K6" i="2" s="1"/>
  <c r="D8" i="5"/>
  <c r="M7" i="4" s="1"/>
  <c r="D9" i="5"/>
  <c r="K8" i="2" s="1"/>
  <c r="D4" i="5"/>
  <c r="M3" i="4" s="1"/>
  <c r="D3" i="5"/>
  <c r="K9" i="2" s="1"/>
  <c r="P5" i="5" l="1"/>
  <c r="E8" i="5"/>
  <c r="E7" i="5"/>
  <c r="E6" i="5"/>
  <c r="K6" i="5"/>
  <c r="K7" i="5"/>
  <c r="K9" i="5"/>
  <c r="K8" i="5"/>
  <c r="M14" i="4"/>
  <c r="P7" i="5"/>
  <c r="K4" i="5"/>
  <c r="E5" i="5"/>
  <c r="K13" i="2"/>
  <c r="P4" i="5"/>
  <c r="Q4" i="5" s="1"/>
  <c r="E4" i="5"/>
  <c r="P6" i="5"/>
  <c r="Q6" i="5" s="1"/>
  <c r="K12" i="2"/>
  <c r="K11" i="2"/>
  <c r="M13" i="4"/>
  <c r="P9" i="5"/>
  <c r="E9" i="5"/>
  <c r="P8" i="5"/>
  <c r="K14" i="2"/>
  <c r="M4" i="4"/>
  <c r="K7" i="2"/>
  <c r="M8" i="4"/>
  <c r="K10" i="2"/>
  <c r="M5" i="4"/>
  <c r="K5" i="2"/>
  <c r="K4" i="2"/>
  <c r="O4" i="2" s="1"/>
  <c r="M9" i="4"/>
  <c r="M2" i="4"/>
  <c r="M6" i="4"/>
  <c r="K3" i="2"/>
  <c r="M10" i="4"/>
  <c r="K2" i="2"/>
  <c r="K15" i="2"/>
  <c r="M15" i="4"/>
  <c r="O5" i="2" l="1"/>
  <c r="O2" i="2"/>
  <c r="O7" i="2"/>
  <c r="O6" i="2"/>
  <c r="O3" i="2"/>
  <c r="O8" i="2"/>
  <c r="N4" i="2"/>
  <c r="N2" i="2"/>
  <c r="S2" i="2" s="1"/>
  <c r="N13" i="2"/>
  <c r="S13" i="2" s="1"/>
  <c r="N5" i="2"/>
  <c r="S5" i="2" s="1"/>
  <c r="N10" i="2"/>
  <c r="S10" i="2" s="1"/>
  <c r="N7" i="2"/>
  <c r="S7" i="2" s="1"/>
  <c r="N15" i="2"/>
  <c r="S15" i="2" s="1"/>
  <c r="N14" i="2"/>
  <c r="S14" i="2" s="1"/>
  <c r="N9" i="2"/>
  <c r="S9" i="2" s="1"/>
  <c r="N6" i="2"/>
  <c r="S6" i="2" s="1"/>
  <c r="N3" i="2"/>
  <c r="S3" i="2" s="1"/>
  <c r="N11" i="2"/>
  <c r="S11" i="2" s="1"/>
  <c r="N8" i="2"/>
  <c r="S8" i="2" s="1"/>
  <c r="N12" i="2"/>
  <c r="S12" i="2" s="1"/>
  <c r="Q8" i="5"/>
  <c r="Q9" i="5"/>
  <c r="Q7" i="5"/>
  <c r="Q5" i="5"/>
  <c r="K16" i="2"/>
  <c r="M16" i="4"/>
  <c r="T4" i="2" l="1"/>
  <c r="X4" i="2" s="1"/>
  <c r="S4" i="2"/>
  <c r="W4" i="2"/>
  <c r="W2" i="2"/>
  <c r="W11" i="2"/>
  <c r="T11" i="2"/>
  <c r="X11" i="2" s="1"/>
  <c r="W14" i="2"/>
  <c r="T14" i="2"/>
  <c r="X14" i="2" s="1"/>
  <c r="W8" i="2"/>
  <c r="T8" i="2"/>
  <c r="X8" i="2" s="1"/>
  <c r="W6" i="2"/>
  <c r="T6" i="2"/>
  <c r="X6" i="2" s="1"/>
  <c r="W15" i="2"/>
  <c r="T15" i="2"/>
  <c r="X15" i="2" s="1"/>
  <c r="W7" i="2"/>
  <c r="T7" i="2"/>
  <c r="X7" i="2" s="1"/>
  <c r="W10" i="2"/>
  <c r="T10" i="2"/>
  <c r="X10" i="2" s="1"/>
  <c r="W3" i="2"/>
  <c r="T3" i="2"/>
  <c r="X3" i="2" s="1"/>
  <c r="W9" i="2"/>
  <c r="T9" i="2"/>
  <c r="X9" i="2" s="1"/>
  <c r="W5" i="2"/>
  <c r="T5" i="2"/>
  <c r="X5" i="2" s="1"/>
  <c r="W12" i="2"/>
  <c r="T12" i="2"/>
  <c r="X12" i="2" s="1"/>
  <c r="W13" i="2"/>
  <c r="T13" i="2"/>
  <c r="X13" i="2" s="1"/>
</calcChain>
</file>

<file path=xl/sharedStrings.xml><?xml version="1.0" encoding="utf-8"?>
<sst xmlns="http://schemas.openxmlformats.org/spreadsheetml/2006/main" count="682" uniqueCount="83">
  <si>
    <t>ffo_bat_usage_niveau_1_txt</t>
  </si>
  <si>
    <t>periode_construction</t>
  </si>
  <si>
    <t>dpe_avant</t>
  </si>
  <si>
    <t>simu_dpe_etat_initial_ges_estim_mean</t>
  </si>
  <si>
    <t>simu_dpe_etat_renove_ges_estim_mean</t>
  </si>
  <si>
    <t>sum_batiment</t>
  </si>
  <si>
    <t>sum_logement</t>
  </si>
  <si>
    <t>sum_shab</t>
  </si>
  <si>
    <t>sum_sloc</t>
  </si>
  <si>
    <t>sum_s_geom_groupe</t>
  </si>
  <si>
    <t>Résidentiel collectif</t>
  </si>
  <si>
    <t>P0</t>
  </si>
  <si>
    <t>A</t>
  </si>
  <si>
    <t>B</t>
  </si>
  <si>
    <t>C</t>
  </si>
  <si>
    <t>D</t>
  </si>
  <si>
    <t>E</t>
  </si>
  <si>
    <t>F</t>
  </si>
  <si>
    <t>G</t>
  </si>
  <si>
    <t>P1</t>
  </si>
  <si>
    <t>P2</t>
  </si>
  <si>
    <t>P3</t>
  </si>
  <si>
    <t>P4</t>
  </si>
  <si>
    <t>P5</t>
  </si>
  <si>
    <t>P6</t>
  </si>
  <si>
    <t>Résidentiel individuel</t>
  </si>
  <si>
    <t>dpe_apres</t>
  </si>
  <si>
    <t>kgCO2eq/m2/an</t>
  </si>
  <si>
    <t>min</t>
  </si>
  <si>
    <t>max</t>
  </si>
  <si>
    <t>mean</t>
  </si>
  <si>
    <t>mean_dpe*shab</t>
  </si>
  <si>
    <t>MtCO2eq</t>
  </si>
  <si>
    <t>GES</t>
  </si>
  <si>
    <t>NRJ</t>
  </si>
  <si>
    <t>GES/NRJ</t>
  </si>
  <si>
    <t>Saut 1 classe</t>
  </si>
  <si>
    <t>Saut 2 classe</t>
  </si>
  <si>
    <t>Saut 3 classe</t>
  </si>
  <si>
    <t>Saut 4 classe</t>
  </si>
  <si>
    <t>Saut 5 classe</t>
  </si>
  <si>
    <t>Saut 6 classe</t>
  </si>
  <si>
    <t>diff_mean</t>
  </si>
  <si>
    <t>% SHAB par DPE</t>
  </si>
  <si>
    <t>% LOG PAR DPE</t>
  </si>
  <si>
    <t>min_dpe*shab</t>
  </si>
  <si>
    <t>max_dpe*shab</t>
  </si>
  <si>
    <t>Pour couplage TD avec F-Gas</t>
  </si>
  <si>
    <t>Pour couplage TD sans F-Gas</t>
  </si>
  <si>
    <t>DPE en kgCO2eq/m2 pour couplage TD avec F-Gas</t>
  </si>
  <si>
    <t>DPE en kgCO2eq/m2 pour couplage TD sans F-Gas</t>
  </si>
  <si>
    <t>ENERGY</t>
  </si>
  <si>
    <t>UNIT</t>
  </si>
  <si>
    <t>NIVGEO</t>
  </si>
  <si>
    <t>DATATYPE</t>
  </si>
  <si>
    <t>TYPFLUX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</si>
  <si>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</si>
  <si>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</si>
  <si>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</si>
  <si>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</si>
  <si>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</si>
  <si>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</si>
  <si>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</si>
  <si>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</si>
  <si>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</si>
  <si>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</si>
  <si>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Heating networks</t>
  </si>
  <si>
    <t>France</t>
  </si>
  <si>
    <t>Real</t>
  </si>
  <si>
    <t>Residentiel</t>
  </si>
  <si>
    <t>Coal</t>
  </si>
  <si>
    <t>Electricity</t>
  </si>
  <si>
    <t>Thermal REN &amp; waste</t>
  </si>
  <si>
    <t>Natural gas</t>
  </si>
  <si>
    <t>Oil products</t>
  </si>
  <si>
    <t>F-Gas</t>
  </si>
  <si>
    <t xml:space="preserve">TOTAL </t>
  </si>
  <si>
    <t>TOTAL DIRECT</t>
  </si>
  <si>
    <t>TOTAL INDIRECT</t>
  </si>
  <si>
    <t>Tertiaire</t>
  </si>
  <si>
    <t>Residentiel-tertiaire</t>
  </si>
  <si>
    <t>poids_mean</t>
  </si>
  <si>
    <t>poids par dwelling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</si>
</sst>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0.0"/>
    <numFmt numFmtId="167" formatCode="0.0%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0" fontId="4" fillId="0" borderId="2" xfId="0" applyFont="1" applyFill="1" applyBorder="1" applyAlignment="1">
      <alignment horizontal="center" vertical="top"/>
    </xf>
    <xf numFmtId="2" fontId="3" fillId="2" borderId="0" xfId="0" applyNumberFormat="1" applyFont="1" applyFill="1"/>
    <xf numFmtId="2" fontId="3" fillId="0" borderId="0" xfId="0" applyNumberFormat="1" applyFont="1"/>
    <xf numFmtId="2" fontId="3" fillId="5" borderId="0" xfId="0" applyNumberFormat="1" applyFont="1" applyFill="1"/>
    <xf numFmtId="2" fontId="3" fillId="4" borderId="0" xfId="0" applyNumberFormat="1" applyFont="1" applyFill="1"/>
    <xf numFmtId="2" fontId="3" fillId="3" borderId="0" xfId="0" applyNumberFormat="1" applyFont="1" applyFill="1"/>
    <xf numFmtId="165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9" fontId="3" fillId="2" borderId="0" xfId="2" applyFont="1" applyFill="1"/>
    <xf numFmtId="9" fontId="3" fillId="0" borderId="0" xfId="2" applyFont="1"/>
    <xf numFmtId="10" fontId="3" fillId="5" borderId="0" xfId="2" applyNumberFormat="1" applyFont="1" applyFill="1"/>
    <xf numFmtId="10" fontId="3" fillId="4" borderId="0" xfId="2" applyNumberFormat="1" applyFont="1" applyFill="1"/>
    <xf numFmtId="10" fontId="3" fillId="3" borderId="0" xfId="2" applyNumberFormat="1" applyFont="1" applyFill="1"/>
    <xf numFmtId="9" fontId="3" fillId="2" borderId="0" xfId="2" applyNumberFormat="1" applyFont="1" applyFill="1"/>
    <xf numFmtId="9" fontId="3" fillId="0" borderId="0" xfId="2" applyNumberFormat="1" applyFont="1"/>
    <xf numFmtId="9" fontId="3" fillId="5" borderId="0" xfId="2" applyNumberFormat="1" applyFont="1" applyFill="1"/>
    <xf numFmtId="0" fontId="4" fillId="0" borderId="0" xfId="0" applyFont="1" applyFill="1" applyBorder="1" applyAlignment="1">
      <alignment horizontal="center" vertical="top"/>
    </xf>
    <xf numFmtId="43" fontId="3" fillId="0" borderId="0" xfId="0" applyNumberFormat="1" applyFont="1"/>
    <xf numFmtId="2" fontId="0" fillId="0" borderId="0" xfId="0" applyNumberFormat="1"/>
    <xf numFmtId="0" fontId="3" fillId="0" borderId="0" xfId="0" applyFont="1" applyAlignment="1">
      <alignment horizontal="center" vertical="center"/>
    </xf>
    <xf numFmtId="166" fontId="0" fillId="0" borderId="0" xfId="0" applyNumberFormat="1"/>
    <xf numFmtId="0" fontId="6" fillId="6" borderId="0" xfId="0" applyFont="1" applyFill="1"/>
    <xf numFmtId="166" fontId="6" fillId="6" borderId="0" xfId="0" applyNumberFormat="1" applyFont="1" applyFill="1"/>
    <xf numFmtId="0" fontId="6" fillId="0" borderId="0" xfId="0" applyFont="1"/>
    <xf numFmtId="166" fontId="3" fillId="0" borderId="0" xfId="0" applyNumberFormat="1" applyFont="1"/>
    <xf numFmtId="166" fontId="6" fillId="0" borderId="0" xfId="0" applyNumberFormat="1" applyFont="1"/>
    <xf numFmtId="167" fontId="0" fillId="0" borderId="0" xfId="2" applyNumberFormat="1" applyFont="1"/>
    <xf numFmtId="10" fontId="0" fillId="0" borderId="0" xfId="2" applyNumberFormat="1" applyFont="1"/>
    <xf numFmtId="0" fontId="1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Residential - Direct emission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[1]Results_agg_direct!$A$2:$E$2</c:f>
              <c:strCache>
                <c:ptCount val="1"/>
                <c:pt idx="0">
                  <c:v>Heating networks MtCO2eq France Real Residentiel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[1]Results_agg_direct!$F$1:$O$1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[1]Results_agg_direct!$F$2:$O$2</c:f>
              <c:numCache>
                <c:formatCode>General</c:formatCode>
                <c:ptCount val="10"/>
                <c:pt idx="0">
                  <c:v>2.3617168049999999</c:v>
                </c:pt>
                <c:pt idx="1">
                  <c:v>2.3684003230555555</c:v>
                </c:pt>
                <c:pt idx="2">
                  <c:v>2.3741615249999999</c:v>
                </c:pt>
                <c:pt idx="3">
                  <c:v>1.8096136127777775</c:v>
                </c:pt>
                <c:pt idx="4">
                  <c:v>1.8921314766666668</c:v>
                </c:pt>
                <c:pt idx="5">
                  <c:v>1.8496869999999999</c:v>
                </c:pt>
                <c:pt idx="6">
                  <c:v>1.6840245544444443</c:v>
                </c:pt>
                <c:pt idx="7">
                  <c:v>1.7059517444444445</c:v>
                </c:pt>
                <c:pt idx="8">
                  <c:v>1.6029399527777777</c:v>
                </c:pt>
                <c:pt idx="9">
                  <c:v>1.4556019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4-49B8-868E-93E93B404799}"/>
            </c:ext>
          </c:extLst>
        </c:ser>
        <c:ser>
          <c:idx val="1"/>
          <c:order val="1"/>
          <c:tx>
            <c:strRef>
              <c:f>[1]Results_agg_direct!$A$3:$E$3</c:f>
              <c:strCache>
                <c:ptCount val="1"/>
                <c:pt idx="0">
                  <c:v>Coal MtCO2eq France Real Residentiel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[1]Results_agg_direct!$F$1:$O$1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[1]Results_agg_direct!$F$3:$O$3</c:f>
              <c:numCache>
                <c:formatCode>General</c:formatCode>
                <c:ptCount val="10"/>
                <c:pt idx="0">
                  <c:v>0.16221128579999999</c:v>
                </c:pt>
                <c:pt idx="1">
                  <c:v>0.180716244</c:v>
                </c:pt>
                <c:pt idx="2">
                  <c:v>0.18994063664999999</c:v>
                </c:pt>
                <c:pt idx="3">
                  <c:v>0.1406489169</c:v>
                </c:pt>
                <c:pt idx="4">
                  <c:v>0.14557608270000003</c:v>
                </c:pt>
                <c:pt idx="5">
                  <c:v>0.15114522449999998</c:v>
                </c:pt>
                <c:pt idx="6">
                  <c:v>0.14240657095335002</c:v>
                </c:pt>
                <c:pt idx="7">
                  <c:v>0.10546940648355001</c:v>
                </c:pt>
                <c:pt idx="8">
                  <c:v>9.7846912472250011E-2</c:v>
                </c:pt>
                <c:pt idx="9">
                  <c:v>8.3058594077249984E-2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4-49B8-868E-93E93B404799}"/>
            </c:ext>
          </c:extLst>
        </c:ser>
        <c:ser>
          <c:idx val="2"/>
          <c:order val="2"/>
          <c:tx>
            <c:strRef>
              <c:f>[1]Results_agg_direct!$A$4:$E$4</c:f>
              <c:strCache>
                <c:ptCount val="1"/>
                <c:pt idx="0">
                  <c:v>Electricity MtCO2eq France Real Residentiel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[1]Results_agg_direct!$F$1:$O$1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[1]Results_agg_direct!$F$4:$O$4</c:f>
              <c:numCache>
                <c:formatCode>General</c:formatCode>
                <c:ptCount val="10"/>
                <c:pt idx="0">
                  <c:v>8.4229174127000004</c:v>
                </c:pt>
                <c:pt idx="1">
                  <c:v>9.1090174989000019</c:v>
                </c:pt>
                <c:pt idx="2">
                  <c:v>9.2302944525000008</c:v>
                </c:pt>
                <c:pt idx="3">
                  <c:v>7.8725426346000003</c:v>
                </c:pt>
                <c:pt idx="4">
                  <c:v>6.8268944310000004</c:v>
                </c:pt>
                <c:pt idx="5">
                  <c:v>6.6057161310000003</c:v>
                </c:pt>
                <c:pt idx="6">
                  <c:v>6.2676804599000002</c:v>
                </c:pt>
                <c:pt idx="7">
                  <c:v>6.3293166279999999</c:v>
                </c:pt>
                <c:pt idx="8">
                  <c:v>6.6763828185999987</c:v>
                </c:pt>
                <c:pt idx="9">
                  <c:v>6.5729902524000003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4-49B8-868E-93E93B404799}"/>
            </c:ext>
          </c:extLst>
        </c:ser>
        <c:ser>
          <c:idx val="3"/>
          <c:order val="3"/>
          <c:tx>
            <c:strRef>
              <c:f>[1]Results_agg_direct!$A$5:$E$5</c:f>
              <c:strCache>
                <c:ptCount val="1"/>
                <c:pt idx="0">
                  <c:v>Thermal REN &amp; waste MtCO2eq France Real Residentiel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[1]Results_agg_direct!$F$1:$O$1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[1]Results_agg_direct!$F$5:$O$5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E4-49B8-868E-93E93B404799}"/>
            </c:ext>
          </c:extLst>
        </c:ser>
        <c:ser>
          <c:idx val="4"/>
          <c:order val="4"/>
          <c:tx>
            <c:strRef>
              <c:f>[1]Results_agg_direct!$A$6:$E$6</c:f>
              <c:strCache>
                <c:ptCount val="1"/>
                <c:pt idx="0">
                  <c:v>Natural gas MtCO2eq France Real Residentiel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[1]Results_agg_direct!$F$1:$O$1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[1]Results_agg_direct!$F$6:$O$6</c:f>
              <c:numCache>
                <c:formatCode>General</c:formatCode>
                <c:ptCount val="10"/>
                <c:pt idx="0">
                  <c:v>30.121973175000001</c:v>
                </c:pt>
                <c:pt idx="1">
                  <c:v>33.347376936000003</c:v>
                </c:pt>
                <c:pt idx="2">
                  <c:v>34.419351239999997</c:v>
                </c:pt>
                <c:pt idx="3">
                  <c:v>25.720249109999997</c:v>
                </c:pt>
                <c:pt idx="4">
                  <c:v>27.695446418999996</c:v>
                </c:pt>
                <c:pt idx="5">
                  <c:v>29.965841673000003</c:v>
                </c:pt>
                <c:pt idx="6">
                  <c:v>29.112853922999999</c:v>
                </c:pt>
                <c:pt idx="7">
                  <c:v>27.398710875000003</c:v>
                </c:pt>
                <c:pt idx="8">
                  <c:v>26.958848318999998</c:v>
                </c:pt>
                <c:pt idx="9">
                  <c:v>25.512201699000002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E4-49B8-868E-93E93B404799}"/>
            </c:ext>
          </c:extLst>
        </c:ser>
        <c:ser>
          <c:idx val="5"/>
          <c:order val="5"/>
          <c:tx>
            <c:strRef>
              <c:f>[1]Results_agg_direct!$A$7:$E$7</c:f>
              <c:strCache>
                <c:ptCount val="1"/>
                <c:pt idx="0">
                  <c:v>Oil products MtCO2eq France Real Residentiel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[1]Results_agg_direct!$F$1:$O$1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[1]Results_agg_direct!$F$7:$O$7</c:f>
              <c:numCache>
                <c:formatCode>General</c:formatCode>
                <c:ptCount val="10"/>
                <c:pt idx="0">
                  <c:v>19.828499445712001</c:v>
                </c:pt>
                <c:pt idx="1">
                  <c:v>20.939714107424003</c:v>
                </c:pt>
                <c:pt idx="2">
                  <c:v>21.075266297776004</c:v>
                </c:pt>
                <c:pt idx="3">
                  <c:v>17.465718798480005</c:v>
                </c:pt>
                <c:pt idx="4">
                  <c:v>17.527929119904005</c:v>
                </c:pt>
                <c:pt idx="5">
                  <c:v>16.433471725120008</c:v>
                </c:pt>
                <c:pt idx="6">
                  <c:v>16.338350288668405</c:v>
                </c:pt>
                <c:pt idx="7">
                  <c:v>14.735206653816402</c:v>
                </c:pt>
                <c:pt idx="8">
                  <c:v>13.775342320530417</c:v>
                </c:pt>
                <c:pt idx="9">
                  <c:v>13.626052801885731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E4-49B8-868E-93E93B404799}"/>
            </c:ext>
          </c:extLst>
        </c:ser>
        <c:ser>
          <c:idx val="6"/>
          <c:order val="6"/>
          <c:tx>
            <c:strRef>
              <c:f>[1]Results_agg_direct!$A$8:$E$8</c:f>
              <c:strCache>
                <c:ptCount val="1"/>
                <c:pt idx="0">
                  <c:v>F-Gas MtCO2eq France Real Residentiel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[1]Results_agg_direct!$F$1:$O$1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[1]Results_agg_direct!$F$8:$O$8</c:f>
              <c:numCache>
                <c:formatCode>General</c:formatCode>
                <c:ptCount val="10"/>
                <c:pt idx="0">
                  <c:v>1.9514545495016609</c:v>
                </c:pt>
                <c:pt idx="1">
                  <c:v>1.9592831099753489</c:v>
                </c:pt>
                <c:pt idx="2">
                  <c:v>2.0012025124608344</c:v>
                </c:pt>
                <c:pt idx="3">
                  <c:v>2.1363713815289866</c:v>
                </c:pt>
                <c:pt idx="4">
                  <c:v>2.2369066428657645</c:v>
                </c:pt>
                <c:pt idx="5">
                  <c:v>2.3491111633214432</c:v>
                </c:pt>
                <c:pt idx="6">
                  <c:v>2.3669724077728453</c:v>
                </c:pt>
                <c:pt idx="7">
                  <c:v>2.1578938015132261</c:v>
                </c:pt>
                <c:pt idx="8">
                  <c:v>1.8590579055575289</c:v>
                </c:pt>
                <c:pt idx="9">
                  <c:v>1.8206556613608247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E4-49B8-868E-93E93B40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534856"/>
        <c:axId val="657536496"/>
      </c:lineChart>
      <c:catAx>
        <c:axId val="65753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7536496"/>
        <c:crosses val="autoZero"/>
        <c:auto val="1"/>
        <c:lblAlgn val="ctr"/>
        <c:lblOffset val="100"/>
        <c:noMultiLvlLbl val="0"/>
      </c:catAx>
      <c:valAx>
        <c:axId val="6575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753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Residential &amp;</a:t>
            </a:r>
            <a:r>
              <a:rPr lang="fr-FR" baseline="0"/>
              <a:t> non residential - Direct emission factors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[1]Results_agg_direct!$A$22:$E$22</c:f>
              <c:strCache>
                <c:ptCount val="1"/>
                <c:pt idx="0">
                  <c:v>Heating networks MtCO2eq France Real Residentiel-tertiaire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[1]Results_agg_direct!$F$1:$O$1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[1]Results_agg_direct!$F$22:$O$22</c:f>
              <c:numCache>
                <c:formatCode>General</c:formatCode>
                <c:ptCount val="10"/>
                <c:pt idx="0">
                  <c:v>3.7525328399999998</c:v>
                </c:pt>
                <c:pt idx="1">
                  <c:v>3.684534825833333</c:v>
                </c:pt>
                <c:pt idx="2">
                  <c:v>3.6815971499999995</c:v>
                </c:pt>
                <c:pt idx="3">
                  <c:v>2.9483232780555553</c:v>
                </c:pt>
                <c:pt idx="4">
                  <c:v>3.0258848608333335</c:v>
                </c:pt>
                <c:pt idx="5">
                  <c:v>2.9903033300000001</c:v>
                </c:pt>
                <c:pt idx="6">
                  <c:v>2.7726444377777777</c:v>
                </c:pt>
                <c:pt idx="7">
                  <c:v>2.7881275700000003</c:v>
                </c:pt>
                <c:pt idx="8">
                  <c:v>2.5989024619444443</c:v>
                </c:pt>
                <c:pt idx="9">
                  <c:v>2.4240671088888894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3-4756-B652-995CC12775A4}"/>
            </c:ext>
          </c:extLst>
        </c:ser>
        <c:ser>
          <c:idx val="1"/>
          <c:order val="1"/>
          <c:tx>
            <c:strRef>
              <c:f>[1]Results_agg_direct!$A$23:$E$23</c:f>
              <c:strCache>
                <c:ptCount val="1"/>
                <c:pt idx="0">
                  <c:v>Coal MtCO2eq France Real Residentiel-tertiaire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[1]Results_agg_direct!$F$1:$O$1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[1]Results_agg_direct!$F$23:$O$23</c:f>
              <c:numCache>
                <c:formatCode>General</c:formatCode>
                <c:ptCount val="10"/>
                <c:pt idx="0">
                  <c:v>0.34732506540000002</c:v>
                </c:pt>
                <c:pt idx="1">
                  <c:v>0.38747263950000005</c:v>
                </c:pt>
                <c:pt idx="2">
                  <c:v>0.41248562940000005</c:v>
                </c:pt>
                <c:pt idx="3">
                  <c:v>0.30656360175000003</c:v>
                </c:pt>
                <c:pt idx="4">
                  <c:v>0.31584416729999998</c:v>
                </c:pt>
                <c:pt idx="5">
                  <c:v>0.32766455039999992</c:v>
                </c:pt>
                <c:pt idx="6">
                  <c:v>0.30730648434015001</c:v>
                </c:pt>
                <c:pt idx="7">
                  <c:v>0.25057566306029999</c:v>
                </c:pt>
                <c:pt idx="8">
                  <c:v>0.23733993553484997</c:v>
                </c:pt>
                <c:pt idx="9">
                  <c:v>0.20562152637660003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3-4756-B652-995CC12775A4}"/>
            </c:ext>
          </c:extLst>
        </c:ser>
        <c:ser>
          <c:idx val="2"/>
          <c:order val="2"/>
          <c:tx>
            <c:strRef>
              <c:f>[1]Results_agg_direct!$A$24:$E$24</c:f>
              <c:strCache>
                <c:ptCount val="1"/>
                <c:pt idx="0">
                  <c:v>Electricity MtCO2eq France Real Residentiel-tertiaire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[1]Results_agg_direct!$F$1:$O$1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[1]Results_agg_direct!$F$24:$O$24</c:f>
              <c:numCache>
                <c:formatCode>General</c:formatCode>
                <c:ptCount val="10"/>
                <c:pt idx="0">
                  <c:v>16.3017694865</c:v>
                </c:pt>
                <c:pt idx="1">
                  <c:v>17.3415164442</c:v>
                </c:pt>
                <c:pt idx="2">
                  <c:v>17.186754910499999</c:v>
                </c:pt>
                <c:pt idx="3">
                  <c:v>15.111801446400001</c:v>
                </c:pt>
                <c:pt idx="4">
                  <c:v>12.999038581200001</c:v>
                </c:pt>
                <c:pt idx="5">
                  <c:v>12.376914574500001</c:v>
                </c:pt>
                <c:pt idx="6">
                  <c:v>11.791326882699998</c:v>
                </c:pt>
                <c:pt idx="7">
                  <c:v>11.907167599499999</c:v>
                </c:pt>
                <c:pt idx="8">
                  <c:v>12.4350052552</c:v>
                </c:pt>
                <c:pt idx="9">
                  <c:v>11.767924740000002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3-4756-B652-995CC12775A4}"/>
            </c:ext>
          </c:extLst>
        </c:ser>
        <c:ser>
          <c:idx val="3"/>
          <c:order val="3"/>
          <c:tx>
            <c:strRef>
              <c:f>[1]Results_agg_direct!$A$25:$E$25</c:f>
              <c:strCache>
                <c:ptCount val="1"/>
                <c:pt idx="0">
                  <c:v>Thermal REN &amp; waste MtCO2eq France Real Residentiel-tertiaire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[1]Results_agg_direct!$F$1:$O$1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[1]Results_agg_direct!$F$25:$O$25</c:f>
              <c:numCache>
                <c:formatCode>General</c:formatCode>
                <c:ptCount val="10"/>
                <c:pt idx="0">
                  <c:v>0.32257604411111107</c:v>
                </c:pt>
                <c:pt idx="1">
                  <c:v>0.31910475394444443</c:v>
                </c:pt>
                <c:pt idx="2">
                  <c:v>0.37370069188888899</c:v>
                </c:pt>
                <c:pt idx="3">
                  <c:v>0.3015964607777778</c:v>
                </c:pt>
                <c:pt idx="4">
                  <c:v>0.20901167661111111</c:v>
                </c:pt>
                <c:pt idx="5">
                  <c:v>0.2307436988888889</c:v>
                </c:pt>
                <c:pt idx="6">
                  <c:v>0.26286529466666669</c:v>
                </c:pt>
                <c:pt idx="7">
                  <c:v>0.22300850955555557</c:v>
                </c:pt>
                <c:pt idx="8">
                  <c:v>0.21191157994444446</c:v>
                </c:pt>
                <c:pt idx="9">
                  <c:v>0.25661123322222218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43-4756-B652-995CC12775A4}"/>
            </c:ext>
          </c:extLst>
        </c:ser>
        <c:ser>
          <c:idx val="4"/>
          <c:order val="4"/>
          <c:tx>
            <c:strRef>
              <c:f>[1]Results_agg_direct!$A$26:$E$26</c:f>
              <c:strCache>
                <c:ptCount val="1"/>
                <c:pt idx="0">
                  <c:v>Natural gas MtCO2eq France Real Residentiel-tertiaire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[1]Results_agg_direct!$F$1:$O$1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[1]Results_agg_direct!$F$26:$O$26</c:f>
              <c:numCache>
                <c:formatCode>General</c:formatCode>
                <c:ptCount val="10"/>
                <c:pt idx="0">
                  <c:v>42.486069843000003</c:v>
                </c:pt>
                <c:pt idx="1">
                  <c:v>47.480249943000004</c:v>
                </c:pt>
                <c:pt idx="2">
                  <c:v>49.614506663999997</c:v>
                </c:pt>
                <c:pt idx="3">
                  <c:v>38.772681558000002</c:v>
                </c:pt>
                <c:pt idx="4">
                  <c:v>41.572457169000003</c:v>
                </c:pt>
                <c:pt idx="5">
                  <c:v>44.079636600000008</c:v>
                </c:pt>
                <c:pt idx="6">
                  <c:v>43.702207223999999</c:v>
                </c:pt>
                <c:pt idx="7">
                  <c:v>41.773944144000005</c:v>
                </c:pt>
                <c:pt idx="8">
                  <c:v>41.341857914999999</c:v>
                </c:pt>
                <c:pt idx="9">
                  <c:v>38.286004061999996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43-4756-B652-995CC12775A4}"/>
            </c:ext>
          </c:extLst>
        </c:ser>
        <c:ser>
          <c:idx val="5"/>
          <c:order val="5"/>
          <c:tx>
            <c:strRef>
              <c:f>[1]Results_agg_direct!$A$27:$E$27</c:f>
              <c:strCache>
                <c:ptCount val="1"/>
                <c:pt idx="0">
                  <c:v>Oil products MtCO2eq France Real Residentiel-tertiaire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[1]Results_agg_direct!$F$1:$O$1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[1]Results_agg_direct!$F$27:$O$27</c:f>
              <c:numCache>
                <c:formatCode>General</c:formatCode>
                <c:ptCount val="10"/>
                <c:pt idx="0">
                  <c:v>31.285227066854969</c:v>
                </c:pt>
                <c:pt idx="1">
                  <c:v>32.425665876655302</c:v>
                </c:pt>
                <c:pt idx="2">
                  <c:v>32.764951298677609</c:v>
                </c:pt>
                <c:pt idx="3">
                  <c:v>27.930450592136804</c:v>
                </c:pt>
                <c:pt idx="4">
                  <c:v>28.241864502040965</c:v>
                </c:pt>
                <c:pt idx="5">
                  <c:v>25.792798288620801</c:v>
                </c:pt>
                <c:pt idx="6">
                  <c:v>25.999439308008004</c:v>
                </c:pt>
                <c:pt idx="7">
                  <c:v>23.85001586197464</c:v>
                </c:pt>
                <c:pt idx="8">
                  <c:v>22.733774507658019</c:v>
                </c:pt>
                <c:pt idx="9">
                  <c:v>22.287166941675252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43-4756-B652-995CC12775A4}"/>
            </c:ext>
          </c:extLst>
        </c:ser>
        <c:ser>
          <c:idx val="6"/>
          <c:order val="6"/>
          <c:tx>
            <c:strRef>
              <c:f>[1]Results_agg_direct!$A$28:$E$28</c:f>
              <c:strCache>
                <c:ptCount val="1"/>
                <c:pt idx="0">
                  <c:v>F-Gas MtCO2eq France Real Residentiel-tertiaire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[1]Results_agg_direct!$F$1:$O$1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[1]Results_agg_direct!$F$28:$O$28</c:f>
              <c:numCache>
                <c:formatCode>General</c:formatCode>
                <c:ptCount val="10"/>
                <c:pt idx="0">
                  <c:v>10.145762238945927</c:v>
                </c:pt>
                <c:pt idx="1">
                  <c:v>10.180793303291708</c:v>
                </c:pt>
                <c:pt idx="2">
                  <c:v>10.145072865902993</c:v>
                </c:pt>
                <c:pt idx="3">
                  <c:v>10.161111923159629</c:v>
                </c:pt>
                <c:pt idx="4">
                  <c:v>10.089855018315905</c:v>
                </c:pt>
                <c:pt idx="5">
                  <c:v>9.9318594934463142</c:v>
                </c:pt>
                <c:pt idx="6">
                  <c:v>9.604824465323567</c:v>
                </c:pt>
                <c:pt idx="7">
                  <c:v>8.4787004640180594</c:v>
                </c:pt>
                <c:pt idx="8">
                  <c:v>7.2079287668582541</c:v>
                </c:pt>
                <c:pt idx="9">
                  <c:v>6.4632546714455961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43-4756-B652-995CC1277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101824"/>
        <c:axId val="816108056"/>
      </c:lineChart>
      <c:catAx>
        <c:axId val="8161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6108056"/>
        <c:crosses val="autoZero"/>
        <c:auto val="1"/>
        <c:lblAlgn val="ctr"/>
        <c:lblOffset val="100"/>
        <c:noMultiLvlLbl val="0"/>
      </c:catAx>
      <c:valAx>
        <c:axId val="8161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61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Non</a:t>
            </a:r>
            <a:r>
              <a:rPr lang="fr-FR" baseline="0"/>
              <a:t> </a:t>
            </a:r>
            <a:r>
              <a:rPr lang="fr-FR"/>
              <a:t>residential</a:t>
            </a:r>
            <a:r>
              <a:rPr lang="fr-FR" baseline="0"/>
              <a:t> - Direct emission factors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[1]Results_agg_direct!$A$12:$E$12</c:f>
              <c:strCache>
                <c:ptCount val="1"/>
                <c:pt idx="0">
                  <c:v>Heating networks MtCO2eq France Real Tertiaire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[1]Results_agg_direct!$F$1:$O$1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[1]Results_agg_direct!$F$12:$O$12</c:f>
              <c:numCache>
                <c:formatCode>General</c:formatCode>
                <c:ptCount val="10"/>
                <c:pt idx="0">
                  <c:v>1.3908160350000001</c:v>
                </c:pt>
                <c:pt idx="1">
                  <c:v>1.3161345027777778</c:v>
                </c:pt>
                <c:pt idx="2">
                  <c:v>1.3074356249999999</c:v>
                </c:pt>
                <c:pt idx="3">
                  <c:v>1.1387096652777777</c:v>
                </c:pt>
                <c:pt idx="4">
                  <c:v>1.1337533841666667</c:v>
                </c:pt>
                <c:pt idx="5">
                  <c:v>1.1406163300000001</c:v>
                </c:pt>
                <c:pt idx="6">
                  <c:v>1.0886198833333334</c:v>
                </c:pt>
                <c:pt idx="7">
                  <c:v>1.0821758255555556</c:v>
                </c:pt>
                <c:pt idx="8">
                  <c:v>0.99596250916666673</c:v>
                </c:pt>
                <c:pt idx="9">
                  <c:v>0.96846520888888898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CD5-B8EA-651523FB2FEC}"/>
            </c:ext>
          </c:extLst>
        </c:ser>
        <c:ser>
          <c:idx val="1"/>
          <c:order val="1"/>
          <c:tx>
            <c:strRef>
              <c:f>[1]Results_agg_direct!$A$13:$E$13</c:f>
              <c:strCache>
                <c:ptCount val="1"/>
                <c:pt idx="0">
                  <c:v>Coal MtCO2eq France Real Tertiaire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[1]Results_agg_direct!$F$1:$O$1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[1]Results_agg_direct!$F$13:$O$13</c:f>
              <c:numCache>
                <c:formatCode>General</c:formatCode>
                <c:ptCount val="10"/>
                <c:pt idx="0">
                  <c:v>0.1851137796</c:v>
                </c:pt>
                <c:pt idx="1">
                  <c:v>0.20675639550000005</c:v>
                </c:pt>
                <c:pt idx="2">
                  <c:v>0.22254499275000003</c:v>
                </c:pt>
                <c:pt idx="3">
                  <c:v>0.16591468484999999</c:v>
                </c:pt>
                <c:pt idx="4">
                  <c:v>0.17026808459999998</c:v>
                </c:pt>
                <c:pt idx="5">
                  <c:v>0.1765193259</c:v>
                </c:pt>
                <c:pt idx="6">
                  <c:v>0.16489991338680002</c:v>
                </c:pt>
                <c:pt idx="7">
                  <c:v>0.14510625657674997</c:v>
                </c:pt>
                <c:pt idx="8">
                  <c:v>0.13949302306259997</c:v>
                </c:pt>
                <c:pt idx="9">
                  <c:v>0.12256293229935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C-4CD5-B8EA-651523FB2FEC}"/>
            </c:ext>
          </c:extLst>
        </c:ser>
        <c:ser>
          <c:idx val="2"/>
          <c:order val="2"/>
          <c:tx>
            <c:strRef>
              <c:f>[1]Results_agg_direct!$A$14:$E$14</c:f>
              <c:strCache>
                <c:ptCount val="1"/>
                <c:pt idx="0">
                  <c:v>Electricity MtCO2eq France Real Tertiaire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[1]Results_agg_direct!$F$1:$O$1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[1]Results_agg_direct!$F$14:$O$14</c:f>
              <c:numCache>
                <c:formatCode>General</c:formatCode>
                <c:ptCount val="10"/>
                <c:pt idx="0">
                  <c:v>7.8788520737999983</c:v>
                </c:pt>
                <c:pt idx="1">
                  <c:v>8.2324989452999979</c:v>
                </c:pt>
                <c:pt idx="2">
                  <c:v>7.9564604580000005</c:v>
                </c:pt>
                <c:pt idx="3">
                  <c:v>7.239258811800001</c:v>
                </c:pt>
                <c:pt idx="4">
                  <c:v>6.1721441502000003</c:v>
                </c:pt>
                <c:pt idx="5">
                  <c:v>5.7711984435000003</c:v>
                </c:pt>
                <c:pt idx="6">
                  <c:v>5.5236464227999988</c:v>
                </c:pt>
                <c:pt idx="7">
                  <c:v>5.5778509715000002</c:v>
                </c:pt>
                <c:pt idx="8">
                  <c:v>5.7586224366000005</c:v>
                </c:pt>
                <c:pt idx="9">
                  <c:v>5.1949344876000003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C-4CD5-B8EA-651523FB2FEC}"/>
            </c:ext>
          </c:extLst>
        </c:ser>
        <c:ser>
          <c:idx val="3"/>
          <c:order val="3"/>
          <c:tx>
            <c:strRef>
              <c:f>[1]Results_agg_direct!$A$15:$E$15</c:f>
              <c:strCache>
                <c:ptCount val="1"/>
                <c:pt idx="0">
                  <c:v>Thermal REN &amp; waste MtCO2eq France Real Tertiaire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[1]Results_agg_direct!$F$1:$O$1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[1]Results_agg_direct!$F$15:$O$15</c:f>
              <c:numCache>
                <c:formatCode>General</c:formatCode>
                <c:ptCount val="10"/>
                <c:pt idx="0">
                  <c:v>0.32257604411111107</c:v>
                </c:pt>
                <c:pt idx="1">
                  <c:v>0.31910475394444443</c:v>
                </c:pt>
                <c:pt idx="2">
                  <c:v>0.37370069188888899</c:v>
                </c:pt>
                <c:pt idx="3">
                  <c:v>0.3015964607777778</c:v>
                </c:pt>
                <c:pt idx="4">
                  <c:v>0.20901167661111111</c:v>
                </c:pt>
                <c:pt idx="5">
                  <c:v>0.2307436988888889</c:v>
                </c:pt>
                <c:pt idx="6">
                  <c:v>0.26286529466666669</c:v>
                </c:pt>
                <c:pt idx="7">
                  <c:v>0.22300850955555557</c:v>
                </c:pt>
                <c:pt idx="8">
                  <c:v>0.21191157994444446</c:v>
                </c:pt>
                <c:pt idx="9">
                  <c:v>0.25661123322222218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EC-4CD5-B8EA-651523FB2FEC}"/>
            </c:ext>
          </c:extLst>
        </c:ser>
        <c:ser>
          <c:idx val="4"/>
          <c:order val="4"/>
          <c:tx>
            <c:strRef>
              <c:f>[1]Results_agg_direct!$A$16:$E$16</c:f>
              <c:strCache>
                <c:ptCount val="1"/>
                <c:pt idx="0">
                  <c:v>Natural gas MtCO2eq France Real Tertiaire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[1]Results_agg_direct!$F$1:$O$1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[1]Results_agg_direct!$F$16:$O$16</c:f>
              <c:numCache>
                <c:formatCode>General</c:formatCode>
                <c:ptCount val="10"/>
                <c:pt idx="0">
                  <c:v>12.364096667999998</c:v>
                </c:pt>
                <c:pt idx="1">
                  <c:v>14.132873006999999</c:v>
                </c:pt>
                <c:pt idx="2">
                  <c:v>15.195155423999998</c:v>
                </c:pt>
                <c:pt idx="3">
                  <c:v>13.052432448000001</c:v>
                </c:pt>
                <c:pt idx="4">
                  <c:v>13.877010750000002</c:v>
                </c:pt>
                <c:pt idx="5">
                  <c:v>14.113794927000002</c:v>
                </c:pt>
                <c:pt idx="6">
                  <c:v>14.589353301000001</c:v>
                </c:pt>
                <c:pt idx="7">
                  <c:v>14.375233268999999</c:v>
                </c:pt>
                <c:pt idx="8">
                  <c:v>14.383009595999999</c:v>
                </c:pt>
                <c:pt idx="9">
                  <c:v>12.773802363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EC-4CD5-B8EA-651523FB2FEC}"/>
            </c:ext>
          </c:extLst>
        </c:ser>
        <c:ser>
          <c:idx val="5"/>
          <c:order val="5"/>
          <c:tx>
            <c:strRef>
              <c:f>[1]Results_agg_direct!$A$17:$E$17</c:f>
              <c:strCache>
                <c:ptCount val="1"/>
                <c:pt idx="0">
                  <c:v>Oil products MtCO2eq France Real Tertiaire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[1]Results_agg_direct!$F$1:$O$1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[1]Results_agg_direct!$F$17:$O$17</c:f>
              <c:numCache>
                <c:formatCode>General</c:formatCode>
                <c:ptCount val="10"/>
                <c:pt idx="0">
                  <c:v>11.456727621142962</c:v>
                </c:pt>
                <c:pt idx="1">
                  <c:v>11.485951769231296</c:v>
                </c:pt>
                <c:pt idx="2">
                  <c:v>11.689685000901601</c:v>
                </c:pt>
                <c:pt idx="3">
                  <c:v>10.464731793656801</c:v>
                </c:pt>
                <c:pt idx="4">
                  <c:v>10.713935382136963</c:v>
                </c:pt>
                <c:pt idx="5">
                  <c:v>9.3593265635008009</c:v>
                </c:pt>
                <c:pt idx="6">
                  <c:v>9.6610890193396024</c:v>
                </c:pt>
                <c:pt idx="7">
                  <c:v>9.1148092081582384</c:v>
                </c:pt>
                <c:pt idx="8">
                  <c:v>8.9584321871276025</c:v>
                </c:pt>
                <c:pt idx="9">
                  <c:v>8.6611141397895217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EC-4CD5-B8EA-651523FB2FEC}"/>
            </c:ext>
          </c:extLst>
        </c:ser>
        <c:ser>
          <c:idx val="6"/>
          <c:order val="6"/>
          <c:tx>
            <c:strRef>
              <c:f>[1]Results_agg_direct!$A$18:$E$18</c:f>
              <c:strCache>
                <c:ptCount val="1"/>
                <c:pt idx="0">
                  <c:v>F-Gas MtCO2eq France Real Tertiaire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[1]Results_agg_direct!$F$1:$O$1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[1]Results_agg_direct!$F$18:$O$18</c:f>
              <c:numCache>
                <c:formatCode>General</c:formatCode>
                <c:ptCount val="10"/>
                <c:pt idx="0">
                  <c:v>8.1943076894442655</c:v>
                </c:pt>
                <c:pt idx="1">
                  <c:v>8.2215101933163588</c:v>
                </c:pt>
                <c:pt idx="2">
                  <c:v>8.1438703534421588</c:v>
                </c:pt>
                <c:pt idx="3">
                  <c:v>8.0247405416306421</c:v>
                </c:pt>
                <c:pt idx="4">
                  <c:v>7.8529483754501408</c:v>
                </c:pt>
                <c:pt idx="5">
                  <c:v>7.582748330124871</c:v>
                </c:pt>
                <c:pt idx="6">
                  <c:v>7.2378520575507226</c:v>
                </c:pt>
                <c:pt idx="7">
                  <c:v>6.3208066625048334</c:v>
                </c:pt>
                <c:pt idx="8">
                  <c:v>5.3488708613007248</c:v>
                </c:pt>
                <c:pt idx="9">
                  <c:v>4.6425990100847709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EC-4CD5-B8EA-651523FB2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339000"/>
        <c:axId val="869345232"/>
      </c:lineChart>
      <c:catAx>
        <c:axId val="86933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9345232"/>
        <c:crosses val="autoZero"/>
        <c:auto val="1"/>
        <c:lblAlgn val="ctr"/>
        <c:lblOffset val="100"/>
        <c:noMultiLvlLbl val="0"/>
      </c:catAx>
      <c:valAx>
        <c:axId val="8693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933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[1]Results_agg_LCA!$A$6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[1]Results_agg_LCA!$F$1:$O$1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[1]Results_agg_LCA!$F$6:$O$6</c:f>
              <c:numCache>
                <c:formatCode>General</c:formatCode>
                <c:ptCount val="10"/>
                <c:pt idx="0">
                  <c:v>33.518077993750005</c:v>
                </c:pt>
                <c:pt idx="1">
                  <c:v>37.107130218000009</c:v>
                </c:pt>
                <c:pt idx="2">
                  <c:v>38.299964369999998</c:v>
                </c:pt>
                <c:pt idx="3">
                  <c:v>28.6200811175</c:v>
                </c:pt>
                <c:pt idx="4">
                  <c:v>30.817972240749999</c:v>
                </c:pt>
                <c:pt idx="5">
                  <c:v>33.344343430250007</c:v>
                </c:pt>
                <c:pt idx="6">
                  <c:v>32.395185492750002</c:v>
                </c:pt>
                <c:pt idx="7">
                  <c:v>30.487781218750005</c:v>
                </c:pt>
                <c:pt idx="8">
                  <c:v>29.998326315750003</c:v>
                </c:pt>
                <c:pt idx="9">
                  <c:v>28.388577380750007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3-4DEF-94B7-DB457858C105}"/>
            </c:ext>
          </c:extLst>
        </c:ser>
        <c:ser>
          <c:idx val="5"/>
          <c:order val="1"/>
          <c:tx>
            <c:strRef>
              <c:f>[1]Results_agg_LCA!$A$7</c:f>
              <c:strCache>
                <c:ptCount val="1"/>
                <c:pt idx="0">
                  <c:v>Oil products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rgbClr val="C00000"/>
              </a:solidFill>
              <a:round/>
            </a:ln>
            <a:effectLst/>
          </c:spPr>
          <c:invertIfNegative val="0"/>
          <c:cat>
            <c:strRef>
              <c:f>[1]Results_agg_LCA!$F$1:$O$1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[1]Results_agg_LCA!$F$7:$O$7</c:f>
              <c:numCache>
                <c:formatCode>General</c:formatCode>
                <c:ptCount val="10"/>
                <c:pt idx="0">
                  <c:v>23.692140881825001</c:v>
                </c:pt>
                <c:pt idx="1">
                  <c:v>25.019878988650003</c:v>
                </c:pt>
                <c:pt idx="2">
                  <c:v>25.181843921975005</c:v>
                </c:pt>
                <c:pt idx="3">
                  <c:v>20.868965476125002</c:v>
                </c:pt>
                <c:pt idx="4">
                  <c:v>20.943297661650004</c:v>
                </c:pt>
                <c:pt idx="5">
                  <c:v>19.635582024500007</c:v>
                </c:pt>
                <c:pt idx="6">
                  <c:v>19.521925896386879</c:v>
                </c:pt>
                <c:pt idx="7">
                  <c:v>17.606405009155626</c:v>
                </c:pt>
                <c:pt idx="8">
                  <c:v>16.459508287398474</c:v>
                </c:pt>
                <c:pt idx="9">
                  <c:v>16.281129266959052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3-4DEF-94B7-DB457858C105}"/>
            </c:ext>
          </c:extLst>
        </c:ser>
        <c:ser>
          <c:idx val="2"/>
          <c:order val="2"/>
          <c:tx>
            <c:strRef>
              <c:f>[1]Results_agg_LCA!$A$4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  <c:invertIfNegative val="0"/>
          <c:cat>
            <c:strRef>
              <c:f>[1]Results_agg_LCA!$F$1:$O$1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[1]Results_agg_LCA!$F$4:$O$4</c:f>
              <c:numCache>
                <c:formatCode>General</c:formatCode>
                <c:ptCount val="10"/>
                <c:pt idx="0">
                  <c:v>11.6203693655</c:v>
                </c:pt>
                <c:pt idx="1">
                  <c:v>12.566922208500001</c:v>
                </c:pt>
                <c:pt idx="2">
                  <c:v>12.761008177500001</c:v>
                </c:pt>
                <c:pt idx="3">
                  <c:v>10.873760995299998</c:v>
                </c:pt>
                <c:pt idx="4">
                  <c:v>9.5796744435000001</c:v>
                </c:pt>
                <c:pt idx="5">
                  <c:v>9.3458650446</c:v>
                </c:pt>
                <c:pt idx="6">
                  <c:v>8.9906573178000002</c:v>
                </c:pt>
                <c:pt idx="7">
                  <c:v>9.1494678343999993</c:v>
                </c:pt>
                <c:pt idx="8">
                  <c:v>9.6951300738999979</c:v>
                </c:pt>
                <c:pt idx="9">
                  <c:v>9.6737620668000002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3-4DEF-94B7-DB457858C105}"/>
            </c:ext>
          </c:extLst>
        </c:ser>
        <c:ser>
          <c:idx val="6"/>
          <c:order val="3"/>
          <c:tx>
            <c:strRef>
              <c:f>[1]Results_agg_LCA!$A$18</c:f>
              <c:strCache>
                <c:ptCount val="1"/>
                <c:pt idx="0">
                  <c:v>F-Gas</c:v>
                </c:pt>
              </c:strCache>
            </c:strRef>
          </c:tx>
          <c:spPr>
            <a:solidFill>
              <a:schemeClr val="tx2"/>
            </a:solidFill>
            <a:ln w="9525" cap="flat" cmpd="sng" algn="ctr">
              <a:solidFill>
                <a:schemeClr val="tx2"/>
              </a:solidFill>
              <a:round/>
            </a:ln>
            <a:effectLst/>
          </c:spPr>
          <c:invertIfNegative val="0"/>
          <c:cat>
            <c:strRef>
              <c:f>[1]Results_agg_LCA!$F$1:$O$1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[1]Results_agg_LCA!$F$8:$O$8</c:f>
              <c:numCache>
                <c:formatCode>General</c:formatCode>
                <c:ptCount val="10"/>
                <c:pt idx="0">
                  <c:v>1.9514545495016609</c:v>
                </c:pt>
                <c:pt idx="1">
                  <c:v>1.9592831099753489</c:v>
                </c:pt>
                <c:pt idx="2">
                  <c:v>2.0012025124608344</c:v>
                </c:pt>
                <c:pt idx="3">
                  <c:v>2.1363713815289866</c:v>
                </c:pt>
                <c:pt idx="4">
                  <c:v>2.2369066428657645</c:v>
                </c:pt>
                <c:pt idx="5">
                  <c:v>2.3491111633214432</c:v>
                </c:pt>
                <c:pt idx="6">
                  <c:v>2.3669724077728453</c:v>
                </c:pt>
                <c:pt idx="7">
                  <c:v>2.1578938015132261</c:v>
                </c:pt>
                <c:pt idx="8">
                  <c:v>1.8590579055575289</c:v>
                </c:pt>
                <c:pt idx="9">
                  <c:v>1.8206556613608247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F3-4DEF-94B7-DB457858C105}"/>
            </c:ext>
          </c:extLst>
        </c:ser>
        <c:ser>
          <c:idx val="0"/>
          <c:order val="4"/>
          <c:tx>
            <c:strRef>
              <c:f>[1]Results_agg_LCA!$A$2</c:f>
              <c:strCache>
                <c:ptCount val="1"/>
                <c:pt idx="0">
                  <c:v>Heating networks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  <c:invertIfNegative val="0"/>
          <c:cat>
            <c:strRef>
              <c:f>[1]Results_agg_LCA!$F$1:$O$1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[1]Results_agg_LCA!$F$2:$O$2</c:f>
              <c:numCache>
                <c:formatCode>General</c:formatCode>
                <c:ptCount val="10"/>
                <c:pt idx="0">
                  <c:v>2.6991049199999999</c:v>
                </c:pt>
                <c:pt idx="1">
                  <c:v>2.7380350555555557</c:v>
                </c:pt>
                <c:pt idx="2">
                  <c:v>2.7698551124999997</c:v>
                </c:pt>
                <c:pt idx="3">
                  <c:v>2.2050920844444444</c:v>
                </c:pt>
                <c:pt idx="4">
                  <c:v>2.2324428933333333</c:v>
                </c:pt>
                <c:pt idx="5">
                  <c:v>2.2460484999999997</c:v>
                </c:pt>
                <c:pt idx="6">
                  <c:v>2.0614783338888887</c:v>
                </c:pt>
                <c:pt idx="7">
                  <c:v>2.1030267194444443</c:v>
                </c:pt>
                <c:pt idx="8">
                  <c:v>1.9774586333333335</c:v>
                </c:pt>
                <c:pt idx="9">
                  <c:v>1.8591351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F3-4DEF-94B7-DB457858C105}"/>
            </c:ext>
          </c:extLst>
        </c:ser>
        <c:ser>
          <c:idx val="3"/>
          <c:order val="5"/>
          <c:tx>
            <c:strRef>
              <c:f>[1]Results_agg_LCA!$A$5</c:f>
              <c:strCache>
                <c:ptCount val="1"/>
                <c:pt idx="0">
                  <c:v>Thermal REN &amp; waste</c:v>
                </c:pt>
              </c:strCache>
            </c:strRef>
          </c:tx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  <c:invertIfNegative val="0"/>
          <c:cat>
            <c:strRef>
              <c:f>[1]Results_agg_LCA!$F$1:$O$1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[1]Results_agg_LCA!$F$5:$O$5</c:f>
              <c:numCache>
                <c:formatCode>General</c:formatCode>
                <c:ptCount val="10"/>
                <c:pt idx="0">
                  <c:v>2.0409225261111112</c:v>
                </c:pt>
                <c:pt idx="1">
                  <c:v>2.3599425598888888</c:v>
                </c:pt>
                <c:pt idx="2">
                  <c:v>2.5885782465</c:v>
                </c:pt>
                <c:pt idx="3">
                  <c:v>2.1221686932222221</c:v>
                </c:pt>
                <c:pt idx="4">
                  <c:v>2.2417697849444447</c:v>
                </c:pt>
                <c:pt idx="5">
                  <c:v>2.393555895944445</c:v>
                </c:pt>
                <c:pt idx="6">
                  <c:v>2.3080799707777775</c:v>
                </c:pt>
                <c:pt idx="7">
                  <c:v>2.2436247558888889</c:v>
                </c:pt>
                <c:pt idx="8">
                  <c:v>2.2679187155</c:v>
                </c:pt>
                <c:pt idx="9">
                  <c:v>2.1124569576666663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F3-4DEF-94B7-DB457858C105}"/>
            </c:ext>
          </c:extLst>
        </c:ser>
        <c:ser>
          <c:idx val="1"/>
          <c:order val="6"/>
          <c:tx>
            <c:strRef>
              <c:f>[1]Results_agg_LCA!$A$3</c:f>
              <c:strCache>
                <c:ptCount val="1"/>
                <c:pt idx="0">
                  <c:v>Coal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/>
              </a:solidFill>
              <a:round/>
            </a:ln>
            <a:effectLst/>
          </c:spPr>
          <c:invertIfNegative val="0"/>
          <c:cat>
            <c:strRef>
              <c:f>[1]Results_agg_LCA!$F$1:$O$1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[1]Results_agg_LCA!$F$3:$O$3</c:f>
              <c:numCache>
                <c:formatCode>General</c:formatCode>
                <c:ptCount val="10"/>
                <c:pt idx="0">
                  <c:v>0.17725697028000001</c:v>
                </c:pt>
                <c:pt idx="1">
                  <c:v>0.19747833040000001</c:v>
                </c:pt>
                <c:pt idx="2">
                  <c:v>0.20755831889000001</c:v>
                </c:pt>
                <c:pt idx="3">
                  <c:v>0.15369461354000002</c:v>
                </c:pt>
                <c:pt idx="4">
                  <c:v>0.15907879182000004</c:v>
                </c:pt>
                <c:pt idx="5">
                  <c:v>0.1651644917</c:v>
                </c:pt>
                <c:pt idx="6">
                  <c:v>0.15561529637511004</c:v>
                </c:pt>
                <c:pt idx="7">
                  <c:v>0.11525207607043</c:v>
                </c:pt>
                <c:pt idx="8">
                  <c:v>0.10692256812185003</c:v>
                </c:pt>
                <c:pt idx="9">
                  <c:v>9.076257961485E-2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F3-4DEF-94B7-DB457858C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8696568"/>
        <c:axId val="888692304"/>
      </c:barChart>
      <c:catAx>
        <c:axId val="88869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fr-FR"/>
          </a:p>
        </c:txPr>
        <c:crossAx val="888692304"/>
        <c:crosses val="autoZero"/>
        <c:auto val="1"/>
        <c:lblAlgn val="ctr"/>
        <c:lblOffset val="100"/>
        <c:noMultiLvlLbl val="0"/>
      </c:catAx>
      <c:valAx>
        <c:axId val="888692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700" b="1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MtCO2eq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fr-FR"/>
          </a:p>
        </c:txPr>
        <c:crossAx val="88869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1" u="none" strike="noStrike" kern="1200" baseline="0">
              <a:solidFill>
                <a:sysClr val="windowText" lastClr="000000"/>
              </a:solidFill>
              <a:latin typeface="Times" panose="02020603050405020304" pitchFamily="18" charset="0"/>
              <a:ea typeface="+mn-ea"/>
              <a:cs typeface="Times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[1]Results_agg_LCA!$A$16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  <c:invertIfNegative val="0"/>
          <c:cat>
            <c:strRef>
              <c:f>[1]Results_agg_LCA!$F$1:$O$1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[1]Results_agg_LCA!$F$16:$O$16</c:f>
              <c:numCache>
                <c:formatCode>General</c:formatCode>
                <c:ptCount val="10"/>
                <c:pt idx="0">
                  <c:v>13.758087959000001</c:v>
                </c:pt>
                <c:pt idx="1">
                  <c:v>15.726285159750001</c:v>
                </c:pt>
                <c:pt idx="2">
                  <c:v>16.908334711999998</c:v>
                </c:pt>
                <c:pt idx="3">
                  <c:v>14.524030224000002</c:v>
                </c:pt>
                <c:pt idx="4">
                  <c:v>15.441575687500004</c:v>
                </c:pt>
                <c:pt idx="5">
                  <c:v>15.705056119750004</c:v>
                </c:pt>
                <c:pt idx="6">
                  <c:v>16.234231369250004</c:v>
                </c:pt>
                <c:pt idx="7">
                  <c:v>15.995970353250001</c:v>
                </c:pt>
                <c:pt idx="8">
                  <c:v>16.004623422999998</c:v>
                </c:pt>
                <c:pt idx="9">
                  <c:v>14.21398596275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0-458A-BF1B-9427A4769F84}"/>
            </c:ext>
          </c:extLst>
        </c:ser>
        <c:ser>
          <c:idx val="5"/>
          <c:order val="1"/>
          <c:tx>
            <c:strRef>
              <c:f>[1]Results_agg_LCA!$A$17</c:f>
              <c:strCache>
                <c:ptCount val="1"/>
                <c:pt idx="0">
                  <c:v>Oil products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rgbClr val="C00000"/>
              </a:solidFill>
              <a:round/>
            </a:ln>
            <a:effectLst/>
          </c:spPr>
          <c:invertIfNegative val="0"/>
          <c:cat>
            <c:strRef>
              <c:f>[1]Results_agg_LCA!$F$1:$O$1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[1]Results_agg_LCA!$F$17:$O$17</c:f>
              <c:numCache>
                <c:formatCode>General</c:formatCode>
                <c:ptCount val="10"/>
                <c:pt idx="0">
                  <c:v>13.689104694380376</c:v>
                </c:pt>
                <c:pt idx="1">
                  <c:v>13.7240232536771</c:v>
                </c:pt>
                <c:pt idx="2">
                  <c:v>13.967454504753752</c:v>
                </c:pt>
                <c:pt idx="3">
                  <c:v>12.503815562273752</c:v>
                </c:pt>
                <c:pt idx="4">
                  <c:v>12.801577202921003</c:v>
                </c:pt>
                <c:pt idx="5">
                  <c:v>11.183018871830001</c:v>
                </c:pt>
                <c:pt idx="6">
                  <c:v>11.543580629725627</c:v>
                </c:pt>
                <c:pt idx="7">
                  <c:v>10.890856590630248</c:v>
                </c:pt>
                <c:pt idx="8">
                  <c:v>10.704009047119378</c:v>
                </c:pt>
                <c:pt idx="9">
                  <c:v>10.348757703792625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0-458A-BF1B-9427A4769F84}"/>
            </c:ext>
          </c:extLst>
        </c:ser>
        <c:ser>
          <c:idx val="2"/>
          <c:order val="2"/>
          <c:tx>
            <c:strRef>
              <c:f>[1]Results_agg_LCA!$A$14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  <c:invertIfNegative val="0"/>
          <c:cat>
            <c:strRef>
              <c:f>[1]Results_agg_LCA!$F$1:$O$1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[1]Results_agg_LCA!$F$14:$O$14</c:f>
              <c:numCache>
                <c:formatCode>General</c:formatCode>
                <c:ptCount val="10"/>
                <c:pt idx="0">
                  <c:v>10.869769556999998</c:v>
                </c:pt>
                <c:pt idx="1">
                  <c:v>11.357665504499998</c:v>
                </c:pt>
                <c:pt idx="2">
                  <c:v>10.999915278</c:v>
                </c:pt>
                <c:pt idx="3">
                  <c:v>9.9990528799000007</c:v>
                </c:pt>
                <c:pt idx="4">
                  <c:v>8.6609119527000011</c:v>
                </c:pt>
                <c:pt idx="5">
                  <c:v>8.1651770570999993</c:v>
                </c:pt>
                <c:pt idx="6">
                  <c:v>7.9233797016</c:v>
                </c:pt>
                <c:pt idx="7">
                  <c:v>8.0631719106999995</c:v>
                </c:pt>
                <c:pt idx="8">
                  <c:v>8.3624014809000009</c:v>
                </c:pt>
                <c:pt idx="9">
                  <c:v>7.6456161132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0-458A-BF1B-9427A4769F84}"/>
            </c:ext>
          </c:extLst>
        </c:ser>
        <c:ser>
          <c:idx val="6"/>
          <c:order val="3"/>
          <c:tx>
            <c:strRef>
              <c:f>[1]Results_agg_LCA!$A$18</c:f>
              <c:strCache>
                <c:ptCount val="1"/>
                <c:pt idx="0">
                  <c:v>F-Gas</c:v>
                </c:pt>
              </c:strCache>
            </c:strRef>
          </c:tx>
          <c:spPr>
            <a:solidFill>
              <a:schemeClr val="tx2"/>
            </a:solidFill>
            <a:ln w="9525" cap="flat" cmpd="sng" algn="ctr">
              <a:solidFill>
                <a:schemeClr val="tx2"/>
              </a:solidFill>
              <a:round/>
            </a:ln>
            <a:effectLst/>
          </c:spPr>
          <c:invertIfNegative val="0"/>
          <c:cat>
            <c:strRef>
              <c:f>[1]Results_agg_LCA!$F$1:$O$1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[1]Results_agg_LCA!$F$18:$O$18</c:f>
              <c:numCache>
                <c:formatCode>General</c:formatCode>
                <c:ptCount val="10"/>
                <c:pt idx="0">
                  <c:v>8.1943076894442655</c:v>
                </c:pt>
                <c:pt idx="1">
                  <c:v>8.2215101933163588</c:v>
                </c:pt>
                <c:pt idx="2">
                  <c:v>8.1438703534421588</c:v>
                </c:pt>
                <c:pt idx="3">
                  <c:v>8.0247405416306421</c:v>
                </c:pt>
                <c:pt idx="4">
                  <c:v>7.8529483754501408</c:v>
                </c:pt>
                <c:pt idx="5">
                  <c:v>7.582748330124871</c:v>
                </c:pt>
                <c:pt idx="6">
                  <c:v>7.2378520575507226</c:v>
                </c:pt>
                <c:pt idx="7">
                  <c:v>6.3208066625048334</c:v>
                </c:pt>
                <c:pt idx="8">
                  <c:v>5.3488708613007248</c:v>
                </c:pt>
                <c:pt idx="9">
                  <c:v>4.6425990100847709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0-458A-BF1B-9427A4769F84}"/>
            </c:ext>
          </c:extLst>
        </c:ser>
        <c:ser>
          <c:idx val="0"/>
          <c:order val="4"/>
          <c:tx>
            <c:strRef>
              <c:f>[1]Results_agg_LCA!$A$12</c:f>
              <c:strCache>
                <c:ptCount val="1"/>
                <c:pt idx="0">
                  <c:v>Heating networks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  <c:invertIfNegative val="0"/>
          <c:cat>
            <c:strRef>
              <c:f>[1]Results_agg_LCA!$F$1:$O$1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[1]Results_agg_LCA!$F$12:$O$12</c:f>
              <c:numCache>
                <c:formatCode>General</c:formatCode>
                <c:ptCount val="10"/>
                <c:pt idx="0">
                  <c:v>1.58950404</c:v>
                </c:pt>
                <c:pt idx="1">
                  <c:v>1.5215427777777779</c:v>
                </c:pt>
                <c:pt idx="2">
                  <c:v>1.5253415624999997</c:v>
                </c:pt>
                <c:pt idx="3">
                  <c:v>1.3875667444444444</c:v>
                </c:pt>
                <c:pt idx="4">
                  <c:v>1.3376658633333334</c:v>
                </c:pt>
                <c:pt idx="5">
                  <c:v>1.3850341149999998</c:v>
                </c:pt>
                <c:pt idx="6">
                  <c:v>1.3326208916666664</c:v>
                </c:pt>
                <c:pt idx="7">
                  <c:v>1.3340615780555554</c:v>
                </c:pt>
                <c:pt idx="8">
                  <c:v>1.2286640300000002</c:v>
                </c:pt>
                <c:pt idx="9">
                  <c:v>1.2369506133333334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0-458A-BF1B-9427A4769F84}"/>
            </c:ext>
          </c:extLst>
        </c:ser>
        <c:ser>
          <c:idx val="3"/>
          <c:order val="5"/>
          <c:tx>
            <c:strRef>
              <c:f>[1]Results_agg_LCA!$A$15</c:f>
              <c:strCache>
                <c:ptCount val="1"/>
                <c:pt idx="0">
                  <c:v>Thermal REN &amp; waste</c:v>
                </c:pt>
              </c:strCache>
            </c:strRef>
          </c:tx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  <c:invertIfNegative val="0"/>
          <c:cat>
            <c:strRef>
              <c:f>[1]Results_agg_LCA!$F$1:$O$1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[1]Results_agg_LCA!$F$15:$O$15</c:f>
              <c:numCache>
                <c:formatCode>General</c:formatCode>
                <c:ptCount val="10"/>
                <c:pt idx="0">
                  <c:v>0.4183146763333333</c:v>
                </c:pt>
                <c:pt idx="1">
                  <c:v>0.43602308405555557</c:v>
                </c:pt>
                <c:pt idx="2">
                  <c:v>0.53127907738888891</c:v>
                </c:pt>
                <c:pt idx="3">
                  <c:v>0.45253988588888894</c:v>
                </c:pt>
                <c:pt idx="4">
                  <c:v>0.3397176503888889</c:v>
                </c:pt>
                <c:pt idx="5">
                  <c:v>0.37673983822222223</c:v>
                </c:pt>
                <c:pt idx="6">
                  <c:v>0.41449368683333326</c:v>
                </c:pt>
                <c:pt idx="7">
                  <c:v>0.36461455144444443</c:v>
                </c:pt>
                <c:pt idx="8">
                  <c:v>0.35265277950000001</c:v>
                </c:pt>
                <c:pt idx="9">
                  <c:v>0.41104513722222219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0-458A-BF1B-9427A4769F84}"/>
            </c:ext>
          </c:extLst>
        </c:ser>
        <c:ser>
          <c:idx val="1"/>
          <c:order val="6"/>
          <c:tx>
            <c:strRef>
              <c:f>[1]Results_agg_LCA!$A$13</c:f>
              <c:strCache>
                <c:ptCount val="1"/>
                <c:pt idx="0">
                  <c:v>Coal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[1]Results_agg_LCA!$F$1:$O$1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[1]Results_agg_LCA!$F$13:$O$13</c:f>
              <c:numCache>
                <c:formatCode>General</c:formatCode>
                <c:ptCount val="10"/>
                <c:pt idx="0">
                  <c:v>0.20228375336000001</c:v>
                </c:pt>
                <c:pt idx="1">
                  <c:v>0.22593380030000007</c:v>
                </c:pt>
                <c:pt idx="2">
                  <c:v>0.24318684715000005</c:v>
                </c:pt>
                <c:pt idx="3">
                  <c:v>0.18130387301000001</c:v>
                </c:pt>
                <c:pt idx="4">
                  <c:v>0.18606106635999997</c:v>
                </c:pt>
                <c:pt idx="5">
                  <c:v>0.19289213294000002</c:v>
                </c:pt>
                <c:pt idx="6">
                  <c:v>0.18019497781688004</c:v>
                </c:pt>
                <c:pt idx="7">
                  <c:v>0.15856538762155001</c:v>
                </c:pt>
                <c:pt idx="8">
                  <c:v>0.15243150636115999</c:v>
                </c:pt>
                <c:pt idx="9">
                  <c:v>0.13393108833871001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0-458A-BF1B-9427A4769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7084872"/>
        <c:axId val="827088152"/>
      </c:barChart>
      <c:catAx>
        <c:axId val="82708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fr-FR"/>
          </a:p>
        </c:txPr>
        <c:crossAx val="827088152"/>
        <c:crosses val="autoZero"/>
        <c:auto val="1"/>
        <c:lblAlgn val="ctr"/>
        <c:lblOffset val="100"/>
        <c:noMultiLvlLbl val="0"/>
      </c:catAx>
      <c:valAx>
        <c:axId val="827088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700" b="1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Mt</a:t>
                </a:r>
                <a:r>
                  <a:rPr lang="fr-FR" sz="700" b="1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CO2eq</a:t>
                </a:r>
                <a:endParaRPr lang="fr-FR" sz="700" b="1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fr-FR"/>
          </a:p>
        </c:txPr>
        <c:crossAx val="82708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1" u="none" strike="noStrike" kern="1200" baseline="0">
              <a:solidFill>
                <a:sysClr val="windowText" lastClr="000000"/>
              </a:solidFill>
              <a:latin typeface="Times" panose="02020603050405020304" pitchFamily="18" charset="0"/>
              <a:ea typeface="+mn-ea"/>
              <a:cs typeface="Times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[1]Results_agg_LCA!$A$26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  <c:invertIfNegative val="0"/>
          <c:cat>
            <c:strRef>
              <c:f>[1]Results_agg_LCA!$F$1:$O$1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[1]Results_agg_LCA!$F$26:$O$26</c:f>
              <c:numCache>
                <c:formatCode>General</c:formatCode>
                <c:ptCount val="10"/>
                <c:pt idx="0">
                  <c:v>47.276165952750013</c:v>
                </c:pt>
                <c:pt idx="1">
                  <c:v>52.833415377750008</c:v>
                </c:pt>
                <c:pt idx="2">
                  <c:v>55.208299081999996</c:v>
                </c:pt>
                <c:pt idx="3">
                  <c:v>43.144111341500007</c:v>
                </c:pt>
                <c:pt idx="4">
                  <c:v>46.259547928250008</c:v>
                </c:pt>
                <c:pt idx="5">
                  <c:v>49.049399550000018</c:v>
                </c:pt>
                <c:pt idx="6">
                  <c:v>48.629416861999999</c:v>
                </c:pt>
                <c:pt idx="7">
                  <c:v>46.48375157200001</c:v>
                </c:pt>
                <c:pt idx="8">
                  <c:v>46.002949738750004</c:v>
                </c:pt>
                <c:pt idx="9">
                  <c:v>42.602563343500002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7-4A58-8EB2-661CC2D3EAD3}"/>
            </c:ext>
          </c:extLst>
        </c:ser>
        <c:ser>
          <c:idx val="5"/>
          <c:order val="1"/>
          <c:tx>
            <c:strRef>
              <c:f>[1]Results_agg_LCA!$A$27</c:f>
              <c:strCache>
                <c:ptCount val="1"/>
                <c:pt idx="0">
                  <c:v>Oil products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rgbClr val="C00000"/>
              </a:solidFill>
              <a:round/>
            </a:ln>
            <a:effectLst/>
          </c:spPr>
          <c:invertIfNegative val="0"/>
          <c:cat>
            <c:strRef>
              <c:f>[1]Results_agg_LCA!$F$1:$O$1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[1]Results_agg_LCA!$F$27:$O$27</c:f>
              <c:numCache>
                <c:formatCode>General</c:formatCode>
                <c:ptCount val="10"/>
                <c:pt idx="0">
                  <c:v>37.38124557620538</c:v>
                </c:pt>
                <c:pt idx="1">
                  <c:v>38.743902242327103</c:v>
                </c:pt>
                <c:pt idx="2">
                  <c:v>39.149298426728755</c:v>
                </c:pt>
                <c:pt idx="3">
                  <c:v>33.372781038398756</c:v>
                </c:pt>
                <c:pt idx="4">
                  <c:v>33.744874864571003</c:v>
                </c:pt>
                <c:pt idx="5">
                  <c:v>30.818600896330004</c:v>
                </c:pt>
                <c:pt idx="6">
                  <c:v>31.065506526112504</c:v>
                </c:pt>
                <c:pt idx="7">
                  <c:v>28.497261599785872</c:v>
                </c:pt>
                <c:pt idx="8">
                  <c:v>27.163517334517856</c:v>
                </c:pt>
                <c:pt idx="9">
                  <c:v>26.629886970751681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7-4A58-8EB2-661CC2D3EAD3}"/>
            </c:ext>
          </c:extLst>
        </c:ser>
        <c:ser>
          <c:idx val="2"/>
          <c:order val="2"/>
          <c:tx>
            <c:strRef>
              <c:f>[1]Results_agg_LCA!$A$24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  <c:invertIfNegative val="0"/>
          <c:cat>
            <c:strRef>
              <c:f>[1]Results_agg_LCA!$F$1:$O$1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[1]Results_agg_LCA!$F$24:$O$24</c:f>
              <c:numCache>
                <c:formatCode>General</c:formatCode>
                <c:ptCount val="10"/>
                <c:pt idx="0">
                  <c:v>22.490138922499998</c:v>
                </c:pt>
                <c:pt idx="1">
                  <c:v>23.924587713000001</c:v>
                </c:pt>
                <c:pt idx="2">
                  <c:v>23.760923455499999</c:v>
                </c:pt>
                <c:pt idx="3">
                  <c:v>20.872813875199999</c:v>
                </c:pt>
                <c:pt idx="4">
                  <c:v>18.240586396200001</c:v>
                </c:pt>
                <c:pt idx="5">
                  <c:v>17.511042101699999</c:v>
                </c:pt>
                <c:pt idx="6">
                  <c:v>16.914037019399998</c:v>
                </c:pt>
                <c:pt idx="7">
                  <c:v>17.212639745099999</c:v>
                </c:pt>
                <c:pt idx="8">
                  <c:v>18.057531554800001</c:v>
                </c:pt>
                <c:pt idx="9">
                  <c:v>17.319378180000001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7-4A58-8EB2-661CC2D3EAD3}"/>
            </c:ext>
          </c:extLst>
        </c:ser>
        <c:ser>
          <c:idx val="6"/>
          <c:order val="3"/>
          <c:tx>
            <c:strRef>
              <c:f>[1]Results_agg_LCA!$A$28</c:f>
              <c:strCache>
                <c:ptCount val="1"/>
                <c:pt idx="0">
                  <c:v>F-Gas</c:v>
                </c:pt>
              </c:strCache>
            </c:strRef>
          </c:tx>
          <c:spPr>
            <a:solidFill>
              <a:schemeClr val="tx2"/>
            </a:solidFill>
            <a:ln w="9525" cap="flat" cmpd="sng" algn="ctr">
              <a:solidFill>
                <a:schemeClr val="tx2"/>
              </a:solidFill>
              <a:round/>
            </a:ln>
            <a:effectLst/>
          </c:spPr>
          <c:invertIfNegative val="0"/>
          <c:cat>
            <c:strRef>
              <c:f>[1]Results_agg_LCA!$F$1:$O$1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[1]Results_agg_LCA!$F$28:$O$28</c:f>
              <c:numCache>
                <c:formatCode>General</c:formatCode>
                <c:ptCount val="10"/>
                <c:pt idx="0">
                  <c:v>10.145762238945927</c:v>
                </c:pt>
                <c:pt idx="1">
                  <c:v>10.180793303291708</c:v>
                </c:pt>
                <c:pt idx="2">
                  <c:v>10.145072865902993</c:v>
                </c:pt>
                <c:pt idx="3">
                  <c:v>10.161111923159629</c:v>
                </c:pt>
                <c:pt idx="4">
                  <c:v>10.089855018315905</c:v>
                </c:pt>
                <c:pt idx="5">
                  <c:v>9.9318594934463142</c:v>
                </c:pt>
                <c:pt idx="6">
                  <c:v>9.604824465323567</c:v>
                </c:pt>
                <c:pt idx="7">
                  <c:v>8.4787004640180594</c:v>
                </c:pt>
                <c:pt idx="8">
                  <c:v>7.2079287668582541</c:v>
                </c:pt>
                <c:pt idx="9">
                  <c:v>6.4632546714455961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37-4A58-8EB2-661CC2D3EAD3}"/>
            </c:ext>
          </c:extLst>
        </c:ser>
        <c:ser>
          <c:idx val="0"/>
          <c:order val="4"/>
          <c:tx>
            <c:strRef>
              <c:f>[1]Results_agg_LCA!$A$22</c:f>
              <c:strCache>
                <c:ptCount val="1"/>
                <c:pt idx="0">
                  <c:v>Heating networks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  <c:invertIfNegative val="0"/>
          <c:cat>
            <c:strRef>
              <c:f>[1]Results_agg_LCA!$F$1:$O$1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[1]Results_agg_LCA!$F$22:$O$22</c:f>
              <c:numCache>
                <c:formatCode>General</c:formatCode>
                <c:ptCount val="10"/>
                <c:pt idx="0">
                  <c:v>4.2886089599999995</c:v>
                </c:pt>
                <c:pt idx="1">
                  <c:v>4.2595778333333341</c:v>
                </c:pt>
                <c:pt idx="2">
                  <c:v>4.2951966749999997</c:v>
                </c:pt>
                <c:pt idx="3">
                  <c:v>3.5926588288888888</c:v>
                </c:pt>
                <c:pt idx="4">
                  <c:v>3.5701087566666669</c:v>
                </c:pt>
                <c:pt idx="5">
                  <c:v>3.631082615</c:v>
                </c:pt>
                <c:pt idx="6">
                  <c:v>3.3940992255555549</c:v>
                </c:pt>
                <c:pt idx="7">
                  <c:v>3.4370882974999999</c:v>
                </c:pt>
                <c:pt idx="8">
                  <c:v>3.2061226633333337</c:v>
                </c:pt>
                <c:pt idx="9">
                  <c:v>3.0960857133333337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37-4A58-8EB2-661CC2D3EAD3}"/>
            </c:ext>
          </c:extLst>
        </c:ser>
        <c:ser>
          <c:idx val="3"/>
          <c:order val="5"/>
          <c:tx>
            <c:strRef>
              <c:f>[1]Results_agg_LCA!$A$25</c:f>
              <c:strCache>
                <c:ptCount val="1"/>
                <c:pt idx="0">
                  <c:v>Thermal REN &amp; waste</c:v>
                </c:pt>
              </c:strCache>
            </c:strRef>
          </c:tx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  <c:invertIfNegative val="0"/>
          <c:cat>
            <c:strRef>
              <c:f>[1]Results_agg_LCA!$F$1:$O$1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[1]Results_agg_LCA!$F$25:$O$25</c:f>
              <c:numCache>
                <c:formatCode>General</c:formatCode>
                <c:ptCount val="10"/>
                <c:pt idx="0">
                  <c:v>2.4592372024444447</c:v>
                </c:pt>
                <c:pt idx="1">
                  <c:v>2.7959656439444442</c:v>
                </c:pt>
                <c:pt idx="2">
                  <c:v>3.1198573238888887</c:v>
                </c:pt>
                <c:pt idx="3">
                  <c:v>2.5747085791111113</c:v>
                </c:pt>
                <c:pt idx="4">
                  <c:v>2.5814874353333335</c:v>
                </c:pt>
                <c:pt idx="5">
                  <c:v>2.770295734166667</c:v>
                </c:pt>
                <c:pt idx="6">
                  <c:v>2.7225736576111106</c:v>
                </c:pt>
                <c:pt idx="7">
                  <c:v>2.6082393073333332</c:v>
                </c:pt>
                <c:pt idx="8">
                  <c:v>2.6205714950000001</c:v>
                </c:pt>
                <c:pt idx="9">
                  <c:v>2.5235020948888884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37-4A58-8EB2-661CC2D3EAD3}"/>
            </c:ext>
          </c:extLst>
        </c:ser>
        <c:ser>
          <c:idx val="1"/>
          <c:order val="6"/>
          <c:tx>
            <c:strRef>
              <c:f>[1]Results_agg_LCA!$A$23</c:f>
              <c:strCache>
                <c:ptCount val="1"/>
                <c:pt idx="0">
                  <c:v>Coal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[1]Results_agg_LCA!$F$1:$O$1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[1]Results_agg_LCA!$F$23:$O$23</c:f>
              <c:numCache>
                <c:formatCode>General</c:formatCode>
                <c:ptCount val="10"/>
                <c:pt idx="0">
                  <c:v>0.37954072364000002</c:v>
                </c:pt>
                <c:pt idx="1">
                  <c:v>0.42341213070000006</c:v>
                </c:pt>
                <c:pt idx="2">
                  <c:v>0.45074516604000009</c:v>
                </c:pt>
                <c:pt idx="3">
                  <c:v>0.33499848655000003</c:v>
                </c:pt>
                <c:pt idx="4">
                  <c:v>0.34513985818000004</c:v>
                </c:pt>
                <c:pt idx="5">
                  <c:v>0.35805662463999993</c:v>
                </c:pt>
                <c:pt idx="6">
                  <c:v>0.33581027419199005</c:v>
                </c:pt>
                <c:pt idx="7">
                  <c:v>0.27381746369198001</c:v>
                </c:pt>
                <c:pt idx="8">
                  <c:v>0.25935407448301001</c:v>
                </c:pt>
                <c:pt idx="9">
                  <c:v>0.22469366795356005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37-4A58-8EB2-661CC2D3E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4709744"/>
        <c:axId val="944715320"/>
      </c:barChart>
      <c:catAx>
        <c:axId val="9447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fr-FR"/>
          </a:p>
        </c:txPr>
        <c:crossAx val="944715320"/>
        <c:crosses val="autoZero"/>
        <c:auto val="1"/>
        <c:lblAlgn val="ctr"/>
        <c:lblOffset val="100"/>
        <c:noMultiLvlLbl val="0"/>
      </c:catAx>
      <c:valAx>
        <c:axId val="944715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fr-FR" sz="700" b="1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Mt CO2eq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fr-FR"/>
          </a:p>
        </c:txPr>
        <c:crossAx val="94470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1" u="none" strike="noStrike" kern="1200" baseline="0">
              <a:solidFill>
                <a:sysClr val="windowText" lastClr="000000"/>
              </a:solidFill>
              <a:latin typeface="Times" panose="02020603050405020304" pitchFamily="18" charset="0"/>
              <a:ea typeface="+mn-ea"/>
              <a:cs typeface="Times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26670</xdr:rowOff>
    </xdr:from>
    <xdr:to>
      <xdr:col>5</xdr:col>
      <xdr:colOff>388620</xdr:colOff>
      <xdr:row>51</xdr:row>
      <xdr:rowOff>175260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B2B5B7-69F8-4496-A2FB-581F40AA9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327660</xdr:colOff>
      <xdr:row>32</xdr:row>
      <xdr:rowOff>11430</xdr:rowOff>
    </xdr:from>
    <xdr:to>
      <xdr:col>19</xdr:col>
      <xdr:colOff>769620</xdr:colOff>
      <xdr:row>52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9D9CB1E-7AAB-457F-82D5-7D634CF60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32</xdr:row>
      <xdr:rowOff>19050</xdr:rowOff>
    </xdr:from>
    <xdr:to>
      <xdr:col>12</xdr:col>
      <xdr:colOff>251460</xdr:colOff>
      <xdr:row>52</xdr:row>
      <xdr:rowOff>15240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7EF9379-E4D8-448B-BD8E-F6540D7A8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19050</xdr:rowOff>
    </xdr:from>
    <xdr:to>
      <xdr:col>5</xdr:col>
      <xdr:colOff>274320</xdr:colOff>
      <xdr:row>50</xdr:row>
      <xdr:rowOff>121920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7C92F5-3719-413F-968D-EAAAE7E18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33</xdr:row>
      <xdr:rowOff>11430</xdr:rowOff>
    </xdr:from>
    <xdr:to>
      <xdr:col>12</xdr:col>
      <xdr:colOff>289560</xdr:colOff>
      <xdr:row>50</xdr:row>
      <xdr:rowOff>60960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9C69F3D-76D4-448F-A168-317B2F391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</xdr:colOff>
      <xdr:row>33</xdr:row>
      <xdr:rowOff>11430</xdr:rowOff>
    </xdr:from>
    <xdr:to>
      <xdr:col>19</xdr:col>
      <xdr:colOff>220980</xdr:colOff>
      <xdr:row>50</xdr:row>
      <xdr:rowOff>60960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1E9707F-DC27-47B6-A5BA-59D6C3FB3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5715</xdr:rowOff>
    </xdr:from>
    <xdr:to>
      <xdr:col>14</xdr:col>
      <xdr:colOff>232410</xdr:colOff>
      <xdr:row>33</xdr:row>
      <xdr:rowOff>49530</xdr:rowOff>
    </xdr:to>
    <xdr:pic>
      <xdr:nvPicPr>
        <xdr:cNvPr id="3" name="Image 2" descr="Réforme du DPE : la nouvelle étiquette énergétique d'un">
          <a:extLst>
            <a:ext uri="{FF2B5EF4-FFF2-40B4-BE49-F238E27FC236}">
              <a16:creationId xmlns:a16="http://schemas.microsoft.com/office/drawing/2014/main" id="{216E0A58-4717-461E-8EF0-50C037C1F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880235"/>
          <a:ext cx="6107430" cy="4250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arin_pellan_cstb_fr/Documents/Th&#232;se%20strat&#233;gie%20carbone/Articles/Journal_papers/1st%20article/ERL_send/Gitlab/Operational_GHGE_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s"/>
      <sheetName val="Feuil1"/>
      <sheetName val="Results_agg_LCA"/>
      <sheetName val="EF_LCA"/>
      <sheetName val="Results_LCA"/>
      <sheetName val="Results_agg_direct"/>
      <sheetName val="EF_direct"/>
      <sheetName val="Results_direct"/>
      <sheetName val="Difference_LCA_direct_2019"/>
      <sheetName val="Energy_balance"/>
      <sheetName val="CITEPA"/>
    </sheetNames>
    <sheetDataSet>
      <sheetData sheetId="0"/>
      <sheetData sheetId="1"/>
      <sheetData sheetId="2">
        <row r="1">
          <cell r="F1" t="str">
            <v>2011</v>
          </cell>
          <cell r="G1" t="str">
            <v>2012</v>
          </cell>
          <cell r="H1" t="str">
            <v>2013</v>
          </cell>
          <cell r="I1" t="str">
            <v>2014</v>
          </cell>
          <cell r="J1" t="str">
            <v>2015</v>
          </cell>
          <cell r="K1" t="str">
            <v>2016</v>
          </cell>
          <cell r="L1" t="str">
            <v>2017</v>
          </cell>
          <cell r="M1" t="str">
            <v>2018</v>
          </cell>
          <cell r="N1" t="str">
            <v>2019</v>
          </cell>
          <cell r="O1" t="str">
            <v>2020</v>
          </cell>
        </row>
        <row r="2">
          <cell r="A2" t="str">
            <v>Heating networks</v>
          </cell>
          <cell r="F2">
            <v>2.6991049199999999</v>
          </cell>
          <cell r="G2">
            <v>2.7380350555555557</v>
          </cell>
          <cell r="H2">
            <v>2.7698551124999997</v>
          </cell>
          <cell r="I2">
            <v>2.2050920844444444</v>
          </cell>
          <cell r="J2">
            <v>2.2324428933333333</v>
          </cell>
          <cell r="K2">
            <v>2.2460484999999997</v>
          </cell>
          <cell r="L2">
            <v>2.0614783338888887</v>
          </cell>
          <cell r="M2">
            <v>2.1030267194444443</v>
          </cell>
          <cell r="N2">
            <v>1.9774586333333335</v>
          </cell>
          <cell r="O2">
            <v>1.8591351</v>
          </cell>
        </row>
        <row r="3">
          <cell r="A3" t="str">
            <v>Coal</v>
          </cell>
          <cell r="F3">
            <v>0.17725697028000001</v>
          </cell>
          <cell r="G3">
            <v>0.19747833040000001</v>
          </cell>
          <cell r="H3">
            <v>0.20755831889000001</v>
          </cell>
          <cell r="I3">
            <v>0.15369461354000002</v>
          </cell>
          <cell r="J3">
            <v>0.15907879182000004</v>
          </cell>
          <cell r="K3">
            <v>0.1651644917</v>
          </cell>
          <cell r="L3">
            <v>0.15561529637511004</v>
          </cell>
          <cell r="M3">
            <v>0.11525207607043</v>
          </cell>
          <cell r="N3">
            <v>0.10692256812185003</v>
          </cell>
          <cell r="O3">
            <v>9.076257961485E-2</v>
          </cell>
        </row>
        <row r="4">
          <cell r="A4" t="str">
            <v>Electricity</v>
          </cell>
          <cell r="F4">
            <v>11.6203693655</v>
          </cell>
          <cell r="G4">
            <v>12.566922208500001</v>
          </cell>
          <cell r="H4">
            <v>12.761008177500001</v>
          </cell>
          <cell r="I4">
            <v>10.873760995299998</v>
          </cell>
          <cell r="J4">
            <v>9.5796744435000001</v>
          </cell>
          <cell r="K4">
            <v>9.3458650446</v>
          </cell>
          <cell r="L4">
            <v>8.9906573178000002</v>
          </cell>
          <cell r="M4">
            <v>9.1494678343999993</v>
          </cell>
          <cell r="N4">
            <v>9.6951300738999979</v>
          </cell>
          <cell r="O4">
            <v>9.6737620668000002</v>
          </cell>
        </row>
        <row r="5">
          <cell r="A5" t="str">
            <v>Thermal REN &amp; waste</v>
          </cell>
          <cell r="F5">
            <v>2.0409225261111112</v>
          </cell>
          <cell r="G5">
            <v>2.3599425598888888</v>
          </cell>
          <cell r="H5">
            <v>2.5885782465</v>
          </cell>
          <cell r="I5">
            <v>2.1221686932222221</v>
          </cell>
          <cell r="J5">
            <v>2.2417697849444447</v>
          </cell>
          <cell r="K5">
            <v>2.393555895944445</v>
          </cell>
          <cell r="L5">
            <v>2.3080799707777775</v>
          </cell>
          <cell r="M5">
            <v>2.2436247558888889</v>
          </cell>
          <cell r="N5">
            <v>2.2679187155</v>
          </cell>
          <cell r="O5">
            <v>2.1124569576666663</v>
          </cell>
        </row>
        <row r="6">
          <cell r="A6" t="str">
            <v>Natural gas</v>
          </cell>
          <cell r="F6">
            <v>33.518077993750005</v>
          </cell>
          <cell r="G6">
            <v>37.107130218000009</v>
          </cell>
          <cell r="H6">
            <v>38.299964369999998</v>
          </cell>
          <cell r="I6">
            <v>28.6200811175</v>
          </cell>
          <cell r="J6">
            <v>30.817972240749999</v>
          </cell>
          <cell r="K6">
            <v>33.344343430250007</v>
          </cell>
          <cell r="L6">
            <v>32.395185492750002</v>
          </cell>
          <cell r="M6">
            <v>30.487781218750005</v>
          </cell>
          <cell r="N6">
            <v>29.998326315750003</v>
          </cell>
          <cell r="O6">
            <v>28.388577380750007</v>
          </cell>
        </row>
        <row r="7">
          <cell r="A7" t="str">
            <v>Oil products</v>
          </cell>
          <cell r="F7">
            <v>23.692140881825001</v>
          </cell>
          <cell r="G7">
            <v>25.019878988650003</v>
          </cell>
          <cell r="H7">
            <v>25.181843921975005</v>
          </cell>
          <cell r="I7">
            <v>20.868965476125002</v>
          </cell>
          <cell r="J7">
            <v>20.943297661650004</v>
          </cell>
          <cell r="K7">
            <v>19.635582024500007</v>
          </cell>
          <cell r="L7">
            <v>19.521925896386879</v>
          </cell>
          <cell r="M7">
            <v>17.606405009155626</v>
          </cell>
          <cell r="N7">
            <v>16.459508287398474</v>
          </cell>
          <cell r="O7">
            <v>16.281129266959052</v>
          </cell>
        </row>
        <row r="8">
          <cell r="F8">
            <v>1.9514545495016609</v>
          </cell>
          <cell r="G8">
            <v>1.9592831099753489</v>
          </cell>
          <cell r="H8">
            <v>2.0012025124608344</v>
          </cell>
          <cell r="I8">
            <v>2.1363713815289866</v>
          </cell>
          <cell r="J8">
            <v>2.2369066428657645</v>
          </cell>
          <cell r="K8">
            <v>2.3491111633214432</v>
          </cell>
          <cell r="L8">
            <v>2.3669724077728453</v>
          </cell>
          <cell r="M8">
            <v>2.1578938015132261</v>
          </cell>
          <cell r="N8">
            <v>1.8590579055575289</v>
          </cell>
          <cell r="O8">
            <v>1.8206556613608247</v>
          </cell>
        </row>
        <row r="12">
          <cell r="A12" t="str">
            <v>Heating networks</v>
          </cell>
          <cell r="F12">
            <v>1.58950404</v>
          </cell>
          <cell r="G12">
            <v>1.5215427777777779</v>
          </cell>
          <cell r="H12">
            <v>1.5253415624999997</v>
          </cell>
          <cell r="I12">
            <v>1.3875667444444444</v>
          </cell>
          <cell r="J12">
            <v>1.3376658633333334</v>
          </cell>
          <cell r="K12">
            <v>1.3850341149999998</v>
          </cell>
          <cell r="L12">
            <v>1.3326208916666664</v>
          </cell>
          <cell r="M12">
            <v>1.3340615780555554</v>
          </cell>
          <cell r="N12">
            <v>1.2286640300000002</v>
          </cell>
          <cell r="O12">
            <v>1.2369506133333334</v>
          </cell>
        </row>
        <row r="13">
          <cell r="A13" t="str">
            <v>Coal</v>
          </cell>
          <cell r="F13">
            <v>0.20228375336000001</v>
          </cell>
          <cell r="G13">
            <v>0.22593380030000007</v>
          </cell>
          <cell r="H13">
            <v>0.24318684715000005</v>
          </cell>
          <cell r="I13">
            <v>0.18130387301000001</v>
          </cell>
          <cell r="J13">
            <v>0.18606106635999997</v>
          </cell>
          <cell r="K13">
            <v>0.19289213294000002</v>
          </cell>
          <cell r="L13">
            <v>0.18019497781688004</v>
          </cell>
          <cell r="M13">
            <v>0.15856538762155001</v>
          </cell>
          <cell r="N13">
            <v>0.15243150636115999</v>
          </cell>
          <cell r="O13">
            <v>0.13393108833871001</v>
          </cell>
        </row>
        <row r="14">
          <cell r="A14" t="str">
            <v>Electricity</v>
          </cell>
          <cell r="F14">
            <v>10.869769556999998</v>
          </cell>
          <cell r="G14">
            <v>11.357665504499998</v>
          </cell>
          <cell r="H14">
            <v>10.999915278</v>
          </cell>
          <cell r="I14">
            <v>9.9990528799000007</v>
          </cell>
          <cell r="J14">
            <v>8.6609119527000011</v>
          </cell>
          <cell r="K14">
            <v>8.1651770570999993</v>
          </cell>
          <cell r="L14">
            <v>7.9233797016</v>
          </cell>
          <cell r="M14">
            <v>8.0631719106999995</v>
          </cell>
          <cell r="N14">
            <v>8.3624014809000009</v>
          </cell>
          <cell r="O14">
            <v>7.6456161132</v>
          </cell>
        </row>
        <row r="15">
          <cell r="A15" t="str">
            <v>Thermal REN &amp; waste</v>
          </cell>
          <cell r="F15">
            <v>0.4183146763333333</v>
          </cell>
          <cell r="G15">
            <v>0.43602308405555557</v>
          </cell>
          <cell r="H15">
            <v>0.53127907738888891</v>
          </cell>
          <cell r="I15">
            <v>0.45253988588888894</v>
          </cell>
          <cell r="J15">
            <v>0.3397176503888889</v>
          </cell>
          <cell r="K15">
            <v>0.37673983822222223</v>
          </cell>
          <cell r="L15">
            <v>0.41449368683333326</v>
          </cell>
          <cell r="M15">
            <v>0.36461455144444443</v>
          </cell>
          <cell r="N15">
            <v>0.35265277950000001</v>
          </cell>
          <cell r="O15">
            <v>0.41104513722222219</v>
          </cell>
        </row>
        <row r="16">
          <cell r="A16" t="str">
            <v>Natural gas</v>
          </cell>
          <cell r="F16">
            <v>13.758087959000001</v>
          </cell>
          <cell r="G16">
            <v>15.726285159750001</v>
          </cell>
          <cell r="H16">
            <v>16.908334711999998</v>
          </cell>
          <cell r="I16">
            <v>14.524030224000002</v>
          </cell>
          <cell r="J16">
            <v>15.441575687500004</v>
          </cell>
          <cell r="K16">
            <v>15.705056119750004</v>
          </cell>
          <cell r="L16">
            <v>16.234231369250004</v>
          </cell>
          <cell r="M16">
            <v>15.995970353250001</v>
          </cell>
          <cell r="N16">
            <v>16.004623422999998</v>
          </cell>
          <cell r="O16">
            <v>14.21398596275</v>
          </cell>
        </row>
        <row r="17">
          <cell r="A17" t="str">
            <v>Oil products</v>
          </cell>
          <cell r="F17">
            <v>13.689104694380376</v>
          </cell>
          <cell r="G17">
            <v>13.7240232536771</v>
          </cell>
          <cell r="H17">
            <v>13.967454504753752</v>
          </cell>
          <cell r="I17">
            <v>12.503815562273752</v>
          </cell>
          <cell r="J17">
            <v>12.801577202921003</v>
          </cell>
          <cell r="K17">
            <v>11.183018871830001</v>
          </cell>
          <cell r="L17">
            <v>11.543580629725627</v>
          </cell>
          <cell r="M17">
            <v>10.890856590630248</v>
          </cell>
          <cell r="N17">
            <v>10.704009047119378</v>
          </cell>
          <cell r="O17">
            <v>10.348757703792625</v>
          </cell>
        </row>
        <row r="18">
          <cell r="A18" t="str">
            <v>F-Gas</v>
          </cell>
          <cell r="F18">
            <v>8.1943076894442655</v>
          </cell>
          <cell r="G18">
            <v>8.2215101933163588</v>
          </cell>
          <cell r="H18">
            <v>8.1438703534421588</v>
          </cell>
          <cell r="I18">
            <v>8.0247405416306421</v>
          </cell>
          <cell r="J18">
            <v>7.8529483754501408</v>
          </cell>
          <cell r="K18">
            <v>7.582748330124871</v>
          </cell>
          <cell r="L18">
            <v>7.2378520575507226</v>
          </cell>
          <cell r="M18">
            <v>6.3208066625048334</v>
          </cell>
          <cell r="N18">
            <v>5.3488708613007248</v>
          </cell>
          <cell r="O18">
            <v>4.6425990100847709</v>
          </cell>
        </row>
        <row r="22">
          <cell r="A22" t="str">
            <v>Heating networks</v>
          </cell>
          <cell r="F22">
            <v>4.2886089599999995</v>
          </cell>
          <cell r="G22">
            <v>4.2595778333333341</v>
          </cell>
          <cell r="H22">
            <v>4.2951966749999997</v>
          </cell>
          <cell r="I22">
            <v>3.5926588288888888</v>
          </cell>
          <cell r="J22">
            <v>3.5701087566666669</v>
          </cell>
          <cell r="K22">
            <v>3.631082615</v>
          </cell>
          <cell r="L22">
            <v>3.3940992255555549</v>
          </cell>
          <cell r="M22">
            <v>3.4370882974999999</v>
          </cell>
          <cell r="N22">
            <v>3.2061226633333337</v>
          </cell>
          <cell r="O22">
            <v>3.0960857133333337</v>
          </cell>
        </row>
        <row r="23">
          <cell r="A23" t="str">
            <v>Coal</v>
          </cell>
          <cell r="F23">
            <v>0.37954072364000002</v>
          </cell>
          <cell r="G23">
            <v>0.42341213070000006</v>
          </cell>
          <cell r="H23">
            <v>0.45074516604000009</v>
          </cell>
          <cell r="I23">
            <v>0.33499848655000003</v>
          </cell>
          <cell r="J23">
            <v>0.34513985818000004</v>
          </cell>
          <cell r="K23">
            <v>0.35805662463999993</v>
          </cell>
          <cell r="L23">
            <v>0.33581027419199005</v>
          </cell>
          <cell r="M23">
            <v>0.27381746369198001</v>
          </cell>
          <cell r="N23">
            <v>0.25935407448301001</v>
          </cell>
          <cell r="O23">
            <v>0.22469366795356005</v>
          </cell>
        </row>
        <row r="24">
          <cell r="A24" t="str">
            <v>Electricity</v>
          </cell>
          <cell r="F24">
            <v>22.490138922499998</v>
          </cell>
          <cell r="G24">
            <v>23.924587713000001</v>
          </cell>
          <cell r="H24">
            <v>23.760923455499999</v>
          </cell>
          <cell r="I24">
            <v>20.872813875199999</v>
          </cell>
          <cell r="J24">
            <v>18.240586396200001</v>
          </cell>
          <cell r="K24">
            <v>17.511042101699999</v>
          </cell>
          <cell r="L24">
            <v>16.914037019399998</v>
          </cell>
          <cell r="M24">
            <v>17.212639745099999</v>
          </cell>
          <cell r="N24">
            <v>18.057531554800001</v>
          </cell>
          <cell r="O24">
            <v>17.319378180000001</v>
          </cell>
        </row>
        <row r="25">
          <cell r="A25" t="str">
            <v>Thermal REN &amp; waste</v>
          </cell>
          <cell r="F25">
            <v>2.4592372024444447</v>
          </cell>
          <cell r="G25">
            <v>2.7959656439444442</v>
          </cell>
          <cell r="H25">
            <v>3.1198573238888887</v>
          </cell>
          <cell r="I25">
            <v>2.5747085791111113</v>
          </cell>
          <cell r="J25">
            <v>2.5814874353333335</v>
          </cell>
          <cell r="K25">
            <v>2.770295734166667</v>
          </cell>
          <cell r="L25">
            <v>2.7225736576111106</v>
          </cell>
          <cell r="M25">
            <v>2.6082393073333332</v>
          </cell>
          <cell r="N25">
            <v>2.6205714950000001</v>
          </cell>
          <cell r="O25">
            <v>2.5235020948888884</v>
          </cell>
        </row>
        <row r="26">
          <cell r="A26" t="str">
            <v>Natural gas</v>
          </cell>
          <cell r="F26">
            <v>47.276165952750013</v>
          </cell>
          <cell r="G26">
            <v>52.833415377750008</v>
          </cell>
          <cell r="H26">
            <v>55.208299081999996</v>
          </cell>
          <cell r="I26">
            <v>43.144111341500007</v>
          </cell>
          <cell r="J26">
            <v>46.259547928250008</v>
          </cell>
          <cell r="K26">
            <v>49.049399550000018</v>
          </cell>
          <cell r="L26">
            <v>48.629416861999999</v>
          </cell>
          <cell r="M26">
            <v>46.48375157200001</v>
          </cell>
          <cell r="N26">
            <v>46.002949738750004</v>
          </cell>
          <cell r="O26">
            <v>42.602563343500002</v>
          </cell>
        </row>
        <row r="27">
          <cell r="A27" t="str">
            <v>Oil products</v>
          </cell>
          <cell r="F27">
            <v>37.38124557620538</v>
          </cell>
          <cell r="G27">
            <v>38.743902242327103</v>
          </cell>
          <cell r="H27">
            <v>39.149298426728755</v>
          </cell>
          <cell r="I27">
            <v>33.372781038398756</v>
          </cell>
          <cell r="J27">
            <v>33.744874864571003</v>
          </cell>
          <cell r="K27">
            <v>30.818600896330004</v>
          </cell>
          <cell r="L27">
            <v>31.065506526112504</v>
          </cell>
          <cell r="M27">
            <v>28.497261599785872</v>
          </cell>
          <cell r="N27">
            <v>27.163517334517856</v>
          </cell>
          <cell r="O27">
            <v>26.629886970751681</v>
          </cell>
        </row>
        <row r="28">
          <cell r="A28" t="str">
            <v>F-Gas</v>
          </cell>
          <cell r="F28">
            <v>10.145762238945927</v>
          </cell>
          <cell r="G28">
            <v>10.180793303291708</v>
          </cell>
          <cell r="H28">
            <v>10.145072865902993</v>
          </cell>
          <cell r="I28">
            <v>10.161111923159629</v>
          </cell>
          <cell r="J28">
            <v>10.089855018315905</v>
          </cell>
          <cell r="K28">
            <v>9.9318594934463142</v>
          </cell>
          <cell r="L28">
            <v>9.604824465323567</v>
          </cell>
          <cell r="M28">
            <v>8.4787004640180594</v>
          </cell>
          <cell r="N28">
            <v>7.2079287668582541</v>
          </cell>
          <cell r="O28">
            <v>6.4632546714455961</v>
          </cell>
        </row>
      </sheetData>
      <sheetData sheetId="3"/>
      <sheetData sheetId="4">
        <row r="2">
          <cell r="G2">
            <v>1.3830617777777778E-2</v>
          </cell>
          <cell r="H2">
            <v>2.1395171111111107E-2</v>
          </cell>
          <cell r="I2">
            <v>2.5385812222222224E-2</v>
          </cell>
          <cell r="J2">
            <v>3.4114801111111107E-2</v>
          </cell>
          <cell r="K2">
            <v>3.5437673333333329E-2</v>
          </cell>
          <cell r="L2">
            <v>4.2703772222222228E-2</v>
          </cell>
          <cell r="M2">
            <v>5.690209555555556E-2</v>
          </cell>
          <cell r="N2">
            <v>6.0867742222222215E-2</v>
          </cell>
          <cell r="O2">
            <v>6.5208745555555545E-2</v>
          </cell>
          <cell r="P2">
            <v>6.48783911111111E-2</v>
          </cell>
        </row>
        <row r="3">
          <cell r="G3">
            <v>1.96778264</v>
          </cell>
          <cell r="H3">
            <v>2.2800190959999997</v>
          </cell>
          <cell r="I3">
            <v>2.5031941839999998</v>
          </cell>
          <cell r="J3">
            <v>2.0319330959999999</v>
          </cell>
          <cell r="K3">
            <v>2.1478973280000004</v>
          </cell>
          <cell r="L3">
            <v>2.2964788640000005</v>
          </cell>
          <cell r="M3">
            <v>2.2074479679999999</v>
          </cell>
          <cell r="N3">
            <v>2.1379051919999998</v>
          </cell>
          <cell r="O3">
            <v>2.1586671279999998</v>
          </cell>
          <cell r="P3">
            <v>1.9989132159999998</v>
          </cell>
        </row>
        <row r="4">
          <cell r="G4">
            <v>3.8444327999999993E-2</v>
          </cell>
          <cell r="H4">
            <v>5.4906656000000005E-2</v>
          </cell>
          <cell r="I4">
            <v>8.3014895999999991E-2</v>
          </cell>
          <cell r="J4">
            <v>7.5662512000000001E-2</v>
          </cell>
          <cell r="K4">
            <v>8.2193864000000005E-2</v>
          </cell>
          <cell r="L4">
            <v>8.7790816000000008E-2</v>
          </cell>
          <cell r="M4">
            <v>8.6744615999999983E-2</v>
          </cell>
          <cell r="N4">
            <v>8.4649072000000006E-2</v>
          </cell>
          <cell r="O4">
            <v>8.6838632000000013E-2</v>
          </cell>
          <cell r="P4">
            <v>8.130896E-2</v>
          </cell>
        </row>
        <row r="5">
          <cell r="G5">
            <v>9.2934874999999993E-3</v>
          </cell>
          <cell r="H5">
            <v>9.2934874999999993E-3</v>
          </cell>
          <cell r="I5">
            <v>9.2934874999999993E-3</v>
          </cell>
          <cell r="J5">
            <v>8.7518749999999992E-3</v>
          </cell>
          <cell r="K5">
            <v>8.7518749999999992E-3</v>
          </cell>
          <cell r="L5">
            <v>8.7518749999999992E-3</v>
          </cell>
          <cell r="M5">
            <v>8.7518749999999992E-3</v>
          </cell>
          <cell r="N5">
            <v>8.7518749999999992E-3</v>
          </cell>
          <cell r="O5">
            <v>8.7518749999999992E-3</v>
          </cell>
          <cell r="P5">
            <v>8.7518749999999992E-3</v>
          </cell>
        </row>
        <row r="12">
          <cell r="G12">
            <v>0.17918681999999997</v>
          </cell>
          <cell r="H12">
            <v>0.17459722222222224</v>
          </cell>
          <cell r="I12">
            <v>0.20709402000000002</v>
          </cell>
          <cell r="J12">
            <v>0.16610983333333337</v>
          </cell>
          <cell r="K12">
            <v>0.10543673888888888</v>
          </cell>
          <cell r="L12">
            <v>0.11742137999999999</v>
          </cell>
          <cell r="M12">
            <v>0.12892128722222221</v>
          </cell>
          <cell r="N12">
            <v>0.10267225222222222</v>
          </cell>
          <cell r="O12">
            <v>9.3078259999999996E-2</v>
          </cell>
          <cell r="P12">
            <v>0.12660640499999998</v>
          </cell>
        </row>
        <row r="13">
          <cell r="G13">
            <v>0.17409617999999999</v>
          </cell>
          <cell r="H13">
            <v>0.17025027777777779</v>
          </cell>
          <cell r="I13">
            <v>0.20008107000000003</v>
          </cell>
          <cell r="J13">
            <v>0.16096182000000003</v>
          </cell>
          <cell r="K13">
            <v>0.10049592</v>
          </cell>
          <cell r="L13">
            <v>0.11232703250000001</v>
          </cell>
          <cell r="M13">
            <v>0.12510578666666666</v>
          </cell>
          <cell r="N13">
            <v>9.9254591944444429E-2</v>
          </cell>
          <cell r="O13">
            <v>9.0094876666666671E-2</v>
          </cell>
          <cell r="P13">
            <v>0.12054003666666666</v>
          </cell>
        </row>
        <row r="14">
          <cell r="G14">
            <v>7.3139886111111108E-2</v>
          </cell>
          <cell r="H14">
            <v>7.9923463888888893E-2</v>
          </cell>
          <cell r="I14">
            <v>8.538406250000001E-2</v>
          </cell>
          <cell r="J14">
            <v>9.0235597222222227E-2</v>
          </cell>
          <cell r="K14">
            <v>9.3872456944444446E-2</v>
          </cell>
          <cell r="L14">
            <v>9.7077031944444447E-2</v>
          </cell>
          <cell r="M14">
            <v>0.10063200277777777</v>
          </cell>
          <cell r="N14">
            <v>0.1057195638888889</v>
          </cell>
          <cell r="O14">
            <v>0.1092515875</v>
          </cell>
          <cell r="P14">
            <v>0.11354374166666667</v>
          </cell>
        </row>
        <row r="15">
          <cell r="G15">
            <v>3.4632430555555553E-3</v>
          </cell>
          <cell r="H15">
            <v>5.5802694444444453E-3</v>
          </cell>
          <cell r="I15">
            <v>6.4097916666666678E-3</v>
          </cell>
          <cell r="J15">
            <v>6.939044444444444E-3</v>
          </cell>
          <cell r="K15">
            <v>7.4015791666666676E-3</v>
          </cell>
          <cell r="L15">
            <v>7.7449625000000008E-3</v>
          </cell>
          <cell r="M15">
            <v>8.0680263888888906E-3</v>
          </cell>
          <cell r="N15">
            <v>8.4190180555555553E-3</v>
          </cell>
          <cell r="O15">
            <v>8.6803902777777796E-3</v>
          </cell>
          <cell r="P15">
            <v>8.9594694444444442E-3</v>
          </cell>
        </row>
        <row r="19">
          <cell r="G19">
            <v>2.6991049199999999</v>
          </cell>
          <cell r="H19">
            <v>2.7380350555555557</v>
          </cell>
          <cell r="I19">
            <v>2.7698551124999997</v>
          </cell>
          <cell r="J19">
            <v>2.2050920844444444</v>
          </cell>
          <cell r="K19">
            <v>2.2324428933333333</v>
          </cell>
          <cell r="L19">
            <v>2.2460484999999997</v>
          </cell>
          <cell r="M19">
            <v>2.0614783338888887</v>
          </cell>
          <cell r="N19">
            <v>2.1030267194444443</v>
          </cell>
          <cell r="O19">
            <v>1.9774586333333335</v>
          </cell>
          <cell r="P19">
            <v>1.8591351</v>
          </cell>
        </row>
        <row r="20">
          <cell r="G20">
            <v>4.2886089599999995</v>
          </cell>
          <cell r="H20">
            <v>4.2595778333333341</v>
          </cell>
          <cell r="I20">
            <v>4.2951966749999997</v>
          </cell>
          <cell r="J20">
            <v>3.5926588288888888</v>
          </cell>
          <cell r="K20">
            <v>3.5701087566666669</v>
          </cell>
          <cell r="L20">
            <v>3.631082615</v>
          </cell>
          <cell r="M20">
            <v>3.3940992255555549</v>
          </cell>
          <cell r="N20">
            <v>3.4370882974999999</v>
          </cell>
          <cell r="O20">
            <v>3.2061226633333337</v>
          </cell>
          <cell r="P20">
            <v>3.0960857133333337</v>
          </cell>
        </row>
        <row r="21">
          <cell r="G21">
            <v>1.58950404</v>
          </cell>
          <cell r="H21">
            <v>1.5215427777777779</v>
          </cell>
          <cell r="I21">
            <v>1.5253415624999997</v>
          </cell>
          <cell r="J21">
            <v>1.3875667444444444</v>
          </cell>
          <cell r="K21">
            <v>1.3376658633333334</v>
          </cell>
          <cell r="L21">
            <v>1.3850341149999998</v>
          </cell>
          <cell r="M21">
            <v>1.3326208916666664</v>
          </cell>
          <cell r="N21">
            <v>1.3340615780555554</v>
          </cell>
          <cell r="O21">
            <v>1.2286640300000002</v>
          </cell>
          <cell r="P21">
            <v>1.2369506133333334</v>
          </cell>
        </row>
        <row r="22">
          <cell r="G22">
            <v>0.17725697028000001</v>
          </cell>
          <cell r="H22">
            <v>0.19747833040000001</v>
          </cell>
          <cell r="I22">
            <v>0.20755831889000001</v>
          </cell>
          <cell r="J22">
            <v>0.15369461354000002</v>
          </cell>
          <cell r="K22">
            <v>0.15907879182000004</v>
          </cell>
          <cell r="L22">
            <v>0.1651644917</v>
          </cell>
          <cell r="M22">
            <v>0.15561529637511004</v>
          </cell>
          <cell r="N22">
            <v>0.11525207607043</v>
          </cell>
          <cell r="O22">
            <v>0.10692256812185003</v>
          </cell>
          <cell r="P22">
            <v>9.076257961485E-2</v>
          </cell>
        </row>
        <row r="23">
          <cell r="G23">
            <v>0.37954072364000002</v>
          </cell>
          <cell r="H23">
            <v>0.42341213070000006</v>
          </cell>
          <cell r="I23">
            <v>0.45074516604000009</v>
          </cell>
          <cell r="J23">
            <v>0.33499848655000003</v>
          </cell>
          <cell r="K23">
            <v>0.34513985818000004</v>
          </cell>
          <cell r="L23">
            <v>0.35805662463999993</v>
          </cell>
          <cell r="M23">
            <v>0.33581027419199005</v>
          </cell>
          <cell r="N23">
            <v>0.27381746369198001</v>
          </cell>
          <cell r="O23">
            <v>0.25935407448301001</v>
          </cell>
          <cell r="P23">
            <v>0.22469366795356005</v>
          </cell>
        </row>
        <row r="24">
          <cell r="G24">
            <v>0.20228375336000001</v>
          </cell>
          <cell r="H24">
            <v>0.22593380030000007</v>
          </cell>
          <cell r="I24">
            <v>0.24318684715000005</v>
          </cell>
          <cell r="J24">
            <v>0.18130387301000001</v>
          </cell>
          <cell r="K24">
            <v>0.18606106635999997</v>
          </cell>
          <cell r="L24">
            <v>0.19289213294000002</v>
          </cell>
          <cell r="M24">
            <v>0.18019497781688004</v>
          </cell>
          <cell r="N24">
            <v>0.15856538762155001</v>
          </cell>
          <cell r="O24">
            <v>0.15243150636115999</v>
          </cell>
          <cell r="P24">
            <v>0.13393108833871001</v>
          </cell>
        </row>
        <row r="25">
          <cell r="G25">
            <v>33.518077993750005</v>
          </cell>
          <cell r="H25">
            <v>37.107130218000009</v>
          </cell>
          <cell r="I25">
            <v>38.299964369999998</v>
          </cell>
          <cell r="J25">
            <v>28.6200811175</v>
          </cell>
          <cell r="K25">
            <v>30.817972240749999</v>
          </cell>
          <cell r="L25">
            <v>33.344343430250007</v>
          </cell>
          <cell r="M25">
            <v>32.395185492750002</v>
          </cell>
          <cell r="N25">
            <v>30.487781218750005</v>
          </cell>
          <cell r="O25">
            <v>29.998326315750003</v>
          </cell>
          <cell r="P25">
            <v>28.388577380750007</v>
          </cell>
        </row>
        <row r="26">
          <cell r="G26">
            <v>47.276165952750013</v>
          </cell>
          <cell r="H26">
            <v>52.833415377750008</v>
          </cell>
          <cell r="I26">
            <v>55.208299081999996</v>
          </cell>
          <cell r="J26">
            <v>43.144111341500007</v>
          </cell>
          <cell r="K26">
            <v>46.259547928250008</v>
          </cell>
          <cell r="L26">
            <v>49.049399550000018</v>
          </cell>
          <cell r="M26">
            <v>48.629416861999999</v>
          </cell>
          <cell r="N26">
            <v>46.48375157200001</v>
          </cell>
          <cell r="O26">
            <v>46.002949738750004</v>
          </cell>
          <cell r="P26">
            <v>42.602563343500002</v>
          </cell>
        </row>
        <row r="27">
          <cell r="G27">
            <v>13.758087959000001</v>
          </cell>
          <cell r="H27">
            <v>15.726285159750001</v>
          </cell>
          <cell r="I27">
            <v>16.908334711999998</v>
          </cell>
          <cell r="J27">
            <v>14.524030224000002</v>
          </cell>
          <cell r="K27">
            <v>15.441575687500004</v>
          </cell>
          <cell r="L27">
            <v>15.705056119750004</v>
          </cell>
          <cell r="M27">
            <v>16.234231369250004</v>
          </cell>
          <cell r="N27">
            <v>15.995970353250001</v>
          </cell>
          <cell r="O27">
            <v>16.004623422999998</v>
          </cell>
          <cell r="P27">
            <v>14.21398596275</v>
          </cell>
        </row>
        <row r="28">
          <cell r="G28">
            <v>23.692140881825001</v>
          </cell>
          <cell r="H28">
            <v>25.019878988650003</v>
          </cell>
          <cell r="I28">
            <v>25.181843921975005</v>
          </cell>
          <cell r="J28">
            <v>20.868965476125002</v>
          </cell>
          <cell r="K28">
            <v>20.943297661650004</v>
          </cell>
          <cell r="L28">
            <v>19.635582024500007</v>
          </cell>
          <cell r="M28">
            <v>19.521925896386879</v>
          </cell>
          <cell r="N28">
            <v>17.606405009155626</v>
          </cell>
          <cell r="O28">
            <v>16.459508287398474</v>
          </cell>
          <cell r="P28">
            <v>16.281129266959052</v>
          </cell>
        </row>
        <row r="29">
          <cell r="G29">
            <v>37.38124557620538</v>
          </cell>
          <cell r="H29">
            <v>38.743902242327103</v>
          </cell>
          <cell r="I29">
            <v>39.149298426728755</v>
          </cell>
          <cell r="J29">
            <v>33.372781038398756</v>
          </cell>
          <cell r="K29">
            <v>33.744874864571003</v>
          </cell>
          <cell r="L29">
            <v>30.818600896330004</v>
          </cell>
          <cell r="M29">
            <v>31.065506526112504</v>
          </cell>
          <cell r="N29">
            <v>28.497261599785872</v>
          </cell>
          <cell r="O29">
            <v>27.163517334517856</v>
          </cell>
          <cell r="P29">
            <v>26.629886970751681</v>
          </cell>
        </row>
        <row r="30">
          <cell r="G30">
            <v>13.689104694380376</v>
          </cell>
          <cell r="H30">
            <v>13.7240232536771</v>
          </cell>
          <cell r="I30">
            <v>13.967454504753752</v>
          </cell>
          <cell r="J30">
            <v>12.503815562273752</v>
          </cell>
          <cell r="K30">
            <v>12.801577202921003</v>
          </cell>
          <cell r="L30">
            <v>11.183018871830001</v>
          </cell>
          <cell r="M30">
            <v>11.543580629725627</v>
          </cell>
          <cell r="N30">
            <v>10.890856590630248</v>
          </cell>
          <cell r="O30">
            <v>10.704009047119378</v>
          </cell>
          <cell r="P30">
            <v>10.348757703792625</v>
          </cell>
        </row>
        <row r="31">
          <cell r="G31">
            <v>11.6203693655</v>
          </cell>
          <cell r="H31">
            <v>12.566922208500001</v>
          </cell>
          <cell r="I31">
            <v>12.761008177500001</v>
          </cell>
          <cell r="J31">
            <v>10.873760995299998</v>
          </cell>
          <cell r="K31">
            <v>9.5796744435000001</v>
          </cell>
          <cell r="L31">
            <v>9.3458650446</v>
          </cell>
          <cell r="M31">
            <v>8.9906573178000002</v>
          </cell>
          <cell r="N31">
            <v>9.1494678343999993</v>
          </cell>
          <cell r="O31">
            <v>9.6951300738999979</v>
          </cell>
          <cell r="P31">
            <v>9.6737620668000002</v>
          </cell>
        </row>
        <row r="32">
          <cell r="G32">
            <v>10.869769556999998</v>
          </cell>
          <cell r="H32">
            <v>11.357665504499998</v>
          </cell>
          <cell r="I32">
            <v>10.999915278</v>
          </cell>
          <cell r="J32">
            <v>9.9990528799000007</v>
          </cell>
          <cell r="K32">
            <v>8.6609119527000011</v>
          </cell>
          <cell r="L32">
            <v>8.1651770570999993</v>
          </cell>
          <cell r="M32">
            <v>7.9233797016</v>
          </cell>
          <cell r="N32">
            <v>8.0631719106999995</v>
          </cell>
          <cell r="O32">
            <v>8.3624014809000009</v>
          </cell>
          <cell r="P32">
            <v>7.6456161132</v>
          </cell>
        </row>
      </sheetData>
      <sheetData sheetId="5">
        <row r="1">
          <cell r="F1" t="str">
            <v>2011</v>
          </cell>
          <cell r="G1" t="str">
            <v>2012</v>
          </cell>
          <cell r="H1" t="str">
            <v>2013</v>
          </cell>
          <cell r="I1" t="str">
            <v>2014</v>
          </cell>
          <cell r="J1" t="str">
            <v>2015</v>
          </cell>
          <cell r="K1" t="str">
            <v>2016</v>
          </cell>
          <cell r="L1" t="str">
            <v>2017</v>
          </cell>
          <cell r="M1" t="str">
            <v>2018</v>
          </cell>
          <cell r="N1" t="str">
            <v>2019</v>
          </cell>
          <cell r="O1" t="str">
            <v>2020</v>
          </cell>
        </row>
        <row r="2">
          <cell r="A2" t="str">
            <v>Heating networks</v>
          </cell>
          <cell r="B2" t="str">
            <v>MtCO2eq</v>
          </cell>
          <cell r="C2" t="str">
            <v>France</v>
          </cell>
          <cell r="D2" t="str">
            <v>Real</v>
          </cell>
          <cell r="E2" t="str">
            <v>Residentiel</v>
          </cell>
          <cell r="F2">
            <v>2.3617168049999999</v>
          </cell>
          <cell r="G2">
            <v>2.3684003230555555</v>
          </cell>
          <cell r="H2">
            <v>2.3741615249999999</v>
          </cell>
          <cell r="I2">
            <v>1.8096136127777775</v>
          </cell>
          <cell r="J2">
            <v>1.8921314766666668</v>
          </cell>
          <cell r="K2">
            <v>1.8496869999999999</v>
          </cell>
          <cell r="L2">
            <v>1.6840245544444443</v>
          </cell>
          <cell r="M2">
            <v>1.7059517444444445</v>
          </cell>
          <cell r="N2">
            <v>1.6029399527777777</v>
          </cell>
          <cell r="O2">
            <v>1.4556019</v>
          </cell>
        </row>
        <row r="3">
          <cell r="A3" t="str">
            <v>Coal</v>
          </cell>
          <cell r="B3" t="str">
            <v>MtCO2eq</v>
          </cell>
          <cell r="C3" t="str">
            <v>France</v>
          </cell>
          <cell r="D3" t="str">
            <v>Real</v>
          </cell>
          <cell r="E3" t="str">
            <v>Residentiel</v>
          </cell>
          <cell r="F3">
            <v>0.16221128579999999</v>
          </cell>
          <cell r="G3">
            <v>0.180716244</v>
          </cell>
          <cell r="H3">
            <v>0.18994063664999999</v>
          </cell>
          <cell r="I3">
            <v>0.1406489169</v>
          </cell>
          <cell r="J3">
            <v>0.14557608270000003</v>
          </cell>
          <cell r="K3">
            <v>0.15114522449999998</v>
          </cell>
          <cell r="L3">
            <v>0.14240657095335002</v>
          </cell>
          <cell r="M3">
            <v>0.10546940648355001</v>
          </cell>
          <cell r="N3">
            <v>9.7846912472250011E-2</v>
          </cell>
          <cell r="O3">
            <v>8.3058594077249984E-2</v>
          </cell>
        </row>
        <row r="4">
          <cell r="A4" t="str">
            <v>Electricity</v>
          </cell>
          <cell r="B4" t="str">
            <v>MtCO2eq</v>
          </cell>
          <cell r="C4" t="str">
            <v>France</v>
          </cell>
          <cell r="D4" t="str">
            <v>Real</v>
          </cell>
          <cell r="E4" t="str">
            <v>Residentiel</v>
          </cell>
          <cell r="F4">
            <v>8.4229174127000004</v>
          </cell>
          <cell r="G4">
            <v>9.1090174989000019</v>
          </cell>
          <cell r="H4">
            <v>9.2302944525000008</v>
          </cell>
          <cell r="I4">
            <v>7.8725426346000003</v>
          </cell>
          <cell r="J4">
            <v>6.8268944310000004</v>
          </cell>
          <cell r="K4">
            <v>6.6057161310000003</v>
          </cell>
          <cell r="L4">
            <v>6.2676804599000002</v>
          </cell>
          <cell r="M4">
            <v>6.3293166279999999</v>
          </cell>
          <cell r="N4">
            <v>6.6763828185999987</v>
          </cell>
          <cell r="O4">
            <v>6.5729902524000003</v>
          </cell>
        </row>
        <row r="5">
          <cell r="A5" t="str">
            <v>Thermal REN &amp; waste</v>
          </cell>
          <cell r="B5" t="str">
            <v>MtCO2eq</v>
          </cell>
          <cell r="C5" t="str">
            <v>France</v>
          </cell>
          <cell r="D5" t="str">
            <v>Real</v>
          </cell>
          <cell r="E5" t="str">
            <v>Residentiel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A6" t="str">
            <v>Natural gas</v>
          </cell>
          <cell r="B6" t="str">
            <v>MtCO2eq</v>
          </cell>
          <cell r="C6" t="str">
            <v>France</v>
          </cell>
          <cell r="D6" t="str">
            <v>Real</v>
          </cell>
          <cell r="E6" t="str">
            <v>Residentiel</v>
          </cell>
          <cell r="F6">
            <v>30.121973175000001</v>
          </cell>
          <cell r="G6">
            <v>33.347376936000003</v>
          </cell>
          <cell r="H6">
            <v>34.419351239999997</v>
          </cell>
          <cell r="I6">
            <v>25.720249109999997</v>
          </cell>
          <cell r="J6">
            <v>27.695446418999996</v>
          </cell>
          <cell r="K6">
            <v>29.965841673000003</v>
          </cell>
          <cell r="L6">
            <v>29.112853922999999</v>
          </cell>
          <cell r="M6">
            <v>27.398710875000003</v>
          </cell>
          <cell r="N6">
            <v>26.958848318999998</v>
          </cell>
          <cell r="O6">
            <v>25.512201699000002</v>
          </cell>
        </row>
        <row r="7">
          <cell r="A7" t="str">
            <v>Oil products</v>
          </cell>
          <cell r="B7" t="str">
            <v>MtCO2eq</v>
          </cell>
          <cell r="C7" t="str">
            <v>France</v>
          </cell>
          <cell r="D7" t="str">
            <v>Real</v>
          </cell>
          <cell r="E7" t="str">
            <v>Residentiel</v>
          </cell>
          <cell r="F7">
            <v>19.828499445712001</v>
          </cell>
          <cell r="G7">
            <v>20.939714107424003</v>
          </cell>
          <cell r="H7">
            <v>21.075266297776004</v>
          </cell>
          <cell r="I7">
            <v>17.465718798480005</v>
          </cell>
          <cell r="J7">
            <v>17.527929119904005</v>
          </cell>
          <cell r="K7">
            <v>16.433471725120008</v>
          </cell>
          <cell r="L7">
            <v>16.338350288668405</v>
          </cell>
          <cell r="M7">
            <v>14.735206653816402</v>
          </cell>
          <cell r="N7">
            <v>13.775342320530417</v>
          </cell>
          <cell r="O7">
            <v>13.626052801885731</v>
          </cell>
        </row>
        <row r="8">
          <cell r="A8" t="str">
            <v>F-Gas</v>
          </cell>
          <cell r="B8" t="str">
            <v>MtCO2eq</v>
          </cell>
          <cell r="C8" t="str">
            <v>France</v>
          </cell>
          <cell r="D8" t="str">
            <v>Real</v>
          </cell>
          <cell r="E8" t="str">
            <v>Residentiel</v>
          </cell>
          <cell r="F8">
            <v>1.9514545495016609</v>
          </cell>
          <cell r="G8">
            <v>1.9592831099753489</v>
          </cell>
          <cell r="H8">
            <v>2.0012025124608344</v>
          </cell>
          <cell r="I8">
            <v>2.1363713815289866</v>
          </cell>
          <cell r="J8">
            <v>2.2369066428657645</v>
          </cell>
          <cell r="K8">
            <v>2.3491111633214432</v>
          </cell>
          <cell r="L8">
            <v>2.3669724077728453</v>
          </cell>
          <cell r="M8">
            <v>2.1578938015132261</v>
          </cell>
          <cell r="N8">
            <v>1.8590579055575289</v>
          </cell>
          <cell r="O8">
            <v>1.8206556613608247</v>
          </cell>
        </row>
        <row r="12">
          <cell r="A12" t="str">
            <v>Heating networks</v>
          </cell>
          <cell r="B12" t="str">
            <v>MtCO2eq</v>
          </cell>
          <cell r="C12" t="str">
            <v>France</v>
          </cell>
          <cell r="D12" t="str">
            <v>Real</v>
          </cell>
          <cell r="E12" t="str">
            <v>Tertiaire</v>
          </cell>
          <cell r="F12">
            <v>1.3908160350000001</v>
          </cell>
          <cell r="G12">
            <v>1.3161345027777778</v>
          </cell>
          <cell r="H12">
            <v>1.3074356249999999</v>
          </cell>
          <cell r="I12">
            <v>1.1387096652777777</v>
          </cell>
          <cell r="J12">
            <v>1.1337533841666667</v>
          </cell>
          <cell r="K12">
            <v>1.1406163300000001</v>
          </cell>
          <cell r="L12">
            <v>1.0886198833333334</v>
          </cell>
          <cell r="M12">
            <v>1.0821758255555556</v>
          </cell>
          <cell r="N12">
            <v>0.99596250916666673</v>
          </cell>
          <cell r="O12">
            <v>0.96846520888888898</v>
          </cell>
        </row>
        <row r="13">
          <cell r="A13" t="str">
            <v>Coal</v>
          </cell>
          <cell r="B13" t="str">
            <v>MtCO2eq</v>
          </cell>
          <cell r="C13" t="str">
            <v>France</v>
          </cell>
          <cell r="D13" t="str">
            <v>Real</v>
          </cell>
          <cell r="E13" t="str">
            <v>Tertiaire</v>
          </cell>
          <cell r="F13">
            <v>0.1851137796</v>
          </cell>
          <cell r="G13">
            <v>0.20675639550000005</v>
          </cell>
          <cell r="H13">
            <v>0.22254499275000003</v>
          </cell>
          <cell r="I13">
            <v>0.16591468484999999</v>
          </cell>
          <cell r="J13">
            <v>0.17026808459999998</v>
          </cell>
          <cell r="K13">
            <v>0.1765193259</v>
          </cell>
          <cell r="L13">
            <v>0.16489991338680002</v>
          </cell>
          <cell r="M13">
            <v>0.14510625657674997</v>
          </cell>
          <cell r="N13">
            <v>0.13949302306259997</v>
          </cell>
          <cell r="O13">
            <v>0.12256293229935</v>
          </cell>
        </row>
        <row r="14">
          <cell r="A14" t="str">
            <v>Electricity</v>
          </cell>
          <cell r="B14" t="str">
            <v>MtCO2eq</v>
          </cell>
          <cell r="C14" t="str">
            <v>France</v>
          </cell>
          <cell r="D14" t="str">
            <v>Real</v>
          </cell>
          <cell r="E14" t="str">
            <v>Tertiaire</v>
          </cell>
          <cell r="F14">
            <v>7.8788520737999983</v>
          </cell>
          <cell r="G14">
            <v>8.2324989452999979</v>
          </cell>
          <cell r="H14">
            <v>7.9564604580000005</v>
          </cell>
          <cell r="I14">
            <v>7.239258811800001</v>
          </cell>
          <cell r="J14">
            <v>6.1721441502000003</v>
          </cell>
          <cell r="K14">
            <v>5.7711984435000003</v>
          </cell>
          <cell r="L14">
            <v>5.5236464227999988</v>
          </cell>
          <cell r="M14">
            <v>5.5778509715000002</v>
          </cell>
          <cell r="N14">
            <v>5.7586224366000005</v>
          </cell>
          <cell r="O14">
            <v>5.1949344876000003</v>
          </cell>
        </row>
        <row r="15">
          <cell r="A15" t="str">
            <v>Thermal REN &amp; waste</v>
          </cell>
          <cell r="B15" t="str">
            <v>MtCO2eq</v>
          </cell>
          <cell r="C15" t="str">
            <v>France</v>
          </cell>
          <cell r="D15" t="str">
            <v>Real</v>
          </cell>
          <cell r="E15" t="str">
            <v>Tertiaire</v>
          </cell>
          <cell r="F15">
            <v>0.32257604411111107</v>
          </cell>
          <cell r="G15">
            <v>0.31910475394444443</v>
          </cell>
          <cell r="H15">
            <v>0.37370069188888899</v>
          </cell>
          <cell r="I15">
            <v>0.3015964607777778</v>
          </cell>
          <cell r="J15">
            <v>0.20901167661111111</v>
          </cell>
          <cell r="K15">
            <v>0.2307436988888889</v>
          </cell>
          <cell r="L15">
            <v>0.26286529466666669</v>
          </cell>
          <cell r="M15">
            <v>0.22300850955555557</v>
          </cell>
          <cell r="N15">
            <v>0.21191157994444446</v>
          </cell>
          <cell r="O15">
            <v>0.25661123322222218</v>
          </cell>
        </row>
        <row r="16">
          <cell r="A16" t="str">
            <v>Natural gas</v>
          </cell>
          <cell r="B16" t="str">
            <v>MtCO2eq</v>
          </cell>
          <cell r="C16" t="str">
            <v>France</v>
          </cell>
          <cell r="D16" t="str">
            <v>Real</v>
          </cell>
          <cell r="E16" t="str">
            <v>Tertiaire</v>
          </cell>
          <cell r="F16">
            <v>12.364096667999998</v>
          </cell>
          <cell r="G16">
            <v>14.132873006999999</v>
          </cell>
          <cell r="H16">
            <v>15.195155423999998</v>
          </cell>
          <cell r="I16">
            <v>13.052432448000001</v>
          </cell>
          <cell r="J16">
            <v>13.877010750000002</v>
          </cell>
          <cell r="K16">
            <v>14.113794927000002</v>
          </cell>
          <cell r="L16">
            <v>14.589353301000001</v>
          </cell>
          <cell r="M16">
            <v>14.375233268999999</v>
          </cell>
          <cell r="N16">
            <v>14.383009595999999</v>
          </cell>
          <cell r="O16">
            <v>12.773802363</v>
          </cell>
        </row>
        <row r="17">
          <cell r="A17" t="str">
            <v>Oil products</v>
          </cell>
          <cell r="B17" t="str">
            <v>MtCO2eq</v>
          </cell>
          <cell r="C17" t="str">
            <v>France</v>
          </cell>
          <cell r="D17" t="str">
            <v>Real</v>
          </cell>
          <cell r="E17" t="str">
            <v>Tertiaire</v>
          </cell>
          <cell r="F17">
            <v>11.456727621142962</v>
          </cell>
          <cell r="G17">
            <v>11.485951769231296</v>
          </cell>
          <cell r="H17">
            <v>11.689685000901601</v>
          </cell>
          <cell r="I17">
            <v>10.464731793656801</v>
          </cell>
          <cell r="J17">
            <v>10.713935382136963</v>
          </cell>
          <cell r="K17">
            <v>9.3593265635008009</v>
          </cell>
          <cell r="L17">
            <v>9.6610890193396024</v>
          </cell>
          <cell r="M17">
            <v>9.1148092081582384</v>
          </cell>
          <cell r="N17">
            <v>8.9584321871276025</v>
          </cell>
          <cell r="O17">
            <v>8.6611141397895217</v>
          </cell>
        </row>
        <row r="18">
          <cell r="A18" t="str">
            <v>F-Gas</v>
          </cell>
          <cell r="B18" t="str">
            <v>MtCO2eq</v>
          </cell>
          <cell r="C18" t="str">
            <v>France</v>
          </cell>
          <cell r="D18" t="str">
            <v>Real</v>
          </cell>
          <cell r="E18" t="str">
            <v>Tertiaire</v>
          </cell>
          <cell r="F18">
            <v>8.1943076894442655</v>
          </cell>
          <cell r="G18">
            <v>8.2215101933163588</v>
          </cell>
          <cell r="H18">
            <v>8.1438703534421588</v>
          </cell>
          <cell r="I18">
            <v>8.0247405416306421</v>
          </cell>
          <cell r="J18">
            <v>7.8529483754501408</v>
          </cell>
          <cell r="K18">
            <v>7.582748330124871</v>
          </cell>
          <cell r="L18">
            <v>7.2378520575507226</v>
          </cell>
          <cell r="M18">
            <v>6.3208066625048334</v>
          </cell>
          <cell r="N18">
            <v>5.3488708613007248</v>
          </cell>
          <cell r="O18">
            <v>4.6425990100847709</v>
          </cell>
        </row>
        <row r="22">
          <cell r="A22" t="str">
            <v>Heating networks</v>
          </cell>
          <cell r="B22" t="str">
            <v>MtCO2eq</v>
          </cell>
          <cell r="C22" t="str">
            <v>France</v>
          </cell>
          <cell r="D22" t="str">
            <v>Real</v>
          </cell>
          <cell r="E22" t="str">
            <v>Residentiel-tertiaire</v>
          </cell>
          <cell r="F22">
            <v>3.7525328399999998</v>
          </cell>
          <cell r="G22">
            <v>3.684534825833333</v>
          </cell>
          <cell r="H22">
            <v>3.6815971499999995</v>
          </cell>
          <cell r="I22">
            <v>2.9483232780555553</v>
          </cell>
          <cell r="J22">
            <v>3.0258848608333335</v>
          </cell>
          <cell r="K22">
            <v>2.9903033300000001</v>
          </cell>
          <cell r="L22">
            <v>2.7726444377777777</v>
          </cell>
          <cell r="M22">
            <v>2.7881275700000003</v>
          </cell>
          <cell r="N22">
            <v>2.5989024619444443</v>
          </cell>
          <cell r="O22">
            <v>2.4240671088888894</v>
          </cell>
        </row>
        <row r="23">
          <cell r="A23" t="str">
            <v>Coal</v>
          </cell>
          <cell r="B23" t="str">
            <v>MtCO2eq</v>
          </cell>
          <cell r="C23" t="str">
            <v>France</v>
          </cell>
          <cell r="D23" t="str">
            <v>Real</v>
          </cell>
          <cell r="E23" t="str">
            <v>Residentiel-tertiaire</v>
          </cell>
          <cell r="F23">
            <v>0.34732506540000002</v>
          </cell>
          <cell r="G23">
            <v>0.38747263950000005</v>
          </cell>
          <cell r="H23">
            <v>0.41248562940000005</v>
          </cell>
          <cell r="I23">
            <v>0.30656360175000003</v>
          </cell>
          <cell r="J23">
            <v>0.31584416729999998</v>
          </cell>
          <cell r="K23">
            <v>0.32766455039999992</v>
          </cell>
          <cell r="L23">
            <v>0.30730648434015001</v>
          </cell>
          <cell r="M23">
            <v>0.25057566306029999</v>
          </cell>
          <cell r="N23">
            <v>0.23733993553484997</v>
          </cell>
          <cell r="O23">
            <v>0.20562152637660003</v>
          </cell>
        </row>
        <row r="24">
          <cell r="A24" t="str">
            <v>Electricity</v>
          </cell>
          <cell r="B24" t="str">
            <v>MtCO2eq</v>
          </cell>
          <cell r="C24" t="str">
            <v>France</v>
          </cell>
          <cell r="D24" t="str">
            <v>Real</v>
          </cell>
          <cell r="E24" t="str">
            <v>Residentiel-tertiaire</v>
          </cell>
          <cell r="F24">
            <v>16.3017694865</v>
          </cell>
          <cell r="G24">
            <v>17.3415164442</v>
          </cell>
          <cell r="H24">
            <v>17.186754910499999</v>
          </cell>
          <cell r="I24">
            <v>15.111801446400001</v>
          </cell>
          <cell r="J24">
            <v>12.999038581200001</v>
          </cell>
          <cell r="K24">
            <v>12.376914574500001</v>
          </cell>
          <cell r="L24">
            <v>11.791326882699998</v>
          </cell>
          <cell r="M24">
            <v>11.907167599499999</v>
          </cell>
          <cell r="N24">
            <v>12.4350052552</v>
          </cell>
          <cell r="O24">
            <v>11.767924740000002</v>
          </cell>
        </row>
        <row r="25">
          <cell r="A25" t="str">
            <v>Thermal REN &amp; waste</v>
          </cell>
          <cell r="B25" t="str">
            <v>MtCO2eq</v>
          </cell>
          <cell r="C25" t="str">
            <v>France</v>
          </cell>
          <cell r="D25" t="str">
            <v>Real</v>
          </cell>
          <cell r="E25" t="str">
            <v>Residentiel-tertiaire</v>
          </cell>
          <cell r="F25">
            <v>0.32257604411111107</v>
          </cell>
          <cell r="G25">
            <v>0.31910475394444443</v>
          </cell>
          <cell r="H25">
            <v>0.37370069188888899</v>
          </cell>
          <cell r="I25">
            <v>0.3015964607777778</v>
          </cell>
          <cell r="J25">
            <v>0.20901167661111111</v>
          </cell>
          <cell r="K25">
            <v>0.2307436988888889</v>
          </cell>
          <cell r="L25">
            <v>0.26286529466666669</v>
          </cell>
          <cell r="M25">
            <v>0.22300850955555557</v>
          </cell>
          <cell r="N25">
            <v>0.21191157994444446</v>
          </cell>
          <cell r="O25">
            <v>0.25661123322222218</v>
          </cell>
        </row>
        <row r="26">
          <cell r="A26" t="str">
            <v>Natural gas</v>
          </cell>
          <cell r="B26" t="str">
            <v>MtCO2eq</v>
          </cell>
          <cell r="C26" t="str">
            <v>France</v>
          </cell>
          <cell r="D26" t="str">
            <v>Real</v>
          </cell>
          <cell r="E26" t="str">
            <v>Residentiel-tertiaire</v>
          </cell>
          <cell r="F26">
            <v>42.486069843000003</v>
          </cell>
          <cell r="G26">
            <v>47.480249943000004</v>
          </cell>
          <cell r="H26">
            <v>49.614506663999997</v>
          </cell>
          <cell r="I26">
            <v>38.772681558000002</v>
          </cell>
          <cell r="J26">
            <v>41.572457169000003</v>
          </cell>
          <cell r="K26">
            <v>44.079636600000008</v>
          </cell>
          <cell r="L26">
            <v>43.702207223999999</v>
          </cell>
          <cell r="M26">
            <v>41.773944144000005</v>
          </cell>
          <cell r="N26">
            <v>41.341857914999999</v>
          </cell>
          <cell r="O26">
            <v>38.286004061999996</v>
          </cell>
        </row>
        <row r="27">
          <cell r="A27" t="str">
            <v>Oil products</v>
          </cell>
          <cell r="B27" t="str">
            <v>MtCO2eq</v>
          </cell>
          <cell r="C27" t="str">
            <v>France</v>
          </cell>
          <cell r="D27" t="str">
            <v>Real</v>
          </cell>
          <cell r="E27" t="str">
            <v>Residentiel-tertiaire</v>
          </cell>
          <cell r="F27">
            <v>31.285227066854969</v>
          </cell>
          <cell r="G27">
            <v>32.425665876655302</v>
          </cell>
          <cell r="H27">
            <v>32.764951298677609</v>
          </cell>
          <cell r="I27">
            <v>27.930450592136804</v>
          </cell>
          <cell r="J27">
            <v>28.241864502040965</v>
          </cell>
          <cell r="K27">
            <v>25.792798288620801</v>
          </cell>
          <cell r="L27">
            <v>25.999439308008004</v>
          </cell>
          <cell r="M27">
            <v>23.85001586197464</v>
          </cell>
          <cell r="N27">
            <v>22.733774507658019</v>
          </cell>
          <cell r="O27">
            <v>22.287166941675252</v>
          </cell>
        </row>
        <row r="28">
          <cell r="A28" t="str">
            <v>F-Gas</v>
          </cell>
          <cell r="B28" t="str">
            <v>MtCO2eq</v>
          </cell>
          <cell r="C28" t="str">
            <v>France</v>
          </cell>
          <cell r="D28" t="str">
            <v>Real</v>
          </cell>
          <cell r="E28" t="str">
            <v>Residentiel-tertiaire</v>
          </cell>
          <cell r="F28">
            <v>10.145762238945927</v>
          </cell>
          <cell r="G28">
            <v>10.180793303291708</v>
          </cell>
          <cell r="H28">
            <v>10.145072865902993</v>
          </cell>
          <cell r="I28">
            <v>10.161111923159629</v>
          </cell>
          <cell r="J28">
            <v>10.089855018315905</v>
          </cell>
          <cell r="K28">
            <v>9.9318594934463142</v>
          </cell>
          <cell r="L28">
            <v>9.604824465323567</v>
          </cell>
          <cell r="M28">
            <v>8.4787004640180594</v>
          </cell>
          <cell r="N28">
            <v>7.2079287668582541</v>
          </cell>
          <cell r="O28">
            <v>6.4632546714455961</v>
          </cell>
        </row>
      </sheetData>
      <sheetData sheetId="6"/>
      <sheetData sheetId="7">
        <row r="2">
          <cell r="G2">
            <v>1.3453419111111111E-2</v>
          </cell>
          <cell r="H2">
            <v>2.0811666444444439E-2</v>
          </cell>
          <cell r="I2">
            <v>2.4693471888888891E-2</v>
          </cell>
          <cell r="J2">
            <v>3.3184397444444444E-2</v>
          </cell>
          <cell r="K2">
            <v>3.4471191333333324E-2</v>
          </cell>
          <cell r="L2">
            <v>4.1539123888888897E-2</v>
          </cell>
          <cell r="M2">
            <v>5.5350220222222225E-2</v>
          </cell>
          <cell r="N2">
            <v>5.9207712888888882E-2</v>
          </cell>
          <cell r="O2">
            <v>6.3430325222222222E-2</v>
          </cell>
          <cell r="P2">
            <v>6.3108980444444435E-2</v>
          </cell>
        </row>
        <row r="3"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</row>
        <row r="4"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</row>
        <row r="5"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</row>
        <row r="12">
          <cell r="G12">
            <v>0.15678846749999997</v>
          </cell>
          <cell r="H12">
            <v>0.15102659722222223</v>
          </cell>
          <cell r="I12">
            <v>0.17750916000000003</v>
          </cell>
          <cell r="J12">
            <v>0.13631839583333336</v>
          </cell>
          <cell r="K12">
            <v>8.9364065277777779E-2</v>
          </cell>
          <cell r="L12">
            <v>9.6699959999999988E-2</v>
          </cell>
          <cell r="M12">
            <v>0.10531598111111111</v>
          </cell>
          <cell r="N12">
            <v>8.3286582222222225E-2</v>
          </cell>
          <cell r="O12">
            <v>7.5449801666666663E-2</v>
          </cell>
          <cell r="P12">
            <v>9.9125944999999979E-2</v>
          </cell>
        </row>
        <row r="13">
          <cell r="G13">
            <v>0.15233415749999998</v>
          </cell>
          <cell r="H13">
            <v>0.14726649027777777</v>
          </cell>
          <cell r="I13">
            <v>0.17149806000000004</v>
          </cell>
          <cell r="J13">
            <v>0.13209366750000001</v>
          </cell>
          <cell r="K13">
            <v>8.5176420000000003E-2</v>
          </cell>
          <cell r="L13">
            <v>9.2504615000000012E-2</v>
          </cell>
          <cell r="M13">
            <v>0.10219909333333334</v>
          </cell>
          <cell r="N13">
            <v>8.051421444444444E-2</v>
          </cell>
          <cell r="O13">
            <v>7.3031453055555556E-2</v>
          </cell>
          <cell r="P13">
            <v>9.4376307777777779E-2</v>
          </cell>
        </row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9">
          <cell r="G19">
            <v>2.3617168049999999</v>
          </cell>
          <cell r="H19">
            <v>2.3684003230555555</v>
          </cell>
          <cell r="I19">
            <v>2.3741615249999999</v>
          </cell>
          <cell r="J19">
            <v>1.8096136127777775</v>
          </cell>
          <cell r="K19">
            <v>1.8921314766666668</v>
          </cell>
          <cell r="L19">
            <v>1.8496869999999999</v>
          </cell>
          <cell r="M19">
            <v>1.6840245544444443</v>
          </cell>
          <cell r="N19">
            <v>1.7059517444444445</v>
          </cell>
          <cell r="O19">
            <v>1.6029399527777777</v>
          </cell>
          <cell r="P19">
            <v>1.4556019</v>
          </cell>
        </row>
        <row r="20">
          <cell r="G20">
            <v>3.7525328399999998</v>
          </cell>
          <cell r="H20">
            <v>3.684534825833333</v>
          </cell>
          <cell r="I20">
            <v>3.6815971499999995</v>
          </cell>
          <cell r="J20">
            <v>2.9483232780555553</v>
          </cell>
          <cell r="K20">
            <v>3.0258848608333335</v>
          </cell>
          <cell r="L20">
            <v>2.9903033300000001</v>
          </cell>
          <cell r="M20">
            <v>2.7726444377777777</v>
          </cell>
          <cell r="N20">
            <v>2.7881275700000003</v>
          </cell>
          <cell r="O20">
            <v>2.5989024619444443</v>
          </cell>
          <cell r="P20">
            <v>2.4240671088888894</v>
          </cell>
        </row>
        <row r="21">
          <cell r="G21">
            <v>1.3908160350000001</v>
          </cell>
          <cell r="H21">
            <v>1.3161345027777778</v>
          </cell>
          <cell r="I21">
            <v>1.3074356249999999</v>
          </cell>
          <cell r="J21">
            <v>1.1387096652777777</v>
          </cell>
          <cell r="K21">
            <v>1.1337533841666667</v>
          </cell>
          <cell r="L21">
            <v>1.1406163300000001</v>
          </cell>
          <cell r="M21">
            <v>1.0886198833333334</v>
          </cell>
          <cell r="N21">
            <v>1.0821758255555556</v>
          </cell>
          <cell r="O21">
            <v>0.99596250916666673</v>
          </cell>
          <cell r="P21">
            <v>0.96846520888888898</v>
          </cell>
        </row>
        <row r="22">
          <cell r="G22">
            <v>0.16221128579999999</v>
          </cell>
          <cell r="H22">
            <v>0.180716244</v>
          </cell>
          <cell r="I22">
            <v>0.18994063664999999</v>
          </cell>
          <cell r="J22">
            <v>0.1406489169</v>
          </cell>
          <cell r="K22">
            <v>0.14557608270000003</v>
          </cell>
          <cell r="L22">
            <v>0.15114522449999998</v>
          </cell>
          <cell r="M22">
            <v>0.14240657095335002</v>
          </cell>
          <cell r="N22">
            <v>0.10546940648355001</v>
          </cell>
          <cell r="O22">
            <v>9.7846912472250011E-2</v>
          </cell>
          <cell r="P22">
            <v>8.3058594077249984E-2</v>
          </cell>
        </row>
        <row r="23">
          <cell r="G23">
            <v>0.34732506540000002</v>
          </cell>
          <cell r="H23">
            <v>0.38747263950000005</v>
          </cell>
          <cell r="I23">
            <v>0.41248562940000005</v>
          </cell>
          <cell r="J23">
            <v>0.30656360175000003</v>
          </cell>
          <cell r="K23">
            <v>0.31584416729999998</v>
          </cell>
          <cell r="L23">
            <v>0.32766455039999992</v>
          </cell>
          <cell r="M23">
            <v>0.30730648434015001</v>
          </cell>
          <cell r="N23">
            <v>0.25057566306029999</v>
          </cell>
          <cell r="O23">
            <v>0.23733993553484997</v>
          </cell>
          <cell r="P23">
            <v>0.20562152637660003</v>
          </cell>
        </row>
        <row r="24">
          <cell r="G24">
            <v>0.1851137796</v>
          </cell>
          <cell r="H24">
            <v>0.20675639550000005</v>
          </cell>
          <cell r="I24">
            <v>0.22254499275000003</v>
          </cell>
          <cell r="J24">
            <v>0.16591468484999999</v>
          </cell>
          <cell r="K24">
            <v>0.17026808459999998</v>
          </cell>
          <cell r="L24">
            <v>0.1765193259</v>
          </cell>
          <cell r="M24">
            <v>0.16489991338680002</v>
          </cell>
          <cell r="N24">
            <v>0.14510625657674997</v>
          </cell>
          <cell r="O24">
            <v>0.13949302306259997</v>
          </cell>
          <cell r="P24">
            <v>0.12256293229935</v>
          </cell>
        </row>
        <row r="25">
          <cell r="G25">
            <v>30.121973175000001</v>
          </cell>
          <cell r="H25">
            <v>33.347376936000003</v>
          </cell>
          <cell r="I25">
            <v>34.419351239999997</v>
          </cell>
          <cell r="J25">
            <v>25.720249109999997</v>
          </cell>
          <cell r="K25">
            <v>27.695446418999996</v>
          </cell>
          <cell r="L25">
            <v>29.965841673000003</v>
          </cell>
          <cell r="M25">
            <v>29.112853922999999</v>
          </cell>
          <cell r="N25">
            <v>27.398710875000003</v>
          </cell>
          <cell r="O25">
            <v>26.958848318999998</v>
          </cell>
          <cell r="P25">
            <v>25.512201699000002</v>
          </cell>
        </row>
        <row r="26">
          <cell r="G26">
            <v>42.486069843000003</v>
          </cell>
          <cell r="H26">
            <v>47.480249943000004</v>
          </cell>
          <cell r="I26">
            <v>49.614506663999997</v>
          </cell>
          <cell r="J26">
            <v>38.772681558000002</v>
          </cell>
          <cell r="K26">
            <v>41.572457169000003</v>
          </cell>
          <cell r="L26">
            <v>44.079636600000008</v>
          </cell>
          <cell r="M26">
            <v>43.702207223999999</v>
          </cell>
          <cell r="N26">
            <v>41.773944144000005</v>
          </cell>
          <cell r="O26">
            <v>41.341857914999999</v>
          </cell>
          <cell r="P26">
            <v>38.286004061999996</v>
          </cell>
        </row>
        <row r="27">
          <cell r="G27">
            <v>12.364096667999998</v>
          </cell>
          <cell r="H27">
            <v>14.132873006999999</v>
          </cell>
          <cell r="I27">
            <v>15.195155423999998</v>
          </cell>
          <cell r="J27">
            <v>13.052432448000001</v>
          </cell>
          <cell r="K27">
            <v>13.877010750000002</v>
          </cell>
          <cell r="L27">
            <v>14.113794927000002</v>
          </cell>
          <cell r="M27">
            <v>14.589353301000001</v>
          </cell>
          <cell r="N27">
            <v>14.375233268999999</v>
          </cell>
          <cell r="O27">
            <v>14.383009595999999</v>
          </cell>
          <cell r="P27">
            <v>12.773802363</v>
          </cell>
        </row>
        <row r="28">
          <cell r="G28">
            <v>19.828499445712001</v>
          </cell>
          <cell r="H28">
            <v>20.939714107424003</v>
          </cell>
          <cell r="I28">
            <v>21.075266297776004</v>
          </cell>
          <cell r="J28">
            <v>17.465718798480005</v>
          </cell>
          <cell r="K28">
            <v>17.527929119904005</v>
          </cell>
          <cell r="L28">
            <v>16.433471725120008</v>
          </cell>
          <cell r="M28">
            <v>16.338350288668405</v>
          </cell>
          <cell r="N28">
            <v>14.735206653816402</v>
          </cell>
          <cell r="O28">
            <v>13.775342320530417</v>
          </cell>
          <cell r="P28">
            <v>13.626052801885731</v>
          </cell>
        </row>
        <row r="29">
          <cell r="G29">
            <v>31.285227066854969</v>
          </cell>
          <cell r="H29">
            <v>32.425665876655302</v>
          </cell>
          <cell r="I29">
            <v>32.764951298677609</v>
          </cell>
          <cell r="J29">
            <v>27.930450592136804</v>
          </cell>
          <cell r="K29">
            <v>28.241864502040965</v>
          </cell>
          <cell r="L29">
            <v>25.792798288620801</v>
          </cell>
          <cell r="M29">
            <v>25.999439308008004</v>
          </cell>
          <cell r="N29">
            <v>23.85001586197464</v>
          </cell>
          <cell r="O29">
            <v>22.733774507658019</v>
          </cell>
          <cell r="P29">
            <v>22.287166941675252</v>
          </cell>
        </row>
        <row r="30">
          <cell r="G30">
            <v>11.456727621142962</v>
          </cell>
          <cell r="H30">
            <v>11.485951769231296</v>
          </cell>
          <cell r="I30">
            <v>11.689685000901601</v>
          </cell>
          <cell r="J30">
            <v>10.464731793656801</v>
          </cell>
          <cell r="K30">
            <v>10.713935382136963</v>
          </cell>
          <cell r="L30">
            <v>9.3593265635008009</v>
          </cell>
          <cell r="M30">
            <v>9.6610890193396024</v>
          </cell>
          <cell r="N30">
            <v>9.1148092081582384</v>
          </cell>
          <cell r="O30">
            <v>8.9584321871276025</v>
          </cell>
          <cell r="P30">
            <v>8.6611141397895217</v>
          </cell>
        </row>
        <row r="31">
          <cell r="G31">
            <v>8.4229174127000004</v>
          </cell>
          <cell r="H31">
            <v>9.1090174989000019</v>
          </cell>
          <cell r="I31">
            <v>9.2302944525000008</v>
          </cell>
          <cell r="J31">
            <v>7.8725426346000003</v>
          </cell>
          <cell r="K31">
            <v>6.8268944310000004</v>
          </cell>
          <cell r="L31">
            <v>6.6057161310000003</v>
          </cell>
          <cell r="M31">
            <v>6.2676804599000002</v>
          </cell>
          <cell r="N31">
            <v>6.3293166279999999</v>
          </cell>
          <cell r="O31">
            <v>6.6763828185999987</v>
          </cell>
          <cell r="P31">
            <v>6.5729902524000003</v>
          </cell>
        </row>
        <row r="32">
          <cell r="G32">
            <v>7.8788520737999983</v>
          </cell>
          <cell r="H32">
            <v>8.2324989452999979</v>
          </cell>
          <cell r="I32">
            <v>7.9564604580000005</v>
          </cell>
          <cell r="J32">
            <v>7.239258811800001</v>
          </cell>
          <cell r="K32">
            <v>6.1721441502000003</v>
          </cell>
          <cell r="L32">
            <v>5.7711984435000003</v>
          </cell>
          <cell r="M32">
            <v>5.5236464227999988</v>
          </cell>
          <cell r="N32">
            <v>5.5778509715000002</v>
          </cell>
          <cell r="O32">
            <v>5.7586224366000005</v>
          </cell>
          <cell r="P32">
            <v>5.1949344876000003</v>
          </cell>
        </row>
      </sheetData>
      <sheetData sheetId="8"/>
      <sheetData sheetId="9"/>
      <sheetData sheetId="10">
        <row r="170">
          <cell r="BF170">
            <v>1951.4545495016609</v>
          </cell>
          <cell r="BG170">
            <v>1959.2831099753489</v>
          </cell>
          <cell r="BH170">
            <v>2001.2025124608344</v>
          </cell>
          <cell r="BI170">
            <v>2136.3713815289866</v>
          </cell>
          <cell r="BJ170">
            <v>2236.9066428657643</v>
          </cell>
          <cell r="BK170">
            <v>2349.1111633214432</v>
          </cell>
          <cell r="BL170">
            <v>2366.9724077728451</v>
          </cell>
          <cell r="BM170">
            <v>2157.8938015132262</v>
          </cell>
          <cell r="BN170">
            <v>1859.057905557529</v>
          </cell>
          <cell r="BO170">
            <v>1820.6556613608248</v>
          </cell>
        </row>
        <row r="176">
          <cell r="BF176">
            <v>8194.3076894442656</v>
          </cell>
          <cell r="BG176">
            <v>8221.5101933163587</v>
          </cell>
          <cell r="BH176">
            <v>8143.8703534421584</v>
          </cell>
          <cell r="BI176">
            <v>8024.7405416306428</v>
          </cell>
          <cell r="BJ176">
            <v>7852.9483754501407</v>
          </cell>
          <cell r="BK176">
            <v>7582.7483301248712</v>
          </cell>
          <cell r="BL176">
            <v>7237.8520575507227</v>
          </cell>
          <cell r="BM176">
            <v>6320.8066625048332</v>
          </cell>
          <cell r="BN176">
            <v>5348.8708613007248</v>
          </cell>
          <cell r="BO176">
            <v>4642.5990100847712</v>
          </cell>
        </row>
        <row r="177">
          <cell r="BF177">
            <v>10145.762238945927</v>
          </cell>
          <cell r="BG177">
            <v>10180.793303291708</v>
          </cell>
          <cell r="BH177">
            <v>10145.072865902992</v>
          </cell>
          <cell r="BI177">
            <v>10161.111923159629</v>
          </cell>
          <cell r="BJ177">
            <v>10089.855018315906</v>
          </cell>
          <cell r="BK177">
            <v>9931.8594934463144</v>
          </cell>
          <cell r="BL177">
            <v>9604.824465323567</v>
          </cell>
          <cell r="BM177">
            <v>8478.7004640180603</v>
          </cell>
          <cell r="BN177">
            <v>7207.9287668582538</v>
          </cell>
          <cell r="BO177">
            <v>6463.2546714455957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3"/>
  <sheetViews>
    <sheetView topLeftCell="I1" workbookViewId="0">
      <selection activeCell="X2" sqref="X2:X8"/>
    </sheetView>
  </sheetViews>
  <sheetFormatPr baseColWidth="10" defaultColWidth="9.109375" defaultRowHeight="14.4" x14ac:dyDescent="0.3"/>
  <cols>
    <col min="1" max="1" width="26.44140625" bestFit="1" customWidth="1"/>
    <col min="2" max="2" width="10.33203125" bestFit="1" customWidth="1"/>
    <col min="3" max="3" width="2.33203125" customWidth="1"/>
    <col min="4" max="4" width="2" customWidth="1"/>
    <col min="5" max="5" width="11.33203125" customWidth="1"/>
    <col min="6" max="6" width="2.44140625" customWidth="1"/>
    <col min="7" max="7" width="3.109375" customWidth="1"/>
    <col min="8" max="8" width="14.88671875" bestFit="1" customWidth="1"/>
    <col min="9" max="9" width="2.88671875" customWidth="1"/>
    <col min="11" max="11" width="15.5546875" bestFit="1" customWidth="1"/>
    <col min="12" max="12" width="18.6640625" bestFit="1" customWidth="1"/>
    <col min="13" max="13" width="14.33203125" bestFit="1" customWidth="1"/>
    <col min="14" max="14" width="11.88671875" bestFit="1" customWidth="1"/>
    <col min="19" max="19" width="4.109375" customWidth="1"/>
    <col min="20" max="20" width="26.44140625" bestFit="1" customWidth="1"/>
    <col min="21" max="22" width="9.109375" customWidth="1"/>
    <col min="23" max="23" width="3.5546875" customWidth="1"/>
    <col min="24" max="24" width="45.44140625" bestFit="1" customWidth="1"/>
  </cols>
  <sheetData>
    <row r="1" spans="1:24" x14ac:dyDescent="0.3">
      <c r="A1" s="1" t="s">
        <v>0</v>
      </c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24" t="s">
        <v>43</v>
      </c>
      <c r="I1" s="24" t="s">
        <v>44</v>
      </c>
      <c r="K1" s="14" t="s">
        <v>31</v>
      </c>
      <c r="L1" s="14" t="s">
        <v>45</v>
      </c>
      <c r="M1" s="33" t="s">
        <v>46</v>
      </c>
      <c r="N1" s="33" t="s">
        <v>81</v>
      </c>
      <c r="O1" s="33" t="s">
        <v>82</v>
      </c>
      <c r="P1" s="33"/>
      <c r="Q1" s="33"/>
      <c r="S1" s="33" t="s">
        <v>47</v>
      </c>
      <c r="T1" s="33" t="s">
        <v>48</v>
      </c>
      <c r="W1" s="33" t="s">
        <v>49</v>
      </c>
      <c r="X1" s="33" t="s">
        <v>50</v>
      </c>
    </row>
    <row r="2" spans="1:24" x14ac:dyDescent="0.3">
      <c r="A2" s="45" t="s">
        <v>10</v>
      </c>
      <c r="B2" s="23" t="s">
        <v>12</v>
      </c>
      <c r="C2" s="3">
        <v>55457</v>
      </c>
      <c r="D2" s="3">
        <v>1046885</v>
      </c>
      <c r="E2" s="3">
        <v>61094534</v>
      </c>
      <c r="F2" s="3">
        <v>86236367</v>
      </c>
      <c r="G2" s="3">
        <v>26783632</v>
      </c>
      <c r="H2" s="30">
        <f>E2/SUM($E$2:$E$8)</f>
        <v>6.7234084926372728E-2</v>
      </c>
      <c r="I2" s="30">
        <f>D2/SUM($D$2:$D$8)</f>
        <v>6.759766255569187E-2</v>
      </c>
      <c r="K2" s="15">
        <f>(E2*dpe!D3)/10^9</f>
        <v>0.18328360199999999</v>
      </c>
      <c r="L2" s="15">
        <f>(E2*dpe!B3)/10^9</f>
        <v>0</v>
      </c>
      <c r="M2" s="15">
        <f>(E2*dpe!C3)/10^9</f>
        <v>0.36656720399999998</v>
      </c>
      <c r="N2" s="44">
        <f>SUM(K2:M2)/SUM($K$2:$M$15)</f>
        <v>2.3260201650931482E-3</v>
      </c>
      <c r="O2" s="13">
        <f>K2/SUM($K$2:$K$8)</f>
        <v>7.3574132856849507E-3</v>
      </c>
      <c r="P2" s="13"/>
      <c r="Q2" s="13"/>
      <c r="S2" s="15">
        <f t="shared" ref="S2:S15" si="0">N2*$S$16</f>
        <v>0.14002641393860751</v>
      </c>
      <c r="T2" s="15">
        <f t="shared" ref="T2:T15" si="1">N2*$T$16</f>
        <v>0.13583957764143986</v>
      </c>
      <c r="W2" s="15">
        <f t="shared" ref="W2:W15" si="2">S2/E2*10^9</f>
        <v>2.2919630410571186</v>
      </c>
      <c r="X2" s="15">
        <f t="shared" ref="X2:X15" si="3">T2/E2*10^9</f>
        <v>2.2234325846799954</v>
      </c>
    </row>
    <row r="3" spans="1:24" x14ac:dyDescent="0.3">
      <c r="A3" s="45"/>
      <c r="B3" s="2" t="s">
        <v>13</v>
      </c>
      <c r="C3" s="3">
        <v>188882</v>
      </c>
      <c r="D3" s="3">
        <v>2642440</v>
      </c>
      <c r="E3" s="3">
        <v>144769963</v>
      </c>
      <c r="F3" s="3">
        <v>196266866</v>
      </c>
      <c r="G3" s="3">
        <v>64874624</v>
      </c>
      <c r="H3" s="30">
        <f t="shared" ref="H3:H8" si="4">E3/SUM($E$2:$E$8)</f>
        <v>0.15931827857349459</v>
      </c>
      <c r="I3" s="30">
        <f t="shared" ref="I3:I8" si="5">D3/SUM($D$2:$D$8)</f>
        <v>0.17062310324788532</v>
      </c>
      <c r="K3" s="15">
        <f>(E3*dpe!D4)/10^9</f>
        <v>1.3029296669999999</v>
      </c>
      <c r="L3" s="15">
        <f>(E3*dpe!B4)/10^9</f>
        <v>1.0133897409999999</v>
      </c>
      <c r="M3" s="15">
        <f>(E3*dpe!C4)/10^9</f>
        <v>1.5924695929999999</v>
      </c>
      <c r="N3" s="44">
        <f t="shared" ref="N3:N15" si="6">SUM(K3:M3)/SUM($K$2:$M$15)</f>
        <v>1.6535252723482049E-2</v>
      </c>
      <c r="O3" s="13">
        <f t="shared" ref="O3:O8" si="7">K3/SUM($K$2:$K$8)</f>
        <v>5.2302507904110639E-2</v>
      </c>
      <c r="P3" s="13"/>
      <c r="Q3" s="13"/>
      <c r="S3" s="15">
        <f t="shared" si="0"/>
        <v>0.99542221395361941</v>
      </c>
      <c r="T3" s="15">
        <f t="shared" si="1"/>
        <v>0.96565875905135179</v>
      </c>
      <c r="W3" s="15">
        <f t="shared" si="2"/>
        <v>6.8758891231713539</v>
      </c>
      <c r="X3" s="15">
        <f t="shared" si="3"/>
        <v>6.6702977540399857</v>
      </c>
    </row>
    <row r="4" spans="1:24" x14ac:dyDescent="0.3">
      <c r="A4" s="45"/>
      <c r="B4" s="1" t="s">
        <v>14</v>
      </c>
      <c r="C4">
        <v>657190</v>
      </c>
      <c r="D4">
        <v>6764309</v>
      </c>
      <c r="E4">
        <v>395235990</v>
      </c>
      <c r="F4">
        <v>521295246</v>
      </c>
      <c r="G4">
        <v>178192476</v>
      </c>
      <c r="H4" s="31">
        <f t="shared" si="4"/>
        <v>0.43495429750915199</v>
      </c>
      <c r="I4" s="31">
        <f t="shared" si="5"/>
        <v>0.43677335830051012</v>
      </c>
      <c r="K4" s="16">
        <f>(E4*dpe!D5)/10^9</f>
        <v>8.2999557900000003</v>
      </c>
      <c r="L4" s="16">
        <f>(E4*dpe!B5)/10^9</f>
        <v>4.7428318799999998</v>
      </c>
      <c r="M4" s="16">
        <f>(E4*dpe!C5)/10^9</f>
        <v>11.8570797</v>
      </c>
      <c r="N4" s="44">
        <f t="shared" si="6"/>
        <v>0.10533328855530474</v>
      </c>
      <c r="O4" s="13">
        <f t="shared" si="7"/>
        <v>0.33317876958760195</v>
      </c>
      <c r="P4" s="13"/>
      <c r="Q4" s="13"/>
      <c r="S4" s="16">
        <f t="shared" si="0"/>
        <v>6.3410639710293459</v>
      </c>
      <c r="T4" s="16">
        <f t="shared" si="1"/>
        <v>6.151464051629798</v>
      </c>
      <c r="W4" s="16">
        <f t="shared" si="2"/>
        <v>16.043741287399829</v>
      </c>
      <c r="X4" s="16">
        <f t="shared" si="3"/>
        <v>15.564028092759969</v>
      </c>
    </row>
    <row r="5" spans="1:24" x14ac:dyDescent="0.3">
      <c r="A5" s="45"/>
      <c r="B5" s="8" t="s">
        <v>15</v>
      </c>
      <c r="C5" s="9">
        <v>349585</v>
      </c>
      <c r="D5" s="9">
        <v>3440792</v>
      </c>
      <c r="E5" s="9">
        <v>211831509</v>
      </c>
      <c r="F5" s="9">
        <v>278217693</v>
      </c>
      <c r="G5" s="9">
        <v>91214477</v>
      </c>
      <c r="H5" s="32">
        <f t="shared" si="4"/>
        <v>0.23311901628037116</v>
      </c>
      <c r="I5" s="32">
        <f t="shared" si="5"/>
        <v>0.22217291922257376</v>
      </c>
      <c r="K5" s="17">
        <f>(E5*dpe!D6)/10^9</f>
        <v>8.5791761144999992</v>
      </c>
      <c r="L5" s="17">
        <f>(E5*dpe!B6)/10^9</f>
        <v>6.5667767789999996</v>
      </c>
      <c r="M5" s="17">
        <f>(E5*dpe!C6)/10^9</f>
        <v>10.591575450000001</v>
      </c>
      <c r="N5" s="44">
        <f t="shared" si="6"/>
        <v>0.10887682490118501</v>
      </c>
      <c r="O5" s="13">
        <f t="shared" si="7"/>
        <v>0.34438729726106809</v>
      </c>
      <c r="P5" s="13"/>
      <c r="Q5" s="13"/>
      <c r="S5" s="17">
        <f t="shared" si="0"/>
        <v>6.5543848590513383</v>
      </c>
      <c r="T5" s="17">
        <f t="shared" si="1"/>
        <v>6.3584065742292051</v>
      </c>
      <c r="W5" s="17">
        <f t="shared" si="2"/>
        <v>30.941501054271097</v>
      </c>
      <c r="X5" s="17">
        <f t="shared" si="3"/>
        <v>30.016339893179939</v>
      </c>
    </row>
    <row r="6" spans="1:24" x14ac:dyDescent="0.3">
      <c r="A6" s="45"/>
      <c r="B6" s="6" t="s">
        <v>16</v>
      </c>
      <c r="C6" s="7">
        <v>125374</v>
      </c>
      <c r="D6" s="7">
        <v>1180963</v>
      </c>
      <c r="E6" s="7">
        <v>72082435</v>
      </c>
      <c r="F6" s="7">
        <v>96273096</v>
      </c>
      <c r="G6" s="7">
        <v>31145112</v>
      </c>
      <c r="H6" s="28">
        <f t="shared" si="4"/>
        <v>7.9326189090659763E-2</v>
      </c>
      <c r="I6" s="28">
        <f t="shared" si="5"/>
        <v>7.6255117195066835E-2</v>
      </c>
      <c r="K6" s="18">
        <f>(E6*dpe!D7)/10^9</f>
        <v>4.3609873175000002</v>
      </c>
      <c r="L6" s="18">
        <f>(E6*dpe!B7)/10^9</f>
        <v>3.676204185</v>
      </c>
      <c r="M6" s="18">
        <f>(E6*dpe!C7)/10^9</f>
        <v>5.04577045</v>
      </c>
      <c r="N6" s="44">
        <f t="shared" si="6"/>
        <v>5.5344527985763149E-2</v>
      </c>
      <c r="O6" s="13">
        <f t="shared" si="7"/>
        <v>0.17505977446077298</v>
      </c>
      <c r="P6" s="13"/>
      <c r="Q6" s="13"/>
      <c r="S6" s="18">
        <f t="shared" si="0"/>
        <v>3.3317405847429415</v>
      </c>
      <c r="T6" s="18">
        <f t="shared" si="1"/>
        <v>3.2321204343685683</v>
      </c>
      <c r="W6" s="18">
        <f t="shared" si="2"/>
        <v>46.221254661318554</v>
      </c>
      <c r="X6" s="18">
        <f t="shared" si="3"/>
        <v>44.839223791046571</v>
      </c>
    </row>
    <row r="7" spans="1:24" x14ac:dyDescent="0.3">
      <c r="A7" s="45"/>
      <c r="B7" s="4" t="s">
        <v>17</v>
      </c>
      <c r="C7" s="5">
        <v>49317</v>
      </c>
      <c r="D7" s="5">
        <v>340202</v>
      </c>
      <c r="E7" s="5">
        <v>19635970</v>
      </c>
      <c r="F7" s="5">
        <v>26953763</v>
      </c>
      <c r="G7" s="5">
        <v>10898567</v>
      </c>
      <c r="H7" s="29">
        <f t="shared" si="4"/>
        <v>2.160924043698749E-2</v>
      </c>
      <c r="I7" s="29">
        <f t="shared" si="5"/>
        <v>2.1966940014205464E-2</v>
      </c>
      <c r="K7" s="19">
        <f>(E7*dpe!D8)/10^9</f>
        <v>1.6788754349999999</v>
      </c>
      <c r="L7" s="19">
        <f>(E7*dpe!B8)/10^9</f>
        <v>1.39415387</v>
      </c>
      <c r="M7" s="19">
        <f>(E7*dpe!C8)/10^9</f>
        <v>1.963597</v>
      </c>
      <c r="N7" s="44">
        <f t="shared" si="6"/>
        <v>2.1306314770535396E-2</v>
      </c>
      <c r="O7" s="13">
        <f t="shared" si="7"/>
        <v>6.7393810988498032E-2</v>
      </c>
      <c r="P7" s="13"/>
      <c r="Q7" s="13"/>
      <c r="S7" s="19">
        <f t="shared" si="0"/>
        <v>1.2826401491862309</v>
      </c>
      <c r="T7" s="19">
        <f t="shared" si="1"/>
        <v>1.2442887825992672</v>
      </c>
      <c r="W7" s="19">
        <f t="shared" si="2"/>
        <v>65.320946670127881</v>
      </c>
      <c r="X7" s="19">
        <f t="shared" si="3"/>
        <v>63.367828663379875</v>
      </c>
    </row>
    <row r="8" spans="1:24" x14ac:dyDescent="0.3">
      <c r="A8" s="45"/>
      <c r="B8" s="4" t="s">
        <v>18</v>
      </c>
      <c r="C8" s="5">
        <v>15470</v>
      </c>
      <c r="D8" s="5">
        <v>71409</v>
      </c>
      <c r="E8" s="5">
        <v>4033551</v>
      </c>
      <c r="F8" s="5">
        <v>5891607</v>
      </c>
      <c r="G8" s="5">
        <v>3419260</v>
      </c>
      <c r="H8" s="29">
        <f t="shared" si="4"/>
        <v>4.438893182962254E-3</v>
      </c>
      <c r="I8" s="29">
        <f t="shared" si="5"/>
        <v>4.6108994640666366E-3</v>
      </c>
      <c r="K8" s="19">
        <f>(E8*dpe!D9)/10^9</f>
        <v>0.50621065050000003</v>
      </c>
      <c r="L8" s="19">
        <f>(E8*dpe!B9)/10^9</f>
        <v>0.40738865099999999</v>
      </c>
      <c r="M8" s="19">
        <f>(E8*dpe!C9)/10^9</f>
        <v>0.60503264999999995</v>
      </c>
      <c r="N8" s="44">
        <f t="shared" si="6"/>
        <v>6.4242309077269218E-3</v>
      </c>
      <c r="O8" s="13">
        <f t="shared" si="7"/>
        <v>2.0320426512263338E-2</v>
      </c>
      <c r="P8" s="13"/>
      <c r="Q8" s="13"/>
      <c r="S8" s="19">
        <f t="shared" si="0"/>
        <v>0.38673870064516069</v>
      </c>
      <c r="T8" s="19">
        <f t="shared" si="1"/>
        <v>0.3751750850112523</v>
      </c>
      <c r="W8" s="19">
        <f t="shared" si="2"/>
        <v>95.880453884222788</v>
      </c>
      <c r="X8" s="19">
        <f t="shared" si="3"/>
        <v>93.013596459113145</v>
      </c>
    </row>
    <row r="9" spans="1:24" x14ac:dyDescent="0.3">
      <c r="A9" s="45" t="s">
        <v>25</v>
      </c>
      <c r="B9" s="2" t="s">
        <v>12</v>
      </c>
      <c r="C9" s="3">
        <v>543011</v>
      </c>
      <c r="D9" s="3">
        <v>682853</v>
      </c>
      <c r="E9" s="3">
        <v>77128766</v>
      </c>
      <c r="F9" s="3">
        <v>115146708</v>
      </c>
      <c r="G9" s="3">
        <v>84748236</v>
      </c>
      <c r="H9" s="30">
        <f>E9/SUM($E$9:$E$15)</f>
        <v>3.8900163002461248E-2</v>
      </c>
      <c r="I9" s="30">
        <f>D9/SUM($D$9:$D$15)</f>
        <v>3.5649934581600248E-2</v>
      </c>
      <c r="K9" s="15">
        <f>(E9*dpe!D3)/10^9</f>
        <v>0.23138629799999999</v>
      </c>
      <c r="L9" s="15">
        <f>(E9*dpe!B3)/10^9</f>
        <v>0</v>
      </c>
      <c r="M9" s="15">
        <f>(E9*dpe!C3)/10^9</f>
        <v>0.46277259599999998</v>
      </c>
      <c r="N9" s="44">
        <f t="shared" si="6"/>
        <v>2.9364830743246325E-3</v>
      </c>
      <c r="O9" s="13">
        <f>K9/SUM($K$9:$K$15)</f>
        <v>4.2940233582232602E-3</v>
      </c>
      <c r="P9" s="13"/>
      <c r="Q9" s="13"/>
      <c r="S9" s="15">
        <f t="shared" si="0"/>
        <v>0.1767762810743429</v>
      </c>
      <c r="T9" s="15">
        <f t="shared" si="1"/>
        <v>0.17149061154055856</v>
      </c>
      <c r="W9" s="15">
        <f t="shared" si="2"/>
        <v>2.2919630410571186</v>
      </c>
      <c r="X9" s="15">
        <f t="shared" si="3"/>
        <v>2.2234325846799954</v>
      </c>
    </row>
    <row r="10" spans="1:24" x14ac:dyDescent="0.3">
      <c r="A10" s="45"/>
      <c r="B10" s="2" t="s">
        <v>13</v>
      </c>
      <c r="C10" s="3">
        <v>1983630</v>
      </c>
      <c r="D10" s="3">
        <v>2275388</v>
      </c>
      <c r="E10" s="3">
        <v>251733936</v>
      </c>
      <c r="F10" s="3">
        <v>376130113</v>
      </c>
      <c r="G10" s="3">
        <v>281250751</v>
      </c>
      <c r="H10" s="30">
        <f t="shared" ref="H10:H15" si="8">E10/SUM($E$9:$E$15)</f>
        <v>0.12696289142822728</v>
      </c>
      <c r="I10" s="30">
        <f t="shared" ref="I10:I15" si="9">D10/SUM($D$9:$D$15)</f>
        <v>0.11879194108799145</v>
      </c>
      <c r="K10" s="15">
        <f>(E10*dpe!D4)/10^9</f>
        <v>2.2656054239999999</v>
      </c>
      <c r="L10" s="15">
        <f>(E10*dpe!B4)/10^9</f>
        <v>1.762137552</v>
      </c>
      <c r="M10" s="15">
        <f>(E10*dpe!C4)/10^9</f>
        <v>2.7690732960000002</v>
      </c>
      <c r="N10" s="44">
        <f t="shared" si="6"/>
        <v>2.8752402532815847E-2</v>
      </c>
      <c r="O10" s="13">
        <f t="shared" ref="O10:O15" si="10">K10/SUM($K$9:$K$15)</f>
        <v>4.2044678942801159E-2</v>
      </c>
      <c r="P10" s="13"/>
      <c r="Q10" s="13"/>
      <c r="S10" s="15">
        <f t="shared" si="0"/>
        <v>1.7308946324755141</v>
      </c>
      <c r="T10" s="15">
        <f t="shared" si="1"/>
        <v>1.6791403079164455</v>
      </c>
      <c r="W10" s="15">
        <f t="shared" si="2"/>
        <v>6.8758891231713557</v>
      </c>
      <c r="X10" s="15">
        <f t="shared" si="3"/>
        <v>6.6702977540399857</v>
      </c>
    </row>
    <row r="11" spans="1:24" x14ac:dyDescent="0.3">
      <c r="A11" s="45"/>
      <c r="B11" s="1" t="s">
        <v>14</v>
      </c>
      <c r="C11">
        <v>8746392</v>
      </c>
      <c r="D11">
        <v>9544804</v>
      </c>
      <c r="E11">
        <v>1034110419</v>
      </c>
      <c r="F11">
        <v>1711342293</v>
      </c>
      <c r="G11">
        <v>1131670843</v>
      </c>
      <c r="H11" s="31">
        <f t="shared" si="8"/>
        <v>0.52155720813222262</v>
      </c>
      <c r="I11" s="31">
        <f t="shared" si="9"/>
        <v>0.49830876952169262</v>
      </c>
      <c r="K11" s="16">
        <f>(E11*dpe!D5)/10^9</f>
        <v>21.716318799</v>
      </c>
      <c r="L11" s="16">
        <f>(E11*dpe!B5)/10^9</f>
        <v>12.409325028</v>
      </c>
      <c r="M11" s="16">
        <f>(E11*dpe!C5)/10^9</f>
        <v>31.023312570000002</v>
      </c>
      <c r="N11" s="44">
        <f t="shared" si="6"/>
        <v>0.27559800706047571</v>
      </c>
      <c r="O11" s="13">
        <f t="shared" si="10"/>
        <v>0.40300735602558846</v>
      </c>
      <c r="P11" s="13"/>
      <c r="Q11" s="13"/>
      <c r="S11" s="16">
        <f t="shared" si="0"/>
        <v>16.591000025040639</v>
      </c>
      <c r="T11" s="16">
        <f t="shared" si="1"/>
        <v>16.094923612331783</v>
      </c>
      <c r="W11" s="16">
        <f t="shared" si="2"/>
        <v>16.043741287399833</v>
      </c>
      <c r="X11" s="16">
        <f t="shared" si="3"/>
        <v>15.564028092759969</v>
      </c>
    </row>
    <row r="12" spans="1:24" x14ac:dyDescent="0.3">
      <c r="A12" s="45"/>
      <c r="B12" s="8" t="s">
        <v>15</v>
      </c>
      <c r="C12" s="9">
        <v>4595104</v>
      </c>
      <c r="D12" s="9">
        <v>4919378</v>
      </c>
      <c r="E12" s="9">
        <v>467857633</v>
      </c>
      <c r="F12" s="9">
        <v>824355848</v>
      </c>
      <c r="G12" s="9">
        <v>479720428</v>
      </c>
      <c r="H12" s="32">
        <f t="shared" si="8"/>
        <v>0.23596563421805156</v>
      </c>
      <c r="I12" s="32">
        <f t="shared" si="9"/>
        <v>0.2568276098694206</v>
      </c>
      <c r="K12" s="17">
        <f>(E12*dpe!D6)/10^9</f>
        <v>18.948234136500002</v>
      </c>
      <c r="L12" s="17">
        <f>(E12*dpe!B6)/10^9</f>
        <v>14.503586623</v>
      </c>
      <c r="M12" s="17">
        <f>(E12*dpe!C6)/10^9</f>
        <v>23.39288165</v>
      </c>
      <c r="N12" s="44">
        <f t="shared" si="6"/>
        <v>0.24046872831757943</v>
      </c>
      <c r="O12" s="13">
        <f t="shared" si="10"/>
        <v>0.35163776196987412</v>
      </c>
      <c r="P12" s="13"/>
      <c r="Q12" s="13"/>
      <c r="S12" s="17">
        <f t="shared" si="0"/>
        <v>14.476217444718282</v>
      </c>
      <c r="T12" s="17">
        <f t="shared" si="1"/>
        <v>14.043373733746639</v>
      </c>
      <c r="W12" s="17">
        <f t="shared" si="2"/>
        <v>30.941501054271097</v>
      </c>
      <c r="X12" s="17">
        <f t="shared" si="3"/>
        <v>30.016339893179939</v>
      </c>
    </row>
    <row r="13" spans="1:24" x14ac:dyDescent="0.3">
      <c r="A13" s="45"/>
      <c r="B13" s="6" t="s">
        <v>16</v>
      </c>
      <c r="C13" s="7">
        <v>1180114</v>
      </c>
      <c r="D13" s="7">
        <v>1251407</v>
      </c>
      <c r="E13" s="7">
        <v>108099929</v>
      </c>
      <c r="F13" s="7">
        <v>192601830</v>
      </c>
      <c r="G13" s="7">
        <v>106960777</v>
      </c>
      <c r="H13" s="28">
        <f t="shared" si="8"/>
        <v>5.4520577428329241E-2</v>
      </c>
      <c r="I13" s="28">
        <f t="shared" si="9"/>
        <v>6.5332623104762844E-2</v>
      </c>
      <c r="K13" s="18">
        <f>(E13*dpe!D7)/10^9</f>
        <v>6.5400457044999998</v>
      </c>
      <c r="L13" s="18">
        <f>(E13*dpe!B7)/10^9</f>
        <v>5.5130963790000003</v>
      </c>
      <c r="M13" s="18">
        <f>(E13*dpe!C7)/10^9</f>
        <v>7.5669950300000002</v>
      </c>
      <c r="N13" s="44">
        <f t="shared" si="6"/>
        <v>8.299857719567201E-2</v>
      </c>
      <c r="O13" s="13">
        <f t="shared" si="10"/>
        <v>0.12136893697556239</v>
      </c>
      <c r="P13" s="13"/>
      <c r="Q13" s="13"/>
      <c r="S13" s="18">
        <f t="shared" si="0"/>
        <v>4.9965143471794553</v>
      </c>
      <c r="T13" s="18">
        <f t="shared" si="1"/>
        <v>4.8471169082272461</v>
      </c>
      <c r="W13" s="18">
        <f t="shared" si="2"/>
        <v>46.221254661318561</v>
      </c>
      <c r="X13" s="18">
        <f t="shared" si="3"/>
        <v>44.839223791046578</v>
      </c>
    </row>
    <row r="14" spans="1:24" x14ac:dyDescent="0.3">
      <c r="A14" s="45"/>
      <c r="B14" s="4" t="s">
        <v>17</v>
      </c>
      <c r="C14" s="5">
        <v>337530</v>
      </c>
      <c r="D14" s="5">
        <v>360358</v>
      </c>
      <c r="E14" s="5">
        <v>32838353</v>
      </c>
      <c r="F14" s="5">
        <v>58805456</v>
      </c>
      <c r="G14" s="5">
        <v>36096723</v>
      </c>
      <c r="H14" s="29">
        <f t="shared" si="8"/>
        <v>1.6562138235588553E-2</v>
      </c>
      <c r="I14" s="29">
        <f t="shared" si="9"/>
        <v>1.8813330432693863E-2</v>
      </c>
      <c r="K14" s="19">
        <f>(E14*dpe!D8)/10^9</f>
        <v>2.8076791815000002</v>
      </c>
      <c r="L14" s="19">
        <f>(E14*dpe!B8)/10^9</f>
        <v>2.3315230630000001</v>
      </c>
      <c r="M14" s="19">
        <f>(E14*dpe!C8)/10^9</f>
        <v>3.2838352999999998</v>
      </c>
      <c r="N14" s="44">
        <f t="shared" si="6"/>
        <v>3.563176586458195E-2</v>
      </c>
      <c r="O14" s="13">
        <f t="shared" si="10"/>
        <v>5.2104381685376053E-2</v>
      </c>
      <c r="P14" s="13"/>
      <c r="Q14" s="13"/>
      <c r="S14" s="19">
        <f t="shared" si="0"/>
        <v>2.1450323050478337</v>
      </c>
      <c r="T14" s="19">
        <f t="shared" si="1"/>
        <v>2.080895126491586</v>
      </c>
      <c r="W14" s="19">
        <f t="shared" si="2"/>
        <v>65.320946670127881</v>
      </c>
      <c r="X14" s="19">
        <f t="shared" si="3"/>
        <v>63.367828663379861</v>
      </c>
    </row>
    <row r="15" spans="1:24" x14ac:dyDescent="0.3">
      <c r="A15" s="45"/>
      <c r="B15" s="4" t="s">
        <v>18</v>
      </c>
      <c r="C15" s="5">
        <v>114696</v>
      </c>
      <c r="D15" s="5">
        <v>120209</v>
      </c>
      <c r="E15" s="5">
        <v>10967283</v>
      </c>
      <c r="F15" s="5">
        <v>20659998</v>
      </c>
      <c r="G15" s="5">
        <v>19323331</v>
      </c>
      <c r="H15" s="29">
        <f t="shared" si="8"/>
        <v>5.531387555119476E-3</v>
      </c>
      <c r="I15" s="29">
        <f t="shared" si="9"/>
        <v>6.2757914018384394E-3</v>
      </c>
      <c r="K15" s="19">
        <f>(E15*dpe!D9)/10^9</f>
        <v>1.3763940164999999</v>
      </c>
      <c r="L15" s="19">
        <f>(E15*dpe!B9)/10^9</f>
        <v>1.1076955829999999</v>
      </c>
      <c r="M15" s="19">
        <f>(E15*dpe!C9)/10^9</f>
        <v>1.6450924499999999</v>
      </c>
      <c r="N15" s="44">
        <f t="shared" si="6"/>
        <v>1.7467575945460473E-2</v>
      </c>
      <c r="O15" s="13">
        <f t="shared" si="10"/>
        <v>2.5542861042574489E-2</v>
      </c>
      <c r="P15" s="13"/>
      <c r="Q15" s="13"/>
      <c r="S15" s="19">
        <f t="shared" si="0"/>
        <v>1.0515480719167205</v>
      </c>
      <c r="T15" s="19">
        <f t="shared" si="1"/>
        <v>1.0201064352148916</v>
      </c>
      <c r="W15" s="19">
        <f t="shared" si="2"/>
        <v>95.880453884222788</v>
      </c>
      <c r="X15" s="19">
        <f t="shared" si="3"/>
        <v>93.013596459113131</v>
      </c>
    </row>
    <row r="16" spans="1:24" x14ac:dyDescent="0.3">
      <c r="A16" s="10" t="s">
        <v>27</v>
      </c>
      <c r="J16" s="10" t="s">
        <v>32</v>
      </c>
      <c r="K16" s="16">
        <f>SUM(K2:K15)</f>
        <v>78.797082136500009</v>
      </c>
      <c r="L16" s="34">
        <f>SUM(L2:L15)</f>
        <v>55.428109333999998</v>
      </c>
      <c r="M16" s="16">
        <f>SUM(M2:M15)</f>
        <v>102.16605493899999</v>
      </c>
      <c r="S16" s="10">
        <f>60.2</f>
        <v>60.2</v>
      </c>
      <c r="T16" s="10">
        <f>S16-1.8</f>
        <v>58.400000000000006</v>
      </c>
    </row>
    <row r="23" spans="20:20" x14ac:dyDescent="0.3">
      <c r="T23" s="35"/>
    </row>
  </sheetData>
  <mergeCells count="2">
    <mergeCell ref="A2:A8"/>
    <mergeCell ref="A9:A15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AF40-63B2-4B0A-AA51-87B40C6B2EE4}">
  <dimension ref="A1:Q31"/>
  <sheetViews>
    <sheetView workbookViewId="0">
      <selection activeCell="Q10" sqref="Q10"/>
    </sheetView>
  </sheetViews>
  <sheetFormatPr baseColWidth="10" defaultRowHeight="14.4" x14ac:dyDescent="0.3"/>
  <cols>
    <col min="1" max="1" width="16.33203125" bestFit="1" customWidth="1"/>
    <col min="5" max="5" width="17.5546875" bestFit="1" customWidth="1"/>
    <col min="6" max="15" width="11.33203125" bestFit="1" customWidth="1"/>
  </cols>
  <sheetData>
    <row r="1" spans="1:17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s="36" t="s">
        <v>56</v>
      </c>
      <c r="G1" s="36" t="s">
        <v>57</v>
      </c>
      <c r="H1" s="36" t="s">
        <v>58</v>
      </c>
      <c r="I1" s="36" t="s">
        <v>59</v>
      </c>
      <c r="J1" s="36" t="s">
        <v>60</v>
      </c>
      <c r="K1" s="36" t="s">
        <v>61</v>
      </c>
      <c r="L1" s="36" t="s">
        <v>62</v>
      </c>
      <c r="M1" s="36" t="s">
        <v>63</v>
      </c>
      <c r="N1" s="36" t="s">
        <v>64</v>
      </c>
      <c r="O1" s="36" t="s">
        <v>65</v>
      </c>
    </row>
    <row r="2" spans="1:17" x14ac:dyDescent="0.3">
      <c r="A2" t="s">
        <v>66</v>
      </c>
      <c r="B2" t="s">
        <v>32</v>
      </c>
      <c r="C2" t="s">
        <v>67</v>
      </c>
      <c r="D2" t="s">
        <v>68</v>
      </c>
      <c r="E2" t="s">
        <v>69</v>
      </c>
      <c r="F2" s="37">
        <f>[1]Results_direct!G19</f>
        <v>2.3617168049999999</v>
      </c>
      <c r="G2" s="37">
        <f>[1]Results_direct!H19</f>
        <v>2.3684003230555555</v>
      </c>
      <c r="H2" s="37">
        <f>[1]Results_direct!I19</f>
        <v>2.3741615249999999</v>
      </c>
      <c r="I2" s="37">
        <f>[1]Results_direct!J19</f>
        <v>1.8096136127777775</v>
      </c>
      <c r="J2" s="37">
        <f>[1]Results_direct!K19</f>
        <v>1.8921314766666668</v>
      </c>
      <c r="K2" s="37">
        <f>[1]Results_direct!L19</f>
        <v>1.8496869999999999</v>
      </c>
      <c r="L2" s="37">
        <f>[1]Results_direct!M19</f>
        <v>1.6840245544444443</v>
      </c>
      <c r="M2" s="37">
        <f>[1]Results_direct!N19</f>
        <v>1.7059517444444445</v>
      </c>
      <c r="N2" s="37">
        <f>[1]Results_direct!O19</f>
        <v>1.6029399527777777</v>
      </c>
      <c r="O2" s="37">
        <f>[1]Results_direct!P19</f>
        <v>1.4556019</v>
      </c>
    </row>
    <row r="3" spans="1:17" x14ac:dyDescent="0.3">
      <c r="A3" t="s">
        <v>70</v>
      </c>
      <c r="B3" t="s">
        <v>32</v>
      </c>
      <c r="C3" t="s">
        <v>67</v>
      </c>
      <c r="D3" t="s">
        <v>68</v>
      </c>
      <c r="E3" t="s">
        <v>69</v>
      </c>
      <c r="F3" s="37">
        <f>[1]Results_direct!G22</f>
        <v>0.16221128579999999</v>
      </c>
      <c r="G3" s="37">
        <f>[1]Results_direct!H22</f>
        <v>0.180716244</v>
      </c>
      <c r="H3" s="37">
        <f>[1]Results_direct!I22</f>
        <v>0.18994063664999999</v>
      </c>
      <c r="I3" s="37">
        <f>[1]Results_direct!J22</f>
        <v>0.1406489169</v>
      </c>
      <c r="J3" s="37">
        <f>[1]Results_direct!K22</f>
        <v>0.14557608270000003</v>
      </c>
      <c r="K3" s="37">
        <f>[1]Results_direct!L22</f>
        <v>0.15114522449999998</v>
      </c>
      <c r="L3" s="37">
        <f>[1]Results_direct!M22</f>
        <v>0.14240657095335002</v>
      </c>
      <c r="M3" s="37">
        <f>[1]Results_direct!N22</f>
        <v>0.10546940648355001</v>
      </c>
      <c r="N3" s="37">
        <f>[1]Results_direct!O22</f>
        <v>9.7846912472250011E-2</v>
      </c>
      <c r="O3" s="37">
        <f>[1]Results_direct!P22</f>
        <v>8.3058594077249984E-2</v>
      </c>
    </row>
    <row r="4" spans="1:17" x14ac:dyDescent="0.3">
      <c r="A4" t="s">
        <v>71</v>
      </c>
      <c r="B4" t="s">
        <v>32</v>
      </c>
      <c r="C4" t="s">
        <v>67</v>
      </c>
      <c r="D4" t="s">
        <v>68</v>
      </c>
      <c r="E4" t="s">
        <v>69</v>
      </c>
      <c r="F4" s="37">
        <f>[1]Results_direct!G31</f>
        <v>8.4229174127000004</v>
      </c>
      <c r="G4" s="37">
        <f>[1]Results_direct!H31</f>
        <v>9.1090174989000019</v>
      </c>
      <c r="H4" s="37">
        <f>[1]Results_direct!I31</f>
        <v>9.2302944525000008</v>
      </c>
      <c r="I4" s="37">
        <f>[1]Results_direct!J31</f>
        <v>7.8725426346000003</v>
      </c>
      <c r="J4" s="37">
        <f>[1]Results_direct!K31</f>
        <v>6.8268944310000004</v>
      </c>
      <c r="K4" s="37">
        <f>[1]Results_direct!L31</f>
        <v>6.6057161310000003</v>
      </c>
      <c r="L4" s="37">
        <f>[1]Results_direct!M31</f>
        <v>6.2676804599000002</v>
      </c>
      <c r="M4" s="37">
        <f>[1]Results_direct!N31</f>
        <v>6.3293166279999999</v>
      </c>
      <c r="N4" s="37">
        <f>[1]Results_direct!O31</f>
        <v>6.6763828185999987</v>
      </c>
      <c r="O4" s="37">
        <f>[1]Results_direct!P31</f>
        <v>6.5729902524000003</v>
      </c>
    </row>
    <row r="5" spans="1:17" x14ac:dyDescent="0.3">
      <c r="A5" t="s">
        <v>72</v>
      </c>
      <c r="B5" t="s">
        <v>32</v>
      </c>
      <c r="C5" t="s">
        <v>67</v>
      </c>
      <c r="D5" t="s">
        <v>68</v>
      </c>
      <c r="E5" t="s">
        <v>69</v>
      </c>
      <c r="F5" s="37">
        <f>[1]Results_direct!G3+[1]Results_direct!G14</f>
        <v>0</v>
      </c>
      <c r="G5" s="37">
        <f>[1]Results_direct!H3+[1]Results_direct!H14</f>
        <v>0</v>
      </c>
      <c r="H5" s="37">
        <f>[1]Results_direct!I3+[1]Results_direct!I14</f>
        <v>0</v>
      </c>
      <c r="I5" s="37">
        <f>[1]Results_direct!J3+[1]Results_direct!J14</f>
        <v>0</v>
      </c>
      <c r="J5" s="37">
        <f>[1]Results_direct!K3+[1]Results_direct!K14</f>
        <v>0</v>
      </c>
      <c r="K5" s="37">
        <f>[1]Results_direct!L3+[1]Results_direct!L14</f>
        <v>0</v>
      </c>
      <c r="L5" s="37">
        <f>[1]Results_direct!M3+[1]Results_direct!M14</f>
        <v>0</v>
      </c>
      <c r="M5" s="37">
        <f>[1]Results_direct!N3+[1]Results_direct!N14</f>
        <v>0</v>
      </c>
      <c r="N5" s="37">
        <f>[1]Results_direct!O3+[1]Results_direct!O14</f>
        <v>0</v>
      </c>
      <c r="O5" s="37">
        <f>[1]Results_direct!P3+[1]Results_direct!P14</f>
        <v>0</v>
      </c>
    </row>
    <row r="6" spans="1:17" x14ac:dyDescent="0.3">
      <c r="A6" t="s">
        <v>73</v>
      </c>
      <c r="B6" t="s">
        <v>32</v>
      </c>
      <c r="C6" t="s">
        <v>67</v>
      </c>
      <c r="D6" t="s">
        <v>68</v>
      </c>
      <c r="E6" t="s">
        <v>69</v>
      </c>
      <c r="F6" s="37">
        <f>[1]Results_direct!G25</f>
        <v>30.121973175000001</v>
      </c>
      <c r="G6" s="37">
        <f>[1]Results_direct!H25</f>
        <v>33.347376936000003</v>
      </c>
      <c r="H6" s="37">
        <f>[1]Results_direct!I25</f>
        <v>34.419351239999997</v>
      </c>
      <c r="I6" s="37">
        <f>[1]Results_direct!J25</f>
        <v>25.720249109999997</v>
      </c>
      <c r="J6" s="37">
        <f>[1]Results_direct!K25</f>
        <v>27.695446418999996</v>
      </c>
      <c r="K6" s="37">
        <f>[1]Results_direct!L25</f>
        <v>29.965841673000003</v>
      </c>
      <c r="L6" s="37">
        <f>[1]Results_direct!M25</f>
        <v>29.112853922999999</v>
      </c>
      <c r="M6" s="37">
        <f>[1]Results_direct!N25</f>
        <v>27.398710875000003</v>
      </c>
      <c r="N6" s="37">
        <f>[1]Results_direct!O25</f>
        <v>26.958848318999998</v>
      </c>
      <c r="O6" s="37">
        <f>[1]Results_direct!P25</f>
        <v>25.512201699000002</v>
      </c>
    </row>
    <row r="7" spans="1:17" x14ac:dyDescent="0.3">
      <c r="A7" t="s">
        <v>74</v>
      </c>
      <c r="B7" t="s">
        <v>32</v>
      </c>
      <c r="C7" t="s">
        <v>67</v>
      </c>
      <c r="D7" t="s">
        <v>68</v>
      </c>
      <c r="E7" t="s">
        <v>69</v>
      </c>
      <c r="F7" s="37">
        <f>[1]Results_direct!G28</f>
        <v>19.828499445712001</v>
      </c>
      <c r="G7" s="37">
        <f>[1]Results_direct!H28</f>
        <v>20.939714107424003</v>
      </c>
      <c r="H7" s="37">
        <f>[1]Results_direct!I28</f>
        <v>21.075266297776004</v>
      </c>
      <c r="I7" s="37">
        <f>[1]Results_direct!J28</f>
        <v>17.465718798480005</v>
      </c>
      <c r="J7" s="37">
        <f>[1]Results_direct!K28</f>
        <v>17.527929119904005</v>
      </c>
      <c r="K7" s="37">
        <f>[1]Results_direct!L28</f>
        <v>16.433471725120008</v>
      </c>
      <c r="L7" s="37">
        <f>[1]Results_direct!M28</f>
        <v>16.338350288668405</v>
      </c>
      <c r="M7" s="37">
        <f>[1]Results_direct!N28</f>
        <v>14.735206653816402</v>
      </c>
      <c r="N7" s="37">
        <f>[1]Results_direct!O28</f>
        <v>13.775342320530417</v>
      </c>
      <c r="O7" s="37">
        <f>[1]Results_direct!P28</f>
        <v>13.626052801885731</v>
      </c>
    </row>
    <row r="8" spans="1:17" s="40" customFormat="1" x14ac:dyDescent="0.3">
      <c r="A8" s="38" t="s">
        <v>75</v>
      </c>
      <c r="B8" s="38" t="s">
        <v>32</v>
      </c>
      <c r="C8" s="38" t="s">
        <v>67</v>
      </c>
      <c r="D8" t="s">
        <v>68</v>
      </c>
      <c r="E8" s="38" t="s">
        <v>69</v>
      </c>
      <c r="F8" s="39">
        <f>[1]CITEPA!BF170/1000</f>
        <v>1.9514545495016609</v>
      </c>
      <c r="G8" s="39">
        <f>[1]CITEPA!BG170/1000</f>
        <v>1.9592831099753489</v>
      </c>
      <c r="H8" s="39">
        <f>[1]CITEPA!BH170/1000</f>
        <v>2.0012025124608344</v>
      </c>
      <c r="I8" s="39">
        <f>[1]CITEPA!BI170/1000</f>
        <v>2.1363713815289866</v>
      </c>
      <c r="J8" s="39">
        <f>[1]CITEPA!BJ170/1000</f>
        <v>2.2369066428657645</v>
      </c>
      <c r="K8" s="39">
        <f>[1]CITEPA!BK170/1000</f>
        <v>2.3491111633214432</v>
      </c>
      <c r="L8" s="39">
        <f>[1]CITEPA!BL170/1000</f>
        <v>2.3669724077728453</v>
      </c>
      <c r="M8" s="39">
        <f>[1]CITEPA!BM170/1000</f>
        <v>2.1578938015132261</v>
      </c>
      <c r="N8" s="39">
        <f>[1]CITEPA!BN170/1000</f>
        <v>1.8590579055575289</v>
      </c>
      <c r="O8" s="39">
        <f>[1]CITEPA!BO170/1000</f>
        <v>1.8206556613608247</v>
      </c>
    </row>
    <row r="9" spans="1:17" s="10" customFormat="1" x14ac:dyDescent="0.3">
      <c r="A9" s="10" t="s">
        <v>76</v>
      </c>
      <c r="B9" s="10" t="s">
        <v>32</v>
      </c>
      <c r="C9" s="10" t="s">
        <v>67</v>
      </c>
      <c r="D9" t="s">
        <v>68</v>
      </c>
      <c r="E9" s="10" t="s">
        <v>69</v>
      </c>
      <c r="F9" s="41">
        <f>SUM(F2:F7)</f>
        <v>60.897318124212006</v>
      </c>
      <c r="G9" s="41">
        <f t="shared" ref="G9:O9" si="0">SUM(G2:G7)</f>
        <v>65.945225109379564</v>
      </c>
      <c r="H9" s="41">
        <f t="shared" si="0"/>
        <v>67.289014151926011</v>
      </c>
      <c r="I9" s="41">
        <f t="shared" si="0"/>
        <v>53.008773072757783</v>
      </c>
      <c r="J9" s="41">
        <f t="shared" si="0"/>
        <v>54.087977529270674</v>
      </c>
      <c r="K9" s="41">
        <f t="shared" si="0"/>
        <v>55.00586175362001</v>
      </c>
      <c r="L9" s="41">
        <f t="shared" si="0"/>
        <v>53.545315796966193</v>
      </c>
      <c r="M9" s="41">
        <f t="shared" si="0"/>
        <v>50.274655307744396</v>
      </c>
      <c r="N9" s="41">
        <f t="shared" si="0"/>
        <v>49.111360323380438</v>
      </c>
      <c r="O9" s="41">
        <f t="shared" si="0"/>
        <v>47.249905247362989</v>
      </c>
      <c r="Q9" s="41">
        <f>O9-O8</f>
        <v>45.429249586002165</v>
      </c>
    </row>
    <row r="10" spans="1:17" s="10" customFormat="1" x14ac:dyDescent="0.3">
      <c r="A10" s="10" t="s">
        <v>77</v>
      </c>
      <c r="B10" s="10" t="s">
        <v>32</v>
      </c>
      <c r="C10" s="10" t="s">
        <v>67</v>
      </c>
      <c r="D10" t="s">
        <v>68</v>
      </c>
      <c r="E10" s="10" t="s">
        <v>69</v>
      </c>
      <c r="F10" s="41">
        <f>F3+F5+F6+F7+F8</f>
        <v>52.064138456013666</v>
      </c>
      <c r="G10" s="41">
        <f t="shared" ref="G10:O10" si="1">G3+G5+G6+G7+G8</f>
        <v>56.427090397399354</v>
      </c>
      <c r="H10" s="41">
        <f t="shared" si="1"/>
        <v>57.685760686886837</v>
      </c>
      <c r="I10" s="41">
        <f t="shared" si="1"/>
        <v>45.462988206908989</v>
      </c>
      <c r="J10" s="41">
        <f t="shared" si="1"/>
        <v>47.605858264469759</v>
      </c>
      <c r="K10" s="41">
        <f t="shared" si="1"/>
        <v>48.899569785941459</v>
      </c>
      <c r="L10" s="41">
        <f t="shared" si="1"/>
        <v>47.960583190394601</v>
      </c>
      <c r="M10" s="41">
        <f t="shared" si="1"/>
        <v>44.39728073681318</v>
      </c>
      <c r="N10" s="41">
        <f t="shared" si="1"/>
        <v>42.691095457560188</v>
      </c>
      <c r="O10" s="41">
        <f t="shared" si="1"/>
        <v>41.041968756323804</v>
      </c>
    </row>
    <row r="11" spans="1:17" s="10" customFormat="1" x14ac:dyDescent="0.3">
      <c r="A11" s="10" t="s">
        <v>78</v>
      </c>
      <c r="B11" s="10" t="s">
        <v>32</v>
      </c>
      <c r="C11" s="10" t="s">
        <v>67</v>
      </c>
      <c r="D11" t="s">
        <v>68</v>
      </c>
      <c r="E11" s="10" t="s">
        <v>69</v>
      </c>
      <c r="F11" s="41">
        <f>F2+F4</f>
        <v>10.784634217700001</v>
      </c>
      <c r="G11" s="41">
        <f t="shared" ref="G11:O11" si="2">G2+G4</f>
        <v>11.477417821955557</v>
      </c>
      <c r="H11" s="41">
        <f t="shared" si="2"/>
        <v>11.604455977500001</v>
      </c>
      <c r="I11" s="41">
        <f t="shared" si="2"/>
        <v>9.6821562473777778</v>
      </c>
      <c r="J11" s="41">
        <f t="shared" si="2"/>
        <v>8.7190259076666674</v>
      </c>
      <c r="K11" s="41">
        <f t="shared" si="2"/>
        <v>8.4554031310000006</v>
      </c>
      <c r="L11" s="41">
        <f t="shared" si="2"/>
        <v>7.9517050143444443</v>
      </c>
      <c r="M11" s="41">
        <f t="shared" si="2"/>
        <v>8.0352683724444454</v>
      </c>
      <c r="N11" s="41">
        <f t="shared" si="2"/>
        <v>8.2793227713777764</v>
      </c>
      <c r="O11" s="41">
        <f t="shared" si="2"/>
        <v>8.0285921523999999</v>
      </c>
    </row>
    <row r="12" spans="1:17" x14ac:dyDescent="0.3">
      <c r="A12" t="s">
        <v>66</v>
      </c>
      <c r="B12" t="s">
        <v>32</v>
      </c>
      <c r="C12" t="s">
        <v>67</v>
      </c>
      <c r="D12" t="s">
        <v>68</v>
      </c>
      <c r="E12" t="s">
        <v>79</v>
      </c>
      <c r="F12" s="37">
        <f>[1]Results_direct!G21</f>
        <v>1.3908160350000001</v>
      </c>
      <c r="G12" s="37">
        <f>[1]Results_direct!H21</f>
        <v>1.3161345027777778</v>
      </c>
      <c r="H12" s="37">
        <f>[1]Results_direct!I21</f>
        <v>1.3074356249999999</v>
      </c>
      <c r="I12" s="37">
        <f>[1]Results_direct!J21</f>
        <v>1.1387096652777777</v>
      </c>
      <c r="J12" s="37">
        <f>[1]Results_direct!K21</f>
        <v>1.1337533841666667</v>
      </c>
      <c r="K12" s="37">
        <f>[1]Results_direct!L21</f>
        <v>1.1406163300000001</v>
      </c>
      <c r="L12" s="37">
        <f>[1]Results_direct!M21</f>
        <v>1.0886198833333334</v>
      </c>
      <c r="M12" s="37">
        <f>[1]Results_direct!N21</f>
        <v>1.0821758255555556</v>
      </c>
      <c r="N12" s="37">
        <f>[1]Results_direct!O21</f>
        <v>0.99596250916666673</v>
      </c>
      <c r="O12" s="37">
        <f>[1]Results_direct!P21</f>
        <v>0.96846520888888898</v>
      </c>
    </row>
    <row r="13" spans="1:17" x14ac:dyDescent="0.3">
      <c r="A13" t="s">
        <v>70</v>
      </c>
      <c r="B13" t="s">
        <v>32</v>
      </c>
      <c r="C13" t="s">
        <v>67</v>
      </c>
      <c r="D13" t="s">
        <v>68</v>
      </c>
      <c r="E13" t="s">
        <v>79</v>
      </c>
      <c r="F13" s="37">
        <f>[1]Results_direct!G24</f>
        <v>0.1851137796</v>
      </c>
      <c r="G13" s="37">
        <f>[1]Results_direct!H24</f>
        <v>0.20675639550000005</v>
      </c>
      <c r="H13" s="37">
        <f>[1]Results_direct!I24</f>
        <v>0.22254499275000003</v>
      </c>
      <c r="I13" s="37">
        <f>[1]Results_direct!J24</f>
        <v>0.16591468484999999</v>
      </c>
      <c r="J13" s="37">
        <f>[1]Results_direct!K24</f>
        <v>0.17026808459999998</v>
      </c>
      <c r="K13" s="37">
        <f>[1]Results_direct!L24</f>
        <v>0.1765193259</v>
      </c>
      <c r="L13" s="37">
        <f>[1]Results_direct!M24</f>
        <v>0.16489991338680002</v>
      </c>
      <c r="M13" s="37">
        <f>[1]Results_direct!N24</f>
        <v>0.14510625657674997</v>
      </c>
      <c r="N13" s="37">
        <f>[1]Results_direct!O24</f>
        <v>0.13949302306259997</v>
      </c>
      <c r="O13" s="37">
        <f>[1]Results_direct!P24</f>
        <v>0.12256293229935</v>
      </c>
    </row>
    <row r="14" spans="1:17" x14ac:dyDescent="0.3">
      <c r="A14" t="s">
        <v>71</v>
      </c>
      <c r="B14" t="s">
        <v>32</v>
      </c>
      <c r="C14" t="s">
        <v>67</v>
      </c>
      <c r="D14" t="s">
        <v>68</v>
      </c>
      <c r="E14" t="s">
        <v>79</v>
      </c>
      <c r="F14" s="37">
        <f>[1]Results_direct!G32</f>
        <v>7.8788520737999983</v>
      </c>
      <c r="G14" s="37">
        <f>[1]Results_direct!H32</f>
        <v>8.2324989452999979</v>
      </c>
      <c r="H14" s="37">
        <f>[1]Results_direct!I32</f>
        <v>7.9564604580000005</v>
      </c>
      <c r="I14" s="37">
        <f>[1]Results_direct!J32</f>
        <v>7.239258811800001</v>
      </c>
      <c r="J14" s="37">
        <f>[1]Results_direct!K32</f>
        <v>6.1721441502000003</v>
      </c>
      <c r="K14" s="37">
        <f>[1]Results_direct!L32</f>
        <v>5.7711984435000003</v>
      </c>
      <c r="L14" s="37">
        <f>[1]Results_direct!M32</f>
        <v>5.5236464227999988</v>
      </c>
      <c r="M14" s="37">
        <f>[1]Results_direct!N32</f>
        <v>5.5778509715000002</v>
      </c>
      <c r="N14" s="37">
        <f>[1]Results_direct!O32</f>
        <v>5.7586224366000005</v>
      </c>
      <c r="O14" s="37">
        <f>[1]Results_direct!P32</f>
        <v>5.1949344876000003</v>
      </c>
    </row>
    <row r="15" spans="1:17" x14ac:dyDescent="0.3">
      <c r="A15" t="s">
        <v>72</v>
      </c>
      <c r="B15" t="s">
        <v>32</v>
      </c>
      <c r="C15" t="s">
        <v>67</v>
      </c>
      <c r="D15" t="s">
        <v>68</v>
      </c>
      <c r="E15" t="s">
        <v>79</v>
      </c>
      <c r="F15" s="37">
        <f>[1]Results_direct!G2+[1]Results_direct!G4+[1]Results_direct!G5+[1]Results_direct!G12+[1]Results_direct!G13+[1]Results_direct!G15</f>
        <v>0.32257604411111107</v>
      </c>
      <c r="G15" s="37">
        <f>[1]Results_direct!H2+[1]Results_direct!H4+[1]Results_direct!H5+[1]Results_direct!H12+[1]Results_direct!H13+[1]Results_direct!H15</f>
        <v>0.31910475394444443</v>
      </c>
      <c r="H15" s="37">
        <f>[1]Results_direct!I2+[1]Results_direct!I4+[1]Results_direct!I5+[1]Results_direct!I12+[1]Results_direct!I13+[1]Results_direct!I15</f>
        <v>0.37370069188888899</v>
      </c>
      <c r="I15" s="37">
        <f>[1]Results_direct!J2+[1]Results_direct!J4+[1]Results_direct!J5+[1]Results_direct!J12+[1]Results_direct!J13+[1]Results_direct!J15</f>
        <v>0.3015964607777778</v>
      </c>
      <c r="J15" s="37">
        <f>[1]Results_direct!K2+[1]Results_direct!K4+[1]Results_direct!K5+[1]Results_direct!K12+[1]Results_direct!K13+[1]Results_direct!K15</f>
        <v>0.20901167661111111</v>
      </c>
      <c r="K15" s="37">
        <f>[1]Results_direct!L2+[1]Results_direct!L4+[1]Results_direct!L5+[1]Results_direct!L12+[1]Results_direct!L13+[1]Results_direct!L15</f>
        <v>0.2307436988888889</v>
      </c>
      <c r="L15" s="37">
        <f>[1]Results_direct!M2+[1]Results_direct!M4+[1]Results_direct!M5+[1]Results_direct!M12+[1]Results_direct!M13+[1]Results_direct!M15</f>
        <v>0.26286529466666669</v>
      </c>
      <c r="M15" s="37">
        <f>[1]Results_direct!N2+[1]Results_direct!N4+[1]Results_direct!N5+[1]Results_direct!N12+[1]Results_direct!N13+[1]Results_direct!N15</f>
        <v>0.22300850955555557</v>
      </c>
      <c r="N15" s="37">
        <f>[1]Results_direct!O2+[1]Results_direct!O4+[1]Results_direct!O5+[1]Results_direct!O12+[1]Results_direct!O13+[1]Results_direct!O15</f>
        <v>0.21191157994444446</v>
      </c>
      <c r="O15" s="37">
        <f>[1]Results_direct!P2+[1]Results_direct!P4+[1]Results_direct!P5+[1]Results_direct!P12+[1]Results_direct!P13+[1]Results_direct!P15</f>
        <v>0.25661123322222218</v>
      </c>
    </row>
    <row r="16" spans="1:17" x14ac:dyDescent="0.3">
      <c r="A16" t="s">
        <v>73</v>
      </c>
      <c r="B16" t="s">
        <v>32</v>
      </c>
      <c r="C16" t="s">
        <v>67</v>
      </c>
      <c r="D16" t="s">
        <v>68</v>
      </c>
      <c r="E16" t="s">
        <v>79</v>
      </c>
      <c r="F16" s="37">
        <f>[1]Results_direct!G27</f>
        <v>12.364096667999998</v>
      </c>
      <c r="G16" s="37">
        <f>[1]Results_direct!H27</f>
        <v>14.132873006999999</v>
      </c>
      <c r="H16" s="37">
        <f>[1]Results_direct!I27</f>
        <v>15.195155423999998</v>
      </c>
      <c r="I16" s="37">
        <f>[1]Results_direct!J27</f>
        <v>13.052432448000001</v>
      </c>
      <c r="J16" s="37">
        <f>[1]Results_direct!K27</f>
        <v>13.877010750000002</v>
      </c>
      <c r="K16" s="37">
        <f>[1]Results_direct!L27</f>
        <v>14.113794927000002</v>
      </c>
      <c r="L16" s="37">
        <f>[1]Results_direct!M27</f>
        <v>14.589353301000001</v>
      </c>
      <c r="M16" s="37">
        <f>[1]Results_direct!N27</f>
        <v>14.375233268999999</v>
      </c>
      <c r="N16" s="37">
        <f>[1]Results_direct!O27</f>
        <v>14.383009595999999</v>
      </c>
      <c r="O16" s="37">
        <f>[1]Results_direct!P27</f>
        <v>12.773802363</v>
      </c>
    </row>
    <row r="17" spans="1:15" x14ac:dyDescent="0.3">
      <c r="A17" t="s">
        <v>74</v>
      </c>
      <c r="B17" t="s">
        <v>32</v>
      </c>
      <c r="C17" t="s">
        <v>67</v>
      </c>
      <c r="D17" t="s">
        <v>68</v>
      </c>
      <c r="E17" t="s">
        <v>79</v>
      </c>
      <c r="F17" s="37">
        <f>[1]Results_direct!G30</f>
        <v>11.456727621142962</v>
      </c>
      <c r="G17" s="37">
        <f>[1]Results_direct!H30</f>
        <v>11.485951769231296</v>
      </c>
      <c r="H17" s="37">
        <f>[1]Results_direct!I30</f>
        <v>11.689685000901601</v>
      </c>
      <c r="I17" s="37">
        <f>[1]Results_direct!J30</f>
        <v>10.464731793656801</v>
      </c>
      <c r="J17" s="37">
        <f>[1]Results_direct!K30</f>
        <v>10.713935382136963</v>
      </c>
      <c r="K17" s="37">
        <f>[1]Results_direct!L30</f>
        <v>9.3593265635008009</v>
      </c>
      <c r="L17" s="37">
        <f>[1]Results_direct!M30</f>
        <v>9.6610890193396024</v>
      </c>
      <c r="M17" s="37">
        <f>[1]Results_direct!N30</f>
        <v>9.1148092081582384</v>
      </c>
      <c r="N17" s="37">
        <f>[1]Results_direct!O30</f>
        <v>8.9584321871276025</v>
      </c>
      <c r="O17" s="37">
        <f>[1]Results_direct!P30</f>
        <v>8.6611141397895217</v>
      </c>
    </row>
    <row r="18" spans="1:15" s="40" customFormat="1" x14ac:dyDescent="0.3">
      <c r="A18" s="38" t="s">
        <v>75</v>
      </c>
      <c r="B18" s="38" t="s">
        <v>32</v>
      </c>
      <c r="C18" s="38" t="s">
        <v>67</v>
      </c>
      <c r="D18" t="s">
        <v>68</v>
      </c>
      <c r="E18" s="38" t="s">
        <v>79</v>
      </c>
      <c r="F18" s="39">
        <f>[1]CITEPA!BF176/1000</f>
        <v>8.1943076894442655</v>
      </c>
      <c r="G18" s="39">
        <f>[1]CITEPA!BG176/1000</f>
        <v>8.2215101933163588</v>
      </c>
      <c r="H18" s="39">
        <f>[1]CITEPA!BH176/1000</f>
        <v>8.1438703534421588</v>
      </c>
      <c r="I18" s="39">
        <f>[1]CITEPA!BI176/1000</f>
        <v>8.0247405416306421</v>
      </c>
      <c r="J18" s="39">
        <f>[1]CITEPA!BJ176/1000</f>
        <v>7.8529483754501408</v>
      </c>
      <c r="K18" s="39">
        <f>[1]CITEPA!BK176/1000</f>
        <v>7.582748330124871</v>
      </c>
      <c r="L18" s="39">
        <f>[1]CITEPA!BL176/1000</f>
        <v>7.2378520575507226</v>
      </c>
      <c r="M18" s="39">
        <f>[1]CITEPA!BM176/1000</f>
        <v>6.3208066625048334</v>
      </c>
      <c r="N18" s="39">
        <f>[1]CITEPA!BN176/1000</f>
        <v>5.3488708613007248</v>
      </c>
      <c r="O18" s="39">
        <f>[1]CITEPA!BO176/1000</f>
        <v>4.6425990100847709</v>
      </c>
    </row>
    <row r="19" spans="1:15" s="10" customFormat="1" x14ac:dyDescent="0.3">
      <c r="A19" s="10" t="s">
        <v>76</v>
      </c>
      <c r="B19" s="10" t="s">
        <v>32</v>
      </c>
      <c r="C19" s="10" t="s">
        <v>67</v>
      </c>
      <c r="D19" t="s">
        <v>68</v>
      </c>
      <c r="E19" s="10" t="s">
        <v>79</v>
      </c>
      <c r="F19" s="41">
        <f>SUM(F12:F17)</f>
        <v>33.598182221654071</v>
      </c>
      <c r="G19" s="41">
        <f t="shared" ref="G19:O19" si="3">SUM(G12:G17)</f>
        <v>35.693319373753511</v>
      </c>
      <c r="H19" s="41">
        <f t="shared" si="3"/>
        <v>36.74498219254049</v>
      </c>
      <c r="I19" s="41">
        <f t="shared" si="3"/>
        <v>32.362643864362362</v>
      </c>
      <c r="J19" s="41">
        <f t="shared" si="3"/>
        <v>32.276123427714744</v>
      </c>
      <c r="K19" s="41">
        <f t="shared" si="3"/>
        <v>30.792199288789693</v>
      </c>
      <c r="L19" s="41">
        <f t="shared" si="3"/>
        <v>31.290473834526402</v>
      </c>
      <c r="M19" s="41">
        <f t="shared" si="3"/>
        <v>30.518184040346096</v>
      </c>
      <c r="N19" s="41">
        <f t="shared" si="3"/>
        <v>30.447431331901313</v>
      </c>
      <c r="O19" s="41">
        <f t="shared" si="3"/>
        <v>27.977490364799984</v>
      </c>
    </row>
    <row r="20" spans="1:15" s="10" customFormat="1" x14ac:dyDescent="0.3">
      <c r="A20" s="10" t="s">
        <v>77</v>
      </c>
      <c r="B20" s="10" t="s">
        <v>32</v>
      </c>
      <c r="C20" s="10" t="s">
        <v>67</v>
      </c>
      <c r="D20" t="s">
        <v>68</v>
      </c>
      <c r="E20" s="10" t="s">
        <v>79</v>
      </c>
      <c r="F20" s="41">
        <f>F13+F15+F16+F17+F18</f>
        <v>32.522821802298338</v>
      </c>
      <c r="G20" s="41">
        <f t="shared" ref="G20:O20" si="4">G13+G15+G16+G17+G18</f>
        <v>34.366196118992093</v>
      </c>
      <c r="H20" s="41">
        <f t="shared" si="4"/>
        <v>35.624956462982645</v>
      </c>
      <c r="I20" s="41">
        <f t="shared" si="4"/>
        <v>32.009415928915224</v>
      </c>
      <c r="J20" s="41">
        <f t="shared" si="4"/>
        <v>32.823174268798219</v>
      </c>
      <c r="K20" s="41">
        <f t="shared" si="4"/>
        <v>31.463132845414563</v>
      </c>
      <c r="L20" s="41">
        <f t="shared" si="4"/>
        <v>31.916059585943792</v>
      </c>
      <c r="M20" s="41">
        <f t="shared" si="4"/>
        <v>30.178963905795374</v>
      </c>
      <c r="N20" s="41">
        <f t="shared" si="4"/>
        <v>29.041717247435372</v>
      </c>
      <c r="O20" s="41">
        <f t="shared" si="4"/>
        <v>26.456689678395868</v>
      </c>
    </row>
    <row r="21" spans="1:15" s="10" customFormat="1" x14ac:dyDescent="0.3">
      <c r="A21" s="10" t="s">
        <v>78</v>
      </c>
      <c r="B21" s="10" t="s">
        <v>32</v>
      </c>
      <c r="C21" s="10" t="s">
        <v>67</v>
      </c>
      <c r="D21" t="s">
        <v>68</v>
      </c>
      <c r="E21" s="10" t="s">
        <v>79</v>
      </c>
      <c r="F21" s="41">
        <f>F12+F14</f>
        <v>9.2696681087999977</v>
      </c>
      <c r="G21" s="41">
        <f t="shared" ref="G21:O21" si="5">G12+G14</f>
        <v>9.5486334480777764</v>
      </c>
      <c r="H21" s="41">
        <f t="shared" si="5"/>
        <v>9.2638960830000006</v>
      </c>
      <c r="I21" s="41">
        <f t="shared" si="5"/>
        <v>8.3779684770777791</v>
      </c>
      <c r="J21" s="41">
        <f t="shared" si="5"/>
        <v>7.3058975343666672</v>
      </c>
      <c r="K21" s="41">
        <f t="shared" si="5"/>
        <v>6.9118147735000006</v>
      </c>
      <c r="L21" s="41">
        <f t="shared" si="5"/>
        <v>6.612266306133332</v>
      </c>
      <c r="M21" s="41">
        <f t="shared" si="5"/>
        <v>6.660026797055556</v>
      </c>
      <c r="N21" s="41">
        <f t="shared" si="5"/>
        <v>6.7545849457666671</v>
      </c>
      <c r="O21" s="41">
        <f t="shared" si="5"/>
        <v>6.1633996964888897</v>
      </c>
    </row>
    <row r="22" spans="1:15" x14ac:dyDescent="0.3">
      <c r="A22" t="s">
        <v>66</v>
      </c>
      <c r="B22" t="s">
        <v>32</v>
      </c>
      <c r="C22" t="s">
        <v>67</v>
      </c>
      <c r="D22" t="s">
        <v>68</v>
      </c>
      <c r="E22" t="s">
        <v>80</v>
      </c>
      <c r="F22" s="37">
        <f>[1]Results_direct!G20</f>
        <v>3.7525328399999998</v>
      </c>
      <c r="G22" s="37">
        <f>[1]Results_direct!H20</f>
        <v>3.684534825833333</v>
      </c>
      <c r="H22" s="37">
        <f>[1]Results_direct!I20</f>
        <v>3.6815971499999995</v>
      </c>
      <c r="I22" s="37">
        <f>[1]Results_direct!J20</f>
        <v>2.9483232780555553</v>
      </c>
      <c r="J22" s="37">
        <f>[1]Results_direct!K20</f>
        <v>3.0258848608333335</v>
      </c>
      <c r="K22" s="37">
        <f>[1]Results_direct!L20</f>
        <v>2.9903033300000001</v>
      </c>
      <c r="L22" s="37">
        <f>[1]Results_direct!M20</f>
        <v>2.7726444377777777</v>
      </c>
      <c r="M22" s="37">
        <f>[1]Results_direct!N20</f>
        <v>2.7881275700000003</v>
      </c>
      <c r="N22" s="37">
        <f>[1]Results_direct!O20</f>
        <v>2.5989024619444443</v>
      </c>
      <c r="O22" s="37">
        <f>[1]Results_direct!P20</f>
        <v>2.4240671088888894</v>
      </c>
    </row>
    <row r="23" spans="1:15" x14ac:dyDescent="0.3">
      <c r="A23" t="s">
        <v>70</v>
      </c>
      <c r="B23" t="s">
        <v>32</v>
      </c>
      <c r="C23" t="s">
        <v>67</v>
      </c>
      <c r="D23" t="s">
        <v>68</v>
      </c>
      <c r="E23" t="s">
        <v>80</v>
      </c>
      <c r="F23" s="37">
        <f>[1]Results_direct!G23</f>
        <v>0.34732506540000002</v>
      </c>
      <c r="G23" s="37">
        <f>[1]Results_direct!H23</f>
        <v>0.38747263950000005</v>
      </c>
      <c r="H23" s="37">
        <f>[1]Results_direct!I23</f>
        <v>0.41248562940000005</v>
      </c>
      <c r="I23" s="37">
        <f>[1]Results_direct!J23</f>
        <v>0.30656360175000003</v>
      </c>
      <c r="J23" s="37">
        <f>[1]Results_direct!K23</f>
        <v>0.31584416729999998</v>
      </c>
      <c r="K23" s="37">
        <f>[1]Results_direct!L23</f>
        <v>0.32766455039999992</v>
      </c>
      <c r="L23" s="37">
        <f>[1]Results_direct!M23</f>
        <v>0.30730648434015001</v>
      </c>
      <c r="M23" s="37">
        <f>[1]Results_direct!N23</f>
        <v>0.25057566306029999</v>
      </c>
      <c r="N23" s="37">
        <f>[1]Results_direct!O23</f>
        <v>0.23733993553484997</v>
      </c>
      <c r="O23" s="37">
        <f>[1]Results_direct!P23</f>
        <v>0.20562152637660003</v>
      </c>
    </row>
    <row r="24" spans="1:15" x14ac:dyDescent="0.3">
      <c r="A24" t="s">
        <v>71</v>
      </c>
      <c r="B24" t="s">
        <v>32</v>
      </c>
      <c r="C24" t="s">
        <v>67</v>
      </c>
      <c r="D24" t="s">
        <v>68</v>
      </c>
      <c r="E24" t="s">
        <v>80</v>
      </c>
      <c r="F24" s="37">
        <f>F4+F14</f>
        <v>16.3017694865</v>
      </c>
      <c r="G24" s="37">
        <f t="shared" ref="G24:O24" si="6">G4+G14</f>
        <v>17.3415164442</v>
      </c>
      <c r="H24" s="37">
        <f t="shared" si="6"/>
        <v>17.186754910499999</v>
      </c>
      <c r="I24" s="37">
        <f t="shared" si="6"/>
        <v>15.111801446400001</v>
      </c>
      <c r="J24" s="37">
        <f t="shared" si="6"/>
        <v>12.999038581200001</v>
      </c>
      <c r="K24" s="37">
        <f t="shared" si="6"/>
        <v>12.376914574500001</v>
      </c>
      <c r="L24" s="37">
        <f t="shared" si="6"/>
        <v>11.791326882699998</v>
      </c>
      <c r="M24" s="37">
        <f t="shared" si="6"/>
        <v>11.907167599499999</v>
      </c>
      <c r="N24" s="37">
        <f t="shared" si="6"/>
        <v>12.4350052552</v>
      </c>
      <c r="O24" s="37">
        <f t="shared" si="6"/>
        <v>11.767924740000002</v>
      </c>
    </row>
    <row r="25" spans="1:15" x14ac:dyDescent="0.3">
      <c r="A25" t="s">
        <v>72</v>
      </c>
      <c r="B25" t="s">
        <v>32</v>
      </c>
      <c r="C25" t="s">
        <v>67</v>
      </c>
      <c r="D25" t="s">
        <v>68</v>
      </c>
      <c r="E25" t="s">
        <v>80</v>
      </c>
      <c r="F25" s="37">
        <f>F15+F5</f>
        <v>0.32257604411111107</v>
      </c>
      <c r="G25" s="37">
        <f t="shared" ref="G25:O25" si="7">G15+G5</f>
        <v>0.31910475394444443</v>
      </c>
      <c r="H25" s="37">
        <f t="shared" si="7"/>
        <v>0.37370069188888899</v>
      </c>
      <c r="I25" s="37">
        <f t="shared" si="7"/>
        <v>0.3015964607777778</v>
      </c>
      <c r="J25" s="37">
        <f t="shared" si="7"/>
        <v>0.20901167661111111</v>
      </c>
      <c r="K25" s="37">
        <f t="shared" si="7"/>
        <v>0.2307436988888889</v>
      </c>
      <c r="L25" s="37">
        <f t="shared" si="7"/>
        <v>0.26286529466666669</v>
      </c>
      <c r="M25" s="37">
        <f t="shared" si="7"/>
        <v>0.22300850955555557</v>
      </c>
      <c r="N25" s="37">
        <f t="shared" si="7"/>
        <v>0.21191157994444446</v>
      </c>
      <c r="O25" s="37">
        <f t="shared" si="7"/>
        <v>0.25661123322222218</v>
      </c>
    </row>
    <row r="26" spans="1:15" x14ac:dyDescent="0.3">
      <c r="A26" t="s">
        <v>73</v>
      </c>
      <c r="B26" t="s">
        <v>32</v>
      </c>
      <c r="C26" t="s">
        <v>67</v>
      </c>
      <c r="D26" t="s">
        <v>68</v>
      </c>
      <c r="E26" t="s">
        <v>80</v>
      </c>
      <c r="F26" s="37">
        <f>[1]Results_direct!G26</f>
        <v>42.486069843000003</v>
      </c>
      <c r="G26" s="37">
        <f>[1]Results_direct!H26</f>
        <v>47.480249943000004</v>
      </c>
      <c r="H26" s="37">
        <f>[1]Results_direct!I26</f>
        <v>49.614506663999997</v>
      </c>
      <c r="I26" s="37">
        <f>[1]Results_direct!J26</f>
        <v>38.772681558000002</v>
      </c>
      <c r="J26" s="37">
        <f>[1]Results_direct!K26</f>
        <v>41.572457169000003</v>
      </c>
      <c r="K26" s="37">
        <f>[1]Results_direct!L26</f>
        <v>44.079636600000008</v>
      </c>
      <c r="L26" s="37">
        <f>[1]Results_direct!M26</f>
        <v>43.702207223999999</v>
      </c>
      <c r="M26" s="37">
        <f>[1]Results_direct!N26</f>
        <v>41.773944144000005</v>
      </c>
      <c r="N26" s="37">
        <f>[1]Results_direct!O26</f>
        <v>41.341857914999999</v>
      </c>
      <c r="O26" s="37">
        <f>[1]Results_direct!P26</f>
        <v>38.286004061999996</v>
      </c>
    </row>
    <row r="27" spans="1:15" x14ac:dyDescent="0.3">
      <c r="A27" t="s">
        <v>74</v>
      </c>
      <c r="B27" t="s">
        <v>32</v>
      </c>
      <c r="C27" t="s">
        <v>67</v>
      </c>
      <c r="D27" t="s">
        <v>68</v>
      </c>
      <c r="E27" t="s">
        <v>80</v>
      </c>
      <c r="F27" s="37">
        <f>[1]Results_direct!G29</f>
        <v>31.285227066854969</v>
      </c>
      <c r="G27" s="37">
        <f>[1]Results_direct!H29</f>
        <v>32.425665876655302</v>
      </c>
      <c r="H27" s="37">
        <f>[1]Results_direct!I29</f>
        <v>32.764951298677609</v>
      </c>
      <c r="I27" s="37">
        <f>[1]Results_direct!J29</f>
        <v>27.930450592136804</v>
      </c>
      <c r="J27" s="37">
        <f>[1]Results_direct!K29</f>
        <v>28.241864502040965</v>
      </c>
      <c r="K27" s="37">
        <f>[1]Results_direct!L29</f>
        <v>25.792798288620801</v>
      </c>
      <c r="L27" s="37">
        <f>[1]Results_direct!M29</f>
        <v>25.999439308008004</v>
      </c>
      <c r="M27" s="37">
        <f>[1]Results_direct!N29</f>
        <v>23.85001586197464</v>
      </c>
      <c r="N27" s="37">
        <f>[1]Results_direct!O29</f>
        <v>22.733774507658019</v>
      </c>
      <c r="O27" s="37">
        <f>[1]Results_direct!P29</f>
        <v>22.287166941675252</v>
      </c>
    </row>
    <row r="28" spans="1:15" s="40" customFormat="1" x14ac:dyDescent="0.3">
      <c r="A28" s="38" t="s">
        <v>75</v>
      </c>
      <c r="B28" s="38" t="s">
        <v>32</v>
      </c>
      <c r="C28" s="38" t="s">
        <v>67</v>
      </c>
      <c r="D28" t="s">
        <v>68</v>
      </c>
      <c r="E28" s="38" t="s">
        <v>80</v>
      </c>
      <c r="F28" s="39">
        <f>[1]CITEPA!BF177/1000</f>
        <v>10.145762238945927</v>
      </c>
      <c r="G28" s="39">
        <f>[1]CITEPA!BG177/1000</f>
        <v>10.180793303291708</v>
      </c>
      <c r="H28" s="39">
        <f>[1]CITEPA!BH177/1000</f>
        <v>10.145072865902993</v>
      </c>
      <c r="I28" s="39">
        <f>[1]CITEPA!BI177/1000</f>
        <v>10.161111923159629</v>
      </c>
      <c r="J28" s="39">
        <f>[1]CITEPA!BJ177/1000</f>
        <v>10.089855018315905</v>
      </c>
      <c r="K28" s="39">
        <f>[1]CITEPA!BK177/1000</f>
        <v>9.9318594934463142</v>
      </c>
      <c r="L28" s="39">
        <f>[1]CITEPA!BL177/1000</f>
        <v>9.604824465323567</v>
      </c>
      <c r="M28" s="39">
        <f>[1]CITEPA!BM177/1000</f>
        <v>8.4787004640180594</v>
      </c>
      <c r="N28" s="39">
        <f>[1]CITEPA!BN177/1000</f>
        <v>7.2079287668582541</v>
      </c>
      <c r="O28" s="39">
        <f>[1]CITEPA!BO177/1000</f>
        <v>6.4632546714455961</v>
      </c>
    </row>
    <row r="29" spans="1:15" s="10" customFormat="1" x14ac:dyDescent="0.3">
      <c r="A29" s="10" t="s">
        <v>76</v>
      </c>
      <c r="B29" s="10" t="s">
        <v>32</v>
      </c>
      <c r="C29" s="10" t="s">
        <v>67</v>
      </c>
      <c r="D29" t="s">
        <v>68</v>
      </c>
      <c r="E29" s="10" t="s">
        <v>80</v>
      </c>
      <c r="F29" s="41">
        <f>SUM(F22:F27)</f>
        <v>94.495500345866091</v>
      </c>
      <c r="G29" s="41">
        <f t="shared" ref="G29:O29" si="8">SUM(G22:G27)</f>
        <v>101.63854448313307</v>
      </c>
      <c r="H29" s="41">
        <f t="shared" si="8"/>
        <v>104.03399634446649</v>
      </c>
      <c r="I29" s="41">
        <f t="shared" si="8"/>
        <v>85.371416937120145</v>
      </c>
      <c r="J29" s="41">
        <f t="shared" si="8"/>
        <v>86.364100956985411</v>
      </c>
      <c r="K29" s="41">
        <f t="shared" si="8"/>
        <v>85.798061042409699</v>
      </c>
      <c r="L29" s="41">
        <f t="shared" si="8"/>
        <v>84.835789631492588</v>
      </c>
      <c r="M29" s="41">
        <f t="shared" si="8"/>
        <v>80.792839348090496</v>
      </c>
      <c r="N29" s="41">
        <f t="shared" si="8"/>
        <v>79.558791655281766</v>
      </c>
      <c r="O29" s="41">
        <f t="shared" si="8"/>
        <v>75.227395612162965</v>
      </c>
    </row>
    <row r="30" spans="1:15" s="10" customFormat="1" x14ac:dyDescent="0.3">
      <c r="A30" s="10" t="s">
        <v>77</v>
      </c>
      <c r="B30" s="10" t="s">
        <v>32</v>
      </c>
      <c r="C30" s="10" t="s">
        <v>67</v>
      </c>
      <c r="D30" t="s">
        <v>68</v>
      </c>
      <c r="E30" s="10" t="s">
        <v>80</v>
      </c>
      <c r="F30" s="41">
        <f>F23+F25+F26+F27+F28</f>
        <v>84.586960258312018</v>
      </c>
      <c r="G30" s="41">
        <f t="shared" ref="G30:O30" si="9">G23+G25+G26+G27+G28</f>
        <v>90.793286516391461</v>
      </c>
      <c r="H30" s="41">
        <f t="shared" si="9"/>
        <v>93.310717149869475</v>
      </c>
      <c r="I30" s="41">
        <f t="shared" si="9"/>
        <v>77.472404135824206</v>
      </c>
      <c r="J30" s="41">
        <f t="shared" si="9"/>
        <v>80.429032533267986</v>
      </c>
      <c r="K30" s="41">
        <f t="shared" si="9"/>
        <v>80.362702631356015</v>
      </c>
      <c r="L30" s="41">
        <f t="shared" si="9"/>
        <v>79.8766427763384</v>
      </c>
      <c r="M30" s="41">
        <f t="shared" si="9"/>
        <v>74.576244642608572</v>
      </c>
      <c r="N30" s="41">
        <f t="shared" si="9"/>
        <v>71.732812704995581</v>
      </c>
      <c r="O30" s="41">
        <f t="shared" si="9"/>
        <v>67.498658434719658</v>
      </c>
    </row>
    <row r="31" spans="1:15" s="10" customFormat="1" x14ac:dyDescent="0.3">
      <c r="A31" s="10" t="s">
        <v>78</v>
      </c>
      <c r="B31" s="10" t="s">
        <v>32</v>
      </c>
      <c r="C31" s="10" t="s">
        <v>67</v>
      </c>
      <c r="D31" t="s">
        <v>68</v>
      </c>
      <c r="E31" s="10" t="s">
        <v>80</v>
      </c>
      <c r="F31" s="41">
        <f>F22+F24</f>
        <v>20.0543023265</v>
      </c>
      <c r="G31" s="41">
        <f t="shared" ref="G31:O31" si="10">G22+G24</f>
        <v>21.026051270033332</v>
      </c>
      <c r="H31" s="41">
        <f t="shared" si="10"/>
        <v>20.868352060499998</v>
      </c>
      <c r="I31" s="41">
        <f t="shared" si="10"/>
        <v>18.060124724455555</v>
      </c>
      <c r="J31" s="41">
        <f t="shared" si="10"/>
        <v>16.024923442033334</v>
      </c>
      <c r="K31" s="41">
        <f t="shared" si="10"/>
        <v>15.3672179045</v>
      </c>
      <c r="L31" s="41">
        <f t="shared" si="10"/>
        <v>14.563971320477776</v>
      </c>
      <c r="M31" s="41">
        <f t="shared" si="10"/>
        <v>14.6952951695</v>
      </c>
      <c r="N31" s="41">
        <f t="shared" si="10"/>
        <v>15.033907717144444</v>
      </c>
      <c r="O31" s="41">
        <f t="shared" si="10"/>
        <v>14.191991848888891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1CC2-6BA1-4AD0-BF0D-D9A9BB3B5EE1}">
  <dimension ref="A1:Q62"/>
  <sheetViews>
    <sheetView workbookViewId="0">
      <selection activeCell="Q10" sqref="Q10"/>
    </sheetView>
  </sheetViews>
  <sheetFormatPr baseColWidth="10" defaultRowHeight="14.4" x14ac:dyDescent="0.3"/>
  <cols>
    <col min="1" max="1" width="19.33203125" bestFit="1" customWidth="1"/>
    <col min="5" max="5" width="18.33203125" bestFit="1" customWidth="1"/>
    <col min="6" max="15" width="11.33203125" bestFit="1" customWidth="1"/>
  </cols>
  <sheetData>
    <row r="1" spans="1:17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s="36" t="s">
        <v>56</v>
      </c>
      <c r="G1" s="36" t="s">
        <v>57</v>
      </c>
      <c r="H1" s="36" t="s">
        <v>58</v>
      </c>
      <c r="I1" s="36" t="s">
        <v>59</v>
      </c>
      <c r="J1" s="36" t="s">
        <v>60</v>
      </c>
      <c r="K1" s="36" t="s">
        <v>61</v>
      </c>
      <c r="L1" s="36" t="s">
        <v>62</v>
      </c>
      <c r="M1" s="36" t="s">
        <v>63</v>
      </c>
      <c r="N1" s="36" t="s">
        <v>64</v>
      </c>
      <c r="O1" s="36" t="s">
        <v>65</v>
      </c>
    </row>
    <row r="2" spans="1:17" x14ac:dyDescent="0.3">
      <c r="A2" t="s">
        <v>66</v>
      </c>
      <c r="B2" t="s">
        <v>32</v>
      </c>
      <c r="C2" t="s">
        <v>67</v>
      </c>
      <c r="D2" t="s">
        <v>68</v>
      </c>
      <c r="E2" t="s">
        <v>69</v>
      </c>
      <c r="F2" s="37">
        <f>[1]Results_LCA!G19</f>
        <v>2.6991049199999999</v>
      </c>
      <c r="G2" s="37">
        <f>[1]Results_LCA!H19</f>
        <v>2.7380350555555557</v>
      </c>
      <c r="H2" s="37">
        <f>[1]Results_LCA!I19</f>
        <v>2.7698551124999997</v>
      </c>
      <c r="I2" s="37">
        <f>[1]Results_LCA!J19</f>
        <v>2.2050920844444444</v>
      </c>
      <c r="J2" s="37">
        <f>[1]Results_LCA!K19</f>
        <v>2.2324428933333333</v>
      </c>
      <c r="K2" s="37">
        <f>[1]Results_LCA!L19</f>
        <v>2.2460484999999997</v>
      </c>
      <c r="L2" s="37">
        <f>[1]Results_LCA!M19</f>
        <v>2.0614783338888887</v>
      </c>
      <c r="M2" s="37">
        <f>[1]Results_LCA!N19</f>
        <v>2.1030267194444443</v>
      </c>
      <c r="N2" s="37">
        <f>[1]Results_LCA!O19</f>
        <v>1.9774586333333335</v>
      </c>
      <c r="O2" s="37">
        <f>[1]Results_LCA!P19</f>
        <v>1.8591351</v>
      </c>
    </row>
    <row r="3" spans="1:17" x14ac:dyDescent="0.3">
      <c r="A3" t="s">
        <v>70</v>
      </c>
      <c r="B3" t="s">
        <v>32</v>
      </c>
      <c r="C3" t="s">
        <v>67</v>
      </c>
      <c r="D3" t="s">
        <v>68</v>
      </c>
      <c r="E3" t="s">
        <v>69</v>
      </c>
      <c r="F3" s="37">
        <f>[1]Results_LCA!G22</f>
        <v>0.17725697028000001</v>
      </c>
      <c r="G3" s="37">
        <f>[1]Results_LCA!H22</f>
        <v>0.19747833040000001</v>
      </c>
      <c r="H3" s="37">
        <f>[1]Results_LCA!I22</f>
        <v>0.20755831889000001</v>
      </c>
      <c r="I3" s="37">
        <f>[1]Results_LCA!J22</f>
        <v>0.15369461354000002</v>
      </c>
      <c r="J3" s="37">
        <f>[1]Results_LCA!K22</f>
        <v>0.15907879182000004</v>
      </c>
      <c r="K3" s="37">
        <f>[1]Results_LCA!L22</f>
        <v>0.1651644917</v>
      </c>
      <c r="L3" s="37">
        <f>[1]Results_LCA!M22</f>
        <v>0.15561529637511004</v>
      </c>
      <c r="M3" s="37">
        <f>[1]Results_LCA!N22</f>
        <v>0.11525207607043</v>
      </c>
      <c r="N3" s="37">
        <f>[1]Results_LCA!O22</f>
        <v>0.10692256812185003</v>
      </c>
      <c r="O3" s="37">
        <f>[1]Results_LCA!P22</f>
        <v>9.076257961485E-2</v>
      </c>
    </row>
    <row r="4" spans="1:17" x14ac:dyDescent="0.3">
      <c r="A4" t="s">
        <v>71</v>
      </c>
      <c r="B4" t="s">
        <v>32</v>
      </c>
      <c r="C4" t="s">
        <v>67</v>
      </c>
      <c r="D4" t="s">
        <v>68</v>
      </c>
      <c r="E4" t="s">
        <v>69</v>
      </c>
      <c r="F4" s="37">
        <f>[1]Results_LCA!G31</f>
        <v>11.6203693655</v>
      </c>
      <c r="G4" s="37">
        <f>[1]Results_LCA!H31</f>
        <v>12.566922208500001</v>
      </c>
      <c r="H4" s="37">
        <f>[1]Results_LCA!I31</f>
        <v>12.761008177500001</v>
      </c>
      <c r="I4" s="37">
        <f>[1]Results_LCA!J31</f>
        <v>10.873760995299998</v>
      </c>
      <c r="J4" s="37">
        <f>[1]Results_LCA!K31</f>
        <v>9.5796744435000001</v>
      </c>
      <c r="K4" s="37">
        <f>[1]Results_LCA!L31</f>
        <v>9.3458650446</v>
      </c>
      <c r="L4" s="37">
        <f>[1]Results_LCA!M31</f>
        <v>8.9906573178000002</v>
      </c>
      <c r="M4" s="37">
        <f>[1]Results_LCA!N31</f>
        <v>9.1494678343999993</v>
      </c>
      <c r="N4" s="37">
        <f>[1]Results_LCA!O31</f>
        <v>9.6951300738999979</v>
      </c>
      <c r="O4" s="37">
        <f>[1]Results_LCA!P31</f>
        <v>9.6737620668000002</v>
      </c>
    </row>
    <row r="5" spans="1:17" x14ac:dyDescent="0.3">
      <c r="A5" t="s">
        <v>72</v>
      </c>
      <c r="B5" t="s">
        <v>32</v>
      </c>
      <c r="C5" t="s">
        <v>67</v>
      </c>
      <c r="D5" t="s">
        <v>68</v>
      </c>
      <c r="E5" t="s">
        <v>69</v>
      </c>
      <c r="F5" s="37">
        <f>[1]Results_LCA!G3+[1]Results_LCA!G14</f>
        <v>2.0409225261111112</v>
      </c>
      <c r="G5" s="37">
        <f>[1]Results_LCA!H3+[1]Results_LCA!H14</f>
        <v>2.3599425598888888</v>
      </c>
      <c r="H5" s="37">
        <f>[1]Results_LCA!I3+[1]Results_LCA!I14</f>
        <v>2.5885782465</v>
      </c>
      <c r="I5" s="37">
        <f>[1]Results_LCA!J3+[1]Results_LCA!J14</f>
        <v>2.1221686932222221</v>
      </c>
      <c r="J5" s="37">
        <f>[1]Results_LCA!K3+[1]Results_LCA!K14</f>
        <v>2.2417697849444447</v>
      </c>
      <c r="K5" s="37">
        <f>[1]Results_LCA!L3+[1]Results_LCA!L14</f>
        <v>2.393555895944445</v>
      </c>
      <c r="L5" s="37">
        <f>[1]Results_LCA!M3+[1]Results_LCA!M14</f>
        <v>2.3080799707777775</v>
      </c>
      <c r="M5" s="37">
        <f>[1]Results_LCA!N3+[1]Results_LCA!N14</f>
        <v>2.2436247558888889</v>
      </c>
      <c r="N5" s="37">
        <f>[1]Results_LCA!O3+[1]Results_LCA!O14</f>
        <v>2.2679187155</v>
      </c>
      <c r="O5" s="37">
        <f>[1]Results_LCA!P3+[1]Results_LCA!P14</f>
        <v>2.1124569576666663</v>
      </c>
    </row>
    <row r="6" spans="1:17" x14ac:dyDescent="0.3">
      <c r="A6" t="s">
        <v>73</v>
      </c>
      <c r="B6" t="s">
        <v>32</v>
      </c>
      <c r="C6" t="s">
        <v>67</v>
      </c>
      <c r="D6" t="s">
        <v>68</v>
      </c>
      <c r="E6" t="s">
        <v>69</v>
      </c>
      <c r="F6" s="37">
        <f>[1]Results_LCA!G25</f>
        <v>33.518077993750005</v>
      </c>
      <c r="G6" s="37">
        <f>[1]Results_LCA!H25</f>
        <v>37.107130218000009</v>
      </c>
      <c r="H6" s="37">
        <f>[1]Results_LCA!I25</f>
        <v>38.299964369999998</v>
      </c>
      <c r="I6" s="37">
        <f>[1]Results_LCA!J25</f>
        <v>28.6200811175</v>
      </c>
      <c r="J6" s="37">
        <f>[1]Results_LCA!K25</f>
        <v>30.817972240749999</v>
      </c>
      <c r="K6" s="37">
        <f>[1]Results_LCA!L25</f>
        <v>33.344343430250007</v>
      </c>
      <c r="L6" s="37">
        <f>[1]Results_LCA!M25</f>
        <v>32.395185492750002</v>
      </c>
      <c r="M6" s="37">
        <f>[1]Results_LCA!N25</f>
        <v>30.487781218750005</v>
      </c>
      <c r="N6" s="37">
        <f>[1]Results_LCA!O25</f>
        <v>29.998326315750003</v>
      </c>
      <c r="O6" s="37">
        <f>[1]Results_LCA!P25</f>
        <v>28.388577380750007</v>
      </c>
    </row>
    <row r="7" spans="1:17" x14ac:dyDescent="0.3">
      <c r="A7" t="s">
        <v>74</v>
      </c>
      <c r="B7" t="s">
        <v>32</v>
      </c>
      <c r="C7" t="s">
        <v>67</v>
      </c>
      <c r="D7" t="s">
        <v>68</v>
      </c>
      <c r="E7" t="s">
        <v>69</v>
      </c>
      <c r="F7" s="37">
        <f>[1]Results_LCA!G28</f>
        <v>23.692140881825001</v>
      </c>
      <c r="G7" s="37">
        <f>[1]Results_LCA!H28</f>
        <v>25.019878988650003</v>
      </c>
      <c r="H7" s="37">
        <f>[1]Results_LCA!I28</f>
        <v>25.181843921975005</v>
      </c>
      <c r="I7" s="37">
        <f>[1]Results_LCA!J28</f>
        <v>20.868965476125002</v>
      </c>
      <c r="J7" s="37">
        <f>[1]Results_LCA!K28</f>
        <v>20.943297661650004</v>
      </c>
      <c r="K7" s="37">
        <f>[1]Results_LCA!L28</f>
        <v>19.635582024500007</v>
      </c>
      <c r="L7" s="37">
        <f>[1]Results_LCA!M28</f>
        <v>19.521925896386879</v>
      </c>
      <c r="M7" s="37">
        <f>[1]Results_LCA!N28</f>
        <v>17.606405009155626</v>
      </c>
      <c r="N7" s="37">
        <f>[1]Results_LCA!O28</f>
        <v>16.459508287398474</v>
      </c>
      <c r="O7" s="37">
        <f>[1]Results_LCA!P28</f>
        <v>16.281129266959052</v>
      </c>
    </row>
    <row r="8" spans="1:17" s="40" customFormat="1" x14ac:dyDescent="0.3">
      <c r="A8" s="40" t="s">
        <v>75</v>
      </c>
      <c r="B8" s="40" t="s">
        <v>32</v>
      </c>
      <c r="C8" s="40" t="s">
        <v>67</v>
      </c>
      <c r="D8" t="s">
        <v>68</v>
      </c>
      <c r="E8" s="40" t="s">
        <v>69</v>
      </c>
      <c r="F8" s="42">
        <f>[1]CITEPA!BF170/1000</f>
        <v>1.9514545495016609</v>
      </c>
      <c r="G8" s="42">
        <f>[1]CITEPA!BG170/1000</f>
        <v>1.9592831099753489</v>
      </c>
      <c r="H8" s="42">
        <f>[1]CITEPA!BH170/1000</f>
        <v>2.0012025124608344</v>
      </c>
      <c r="I8" s="42">
        <f>[1]CITEPA!BI170/1000</f>
        <v>2.1363713815289866</v>
      </c>
      <c r="J8" s="42">
        <f>[1]CITEPA!BJ170/1000</f>
        <v>2.2369066428657645</v>
      </c>
      <c r="K8" s="42">
        <f>[1]CITEPA!BK170/1000</f>
        <v>2.3491111633214432</v>
      </c>
      <c r="L8" s="42">
        <f>[1]CITEPA!BL170/1000</f>
        <v>2.3669724077728453</v>
      </c>
      <c r="M8" s="42">
        <f>[1]CITEPA!BM170/1000</f>
        <v>2.1578938015132261</v>
      </c>
      <c r="N8" s="42">
        <f>[1]CITEPA!BN170/1000</f>
        <v>1.8590579055575289</v>
      </c>
      <c r="O8" s="42">
        <f>[1]CITEPA!BO170/1000</f>
        <v>1.8206556613608247</v>
      </c>
    </row>
    <row r="9" spans="1:17" s="10" customFormat="1" x14ac:dyDescent="0.3">
      <c r="A9" s="10" t="s">
        <v>76</v>
      </c>
      <c r="B9" s="10" t="s">
        <v>32</v>
      </c>
      <c r="C9" s="10" t="s">
        <v>67</v>
      </c>
      <c r="D9" t="s">
        <v>68</v>
      </c>
      <c r="E9" s="10" t="s">
        <v>69</v>
      </c>
      <c r="F9" s="41">
        <f>SUM(F2:F8)</f>
        <v>75.69932720696778</v>
      </c>
      <c r="G9" s="41">
        <f t="shared" ref="G9:O9" si="0">SUM(G2:G8)</f>
        <v>81.948670470969802</v>
      </c>
      <c r="H9" s="41">
        <f t="shared" si="0"/>
        <v>83.810010659825835</v>
      </c>
      <c r="I9" s="41">
        <f t="shared" si="0"/>
        <v>66.980134361660646</v>
      </c>
      <c r="J9" s="41">
        <f t="shared" si="0"/>
        <v>68.211142458863549</v>
      </c>
      <c r="K9" s="41">
        <f>SUM(K2:K8)</f>
        <v>69.479670550315902</v>
      </c>
      <c r="L9" s="41">
        <f t="shared" si="0"/>
        <v>67.799914715751513</v>
      </c>
      <c r="M9" s="41">
        <f t="shared" si="0"/>
        <v>63.863451415222613</v>
      </c>
      <c r="N9" s="41">
        <f t="shared" si="0"/>
        <v>62.36432249956119</v>
      </c>
      <c r="O9" s="41">
        <f t="shared" si="0"/>
        <v>60.226479013151398</v>
      </c>
      <c r="Q9" s="41">
        <f>O9-O8</f>
        <v>58.405823351790573</v>
      </c>
    </row>
    <row r="10" spans="1:17" s="10" customFormat="1" x14ac:dyDescent="0.3">
      <c r="A10" s="10" t="s">
        <v>77</v>
      </c>
      <c r="B10" s="10" t="s">
        <v>32</v>
      </c>
      <c r="C10" s="10" t="s">
        <v>67</v>
      </c>
      <c r="D10" t="s">
        <v>68</v>
      </c>
      <c r="E10" s="10" t="s">
        <v>69</v>
      </c>
      <c r="F10" s="41">
        <f>F3+F5+F6+F7+F8</f>
        <v>61.379852921467773</v>
      </c>
      <c r="G10" s="41">
        <f t="shared" ref="G10:O10" si="1">G3+G5+G6+G7+G8</f>
        <v>66.643713206914242</v>
      </c>
      <c r="H10" s="41">
        <f t="shared" si="1"/>
        <v>68.279147369825836</v>
      </c>
      <c r="I10" s="41">
        <f t="shared" si="1"/>
        <v>53.901281281916212</v>
      </c>
      <c r="J10" s="41">
        <f t="shared" si="1"/>
        <v>56.39902512203021</v>
      </c>
      <c r="K10" s="41">
        <f t="shared" si="1"/>
        <v>57.887757005715905</v>
      </c>
      <c r="L10" s="41">
        <f t="shared" si="1"/>
        <v>56.747779064062613</v>
      </c>
      <c r="M10" s="41">
        <f t="shared" si="1"/>
        <v>52.61095686137817</v>
      </c>
      <c r="N10" s="41">
        <f t="shared" si="1"/>
        <v>50.691733792327859</v>
      </c>
      <c r="O10" s="41">
        <f t="shared" si="1"/>
        <v>48.6935818463514</v>
      </c>
    </row>
    <row r="11" spans="1:17" s="10" customFormat="1" x14ac:dyDescent="0.3">
      <c r="A11" s="10" t="s">
        <v>78</v>
      </c>
      <c r="B11" s="10" t="s">
        <v>32</v>
      </c>
      <c r="C11" s="10" t="s">
        <v>67</v>
      </c>
      <c r="D11" t="s">
        <v>68</v>
      </c>
      <c r="E11" s="10" t="s">
        <v>69</v>
      </c>
      <c r="F11" s="41">
        <f>F2+F4</f>
        <v>14.3194742855</v>
      </c>
      <c r="G11" s="41">
        <f t="shared" ref="G11:O11" si="2">G2+G4</f>
        <v>15.304957264055556</v>
      </c>
      <c r="H11" s="41">
        <f t="shared" si="2"/>
        <v>15.530863290000001</v>
      </c>
      <c r="I11" s="41">
        <f t="shared" si="2"/>
        <v>13.078853079744443</v>
      </c>
      <c r="J11" s="41">
        <f t="shared" si="2"/>
        <v>11.812117336833333</v>
      </c>
      <c r="K11" s="41">
        <f t="shared" si="2"/>
        <v>11.591913544600001</v>
      </c>
      <c r="L11" s="41">
        <f t="shared" si="2"/>
        <v>11.052135651688889</v>
      </c>
      <c r="M11" s="41">
        <f t="shared" si="2"/>
        <v>11.252494553844443</v>
      </c>
      <c r="N11" s="41">
        <f>N2+N4</f>
        <v>11.672588707233331</v>
      </c>
      <c r="O11" s="41">
        <f t="shared" si="2"/>
        <v>11.5328971668</v>
      </c>
    </row>
    <row r="12" spans="1:17" x14ac:dyDescent="0.3">
      <c r="A12" t="s">
        <v>66</v>
      </c>
      <c r="B12" t="s">
        <v>32</v>
      </c>
      <c r="C12" t="s">
        <v>67</v>
      </c>
      <c r="D12" t="s">
        <v>68</v>
      </c>
      <c r="E12" t="s">
        <v>79</v>
      </c>
      <c r="F12" s="37">
        <f>[1]Results_LCA!G21</f>
        <v>1.58950404</v>
      </c>
      <c r="G12" s="37">
        <f>[1]Results_LCA!H21</f>
        <v>1.5215427777777779</v>
      </c>
      <c r="H12" s="37">
        <f>[1]Results_LCA!I21</f>
        <v>1.5253415624999997</v>
      </c>
      <c r="I12" s="37">
        <f>[1]Results_LCA!J21</f>
        <v>1.3875667444444444</v>
      </c>
      <c r="J12" s="37">
        <f>[1]Results_LCA!K21</f>
        <v>1.3376658633333334</v>
      </c>
      <c r="K12" s="37">
        <f>[1]Results_LCA!L21</f>
        <v>1.3850341149999998</v>
      </c>
      <c r="L12" s="37">
        <f>[1]Results_LCA!M21</f>
        <v>1.3326208916666664</v>
      </c>
      <c r="M12" s="37">
        <f>[1]Results_LCA!N21</f>
        <v>1.3340615780555554</v>
      </c>
      <c r="N12" s="37">
        <f>[1]Results_LCA!O21</f>
        <v>1.2286640300000002</v>
      </c>
      <c r="O12" s="37">
        <f>[1]Results_LCA!P21</f>
        <v>1.2369506133333334</v>
      </c>
    </row>
    <row r="13" spans="1:17" x14ac:dyDescent="0.3">
      <c r="A13" t="s">
        <v>70</v>
      </c>
      <c r="B13" t="s">
        <v>32</v>
      </c>
      <c r="C13" t="s">
        <v>67</v>
      </c>
      <c r="D13" t="s">
        <v>68</v>
      </c>
      <c r="E13" t="s">
        <v>79</v>
      </c>
      <c r="F13" s="37">
        <f>[1]Results_LCA!G24</f>
        <v>0.20228375336000001</v>
      </c>
      <c r="G13" s="37">
        <f>[1]Results_LCA!H24</f>
        <v>0.22593380030000007</v>
      </c>
      <c r="H13" s="37">
        <f>[1]Results_LCA!I24</f>
        <v>0.24318684715000005</v>
      </c>
      <c r="I13" s="37">
        <f>[1]Results_LCA!J24</f>
        <v>0.18130387301000001</v>
      </c>
      <c r="J13" s="37">
        <f>[1]Results_LCA!K24</f>
        <v>0.18606106635999997</v>
      </c>
      <c r="K13" s="37">
        <f>[1]Results_LCA!L24</f>
        <v>0.19289213294000002</v>
      </c>
      <c r="L13" s="37">
        <f>[1]Results_LCA!M24</f>
        <v>0.18019497781688004</v>
      </c>
      <c r="M13" s="37">
        <f>[1]Results_LCA!N24</f>
        <v>0.15856538762155001</v>
      </c>
      <c r="N13" s="37">
        <f>[1]Results_LCA!O24</f>
        <v>0.15243150636115999</v>
      </c>
      <c r="O13" s="37">
        <f>[1]Results_LCA!P24</f>
        <v>0.13393108833871001</v>
      </c>
      <c r="Q13" s="13"/>
    </row>
    <row r="14" spans="1:17" x14ac:dyDescent="0.3">
      <c r="A14" t="s">
        <v>71</v>
      </c>
      <c r="B14" t="s">
        <v>32</v>
      </c>
      <c r="C14" t="s">
        <v>67</v>
      </c>
      <c r="D14" t="s">
        <v>68</v>
      </c>
      <c r="E14" t="s">
        <v>79</v>
      </c>
      <c r="F14" s="37">
        <f>[1]Results_LCA!G32</f>
        <v>10.869769556999998</v>
      </c>
      <c r="G14" s="37">
        <f>[1]Results_LCA!H32</f>
        <v>11.357665504499998</v>
      </c>
      <c r="H14" s="37">
        <f>[1]Results_LCA!I32</f>
        <v>10.999915278</v>
      </c>
      <c r="I14" s="37">
        <f>[1]Results_LCA!J32</f>
        <v>9.9990528799000007</v>
      </c>
      <c r="J14" s="37">
        <f>[1]Results_LCA!K32</f>
        <v>8.6609119527000011</v>
      </c>
      <c r="K14" s="37">
        <f>[1]Results_LCA!L32</f>
        <v>8.1651770570999993</v>
      </c>
      <c r="L14" s="37">
        <f>[1]Results_LCA!M32</f>
        <v>7.9233797016</v>
      </c>
      <c r="M14" s="37">
        <f>[1]Results_LCA!N32</f>
        <v>8.0631719106999995</v>
      </c>
      <c r="N14" s="37">
        <f>[1]Results_LCA!O32</f>
        <v>8.3624014809000009</v>
      </c>
      <c r="O14" s="37">
        <f>[1]Results_LCA!P32</f>
        <v>7.6456161132</v>
      </c>
    </row>
    <row r="15" spans="1:17" x14ac:dyDescent="0.3">
      <c r="A15" t="s">
        <v>72</v>
      </c>
      <c r="B15" t="s">
        <v>32</v>
      </c>
      <c r="C15" t="s">
        <v>67</v>
      </c>
      <c r="D15" t="s">
        <v>68</v>
      </c>
      <c r="E15" t="s">
        <v>79</v>
      </c>
      <c r="F15" s="37">
        <f>[1]Results_LCA!G2+[1]Results_LCA!G4+[1]Results_LCA!G5+[1]Results_LCA!G12+[1]Results_LCA!G13+[1]Results_LCA!G15</f>
        <v>0.4183146763333333</v>
      </c>
      <c r="G15" s="37">
        <f>[1]Results_LCA!H2+[1]Results_LCA!H4+[1]Results_LCA!H5+[1]Results_LCA!H12+[1]Results_LCA!H13+[1]Results_LCA!H15</f>
        <v>0.43602308405555557</v>
      </c>
      <c r="H15" s="37">
        <f>[1]Results_LCA!I2+[1]Results_LCA!I4+[1]Results_LCA!I5+[1]Results_LCA!I12+[1]Results_LCA!I13+[1]Results_LCA!I15</f>
        <v>0.53127907738888891</v>
      </c>
      <c r="I15" s="37">
        <f>[1]Results_LCA!J2+[1]Results_LCA!J4+[1]Results_LCA!J5+[1]Results_LCA!J12+[1]Results_LCA!J13+[1]Results_LCA!J15</f>
        <v>0.45253988588888894</v>
      </c>
      <c r="J15" s="37">
        <f>[1]Results_LCA!K2+[1]Results_LCA!K4+[1]Results_LCA!K5+[1]Results_LCA!K12+[1]Results_LCA!K13+[1]Results_LCA!K15</f>
        <v>0.3397176503888889</v>
      </c>
      <c r="K15" s="37">
        <f>[1]Results_LCA!L2+[1]Results_LCA!L4+[1]Results_LCA!L5+[1]Results_LCA!L12+[1]Results_LCA!L13+[1]Results_LCA!L15</f>
        <v>0.37673983822222223</v>
      </c>
      <c r="L15" s="37">
        <f>[1]Results_LCA!M2+[1]Results_LCA!M4+[1]Results_LCA!M5+[1]Results_LCA!M12+[1]Results_LCA!M13+[1]Results_LCA!M15</f>
        <v>0.41449368683333326</v>
      </c>
      <c r="M15" s="37">
        <f>[1]Results_LCA!N2+[1]Results_LCA!N4+[1]Results_LCA!N5+[1]Results_LCA!N12+[1]Results_LCA!N13+[1]Results_LCA!N15</f>
        <v>0.36461455144444443</v>
      </c>
      <c r="N15" s="37">
        <f>[1]Results_LCA!O2+[1]Results_LCA!O4+[1]Results_LCA!O5+[1]Results_LCA!O12+[1]Results_LCA!O13+[1]Results_LCA!O15</f>
        <v>0.35265277950000001</v>
      </c>
      <c r="O15" s="37">
        <f>[1]Results_LCA!P2+[1]Results_LCA!P4+[1]Results_LCA!P5+[1]Results_LCA!P12+[1]Results_LCA!P13+[1]Results_LCA!P15</f>
        <v>0.41104513722222219</v>
      </c>
    </row>
    <row r="16" spans="1:17" x14ac:dyDescent="0.3">
      <c r="A16" t="s">
        <v>73</v>
      </c>
      <c r="B16" t="s">
        <v>32</v>
      </c>
      <c r="C16" t="s">
        <v>67</v>
      </c>
      <c r="D16" t="s">
        <v>68</v>
      </c>
      <c r="E16" t="s">
        <v>79</v>
      </c>
      <c r="F16" s="37">
        <f>[1]Results_LCA!G27</f>
        <v>13.758087959000001</v>
      </c>
      <c r="G16" s="37">
        <f>[1]Results_LCA!H27</f>
        <v>15.726285159750001</v>
      </c>
      <c r="H16" s="37">
        <f>[1]Results_LCA!I27</f>
        <v>16.908334711999998</v>
      </c>
      <c r="I16" s="37">
        <f>[1]Results_LCA!J27</f>
        <v>14.524030224000002</v>
      </c>
      <c r="J16" s="37">
        <f>[1]Results_LCA!K27</f>
        <v>15.441575687500004</v>
      </c>
      <c r="K16" s="37">
        <f>[1]Results_LCA!L27</f>
        <v>15.705056119750004</v>
      </c>
      <c r="L16" s="37">
        <f>[1]Results_LCA!M27</f>
        <v>16.234231369250004</v>
      </c>
      <c r="M16" s="37">
        <f>[1]Results_LCA!N27</f>
        <v>15.995970353250001</v>
      </c>
      <c r="N16" s="37">
        <f>[1]Results_LCA!O27</f>
        <v>16.004623422999998</v>
      </c>
      <c r="O16" s="37">
        <f>[1]Results_LCA!P27</f>
        <v>14.21398596275</v>
      </c>
    </row>
    <row r="17" spans="1:15" x14ac:dyDescent="0.3">
      <c r="A17" t="s">
        <v>74</v>
      </c>
      <c r="B17" t="s">
        <v>32</v>
      </c>
      <c r="C17" t="s">
        <v>67</v>
      </c>
      <c r="D17" t="s">
        <v>68</v>
      </c>
      <c r="E17" t="s">
        <v>79</v>
      </c>
      <c r="F17" s="37">
        <f>[1]Results_LCA!G30</f>
        <v>13.689104694380376</v>
      </c>
      <c r="G17" s="37">
        <f>[1]Results_LCA!H30</f>
        <v>13.7240232536771</v>
      </c>
      <c r="H17" s="37">
        <f>[1]Results_LCA!I30</f>
        <v>13.967454504753752</v>
      </c>
      <c r="I17" s="37">
        <f>[1]Results_LCA!J30</f>
        <v>12.503815562273752</v>
      </c>
      <c r="J17" s="37">
        <f>[1]Results_LCA!K30</f>
        <v>12.801577202921003</v>
      </c>
      <c r="K17" s="37">
        <f>[1]Results_LCA!L30</f>
        <v>11.183018871830001</v>
      </c>
      <c r="L17" s="37">
        <f>[1]Results_LCA!M30</f>
        <v>11.543580629725627</v>
      </c>
      <c r="M17" s="37">
        <f>[1]Results_LCA!N30</f>
        <v>10.890856590630248</v>
      </c>
      <c r="N17" s="37">
        <f>[1]Results_LCA!O30</f>
        <v>10.704009047119378</v>
      </c>
      <c r="O17" s="37">
        <f>[1]Results_LCA!P30</f>
        <v>10.348757703792625</v>
      </c>
    </row>
    <row r="18" spans="1:15" s="40" customFormat="1" x14ac:dyDescent="0.3">
      <c r="A18" s="40" t="s">
        <v>75</v>
      </c>
      <c r="B18" s="40" t="s">
        <v>32</v>
      </c>
      <c r="C18" s="40" t="s">
        <v>67</v>
      </c>
      <c r="D18" t="s">
        <v>68</v>
      </c>
      <c r="E18" s="40" t="s">
        <v>79</v>
      </c>
      <c r="F18" s="42">
        <f>[1]CITEPA!BF176/1000</f>
        <v>8.1943076894442655</v>
      </c>
      <c r="G18" s="42">
        <f>[1]CITEPA!BG176/1000</f>
        <v>8.2215101933163588</v>
      </c>
      <c r="H18" s="42">
        <f>[1]CITEPA!BH176/1000</f>
        <v>8.1438703534421588</v>
      </c>
      <c r="I18" s="42">
        <f>[1]CITEPA!BI176/1000</f>
        <v>8.0247405416306421</v>
      </c>
      <c r="J18" s="42">
        <f>[1]CITEPA!BJ176/1000</f>
        <v>7.8529483754501408</v>
      </c>
      <c r="K18" s="42">
        <f>[1]CITEPA!BK176/1000</f>
        <v>7.582748330124871</v>
      </c>
      <c r="L18" s="42">
        <f>[1]CITEPA!BL176/1000</f>
        <v>7.2378520575507226</v>
      </c>
      <c r="M18" s="42">
        <f>[1]CITEPA!BM176/1000</f>
        <v>6.3208066625048334</v>
      </c>
      <c r="N18" s="42">
        <f>[1]CITEPA!BN176/1000</f>
        <v>5.3488708613007248</v>
      </c>
      <c r="O18" s="42">
        <f>[1]CITEPA!BO176/1000</f>
        <v>4.6425990100847709</v>
      </c>
    </row>
    <row r="19" spans="1:15" s="10" customFormat="1" x14ac:dyDescent="0.3">
      <c r="A19" s="10" t="s">
        <v>76</v>
      </c>
      <c r="B19" s="10" t="s">
        <v>32</v>
      </c>
      <c r="C19" s="10" t="s">
        <v>67</v>
      </c>
      <c r="D19" t="s">
        <v>68</v>
      </c>
      <c r="E19" s="10" t="s">
        <v>79</v>
      </c>
      <c r="F19" s="41">
        <f>SUM(F12:F18)</f>
        <v>48.721372369517972</v>
      </c>
      <c r="G19" s="41">
        <f t="shared" ref="G19:O19" si="3">SUM(G12:G18)</f>
        <v>51.212983773376791</v>
      </c>
      <c r="H19" s="41">
        <f t="shared" si="3"/>
        <v>52.319382335234799</v>
      </c>
      <c r="I19" s="41">
        <f t="shared" si="3"/>
        <v>47.073049711147732</v>
      </c>
      <c r="J19" s="41">
        <f t="shared" si="3"/>
        <v>46.620457798653369</v>
      </c>
      <c r="K19" s="41">
        <f t="shared" si="3"/>
        <v>44.5906664649671</v>
      </c>
      <c r="L19" s="41">
        <f t="shared" si="3"/>
        <v>44.866353314443238</v>
      </c>
      <c r="M19" s="41">
        <f t="shared" si="3"/>
        <v>43.128047034206638</v>
      </c>
      <c r="N19" s="41">
        <f t="shared" si="3"/>
        <v>42.153653128181261</v>
      </c>
      <c r="O19" s="41">
        <f t="shared" si="3"/>
        <v>38.63288562872166</v>
      </c>
    </row>
    <row r="20" spans="1:15" s="10" customFormat="1" x14ac:dyDescent="0.3">
      <c r="A20" s="10" t="s">
        <v>77</v>
      </c>
      <c r="B20" s="10" t="s">
        <v>32</v>
      </c>
      <c r="C20" s="10" t="s">
        <v>67</v>
      </c>
      <c r="D20" t="s">
        <v>68</v>
      </c>
      <c r="E20" s="10" t="s">
        <v>79</v>
      </c>
      <c r="F20" s="41">
        <f>F13+F15+F16+F17+F18</f>
        <v>36.262098772517973</v>
      </c>
      <c r="G20" s="41">
        <f t="shared" ref="G20:O20" si="4">G13+G15+G16+G17+G18</f>
        <v>38.333775491099018</v>
      </c>
      <c r="H20" s="41">
        <f t="shared" si="4"/>
        <v>39.7941254947348</v>
      </c>
      <c r="I20" s="41">
        <f t="shared" si="4"/>
        <v>35.686430086803284</v>
      </c>
      <c r="J20" s="41">
        <f t="shared" si="4"/>
        <v>36.621879982620037</v>
      </c>
      <c r="K20" s="41">
        <f t="shared" si="4"/>
        <v>35.040455292867101</v>
      </c>
      <c r="L20" s="41">
        <f t="shared" si="4"/>
        <v>35.610352721176568</v>
      </c>
      <c r="M20" s="41">
        <f t="shared" si="4"/>
        <v>33.730813545451078</v>
      </c>
      <c r="N20" s="41">
        <f t="shared" si="4"/>
        <v>32.56258761728126</v>
      </c>
      <c r="O20" s="41">
        <f t="shared" si="4"/>
        <v>29.750318902188326</v>
      </c>
    </row>
    <row r="21" spans="1:15" s="10" customFormat="1" x14ac:dyDescent="0.3">
      <c r="A21" s="10" t="s">
        <v>78</v>
      </c>
      <c r="B21" s="10" t="s">
        <v>32</v>
      </c>
      <c r="C21" s="10" t="s">
        <v>67</v>
      </c>
      <c r="D21" t="s">
        <v>68</v>
      </c>
      <c r="E21" s="10" t="s">
        <v>79</v>
      </c>
      <c r="F21" s="41">
        <f>F12+F14</f>
        <v>12.459273596999997</v>
      </c>
      <c r="G21" s="41">
        <f t="shared" ref="G21:O21" si="5">G12+G14</f>
        <v>12.879208282277776</v>
      </c>
      <c r="H21" s="41">
        <f t="shared" si="5"/>
        <v>12.525256840499999</v>
      </c>
      <c r="I21" s="41">
        <f t="shared" si="5"/>
        <v>11.386619624344444</v>
      </c>
      <c r="J21" s="41">
        <f t="shared" si="5"/>
        <v>9.9985778160333343</v>
      </c>
      <c r="K21" s="41">
        <f t="shared" si="5"/>
        <v>9.5502111720999991</v>
      </c>
      <c r="L21" s="41">
        <f t="shared" si="5"/>
        <v>9.2560005932666662</v>
      </c>
      <c r="M21" s="41">
        <f t="shared" si="5"/>
        <v>9.3972334887555551</v>
      </c>
      <c r="N21" s="41">
        <f t="shared" si="5"/>
        <v>9.5910655109000018</v>
      </c>
      <c r="O21" s="41">
        <f t="shared" si="5"/>
        <v>8.8825667265333337</v>
      </c>
    </row>
    <row r="22" spans="1:15" x14ac:dyDescent="0.3">
      <c r="A22" t="s">
        <v>66</v>
      </c>
      <c r="B22" t="s">
        <v>32</v>
      </c>
      <c r="C22" t="s">
        <v>67</v>
      </c>
      <c r="D22" t="s">
        <v>68</v>
      </c>
      <c r="E22" t="s">
        <v>80</v>
      </c>
      <c r="F22" s="37">
        <f>[1]Results_LCA!G20</f>
        <v>4.2886089599999995</v>
      </c>
      <c r="G22" s="37">
        <f>[1]Results_LCA!H20</f>
        <v>4.2595778333333341</v>
      </c>
      <c r="H22" s="37">
        <f>[1]Results_LCA!I20</f>
        <v>4.2951966749999997</v>
      </c>
      <c r="I22" s="37">
        <f>[1]Results_LCA!J20</f>
        <v>3.5926588288888888</v>
      </c>
      <c r="J22" s="37">
        <f>[1]Results_LCA!K20</f>
        <v>3.5701087566666669</v>
      </c>
      <c r="K22" s="37">
        <f>[1]Results_LCA!L20</f>
        <v>3.631082615</v>
      </c>
      <c r="L22" s="37">
        <f>[1]Results_LCA!M20</f>
        <v>3.3940992255555549</v>
      </c>
      <c r="M22" s="37">
        <f>[1]Results_LCA!N20</f>
        <v>3.4370882974999999</v>
      </c>
      <c r="N22" s="37">
        <f>[1]Results_LCA!O20</f>
        <v>3.2061226633333337</v>
      </c>
      <c r="O22" s="37">
        <f>[1]Results_LCA!P20</f>
        <v>3.0960857133333337</v>
      </c>
    </row>
    <row r="23" spans="1:15" x14ac:dyDescent="0.3">
      <c r="A23" t="s">
        <v>70</v>
      </c>
      <c r="B23" t="s">
        <v>32</v>
      </c>
      <c r="C23" t="s">
        <v>67</v>
      </c>
      <c r="D23" t="s">
        <v>68</v>
      </c>
      <c r="E23" t="s">
        <v>80</v>
      </c>
      <c r="F23" s="37">
        <f>[1]Results_LCA!G23</f>
        <v>0.37954072364000002</v>
      </c>
      <c r="G23" s="37">
        <f>[1]Results_LCA!H23</f>
        <v>0.42341213070000006</v>
      </c>
      <c r="H23" s="37">
        <f>[1]Results_LCA!I23</f>
        <v>0.45074516604000009</v>
      </c>
      <c r="I23" s="37">
        <f>[1]Results_LCA!J23</f>
        <v>0.33499848655000003</v>
      </c>
      <c r="J23" s="37">
        <f>[1]Results_LCA!K23</f>
        <v>0.34513985818000004</v>
      </c>
      <c r="K23" s="37">
        <f>[1]Results_LCA!L23</f>
        <v>0.35805662463999993</v>
      </c>
      <c r="L23" s="37">
        <f>[1]Results_LCA!M23</f>
        <v>0.33581027419199005</v>
      </c>
      <c r="M23" s="37">
        <f>[1]Results_LCA!N23</f>
        <v>0.27381746369198001</v>
      </c>
      <c r="N23" s="37">
        <f>[1]Results_LCA!O23</f>
        <v>0.25935407448301001</v>
      </c>
      <c r="O23" s="37">
        <f>[1]Results_LCA!P23</f>
        <v>0.22469366795356005</v>
      </c>
    </row>
    <row r="24" spans="1:15" x14ac:dyDescent="0.3">
      <c r="A24" t="s">
        <v>71</v>
      </c>
      <c r="B24" t="s">
        <v>32</v>
      </c>
      <c r="C24" t="s">
        <v>67</v>
      </c>
      <c r="D24" t="s">
        <v>68</v>
      </c>
      <c r="E24" t="s">
        <v>80</v>
      </c>
      <c r="F24" s="37">
        <f t="shared" ref="F24:O24" si="6">F4+F14</f>
        <v>22.490138922499998</v>
      </c>
      <c r="G24" s="37">
        <f t="shared" si="6"/>
        <v>23.924587713000001</v>
      </c>
      <c r="H24" s="37">
        <f t="shared" si="6"/>
        <v>23.760923455499999</v>
      </c>
      <c r="I24" s="37">
        <f t="shared" si="6"/>
        <v>20.872813875199999</v>
      </c>
      <c r="J24" s="37">
        <f t="shared" si="6"/>
        <v>18.240586396200001</v>
      </c>
      <c r="K24" s="37">
        <f t="shared" si="6"/>
        <v>17.511042101699999</v>
      </c>
      <c r="L24" s="37">
        <f t="shared" si="6"/>
        <v>16.914037019399998</v>
      </c>
      <c r="M24" s="37">
        <f t="shared" si="6"/>
        <v>17.212639745099999</v>
      </c>
      <c r="N24" s="37">
        <f t="shared" si="6"/>
        <v>18.057531554800001</v>
      </c>
      <c r="O24" s="37">
        <f t="shared" si="6"/>
        <v>17.319378180000001</v>
      </c>
    </row>
    <row r="25" spans="1:15" x14ac:dyDescent="0.3">
      <c r="A25" t="s">
        <v>72</v>
      </c>
      <c r="B25" t="s">
        <v>32</v>
      </c>
      <c r="C25" t="s">
        <v>67</v>
      </c>
      <c r="D25" t="s">
        <v>68</v>
      </c>
      <c r="E25" t="s">
        <v>80</v>
      </c>
      <c r="F25" s="37">
        <f t="shared" ref="F25:O25" si="7">F15+F5</f>
        <v>2.4592372024444447</v>
      </c>
      <c r="G25" s="37">
        <f t="shared" si="7"/>
        <v>2.7959656439444442</v>
      </c>
      <c r="H25" s="37">
        <f t="shared" si="7"/>
        <v>3.1198573238888887</v>
      </c>
      <c r="I25" s="37">
        <f t="shared" si="7"/>
        <v>2.5747085791111113</v>
      </c>
      <c r="J25" s="37">
        <f t="shared" si="7"/>
        <v>2.5814874353333335</v>
      </c>
      <c r="K25" s="37">
        <f t="shared" si="7"/>
        <v>2.770295734166667</v>
      </c>
      <c r="L25" s="37">
        <f t="shared" si="7"/>
        <v>2.7225736576111106</v>
      </c>
      <c r="M25" s="37">
        <f t="shared" si="7"/>
        <v>2.6082393073333332</v>
      </c>
      <c r="N25" s="37">
        <f t="shared" si="7"/>
        <v>2.6205714950000001</v>
      </c>
      <c r="O25" s="37">
        <f t="shared" si="7"/>
        <v>2.5235020948888884</v>
      </c>
    </row>
    <row r="26" spans="1:15" x14ac:dyDescent="0.3">
      <c r="A26" t="s">
        <v>73</v>
      </c>
      <c r="B26" t="s">
        <v>32</v>
      </c>
      <c r="C26" t="s">
        <v>67</v>
      </c>
      <c r="D26" t="s">
        <v>68</v>
      </c>
      <c r="E26" t="s">
        <v>80</v>
      </c>
      <c r="F26" s="37">
        <f>[1]Results_LCA!G26</f>
        <v>47.276165952750013</v>
      </c>
      <c r="G26" s="37">
        <f>[1]Results_LCA!H26</f>
        <v>52.833415377750008</v>
      </c>
      <c r="H26" s="37">
        <f>[1]Results_LCA!I26</f>
        <v>55.208299081999996</v>
      </c>
      <c r="I26" s="37">
        <f>[1]Results_LCA!J26</f>
        <v>43.144111341500007</v>
      </c>
      <c r="J26" s="37">
        <f>[1]Results_LCA!K26</f>
        <v>46.259547928250008</v>
      </c>
      <c r="K26" s="37">
        <f>[1]Results_LCA!L26</f>
        <v>49.049399550000018</v>
      </c>
      <c r="L26" s="37">
        <f>[1]Results_LCA!M26</f>
        <v>48.629416861999999</v>
      </c>
      <c r="M26" s="37">
        <f>[1]Results_LCA!N26</f>
        <v>46.48375157200001</v>
      </c>
      <c r="N26" s="37">
        <f>[1]Results_LCA!O26</f>
        <v>46.002949738750004</v>
      </c>
      <c r="O26" s="37">
        <f>[1]Results_LCA!P26</f>
        <v>42.602563343500002</v>
      </c>
    </row>
    <row r="27" spans="1:15" x14ac:dyDescent="0.3">
      <c r="A27" t="s">
        <v>74</v>
      </c>
      <c r="B27" t="s">
        <v>32</v>
      </c>
      <c r="C27" t="s">
        <v>67</v>
      </c>
      <c r="D27" t="s">
        <v>68</v>
      </c>
      <c r="E27" t="s">
        <v>80</v>
      </c>
      <c r="F27" s="37">
        <f>[1]Results_LCA!G29</f>
        <v>37.38124557620538</v>
      </c>
      <c r="G27" s="37">
        <f>[1]Results_LCA!H29</f>
        <v>38.743902242327103</v>
      </c>
      <c r="H27" s="37">
        <f>[1]Results_LCA!I29</f>
        <v>39.149298426728755</v>
      </c>
      <c r="I27" s="37">
        <f>[1]Results_LCA!J29</f>
        <v>33.372781038398756</v>
      </c>
      <c r="J27" s="37">
        <f>[1]Results_LCA!K29</f>
        <v>33.744874864571003</v>
      </c>
      <c r="K27" s="37">
        <f>[1]Results_LCA!L29</f>
        <v>30.818600896330004</v>
      </c>
      <c r="L27" s="37">
        <f>[1]Results_LCA!M29</f>
        <v>31.065506526112504</v>
      </c>
      <c r="M27" s="37">
        <f>[1]Results_LCA!N29</f>
        <v>28.497261599785872</v>
      </c>
      <c r="N27" s="37">
        <f>[1]Results_LCA!O29</f>
        <v>27.163517334517856</v>
      </c>
      <c r="O27" s="37">
        <f>[1]Results_LCA!P29</f>
        <v>26.629886970751681</v>
      </c>
    </row>
    <row r="28" spans="1:15" s="40" customFormat="1" x14ac:dyDescent="0.3">
      <c r="A28" s="40" t="s">
        <v>75</v>
      </c>
      <c r="B28" s="40" t="s">
        <v>32</v>
      </c>
      <c r="C28" s="40" t="s">
        <v>67</v>
      </c>
      <c r="D28" t="s">
        <v>68</v>
      </c>
      <c r="E28" s="40" t="s">
        <v>80</v>
      </c>
      <c r="F28" s="42">
        <f>[1]CITEPA!BF177/1000</f>
        <v>10.145762238945927</v>
      </c>
      <c r="G28" s="42">
        <f>[1]CITEPA!BG177/1000</f>
        <v>10.180793303291708</v>
      </c>
      <c r="H28" s="42">
        <f>[1]CITEPA!BH177/1000</f>
        <v>10.145072865902993</v>
      </c>
      <c r="I28" s="42">
        <f>[1]CITEPA!BI177/1000</f>
        <v>10.161111923159629</v>
      </c>
      <c r="J28" s="42">
        <f>[1]CITEPA!BJ177/1000</f>
        <v>10.089855018315905</v>
      </c>
      <c r="K28" s="42">
        <f>[1]CITEPA!BK177/1000</f>
        <v>9.9318594934463142</v>
      </c>
      <c r="L28" s="42">
        <f>[1]CITEPA!BL177/1000</f>
        <v>9.604824465323567</v>
      </c>
      <c r="M28" s="42">
        <f>[1]CITEPA!BM177/1000</f>
        <v>8.4787004640180594</v>
      </c>
      <c r="N28" s="42">
        <f>[1]CITEPA!BN177/1000</f>
        <v>7.2079287668582541</v>
      </c>
      <c r="O28" s="42">
        <f>[1]CITEPA!BO177/1000</f>
        <v>6.4632546714455961</v>
      </c>
    </row>
    <row r="29" spans="1:15" s="10" customFormat="1" x14ac:dyDescent="0.3">
      <c r="A29" s="10" t="s">
        <v>76</v>
      </c>
      <c r="B29" s="10" t="s">
        <v>32</v>
      </c>
      <c r="C29" s="10" t="s">
        <v>67</v>
      </c>
      <c r="D29" t="s">
        <v>68</v>
      </c>
      <c r="E29" s="10" t="s">
        <v>80</v>
      </c>
      <c r="F29" s="41">
        <f>SUM(F22:F28)</f>
        <v>124.42069957648576</v>
      </c>
      <c r="G29" s="41">
        <f t="shared" ref="G29:O29" si="8">SUM(G22:G28)</f>
        <v>133.16165424434661</v>
      </c>
      <c r="H29" s="41">
        <f t="shared" si="8"/>
        <v>136.12939299506064</v>
      </c>
      <c r="I29" s="41">
        <f t="shared" si="8"/>
        <v>114.05318407280838</v>
      </c>
      <c r="J29" s="41">
        <f t="shared" si="8"/>
        <v>114.83160025751691</v>
      </c>
      <c r="K29" s="41">
        <f t="shared" si="8"/>
        <v>114.07033701528299</v>
      </c>
      <c r="L29" s="41">
        <f t="shared" si="8"/>
        <v>112.66626803019471</v>
      </c>
      <c r="M29" s="41">
        <f t="shared" si="8"/>
        <v>106.99149844942926</v>
      </c>
      <c r="N29" s="41">
        <f t="shared" si="8"/>
        <v>104.51797562774246</v>
      </c>
      <c r="O29" s="41">
        <f t="shared" si="8"/>
        <v>98.859364641873071</v>
      </c>
    </row>
    <row r="30" spans="1:15" x14ac:dyDescent="0.3">
      <c r="A30" s="10" t="s">
        <v>77</v>
      </c>
      <c r="B30" s="10" t="s">
        <v>32</v>
      </c>
      <c r="C30" s="10" t="s">
        <v>67</v>
      </c>
      <c r="D30" t="s">
        <v>68</v>
      </c>
      <c r="E30" s="10" t="s">
        <v>80</v>
      </c>
      <c r="F30" s="41">
        <f>F23+F25+F26+F27+F28</f>
        <v>97.64195169398576</v>
      </c>
      <c r="G30" s="41">
        <f t="shared" ref="G30:O30" si="9">G23+G25+G26+G27+G28</f>
        <v>104.97748869801326</v>
      </c>
      <c r="H30" s="41">
        <f t="shared" si="9"/>
        <v>108.07327286456064</v>
      </c>
      <c r="I30" s="41">
        <f t="shared" si="9"/>
        <v>89.587711368719496</v>
      </c>
      <c r="J30" s="41">
        <f t="shared" si="9"/>
        <v>93.020905104650254</v>
      </c>
      <c r="K30" s="41">
        <f t="shared" si="9"/>
        <v>92.928212298583006</v>
      </c>
      <c r="L30" s="41">
        <f t="shared" si="9"/>
        <v>92.358131785239181</v>
      </c>
      <c r="M30" s="41">
        <f t="shared" si="9"/>
        <v>86.341770406829255</v>
      </c>
      <c r="N30" s="41">
        <f t="shared" si="9"/>
        <v>83.254321409609133</v>
      </c>
      <c r="O30" s="41">
        <f t="shared" si="9"/>
        <v>78.443900748539733</v>
      </c>
    </row>
    <row r="31" spans="1:15" x14ac:dyDescent="0.3">
      <c r="A31" s="10" t="s">
        <v>78</v>
      </c>
      <c r="B31" s="10" t="s">
        <v>32</v>
      </c>
      <c r="C31" s="10" t="s">
        <v>67</v>
      </c>
      <c r="D31" t="s">
        <v>68</v>
      </c>
      <c r="E31" s="10" t="s">
        <v>80</v>
      </c>
      <c r="F31" s="41">
        <f>F22+F24</f>
        <v>26.778747882499999</v>
      </c>
      <c r="G31" s="41">
        <f t="shared" ref="G31:O31" si="10">G22+G24</f>
        <v>28.184165546333336</v>
      </c>
      <c r="H31" s="41">
        <f t="shared" si="10"/>
        <v>28.056120130499998</v>
      </c>
      <c r="I31" s="41">
        <f t="shared" si="10"/>
        <v>24.465472704088889</v>
      </c>
      <c r="J31" s="41">
        <f t="shared" si="10"/>
        <v>21.810695152866668</v>
      </c>
      <c r="K31" s="41">
        <f t="shared" si="10"/>
        <v>21.1421247167</v>
      </c>
      <c r="L31" s="41">
        <f t="shared" si="10"/>
        <v>20.308136244955552</v>
      </c>
      <c r="M31" s="41">
        <f t="shared" si="10"/>
        <v>20.6497280426</v>
      </c>
      <c r="N31" s="41">
        <f t="shared" si="10"/>
        <v>21.263654218133333</v>
      </c>
      <c r="O31" s="41">
        <f t="shared" si="10"/>
        <v>20.415463893333335</v>
      </c>
    </row>
    <row r="33" spans="13:14" x14ac:dyDescent="0.3">
      <c r="M33" s="37"/>
      <c r="N33">
        <f>N9/N29</f>
        <v>0.59668513597777417</v>
      </c>
    </row>
    <row r="56" spans="6:15" x14ac:dyDescent="0.3">
      <c r="F56" s="43"/>
      <c r="G56" s="43"/>
      <c r="H56" s="43"/>
      <c r="I56" s="43"/>
      <c r="J56" s="43"/>
      <c r="K56" s="43"/>
      <c r="L56" s="43"/>
      <c r="M56" s="43"/>
      <c r="N56" s="43"/>
      <c r="O56" s="43"/>
    </row>
    <row r="57" spans="6:15" x14ac:dyDescent="0.3">
      <c r="F57" s="43"/>
      <c r="G57" s="43"/>
      <c r="H57" s="43"/>
      <c r="I57" s="43"/>
      <c r="J57" s="43"/>
      <c r="K57" s="43"/>
      <c r="L57" s="43"/>
      <c r="M57" s="43"/>
      <c r="N57" s="43"/>
      <c r="O57" s="43"/>
    </row>
    <row r="58" spans="6:15" x14ac:dyDescent="0.3">
      <c r="F58" s="43"/>
      <c r="G58" s="43"/>
      <c r="H58" s="43"/>
      <c r="I58" s="43"/>
      <c r="J58" s="43"/>
      <c r="K58" s="43"/>
      <c r="L58" s="43"/>
      <c r="M58" s="43"/>
      <c r="N58" s="43"/>
      <c r="O58" s="43"/>
    </row>
    <row r="59" spans="6:15" x14ac:dyDescent="0.3">
      <c r="F59" s="43"/>
      <c r="G59" s="43"/>
      <c r="H59" s="43"/>
      <c r="I59" s="43"/>
      <c r="J59" s="43"/>
      <c r="K59" s="43"/>
      <c r="L59" s="43"/>
      <c r="M59" s="43"/>
      <c r="N59" s="43"/>
      <c r="O59" s="43"/>
    </row>
    <row r="60" spans="6:15" x14ac:dyDescent="0.3">
      <c r="F60" s="43"/>
      <c r="G60" s="43"/>
      <c r="H60" s="43"/>
      <c r="I60" s="43"/>
      <c r="J60" s="43"/>
      <c r="K60" s="43"/>
      <c r="L60" s="43"/>
      <c r="M60" s="43"/>
      <c r="N60" s="43"/>
      <c r="O60" s="43"/>
    </row>
    <row r="61" spans="6:15" x14ac:dyDescent="0.3">
      <c r="F61" s="43"/>
      <c r="G61" s="43"/>
      <c r="H61" s="43"/>
      <c r="I61" s="43"/>
      <c r="J61" s="43"/>
      <c r="K61" s="43"/>
      <c r="L61" s="43"/>
      <c r="M61" s="43"/>
      <c r="N61" s="43"/>
      <c r="O61" s="43"/>
    </row>
    <row r="62" spans="6:15" x14ac:dyDescent="0.3">
      <c r="F62" s="43"/>
      <c r="G62" s="43"/>
      <c r="H62" s="43"/>
      <c r="I62" s="43"/>
      <c r="J62" s="43"/>
      <c r="K62" s="43"/>
      <c r="L62" s="43"/>
      <c r="M62" s="43"/>
      <c r="N62" s="43"/>
      <c r="O62" s="4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"/>
  <sheetViews>
    <sheetView workbookViewId="0">
      <selection activeCell="B4" sqref="A4:XFD4"/>
    </sheetView>
  </sheetViews>
  <sheetFormatPr baseColWidth="10" defaultColWidth="9.109375" defaultRowHeight="14.4" x14ac:dyDescent="0.3"/>
  <cols>
    <col min="1" max="1" width="26.44140625" bestFit="1" customWidth="1"/>
    <col min="2" max="2" width="10.33203125" bestFit="1" customWidth="1"/>
    <col min="3" max="3" width="37.109375" bestFit="1" customWidth="1"/>
    <col min="4" max="4" width="38.33203125" bestFit="1" customWidth="1"/>
    <col min="5" max="5" width="13.88671875" bestFit="1" customWidth="1"/>
    <col min="6" max="6" width="14.33203125" bestFit="1" customWidth="1"/>
    <col min="7" max="7" width="11.33203125" bestFit="1" customWidth="1"/>
    <col min="8" max="8" width="11" bestFit="1" customWidth="1"/>
    <col min="9" max="9" width="19.44140625" bestFit="1" customWidth="1"/>
    <col min="10" max="11" width="19.44140625" customWidth="1"/>
    <col min="13" max="13" width="15.5546875" bestFit="1" customWidth="1"/>
  </cols>
  <sheetData>
    <row r="1" spans="1:13" x14ac:dyDescent="0.3">
      <c r="A1" s="1" t="s">
        <v>0</v>
      </c>
      <c r="B1" s="1" t="s">
        <v>26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24" t="s">
        <v>43</v>
      </c>
      <c r="K1" s="24" t="s">
        <v>44</v>
      </c>
      <c r="M1" s="14" t="s">
        <v>31</v>
      </c>
    </row>
    <row r="2" spans="1:13" x14ac:dyDescent="0.3">
      <c r="A2" s="45" t="s">
        <v>10</v>
      </c>
      <c r="B2" s="2" t="s">
        <v>12</v>
      </c>
      <c r="C2" s="3">
        <v>97703</v>
      </c>
      <c r="D2" s="3">
        <v>11153</v>
      </c>
      <c r="E2" s="3">
        <v>763845</v>
      </c>
      <c r="F2" s="3">
        <v>6659260</v>
      </c>
      <c r="G2" s="3">
        <v>366761921</v>
      </c>
      <c r="H2" s="3">
        <v>499056800</v>
      </c>
      <c r="I2" s="3">
        <v>186636890</v>
      </c>
      <c r="J2" s="25">
        <f>G2/SUM($G$2:$G$8)</f>
        <v>0.40361879418334878</v>
      </c>
      <c r="K2" s="25">
        <f>F2/SUM($F$2:$F$8)</f>
        <v>0.42999031445728675</v>
      </c>
      <c r="M2" s="15">
        <f>(G2*dpe!D3)/10^9</f>
        <v>1.100285763</v>
      </c>
    </row>
    <row r="3" spans="1:13" x14ac:dyDescent="0.3">
      <c r="A3" s="45"/>
      <c r="B3" s="2" t="s">
        <v>13</v>
      </c>
      <c r="C3" s="3">
        <v>115765</v>
      </c>
      <c r="D3" s="3">
        <v>24875</v>
      </c>
      <c r="E3" s="3">
        <v>146058</v>
      </c>
      <c r="F3" s="3">
        <v>2864890</v>
      </c>
      <c r="G3" s="3">
        <v>182850590</v>
      </c>
      <c r="H3" s="3">
        <v>240197306</v>
      </c>
      <c r="I3" s="3">
        <v>68495369</v>
      </c>
      <c r="J3" s="25">
        <f t="shared" ref="J3:J8" si="0">G3/SUM($G$2:$G$8)</f>
        <v>0.20122572826068794</v>
      </c>
      <c r="K3" s="25">
        <f t="shared" ref="K3:K8" si="1">F3/SUM($F$2:$F$8)</f>
        <v>0.18498676309162523</v>
      </c>
      <c r="M3" s="15">
        <f>(G3*dpe!D4)/10^9</f>
        <v>1.64565531</v>
      </c>
    </row>
    <row r="4" spans="1:13" x14ac:dyDescent="0.3">
      <c r="A4" s="45"/>
      <c r="B4" s="1" t="s">
        <v>14</v>
      </c>
      <c r="C4">
        <v>1081259</v>
      </c>
      <c r="D4">
        <v>323344</v>
      </c>
      <c r="E4">
        <v>524355</v>
      </c>
      <c r="F4">
        <v>5930178</v>
      </c>
      <c r="G4">
        <v>357895788</v>
      </c>
      <c r="H4">
        <v>470137364</v>
      </c>
      <c r="I4">
        <v>148050455</v>
      </c>
      <c r="J4" s="26">
        <f t="shared" si="0"/>
        <v>0.39386168008390227</v>
      </c>
      <c r="K4" s="26">
        <f t="shared" si="1"/>
        <v>0.38291328210757408</v>
      </c>
      <c r="M4" s="16">
        <f>(G4*dpe!D5)/10^9</f>
        <v>7.5158115480000003</v>
      </c>
    </row>
    <row r="5" spans="1:13" x14ac:dyDescent="0.3">
      <c r="A5" s="45"/>
      <c r="B5" s="8" t="s">
        <v>15</v>
      </c>
      <c r="C5" s="9">
        <v>261370</v>
      </c>
      <c r="D5" s="9">
        <v>118910</v>
      </c>
      <c r="E5" s="9">
        <v>6782</v>
      </c>
      <c r="F5" s="9">
        <v>31797</v>
      </c>
      <c r="G5" s="9">
        <v>1128668</v>
      </c>
      <c r="H5" s="9">
        <v>1669961</v>
      </c>
      <c r="I5" s="9">
        <v>2354233</v>
      </c>
      <c r="J5" s="27">
        <f t="shared" si="0"/>
        <v>1.2420908254358607E-3</v>
      </c>
      <c r="K5" s="27">
        <f t="shared" si="1"/>
        <v>2.0531413443533285E-3</v>
      </c>
      <c r="M5" s="17">
        <f>(G5*dpe!D6)/10^9</f>
        <v>4.5711054000000001E-2</v>
      </c>
    </row>
    <row r="6" spans="1:13" x14ac:dyDescent="0.3">
      <c r="A6" s="45"/>
      <c r="B6" s="6" t="s">
        <v>16</v>
      </c>
      <c r="C6" s="7">
        <v>12530</v>
      </c>
      <c r="D6" s="7">
        <v>8649</v>
      </c>
      <c r="E6" s="7">
        <v>156</v>
      </c>
      <c r="F6" s="7">
        <v>620</v>
      </c>
      <c r="G6" s="7">
        <v>35021</v>
      </c>
      <c r="H6" s="7">
        <v>56156</v>
      </c>
      <c r="I6" s="7">
        <v>463930</v>
      </c>
      <c r="J6" s="28">
        <f t="shared" si="0"/>
        <v>3.8540352696797712E-5</v>
      </c>
      <c r="K6" s="28">
        <f t="shared" si="1"/>
        <v>4.0033576548072577E-5</v>
      </c>
      <c r="M6" s="18">
        <f>(G6*dpe!D7)/10^9</f>
        <v>2.1187705E-3</v>
      </c>
    </row>
    <row r="7" spans="1:13" x14ac:dyDescent="0.3">
      <c r="A7" s="45"/>
      <c r="B7" s="4" t="s">
        <v>17</v>
      </c>
      <c r="C7" s="5">
        <v>4335</v>
      </c>
      <c r="D7" s="5">
        <v>3965</v>
      </c>
      <c r="E7" s="5">
        <v>48</v>
      </c>
      <c r="F7" s="5">
        <v>162</v>
      </c>
      <c r="G7" s="5">
        <v>9161</v>
      </c>
      <c r="H7" s="5">
        <v>12843</v>
      </c>
      <c r="I7" s="5">
        <v>351384</v>
      </c>
      <c r="J7" s="29">
        <f t="shared" si="0"/>
        <v>1.0081613062315862E-5</v>
      </c>
      <c r="K7" s="29">
        <f t="shared" si="1"/>
        <v>1.0460386130302835E-5</v>
      </c>
      <c r="M7" s="19">
        <f>(G7*dpe!D8)/10^9</f>
        <v>7.8326549999999996E-4</v>
      </c>
    </row>
    <row r="8" spans="1:13" x14ac:dyDescent="0.3">
      <c r="A8" s="45"/>
      <c r="B8" s="4" t="s">
        <v>18</v>
      </c>
      <c r="C8" s="5">
        <v>6465</v>
      </c>
      <c r="D8" s="5">
        <v>4822</v>
      </c>
      <c r="E8" s="5">
        <v>31</v>
      </c>
      <c r="F8" s="5">
        <v>93</v>
      </c>
      <c r="G8" s="5">
        <v>2803</v>
      </c>
      <c r="H8" s="5">
        <v>4208</v>
      </c>
      <c r="I8" s="5">
        <v>175887</v>
      </c>
      <c r="J8" s="29">
        <f t="shared" si="0"/>
        <v>3.0846808660267833E-6</v>
      </c>
      <c r="K8" s="29">
        <f t="shared" si="1"/>
        <v>6.0050364822108867E-6</v>
      </c>
      <c r="M8" s="19">
        <f>(G8*dpe!D9)/10^9</f>
        <v>3.517765E-4</v>
      </c>
    </row>
    <row r="9" spans="1:13" x14ac:dyDescent="0.3">
      <c r="A9" s="45" t="s">
        <v>25</v>
      </c>
      <c r="B9" s="2" t="s">
        <v>12</v>
      </c>
      <c r="C9" s="3">
        <v>152552</v>
      </c>
      <c r="D9" s="3">
        <v>14022</v>
      </c>
      <c r="E9" s="3">
        <v>9163277</v>
      </c>
      <c r="F9" s="3">
        <v>10027563</v>
      </c>
      <c r="G9" s="3">
        <v>1053875839</v>
      </c>
      <c r="H9" s="3">
        <v>1728807115</v>
      </c>
      <c r="I9" s="3">
        <v>1140705706</v>
      </c>
      <c r="J9" s="25">
        <f>G9/SUM($G$9:$G$15)</f>
        <v>0.53152596686760945</v>
      </c>
      <c r="K9" s="25">
        <f>F9/SUM($F$9:$F$15)</f>
        <v>0.5235123298321529</v>
      </c>
      <c r="M9" s="15">
        <f>(G9*dpe!D3)/10^9</f>
        <v>3.1616275169999999</v>
      </c>
    </row>
    <row r="10" spans="1:13" x14ac:dyDescent="0.3">
      <c r="A10" s="45"/>
      <c r="B10" s="2" t="s">
        <v>13</v>
      </c>
      <c r="C10" s="3">
        <v>212260</v>
      </c>
      <c r="D10" s="3">
        <v>34036</v>
      </c>
      <c r="E10" s="3">
        <v>1441787</v>
      </c>
      <c r="F10" s="3">
        <v>1687276</v>
      </c>
      <c r="G10" s="3">
        <v>196804414</v>
      </c>
      <c r="H10" s="3">
        <v>308659088</v>
      </c>
      <c r="I10" s="3">
        <v>208687965</v>
      </c>
      <c r="J10" s="25">
        <f t="shared" ref="J10:J15" si="2">G10/SUM($G$9:$G$15)</f>
        <v>9.9258994811402351E-2</v>
      </c>
      <c r="K10" s="25">
        <f t="shared" ref="K10:K15" si="3">F10/SUM($F$9:$F$15)</f>
        <v>8.8088181528241272E-2</v>
      </c>
      <c r="M10" s="15">
        <f>(G10*dpe!D4)/10^9</f>
        <v>1.7712397259999999</v>
      </c>
    </row>
    <row r="11" spans="1:13" x14ac:dyDescent="0.3">
      <c r="A11" s="45"/>
      <c r="B11" s="1" t="s">
        <v>14</v>
      </c>
      <c r="C11">
        <v>1447567</v>
      </c>
      <c r="D11">
        <v>377171</v>
      </c>
      <c r="E11">
        <v>6873612</v>
      </c>
      <c r="F11">
        <v>7415577</v>
      </c>
      <c r="G11">
        <v>730727379</v>
      </c>
      <c r="H11">
        <v>1258830039</v>
      </c>
      <c r="I11">
        <v>774400793</v>
      </c>
      <c r="J11" s="26">
        <f t="shared" si="2"/>
        <v>0.36854491038351733</v>
      </c>
      <c r="K11" s="26">
        <f t="shared" si="3"/>
        <v>0.3871475045651398</v>
      </c>
      <c r="M11" s="16">
        <f>(G11*dpe!D5)/10^9</f>
        <v>15.345274958999999</v>
      </c>
    </row>
    <row r="12" spans="1:13" x14ac:dyDescent="0.3">
      <c r="A12" s="45"/>
      <c r="B12" s="8" t="s">
        <v>15</v>
      </c>
      <c r="C12" s="9">
        <v>466921</v>
      </c>
      <c r="D12" s="9">
        <v>215655</v>
      </c>
      <c r="E12" s="9">
        <v>19176</v>
      </c>
      <c r="F12" s="9">
        <v>20957</v>
      </c>
      <c r="G12" s="9">
        <v>1142680</v>
      </c>
      <c r="H12" s="9">
        <v>2349136</v>
      </c>
      <c r="I12" s="9">
        <v>7339115</v>
      </c>
      <c r="J12" s="27">
        <f t="shared" si="2"/>
        <v>5.7631465619004476E-4</v>
      </c>
      <c r="K12" s="27">
        <f t="shared" si="3"/>
        <v>1.0941090967259372E-3</v>
      </c>
      <c r="M12" s="17">
        <f>(G12*dpe!D6)/10^9</f>
        <v>4.627854E-2</v>
      </c>
    </row>
    <row r="13" spans="1:13" x14ac:dyDescent="0.3">
      <c r="A13" s="45"/>
      <c r="B13" s="6" t="s">
        <v>16</v>
      </c>
      <c r="C13" s="7">
        <v>135671</v>
      </c>
      <c r="D13" s="7">
        <v>78508</v>
      </c>
      <c r="E13" s="7">
        <v>1486</v>
      </c>
      <c r="F13" s="7">
        <v>1715</v>
      </c>
      <c r="G13" s="7">
        <v>109702</v>
      </c>
      <c r="H13" s="7">
        <v>220441</v>
      </c>
      <c r="I13" s="7">
        <v>2936677</v>
      </c>
      <c r="J13" s="28">
        <f t="shared" si="2"/>
        <v>5.5328587542759389E-5</v>
      </c>
      <c r="K13" s="28">
        <f t="shared" si="3"/>
        <v>8.9535577653527797E-5</v>
      </c>
      <c r="M13" s="18">
        <f>(G13*dpe!D7)/10^9</f>
        <v>6.6369710000000002E-3</v>
      </c>
    </row>
    <row r="14" spans="1:13" x14ac:dyDescent="0.3">
      <c r="A14" s="45"/>
      <c r="B14" s="4" t="s">
        <v>17</v>
      </c>
      <c r="C14" s="5">
        <v>97039</v>
      </c>
      <c r="D14" s="5">
        <v>58753</v>
      </c>
      <c r="E14" s="5">
        <v>715</v>
      </c>
      <c r="F14" s="5">
        <v>816</v>
      </c>
      <c r="G14" s="5">
        <v>55927</v>
      </c>
      <c r="H14" s="5">
        <v>117298</v>
      </c>
      <c r="I14" s="5">
        <v>2544172</v>
      </c>
      <c r="J14" s="29">
        <f t="shared" si="2"/>
        <v>2.8206978136259177E-5</v>
      </c>
      <c r="K14" s="29">
        <f t="shared" si="3"/>
        <v>4.2601184469550252E-5</v>
      </c>
      <c r="M14" s="19">
        <f>(G14*dpe!D8)/10^9</f>
        <v>4.7817585000000003E-3</v>
      </c>
    </row>
    <row r="15" spans="1:13" x14ac:dyDescent="0.3">
      <c r="A15" s="45"/>
      <c r="B15" s="4" t="s">
        <v>18</v>
      </c>
      <c r="C15" s="5">
        <v>92654</v>
      </c>
      <c r="D15" s="5">
        <v>69309</v>
      </c>
      <c r="E15" s="5">
        <v>424</v>
      </c>
      <c r="F15" s="5">
        <v>493</v>
      </c>
      <c r="G15" s="5">
        <v>20378</v>
      </c>
      <c r="H15" s="5">
        <v>59129</v>
      </c>
      <c r="I15" s="5">
        <v>3156661</v>
      </c>
      <c r="J15" s="29">
        <f t="shared" si="2"/>
        <v>1.0277715601778917E-5</v>
      </c>
      <c r="K15" s="29">
        <f t="shared" si="3"/>
        <v>2.5738215617019946E-5</v>
      </c>
      <c r="M15" s="19">
        <f>(G15*dpe!D9)/10^9</f>
        <v>2.5574389999999999E-3</v>
      </c>
    </row>
    <row r="16" spans="1:13" x14ac:dyDescent="0.3">
      <c r="A16" s="10"/>
      <c r="L16" s="10" t="s">
        <v>32</v>
      </c>
      <c r="M16" s="16">
        <f>SUM(M2:M15)</f>
        <v>30.649114397999995</v>
      </c>
    </row>
    <row r="20" spans="1:4" x14ac:dyDescent="0.3">
      <c r="A20" s="10"/>
      <c r="C20" s="11"/>
      <c r="D20" s="11"/>
    </row>
    <row r="21" spans="1:4" x14ac:dyDescent="0.3">
      <c r="C21" s="11"/>
      <c r="D21" s="11"/>
    </row>
    <row r="22" spans="1:4" x14ac:dyDescent="0.3">
      <c r="D22" s="13"/>
    </row>
    <row r="24" spans="1:4" x14ac:dyDescent="0.3">
      <c r="D24" s="12"/>
    </row>
  </sheetData>
  <mergeCells count="2">
    <mergeCell ref="A2:A8"/>
    <mergeCell ref="A9:A15"/>
  </mergeCell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FFF18-D0CE-4D78-BB4C-6A0E78C789AC}">
  <dimension ref="A1:T9"/>
  <sheetViews>
    <sheetView tabSelected="1" workbookViewId="0">
      <selection activeCell="Q26" sqref="Q26"/>
    </sheetView>
  </sheetViews>
  <sheetFormatPr baseColWidth="10" defaultRowHeight="14.4" x14ac:dyDescent="0.3"/>
  <cols>
    <col min="1" max="1" width="2.44140625" bestFit="1" customWidth="1"/>
    <col min="2" max="2" width="4.44140625" bestFit="1" customWidth="1"/>
    <col min="3" max="3" width="4.6640625" bestFit="1" customWidth="1"/>
    <col min="4" max="4" width="6.109375" bestFit="1" customWidth="1"/>
    <col min="5" max="5" width="10.109375" bestFit="1" customWidth="1"/>
    <col min="7" max="7" width="2.44140625" bestFit="1" customWidth="1"/>
    <col min="8" max="8" width="4.44140625" bestFit="1" customWidth="1"/>
    <col min="9" max="9" width="4.6640625" bestFit="1" customWidth="1"/>
    <col min="10" max="10" width="6.109375" bestFit="1" customWidth="1"/>
    <col min="13" max="13" width="2.44140625" bestFit="1" customWidth="1"/>
    <col min="14" max="15" width="5.5546875" bestFit="1" customWidth="1"/>
    <col min="16" max="16" width="6" bestFit="1" customWidth="1"/>
    <col min="18" max="18" width="12" bestFit="1" customWidth="1"/>
  </cols>
  <sheetData>
    <row r="1" spans="1:20" ht="18" x14ac:dyDescent="0.35">
      <c r="B1" s="46" t="s">
        <v>33</v>
      </c>
      <c r="C1" s="46"/>
      <c r="D1" s="46"/>
      <c r="E1" s="21"/>
      <c r="F1" s="22"/>
      <c r="G1" s="22"/>
      <c r="H1" s="46" t="s">
        <v>34</v>
      </c>
      <c r="I1" s="46"/>
      <c r="J1" s="46"/>
      <c r="K1" s="22"/>
      <c r="L1" s="22"/>
      <c r="M1" s="22"/>
      <c r="N1" s="46" t="s">
        <v>35</v>
      </c>
      <c r="O1" s="46"/>
      <c r="P1" s="46"/>
    </row>
    <row r="2" spans="1:20" x14ac:dyDescent="0.3">
      <c r="B2" s="10" t="s">
        <v>28</v>
      </c>
      <c r="C2" s="10" t="s">
        <v>29</v>
      </c>
      <c r="D2" s="10" t="s">
        <v>30</v>
      </c>
      <c r="E2" s="10" t="s">
        <v>42</v>
      </c>
      <c r="H2" s="10" t="s">
        <v>28</v>
      </c>
      <c r="I2" s="10" t="s">
        <v>29</v>
      </c>
      <c r="J2" s="10" t="s">
        <v>30</v>
      </c>
      <c r="K2" s="10" t="s">
        <v>42</v>
      </c>
      <c r="L2" s="10"/>
      <c r="N2" s="10" t="s">
        <v>28</v>
      </c>
      <c r="O2" s="10" t="s">
        <v>29</v>
      </c>
      <c r="P2" s="10" t="s">
        <v>30</v>
      </c>
      <c r="Q2" s="10" t="s">
        <v>42</v>
      </c>
    </row>
    <row r="3" spans="1:20" x14ac:dyDescent="0.3">
      <c r="A3" s="2" t="s">
        <v>12</v>
      </c>
      <c r="B3">
        <v>0</v>
      </c>
      <c r="C3">
        <v>6</v>
      </c>
      <c r="D3">
        <f>C3-((C3-B3)/2)</f>
        <v>3</v>
      </c>
      <c r="G3" s="2" t="s">
        <v>12</v>
      </c>
      <c r="H3">
        <v>0</v>
      </c>
      <c r="I3">
        <v>70</v>
      </c>
      <c r="J3">
        <f>I3-((I3-H3)/2)</f>
        <v>35</v>
      </c>
      <c r="M3" s="2" t="s">
        <v>12</v>
      </c>
      <c r="N3" s="20">
        <v>0</v>
      </c>
      <c r="O3" s="20">
        <f t="shared" ref="O3:O9" si="0">C3/I3</f>
        <v>8.5714285714285715E-2</v>
      </c>
      <c r="P3" s="20">
        <f>O3-((O3-N3)/2)</f>
        <v>4.2857142857142858E-2</v>
      </c>
      <c r="T3" t="s">
        <v>36</v>
      </c>
    </row>
    <row r="4" spans="1:20" x14ac:dyDescent="0.3">
      <c r="A4" s="2" t="s">
        <v>13</v>
      </c>
      <c r="B4">
        <v>7</v>
      </c>
      <c r="C4">
        <v>11</v>
      </c>
      <c r="D4">
        <f>C4-((C4-B4)/2)</f>
        <v>9</v>
      </c>
      <c r="E4">
        <f>D4-D3</f>
        <v>6</v>
      </c>
      <c r="G4" s="2" t="s">
        <v>13</v>
      </c>
      <c r="H4">
        <v>71</v>
      </c>
      <c r="I4">
        <v>110</v>
      </c>
      <c r="J4">
        <f>I4-((I4-H4)/2)</f>
        <v>90.5</v>
      </c>
      <c r="K4">
        <f t="shared" ref="K4:K9" si="1">J4-J3</f>
        <v>55.5</v>
      </c>
      <c r="M4" s="2" t="s">
        <v>13</v>
      </c>
      <c r="N4" s="20">
        <f t="shared" ref="N4:N9" si="2">B4/H4</f>
        <v>9.8591549295774641E-2</v>
      </c>
      <c r="O4" s="20">
        <f t="shared" si="0"/>
        <v>0.1</v>
      </c>
      <c r="P4" s="20">
        <f>O4-((O4-N4)/2)</f>
        <v>9.929577464788733E-2</v>
      </c>
      <c r="Q4">
        <f>P4-P3</f>
        <v>5.6438631790744473E-2</v>
      </c>
      <c r="T4" t="s">
        <v>37</v>
      </c>
    </row>
    <row r="5" spans="1:20" x14ac:dyDescent="0.3">
      <c r="A5" s="1" t="s">
        <v>14</v>
      </c>
      <c r="B5">
        <v>12</v>
      </c>
      <c r="C5">
        <v>30</v>
      </c>
      <c r="D5">
        <f t="shared" ref="D5:D9" si="3">C5-((C5-B5)/2)</f>
        <v>21</v>
      </c>
      <c r="E5">
        <f t="shared" ref="E5:E9" si="4">D5-D4</f>
        <v>12</v>
      </c>
      <c r="G5" s="1" t="s">
        <v>14</v>
      </c>
      <c r="H5">
        <v>111</v>
      </c>
      <c r="I5">
        <v>180</v>
      </c>
      <c r="J5">
        <f t="shared" ref="J5:J9" si="5">I5-((I5-H5)/2)</f>
        <v>145.5</v>
      </c>
      <c r="K5">
        <f t="shared" si="1"/>
        <v>55</v>
      </c>
      <c r="M5" s="1" t="s">
        <v>14</v>
      </c>
      <c r="N5" s="20">
        <f t="shared" si="2"/>
        <v>0.10810810810810811</v>
      </c>
      <c r="O5" s="20">
        <f t="shared" si="0"/>
        <v>0.16666666666666666</v>
      </c>
      <c r="P5" s="20">
        <f t="shared" ref="P5:P9" si="6">O5-((O5-N5)/2)</f>
        <v>0.13738738738738737</v>
      </c>
      <c r="Q5">
        <f t="shared" ref="Q5:Q9" si="7">P5-P4</f>
        <v>3.8091612739500041E-2</v>
      </c>
      <c r="T5" t="s">
        <v>38</v>
      </c>
    </row>
    <row r="6" spans="1:20" x14ac:dyDescent="0.3">
      <c r="A6" s="8" t="s">
        <v>15</v>
      </c>
      <c r="B6">
        <v>31</v>
      </c>
      <c r="C6">
        <v>50</v>
      </c>
      <c r="D6">
        <f t="shared" si="3"/>
        <v>40.5</v>
      </c>
      <c r="E6">
        <f t="shared" si="4"/>
        <v>19.5</v>
      </c>
      <c r="G6" s="8" t="s">
        <v>15</v>
      </c>
      <c r="H6">
        <v>181</v>
      </c>
      <c r="I6">
        <v>250</v>
      </c>
      <c r="J6">
        <f t="shared" si="5"/>
        <v>215.5</v>
      </c>
      <c r="K6">
        <f t="shared" si="1"/>
        <v>70</v>
      </c>
      <c r="M6" s="8" t="s">
        <v>15</v>
      </c>
      <c r="N6" s="20">
        <f t="shared" si="2"/>
        <v>0.17127071823204421</v>
      </c>
      <c r="O6" s="20">
        <f t="shared" si="0"/>
        <v>0.2</v>
      </c>
      <c r="P6" s="20">
        <f t="shared" si="6"/>
        <v>0.18563535911602211</v>
      </c>
      <c r="Q6">
        <f t="shared" si="7"/>
        <v>4.8247971728634736E-2</v>
      </c>
      <c r="T6" t="s">
        <v>39</v>
      </c>
    </row>
    <row r="7" spans="1:20" x14ac:dyDescent="0.3">
      <c r="A7" s="6" t="s">
        <v>16</v>
      </c>
      <c r="B7">
        <v>51</v>
      </c>
      <c r="C7">
        <v>70</v>
      </c>
      <c r="D7">
        <f t="shared" si="3"/>
        <v>60.5</v>
      </c>
      <c r="E7">
        <f t="shared" si="4"/>
        <v>20</v>
      </c>
      <c r="G7" s="6" t="s">
        <v>16</v>
      </c>
      <c r="H7">
        <v>251</v>
      </c>
      <c r="I7">
        <v>330</v>
      </c>
      <c r="J7">
        <f t="shared" si="5"/>
        <v>290.5</v>
      </c>
      <c r="K7">
        <f t="shared" si="1"/>
        <v>75</v>
      </c>
      <c r="M7" s="6" t="s">
        <v>16</v>
      </c>
      <c r="N7" s="20">
        <f t="shared" si="2"/>
        <v>0.20318725099601595</v>
      </c>
      <c r="O7" s="20">
        <f t="shared" si="0"/>
        <v>0.21212121212121213</v>
      </c>
      <c r="P7" s="20">
        <f t="shared" si="6"/>
        <v>0.20765423155861404</v>
      </c>
      <c r="Q7">
        <f t="shared" si="7"/>
        <v>2.201887244259193E-2</v>
      </c>
      <c r="T7" t="s">
        <v>40</v>
      </c>
    </row>
    <row r="8" spans="1:20" x14ac:dyDescent="0.3">
      <c r="A8" s="4" t="s">
        <v>17</v>
      </c>
      <c r="B8">
        <v>71</v>
      </c>
      <c r="C8">
        <v>100</v>
      </c>
      <c r="D8">
        <f t="shared" si="3"/>
        <v>85.5</v>
      </c>
      <c r="E8">
        <f t="shared" si="4"/>
        <v>25</v>
      </c>
      <c r="G8" s="4" t="s">
        <v>17</v>
      </c>
      <c r="H8">
        <v>331</v>
      </c>
      <c r="I8">
        <v>420</v>
      </c>
      <c r="J8">
        <f t="shared" si="5"/>
        <v>375.5</v>
      </c>
      <c r="K8">
        <f t="shared" si="1"/>
        <v>85</v>
      </c>
      <c r="M8" s="4" t="s">
        <v>17</v>
      </c>
      <c r="N8" s="20">
        <f t="shared" si="2"/>
        <v>0.21450151057401812</v>
      </c>
      <c r="O8" s="20">
        <f t="shared" si="0"/>
        <v>0.23809523809523808</v>
      </c>
      <c r="P8" s="20">
        <f t="shared" si="6"/>
        <v>0.2262983743346281</v>
      </c>
      <c r="Q8">
        <f t="shared" si="7"/>
        <v>1.8644142776014061E-2</v>
      </c>
      <c r="T8" t="s">
        <v>41</v>
      </c>
    </row>
    <row r="9" spans="1:20" x14ac:dyDescent="0.3">
      <c r="A9" s="4" t="s">
        <v>18</v>
      </c>
      <c r="B9">
        <v>101</v>
      </c>
      <c r="C9">
        <v>150</v>
      </c>
      <c r="D9">
        <f t="shared" si="3"/>
        <v>125.5</v>
      </c>
      <c r="E9">
        <f t="shared" si="4"/>
        <v>40</v>
      </c>
      <c r="G9" s="4" t="s">
        <v>18</v>
      </c>
      <c r="H9">
        <v>421</v>
      </c>
      <c r="I9">
        <v>500</v>
      </c>
      <c r="J9">
        <f t="shared" si="5"/>
        <v>460.5</v>
      </c>
      <c r="K9">
        <f t="shared" si="1"/>
        <v>85</v>
      </c>
      <c r="M9" s="4" t="s">
        <v>18</v>
      </c>
      <c r="N9" s="20">
        <f t="shared" si="2"/>
        <v>0.23990498812351543</v>
      </c>
      <c r="O9" s="20">
        <f t="shared" si="0"/>
        <v>0.3</v>
      </c>
      <c r="P9" s="20">
        <f t="shared" si="6"/>
        <v>0.2699524940617577</v>
      </c>
      <c r="Q9">
        <f t="shared" si="7"/>
        <v>4.3654119727129598E-2</v>
      </c>
    </row>
  </sheetData>
  <mergeCells count="3">
    <mergeCell ref="B1:D1"/>
    <mergeCell ref="H1:J1"/>
    <mergeCell ref="N1:P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"/>
  <sheetViews>
    <sheetView workbookViewId="0">
      <selection activeCell="B1" sqref="B1:B1048576"/>
    </sheetView>
  </sheetViews>
  <sheetFormatPr baseColWidth="10" defaultColWidth="9.109375" defaultRowHeight="14.4" x14ac:dyDescent="0.3"/>
  <cols>
    <col min="1" max="1" width="26.44140625" bestFit="1" customWidth="1"/>
    <col min="2" max="2" width="20.109375" bestFit="1" customWidth="1"/>
    <col min="3" max="3" width="10.33203125" bestFit="1" customWidth="1"/>
    <col min="6" max="6" width="13.8867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45" t="s">
        <v>10</v>
      </c>
      <c r="B2" s="45" t="s">
        <v>11</v>
      </c>
      <c r="C2" s="1" t="s">
        <v>12</v>
      </c>
      <c r="D2">
        <v>285</v>
      </c>
      <c r="E2">
        <v>778</v>
      </c>
      <c r="F2">
        <v>10254</v>
      </c>
      <c r="G2">
        <v>70786</v>
      </c>
      <c r="H2">
        <v>4192478</v>
      </c>
      <c r="I2">
        <v>5896276</v>
      </c>
      <c r="J2">
        <v>2053419</v>
      </c>
    </row>
    <row r="3" spans="1:10" x14ac:dyDescent="0.3">
      <c r="A3" s="45"/>
      <c r="B3" s="45"/>
      <c r="C3" s="1" t="s">
        <v>13</v>
      </c>
      <c r="D3">
        <v>1119</v>
      </c>
      <c r="E3">
        <v>1605</v>
      </c>
      <c r="F3">
        <v>55502</v>
      </c>
      <c r="G3">
        <v>400504</v>
      </c>
      <c r="H3">
        <v>20213041</v>
      </c>
      <c r="I3">
        <v>27485662</v>
      </c>
      <c r="J3">
        <v>9864969</v>
      </c>
    </row>
    <row r="4" spans="1:10" x14ac:dyDescent="0.3">
      <c r="A4" s="45"/>
      <c r="B4" s="45"/>
      <c r="C4" s="1" t="s">
        <v>14</v>
      </c>
      <c r="D4">
        <v>14080</v>
      </c>
      <c r="E4">
        <v>12173</v>
      </c>
      <c r="F4">
        <v>320383</v>
      </c>
      <c r="G4">
        <v>1681100</v>
      </c>
      <c r="H4">
        <v>90079301</v>
      </c>
      <c r="I4">
        <v>125292258</v>
      </c>
      <c r="J4">
        <v>53523622</v>
      </c>
    </row>
    <row r="5" spans="1:10" x14ac:dyDescent="0.3">
      <c r="A5" s="45"/>
      <c r="B5" s="45"/>
      <c r="C5" s="1" t="s">
        <v>15</v>
      </c>
      <c r="D5">
        <v>34368</v>
      </c>
      <c r="E5">
        <v>19843</v>
      </c>
      <c r="F5">
        <v>140362</v>
      </c>
      <c r="G5">
        <v>659345</v>
      </c>
      <c r="H5">
        <v>38325874</v>
      </c>
      <c r="I5">
        <v>54458609</v>
      </c>
      <c r="J5">
        <v>23434222</v>
      </c>
    </row>
    <row r="6" spans="1:10" x14ac:dyDescent="0.3">
      <c r="A6" s="45"/>
      <c r="B6" s="45"/>
      <c r="C6" s="1" t="s">
        <v>16</v>
      </c>
      <c r="D6">
        <v>49336</v>
      </c>
      <c r="E6">
        <v>20009</v>
      </c>
      <c r="F6">
        <v>36466</v>
      </c>
      <c r="G6">
        <v>218370</v>
      </c>
      <c r="H6">
        <v>12896291</v>
      </c>
      <c r="I6">
        <v>17829598</v>
      </c>
      <c r="J6">
        <v>6794926</v>
      </c>
    </row>
    <row r="7" spans="1:10" x14ac:dyDescent="0.3">
      <c r="A7" s="45"/>
      <c r="B7" s="45"/>
      <c r="C7" s="1" t="s">
        <v>17</v>
      </c>
      <c r="D7">
        <v>80598</v>
      </c>
      <c r="E7">
        <v>22298</v>
      </c>
      <c r="F7">
        <v>20119</v>
      </c>
      <c r="G7">
        <v>95130</v>
      </c>
      <c r="H7">
        <v>5420265</v>
      </c>
      <c r="I7">
        <v>7662331</v>
      </c>
      <c r="J7">
        <v>3558929</v>
      </c>
    </row>
    <row r="8" spans="1:10" x14ac:dyDescent="0.3">
      <c r="A8" s="45"/>
      <c r="B8" s="45"/>
      <c r="C8" s="1" t="s">
        <v>18</v>
      </c>
      <c r="D8">
        <v>220746</v>
      </c>
      <c r="E8">
        <v>43182</v>
      </c>
      <c r="F8">
        <v>6918</v>
      </c>
      <c r="G8">
        <v>23436</v>
      </c>
      <c r="H8">
        <v>1330425</v>
      </c>
      <c r="I8">
        <v>2001274</v>
      </c>
      <c r="J8">
        <v>1080698</v>
      </c>
    </row>
    <row r="9" spans="1:10" x14ac:dyDescent="0.3">
      <c r="A9" s="45"/>
      <c r="B9" s="45" t="s">
        <v>19</v>
      </c>
      <c r="C9" s="1" t="s">
        <v>12</v>
      </c>
      <c r="D9">
        <v>244</v>
      </c>
      <c r="E9">
        <v>529</v>
      </c>
      <c r="F9">
        <v>1605</v>
      </c>
      <c r="G9">
        <v>11683</v>
      </c>
      <c r="H9">
        <v>717371</v>
      </c>
      <c r="I9">
        <v>991232</v>
      </c>
      <c r="J9">
        <v>349694</v>
      </c>
    </row>
    <row r="10" spans="1:10" x14ac:dyDescent="0.3">
      <c r="A10" s="45"/>
      <c r="B10" s="45"/>
      <c r="C10" s="1" t="s">
        <v>13</v>
      </c>
      <c r="D10">
        <v>944</v>
      </c>
      <c r="E10">
        <v>1179</v>
      </c>
      <c r="F10">
        <v>6855</v>
      </c>
      <c r="G10">
        <v>51719</v>
      </c>
      <c r="H10">
        <v>2624899</v>
      </c>
      <c r="I10">
        <v>3540923</v>
      </c>
      <c r="J10">
        <v>1306326</v>
      </c>
    </row>
    <row r="11" spans="1:10" x14ac:dyDescent="0.3">
      <c r="A11" s="45"/>
      <c r="B11" s="45"/>
      <c r="C11" s="1" t="s">
        <v>14</v>
      </c>
      <c r="D11">
        <v>11244</v>
      </c>
      <c r="E11">
        <v>7887</v>
      </c>
      <c r="F11">
        <v>48219</v>
      </c>
      <c r="G11">
        <v>314667</v>
      </c>
      <c r="H11">
        <v>16897108</v>
      </c>
      <c r="I11">
        <v>22550356</v>
      </c>
      <c r="J11">
        <v>8530972</v>
      </c>
    </row>
    <row r="12" spans="1:10" x14ac:dyDescent="0.3">
      <c r="A12" s="45"/>
      <c r="B12" s="45"/>
      <c r="C12" s="1" t="s">
        <v>15</v>
      </c>
      <c r="D12">
        <v>28716</v>
      </c>
      <c r="E12">
        <v>13861</v>
      </c>
      <c r="F12">
        <v>51454</v>
      </c>
      <c r="G12">
        <v>277996</v>
      </c>
      <c r="H12">
        <v>15696440</v>
      </c>
      <c r="I12">
        <v>21585437</v>
      </c>
      <c r="J12">
        <v>8515496</v>
      </c>
    </row>
    <row r="13" spans="1:10" x14ac:dyDescent="0.3">
      <c r="A13" s="45"/>
      <c r="B13" s="45"/>
      <c r="C13" s="1" t="s">
        <v>16</v>
      </c>
      <c r="D13">
        <v>43029</v>
      </c>
      <c r="E13">
        <v>15326</v>
      </c>
      <c r="F13">
        <v>16587</v>
      </c>
      <c r="G13">
        <v>140008</v>
      </c>
      <c r="H13">
        <v>7516556</v>
      </c>
      <c r="I13">
        <v>9769170</v>
      </c>
      <c r="J13">
        <v>3107266</v>
      </c>
    </row>
    <row r="14" spans="1:10" x14ac:dyDescent="0.3">
      <c r="A14" s="45"/>
      <c r="B14" s="45"/>
      <c r="C14" s="1" t="s">
        <v>17</v>
      </c>
      <c r="D14">
        <v>69478</v>
      </c>
      <c r="E14">
        <v>18040</v>
      </c>
      <c r="F14">
        <v>8806</v>
      </c>
      <c r="G14">
        <v>60682</v>
      </c>
      <c r="H14">
        <v>3087604</v>
      </c>
      <c r="I14">
        <v>4134075</v>
      </c>
      <c r="J14">
        <v>1579332</v>
      </c>
    </row>
    <row r="15" spans="1:10" x14ac:dyDescent="0.3">
      <c r="A15" s="45"/>
      <c r="B15" s="45"/>
      <c r="C15" s="1" t="s">
        <v>18</v>
      </c>
      <c r="D15">
        <v>147476</v>
      </c>
      <c r="E15">
        <v>27302</v>
      </c>
      <c r="F15">
        <v>3155</v>
      </c>
      <c r="G15">
        <v>14067</v>
      </c>
      <c r="H15">
        <v>730473</v>
      </c>
      <c r="I15">
        <v>1041098</v>
      </c>
      <c r="J15">
        <v>608282</v>
      </c>
    </row>
    <row r="16" spans="1:10" x14ac:dyDescent="0.3">
      <c r="A16" s="45"/>
      <c r="B16" s="45" t="s">
        <v>20</v>
      </c>
      <c r="C16" s="1" t="s">
        <v>12</v>
      </c>
      <c r="D16">
        <v>278</v>
      </c>
      <c r="E16">
        <v>778</v>
      </c>
      <c r="F16">
        <v>3373</v>
      </c>
      <c r="G16">
        <v>39781</v>
      </c>
      <c r="H16">
        <v>2501858</v>
      </c>
      <c r="I16">
        <v>3367840</v>
      </c>
      <c r="J16">
        <v>995351</v>
      </c>
    </row>
    <row r="17" spans="1:10" x14ac:dyDescent="0.3">
      <c r="A17" s="45"/>
      <c r="B17" s="45"/>
      <c r="C17" s="1" t="s">
        <v>13</v>
      </c>
      <c r="D17">
        <v>1089</v>
      </c>
      <c r="E17">
        <v>1524</v>
      </c>
      <c r="F17">
        <v>10206</v>
      </c>
      <c r="G17">
        <v>111900</v>
      </c>
      <c r="H17">
        <v>6577094</v>
      </c>
      <c r="I17">
        <v>8583264</v>
      </c>
      <c r="J17">
        <v>2732082</v>
      </c>
    </row>
    <row r="18" spans="1:10" x14ac:dyDescent="0.3">
      <c r="A18" s="45"/>
      <c r="B18" s="45"/>
      <c r="C18" s="1" t="s">
        <v>14</v>
      </c>
      <c r="D18">
        <v>10206</v>
      </c>
      <c r="E18">
        <v>6671</v>
      </c>
      <c r="F18">
        <v>43489</v>
      </c>
      <c r="G18">
        <v>1001159</v>
      </c>
      <c r="H18">
        <v>63430291</v>
      </c>
      <c r="I18">
        <v>78668552</v>
      </c>
      <c r="J18">
        <v>19401398</v>
      </c>
    </row>
    <row r="19" spans="1:10" x14ac:dyDescent="0.3">
      <c r="A19" s="45"/>
      <c r="B19" s="45"/>
      <c r="C19" s="1" t="s">
        <v>15</v>
      </c>
      <c r="D19">
        <v>26243</v>
      </c>
      <c r="E19">
        <v>11440</v>
      </c>
      <c r="F19">
        <v>97626</v>
      </c>
      <c r="G19">
        <v>1468635</v>
      </c>
      <c r="H19">
        <v>92736616</v>
      </c>
      <c r="I19">
        <v>117962474</v>
      </c>
      <c r="J19">
        <v>33741200</v>
      </c>
    </row>
    <row r="20" spans="1:10" x14ac:dyDescent="0.3">
      <c r="A20" s="45"/>
      <c r="B20" s="45"/>
      <c r="C20" s="1" t="s">
        <v>16</v>
      </c>
      <c r="D20">
        <v>45368</v>
      </c>
      <c r="E20">
        <v>16208</v>
      </c>
      <c r="F20">
        <v>55969</v>
      </c>
      <c r="G20">
        <v>575004</v>
      </c>
      <c r="H20">
        <v>36424011</v>
      </c>
      <c r="I20">
        <v>48382504</v>
      </c>
      <c r="J20">
        <v>15042931</v>
      </c>
    </row>
    <row r="21" spans="1:10" x14ac:dyDescent="0.3">
      <c r="A21" s="45"/>
      <c r="B21" s="45"/>
      <c r="C21" s="1" t="s">
        <v>17</v>
      </c>
      <c r="D21">
        <v>86149</v>
      </c>
      <c r="E21">
        <v>24043</v>
      </c>
      <c r="F21">
        <v>15531</v>
      </c>
      <c r="G21">
        <v>133296</v>
      </c>
      <c r="H21">
        <v>8210461</v>
      </c>
      <c r="I21">
        <v>11126290</v>
      </c>
      <c r="J21">
        <v>4116117</v>
      </c>
    </row>
    <row r="22" spans="1:10" x14ac:dyDescent="0.3">
      <c r="A22" s="45"/>
      <c r="B22" s="45"/>
      <c r="C22" s="1" t="s">
        <v>18</v>
      </c>
      <c r="D22">
        <v>146935</v>
      </c>
      <c r="E22">
        <v>28305</v>
      </c>
      <c r="F22">
        <v>4020</v>
      </c>
      <c r="G22">
        <v>24438</v>
      </c>
      <c r="H22">
        <v>1446134</v>
      </c>
      <c r="I22">
        <v>2098673</v>
      </c>
      <c r="J22">
        <v>1074227</v>
      </c>
    </row>
    <row r="23" spans="1:10" x14ac:dyDescent="0.3">
      <c r="A23" s="45"/>
      <c r="B23" s="45" t="s">
        <v>21</v>
      </c>
      <c r="C23" s="1" t="s">
        <v>12</v>
      </c>
      <c r="D23">
        <v>286</v>
      </c>
      <c r="E23">
        <v>782</v>
      </c>
      <c r="F23">
        <v>5792</v>
      </c>
      <c r="G23">
        <v>133361</v>
      </c>
      <c r="H23">
        <v>7717523</v>
      </c>
      <c r="I23">
        <v>10846096</v>
      </c>
      <c r="J23">
        <v>3107339</v>
      </c>
    </row>
    <row r="24" spans="1:10" x14ac:dyDescent="0.3">
      <c r="A24" s="45"/>
      <c r="B24" s="45"/>
      <c r="C24" s="1" t="s">
        <v>13</v>
      </c>
      <c r="D24">
        <v>1069</v>
      </c>
      <c r="E24">
        <v>1461</v>
      </c>
      <c r="F24">
        <v>24962</v>
      </c>
      <c r="G24">
        <v>553120</v>
      </c>
      <c r="H24">
        <v>30411880</v>
      </c>
      <c r="I24">
        <v>41412841</v>
      </c>
      <c r="J24">
        <v>11915704</v>
      </c>
    </row>
    <row r="25" spans="1:10" x14ac:dyDescent="0.3">
      <c r="A25" s="45"/>
      <c r="B25" s="45"/>
      <c r="C25" s="1" t="s">
        <v>14</v>
      </c>
      <c r="D25">
        <v>12073</v>
      </c>
      <c r="E25">
        <v>9066</v>
      </c>
      <c r="F25">
        <v>83209</v>
      </c>
      <c r="G25">
        <v>1600174</v>
      </c>
      <c r="H25">
        <v>96866349</v>
      </c>
      <c r="I25">
        <v>123509986</v>
      </c>
      <c r="J25">
        <v>35804674</v>
      </c>
    </row>
    <row r="26" spans="1:10" x14ac:dyDescent="0.3">
      <c r="A26" s="45"/>
      <c r="B26" s="45"/>
      <c r="C26" s="1" t="s">
        <v>15</v>
      </c>
      <c r="D26">
        <v>26978</v>
      </c>
      <c r="E26">
        <v>12628</v>
      </c>
      <c r="F26">
        <v>33395</v>
      </c>
      <c r="G26">
        <v>661670</v>
      </c>
      <c r="H26">
        <v>42167817</v>
      </c>
      <c r="I26">
        <v>54245941</v>
      </c>
      <c r="J26">
        <v>15037998</v>
      </c>
    </row>
    <row r="27" spans="1:10" x14ac:dyDescent="0.3">
      <c r="A27" s="45"/>
      <c r="B27" s="45"/>
      <c r="C27" s="1" t="s">
        <v>16</v>
      </c>
      <c r="D27">
        <v>36774</v>
      </c>
      <c r="E27">
        <v>11899</v>
      </c>
      <c r="F27">
        <v>10086</v>
      </c>
      <c r="G27">
        <v>184137</v>
      </c>
      <c r="H27">
        <v>11346025</v>
      </c>
      <c r="I27">
        <v>15063559</v>
      </c>
      <c r="J27">
        <v>4180770</v>
      </c>
    </row>
    <row r="28" spans="1:10" x14ac:dyDescent="0.3">
      <c r="A28" s="45"/>
      <c r="B28" s="45"/>
      <c r="C28" s="1" t="s">
        <v>17</v>
      </c>
      <c r="D28">
        <v>53426</v>
      </c>
      <c r="E28">
        <v>13135</v>
      </c>
      <c r="F28">
        <v>3121</v>
      </c>
      <c r="G28">
        <v>36975</v>
      </c>
      <c r="H28">
        <v>2077844</v>
      </c>
      <c r="I28">
        <v>2866436</v>
      </c>
      <c r="J28">
        <v>1026460</v>
      </c>
    </row>
    <row r="29" spans="1:10" x14ac:dyDescent="0.3">
      <c r="A29" s="45"/>
      <c r="B29" s="45"/>
      <c r="C29" s="1" t="s">
        <v>18</v>
      </c>
      <c r="D29">
        <v>69904</v>
      </c>
      <c r="E29">
        <v>13227</v>
      </c>
      <c r="F29">
        <v>929</v>
      </c>
      <c r="G29">
        <v>6819</v>
      </c>
      <c r="H29">
        <v>372308</v>
      </c>
      <c r="I29">
        <v>533566</v>
      </c>
      <c r="J29">
        <v>469923</v>
      </c>
    </row>
    <row r="30" spans="1:10" x14ac:dyDescent="0.3">
      <c r="A30" s="45"/>
      <c r="B30" s="45" t="s">
        <v>22</v>
      </c>
      <c r="C30" s="1" t="s">
        <v>12</v>
      </c>
      <c r="D30">
        <v>289</v>
      </c>
      <c r="E30">
        <v>608</v>
      </c>
      <c r="F30">
        <v>10872</v>
      </c>
      <c r="G30">
        <v>260478</v>
      </c>
      <c r="H30">
        <v>15228638</v>
      </c>
      <c r="I30">
        <v>21678990</v>
      </c>
      <c r="J30">
        <v>6179396</v>
      </c>
    </row>
    <row r="31" spans="1:10" x14ac:dyDescent="0.3">
      <c r="A31" s="45"/>
      <c r="B31" s="45"/>
      <c r="C31" s="1" t="s">
        <v>13</v>
      </c>
      <c r="D31">
        <v>1065</v>
      </c>
      <c r="E31">
        <v>1458</v>
      </c>
      <c r="F31">
        <v>35583</v>
      </c>
      <c r="G31">
        <v>647283</v>
      </c>
      <c r="H31">
        <v>34532596</v>
      </c>
      <c r="I31">
        <v>46733849</v>
      </c>
      <c r="J31">
        <v>14756984</v>
      </c>
    </row>
    <row r="32" spans="1:10" x14ac:dyDescent="0.3">
      <c r="A32" s="45"/>
      <c r="B32" s="45"/>
      <c r="C32" s="1" t="s">
        <v>14</v>
      </c>
      <c r="D32">
        <v>12263</v>
      </c>
      <c r="E32">
        <v>9581</v>
      </c>
      <c r="F32">
        <v>64737</v>
      </c>
      <c r="G32">
        <v>777137</v>
      </c>
      <c r="H32">
        <v>46295640</v>
      </c>
      <c r="I32">
        <v>61877869</v>
      </c>
      <c r="J32">
        <v>21949782</v>
      </c>
    </row>
    <row r="33" spans="1:10" x14ac:dyDescent="0.3">
      <c r="A33" s="45"/>
      <c r="B33" s="45"/>
      <c r="C33" s="1" t="s">
        <v>15</v>
      </c>
      <c r="D33">
        <v>22663</v>
      </c>
      <c r="E33">
        <v>10090</v>
      </c>
      <c r="F33">
        <v>10700</v>
      </c>
      <c r="G33">
        <v>138946</v>
      </c>
      <c r="H33">
        <v>8619472</v>
      </c>
      <c r="I33">
        <v>11456502</v>
      </c>
      <c r="J33">
        <v>4213103</v>
      </c>
    </row>
    <row r="34" spans="1:10" x14ac:dyDescent="0.3">
      <c r="A34" s="45"/>
      <c r="B34" s="45"/>
      <c r="C34" s="1" t="s">
        <v>16</v>
      </c>
      <c r="D34">
        <v>25927</v>
      </c>
      <c r="E34">
        <v>8596</v>
      </c>
      <c r="F34">
        <v>1659</v>
      </c>
      <c r="G34">
        <v>12954</v>
      </c>
      <c r="H34">
        <v>794691</v>
      </c>
      <c r="I34">
        <v>1085258</v>
      </c>
      <c r="J34">
        <v>618623</v>
      </c>
    </row>
    <row r="35" spans="1:10" x14ac:dyDescent="0.3">
      <c r="A35" s="45"/>
      <c r="B35" s="45"/>
      <c r="C35" s="1" t="s">
        <v>17</v>
      </c>
      <c r="D35">
        <v>22423</v>
      </c>
      <c r="E35">
        <v>6239</v>
      </c>
      <c r="F35">
        <v>455</v>
      </c>
      <c r="G35">
        <v>3383</v>
      </c>
      <c r="H35">
        <v>201344</v>
      </c>
      <c r="I35">
        <v>280987</v>
      </c>
      <c r="J35">
        <v>222021</v>
      </c>
    </row>
    <row r="36" spans="1:10" x14ac:dyDescent="0.3">
      <c r="A36" s="45"/>
      <c r="B36" s="45"/>
      <c r="C36" s="1" t="s">
        <v>18</v>
      </c>
      <c r="D36">
        <v>11011</v>
      </c>
      <c r="E36">
        <v>2744</v>
      </c>
      <c r="F36">
        <v>96</v>
      </c>
      <c r="G36">
        <v>635</v>
      </c>
      <c r="H36">
        <v>37447</v>
      </c>
      <c r="I36">
        <v>52834</v>
      </c>
      <c r="J36">
        <v>43725</v>
      </c>
    </row>
    <row r="37" spans="1:10" x14ac:dyDescent="0.3">
      <c r="A37" s="45"/>
      <c r="B37" s="45" t="s">
        <v>23</v>
      </c>
      <c r="C37" s="1" t="s">
        <v>12</v>
      </c>
      <c r="D37">
        <v>317</v>
      </c>
      <c r="E37">
        <v>635</v>
      </c>
      <c r="F37">
        <v>12625</v>
      </c>
      <c r="G37">
        <v>320084</v>
      </c>
      <c r="H37">
        <v>18401306</v>
      </c>
      <c r="I37">
        <v>25942520</v>
      </c>
      <c r="J37">
        <v>8268711</v>
      </c>
    </row>
    <row r="38" spans="1:10" x14ac:dyDescent="0.3">
      <c r="A38" s="45"/>
      <c r="B38" s="45"/>
      <c r="C38" s="1" t="s">
        <v>13</v>
      </c>
      <c r="D38">
        <v>1061</v>
      </c>
      <c r="E38">
        <v>1519</v>
      </c>
      <c r="F38">
        <v>29709</v>
      </c>
      <c r="G38">
        <v>409633</v>
      </c>
      <c r="H38">
        <v>23444183</v>
      </c>
      <c r="I38">
        <v>31560309</v>
      </c>
      <c r="J38">
        <v>11885846</v>
      </c>
    </row>
    <row r="39" spans="1:10" x14ac:dyDescent="0.3">
      <c r="A39" s="45"/>
      <c r="B39" s="45"/>
      <c r="C39" s="1" t="s">
        <v>14</v>
      </c>
      <c r="D39">
        <v>11542</v>
      </c>
      <c r="E39">
        <v>9305</v>
      </c>
      <c r="F39">
        <v>32601</v>
      </c>
      <c r="G39">
        <v>350406</v>
      </c>
      <c r="H39">
        <v>21056462</v>
      </c>
      <c r="I39">
        <v>28395096</v>
      </c>
      <c r="J39">
        <v>11116027</v>
      </c>
    </row>
    <row r="40" spans="1:10" x14ac:dyDescent="0.3">
      <c r="A40" s="45"/>
      <c r="B40" s="45"/>
      <c r="C40" s="1" t="s">
        <v>15</v>
      </c>
      <c r="D40">
        <v>18396</v>
      </c>
      <c r="E40">
        <v>7453</v>
      </c>
      <c r="F40">
        <v>3600</v>
      </c>
      <c r="G40">
        <v>39334</v>
      </c>
      <c r="H40">
        <v>2345620</v>
      </c>
      <c r="I40">
        <v>3121901</v>
      </c>
      <c r="J40">
        <v>1392941</v>
      </c>
    </row>
    <row r="41" spans="1:10" x14ac:dyDescent="0.3">
      <c r="A41" s="45"/>
      <c r="B41" s="45"/>
      <c r="C41" s="1" t="s">
        <v>16</v>
      </c>
      <c r="D41">
        <v>18324</v>
      </c>
      <c r="E41">
        <v>5851</v>
      </c>
      <c r="F41">
        <v>665</v>
      </c>
      <c r="G41">
        <v>4766</v>
      </c>
      <c r="H41">
        <v>279424</v>
      </c>
      <c r="I41">
        <v>374967</v>
      </c>
      <c r="J41">
        <v>204108</v>
      </c>
    </row>
    <row r="42" spans="1:10" x14ac:dyDescent="0.3">
      <c r="A42" s="45"/>
      <c r="B42" s="45"/>
      <c r="C42" s="1" t="s">
        <v>17</v>
      </c>
      <c r="D42">
        <v>12040</v>
      </c>
      <c r="E42">
        <v>3235</v>
      </c>
      <c r="F42">
        <v>177</v>
      </c>
      <c r="G42">
        <v>896</v>
      </c>
      <c r="H42">
        <v>52332</v>
      </c>
      <c r="I42">
        <v>74583</v>
      </c>
      <c r="J42">
        <v>44893</v>
      </c>
    </row>
    <row r="43" spans="1:10" x14ac:dyDescent="0.3">
      <c r="A43" s="45"/>
      <c r="B43" s="45"/>
      <c r="C43" s="1" t="s">
        <v>18</v>
      </c>
      <c r="D43">
        <v>4235</v>
      </c>
      <c r="E43">
        <v>851</v>
      </c>
      <c r="F43">
        <v>37</v>
      </c>
      <c r="G43">
        <v>177</v>
      </c>
      <c r="H43">
        <v>11196</v>
      </c>
      <c r="I43">
        <v>15109</v>
      </c>
      <c r="J43">
        <v>28756</v>
      </c>
    </row>
    <row r="44" spans="1:10" x14ac:dyDescent="0.3">
      <c r="A44" s="45"/>
      <c r="B44" s="45" t="s">
        <v>24</v>
      </c>
      <c r="C44" s="1" t="s">
        <v>12</v>
      </c>
      <c r="D44">
        <v>337</v>
      </c>
      <c r="E44">
        <v>821</v>
      </c>
      <c r="F44">
        <v>7670</v>
      </c>
      <c r="G44">
        <v>135175</v>
      </c>
      <c r="H44">
        <v>7922827</v>
      </c>
      <c r="I44">
        <v>11210235</v>
      </c>
      <c r="J44">
        <v>3920584</v>
      </c>
    </row>
    <row r="45" spans="1:10" x14ac:dyDescent="0.3">
      <c r="A45" s="45"/>
      <c r="B45" s="45"/>
      <c r="C45" s="1" t="s">
        <v>13</v>
      </c>
      <c r="D45">
        <v>1023</v>
      </c>
      <c r="E45">
        <v>1402</v>
      </c>
      <c r="F45">
        <v>15955</v>
      </c>
      <c r="G45">
        <v>312035</v>
      </c>
      <c r="H45">
        <v>18309188</v>
      </c>
      <c r="I45">
        <v>25230325</v>
      </c>
      <c r="J45">
        <v>8520065</v>
      </c>
    </row>
    <row r="46" spans="1:10" x14ac:dyDescent="0.3">
      <c r="A46" s="45"/>
      <c r="B46" s="45"/>
      <c r="C46" s="1" t="s">
        <v>14</v>
      </c>
      <c r="D46">
        <v>11750</v>
      </c>
      <c r="E46">
        <v>8778</v>
      </c>
      <c r="F46">
        <v>48566</v>
      </c>
      <c r="G46">
        <v>813446</v>
      </c>
      <c r="H46">
        <v>46489227</v>
      </c>
      <c r="I46">
        <v>62848529</v>
      </c>
      <c r="J46">
        <v>22328855</v>
      </c>
    </row>
    <row r="47" spans="1:10" x14ac:dyDescent="0.3">
      <c r="A47" s="45"/>
      <c r="B47" s="45"/>
      <c r="C47" s="1" t="s">
        <v>15</v>
      </c>
      <c r="D47">
        <v>22490</v>
      </c>
      <c r="E47">
        <v>10276</v>
      </c>
      <c r="F47">
        <v>5257</v>
      </c>
      <c r="G47">
        <v>62540</v>
      </c>
      <c r="H47">
        <v>3367042</v>
      </c>
      <c r="I47">
        <v>4433556</v>
      </c>
      <c r="J47">
        <v>1799952</v>
      </c>
    </row>
    <row r="48" spans="1:10" x14ac:dyDescent="0.3">
      <c r="A48" s="45"/>
      <c r="B48" s="45"/>
      <c r="C48" s="1" t="s">
        <v>16</v>
      </c>
      <c r="D48">
        <v>22501</v>
      </c>
      <c r="E48">
        <v>7382</v>
      </c>
      <c r="F48">
        <v>1109</v>
      </c>
      <c r="G48">
        <v>8077</v>
      </c>
      <c r="H48">
        <v>448049</v>
      </c>
      <c r="I48">
        <v>610900</v>
      </c>
      <c r="J48">
        <v>278115</v>
      </c>
    </row>
    <row r="49" spans="1:10" x14ac:dyDescent="0.3">
      <c r="A49" s="45"/>
      <c r="B49" s="45"/>
      <c r="C49" s="1" t="s">
        <v>17</v>
      </c>
      <c r="D49">
        <v>15648</v>
      </c>
      <c r="E49">
        <v>4078</v>
      </c>
      <c r="F49">
        <v>270</v>
      </c>
      <c r="G49">
        <v>1631</v>
      </c>
      <c r="H49">
        <v>89831</v>
      </c>
      <c r="I49">
        <v>128786</v>
      </c>
      <c r="J49">
        <v>86585</v>
      </c>
    </row>
    <row r="50" spans="1:10" x14ac:dyDescent="0.3">
      <c r="A50" s="45"/>
      <c r="B50" s="45"/>
      <c r="C50" s="1" t="s">
        <v>18</v>
      </c>
      <c r="D50">
        <v>8650</v>
      </c>
      <c r="E50">
        <v>1869</v>
      </c>
      <c r="F50">
        <v>68</v>
      </c>
      <c r="G50">
        <v>378</v>
      </c>
      <c r="H50">
        <v>20232</v>
      </c>
      <c r="I50">
        <v>28208</v>
      </c>
      <c r="J50">
        <v>13983</v>
      </c>
    </row>
    <row r="51" spans="1:10" x14ac:dyDescent="0.3">
      <c r="A51" s="45" t="s">
        <v>25</v>
      </c>
      <c r="B51" s="45" t="s">
        <v>11</v>
      </c>
      <c r="C51" s="1" t="s">
        <v>12</v>
      </c>
      <c r="D51">
        <v>361</v>
      </c>
      <c r="E51">
        <v>1009</v>
      </c>
      <c r="F51">
        <v>30648</v>
      </c>
      <c r="G51">
        <v>35689</v>
      </c>
      <c r="H51">
        <v>4240810</v>
      </c>
      <c r="I51">
        <v>7035642</v>
      </c>
      <c r="J51">
        <v>4236205</v>
      </c>
    </row>
    <row r="52" spans="1:10" x14ac:dyDescent="0.3">
      <c r="A52" s="45"/>
      <c r="B52" s="45"/>
      <c r="C52" s="1" t="s">
        <v>13</v>
      </c>
      <c r="D52">
        <v>1307</v>
      </c>
      <c r="E52">
        <v>2153</v>
      </c>
      <c r="F52">
        <v>114698</v>
      </c>
      <c r="G52">
        <v>132260</v>
      </c>
      <c r="H52">
        <v>13921336</v>
      </c>
      <c r="I52">
        <v>23165613</v>
      </c>
      <c r="J52">
        <v>13943583</v>
      </c>
    </row>
    <row r="53" spans="1:10" x14ac:dyDescent="0.3">
      <c r="A53" s="45"/>
      <c r="B53" s="45"/>
      <c r="C53" s="1" t="s">
        <v>14</v>
      </c>
      <c r="D53">
        <v>15193</v>
      </c>
      <c r="E53">
        <v>14303</v>
      </c>
      <c r="F53">
        <v>2646105</v>
      </c>
      <c r="G53">
        <v>2896486</v>
      </c>
      <c r="H53">
        <v>322843208</v>
      </c>
      <c r="I53">
        <v>560023474</v>
      </c>
      <c r="J53">
        <v>348777944</v>
      </c>
    </row>
    <row r="54" spans="1:10" x14ac:dyDescent="0.3">
      <c r="A54" s="45"/>
      <c r="B54" s="45"/>
      <c r="C54" s="1" t="s">
        <v>15</v>
      </c>
      <c r="D54">
        <v>41155</v>
      </c>
      <c r="E54">
        <v>27310</v>
      </c>
      <c r="F54">
        <v>1759047</v>
      </c>
      <c r="G54">
        <v>1847215</v>
      </c>
      <c r="H54">
        <v>169147890</v>
      </c>
      <c r="I54">
        <v>307732607</v>
      </c>
      <c r="J54">
        <v>167764848</v>
      </c>
    </row>
    <row r="55" spans="1:10" x14ac:dyDescent="0.3">
      <c r="A55" s="45"/>
      <c r="B55" s="45"/>
      <c r="C55" s="1" t="s">
        <v>16</v>
      </c>
      <c r="D55">
        <v>69757</v>
      </c>
      <c r="E55">
        <v>37383</v>
      </c>
      <c r="F55">
        <v>214826</v>
      </c>
      <c r="G55">
        <v>227362</v>
      </c>
      <c r="H55">
        <v>20778293</v>
      </c>
      <c r="I55">
        <v>37029749</v>
      </c>
      <c r="J55">
        <v>18789874</v>
      </c>
    </row>
    <row r="56" spans="1:10" x14ac:dyDescent="0.3">
      <c r="A56" s="45"/>
      <c r="B56" s="45"/>
      <c r="C56" s="1" t="s">
        <v>17</v>
      </c>
      <c r="D56">
        <v>123362</v>
      </c>
      <c r="E56">
        <v>47146</v>
      </c>
      <c r="F56">
        <v>110323</v>
      </c>
      <c r="G56">
        <v>118008</v>
      </c>
      <c r="H56">
        <v>12047576</v>
      </c>
      <c r="I56">
        <v>21645576</v>
      </c>
      <c r="J56">
        <v>13444683</v>
      </c>
    </row>
    <row r="57" spans="1:10" x14ac:dyDescent="0.3">
      <c r="A57" s="45"/>
      <c r="B57" s="45"/>
      <c r="C57" s="1" t="s">
        <v>18</v>
      </c>
      <c r="D57">
        <v>442635</v>
      </c>
      <c r="E57">
        <v>105584</v>
      </c>
      <c r="F57">
        <v>53325</v>
      </c>
      <c r="G57">
        <v>55737</v>
      </c>
      <c r="H57">
        <v>5388201</v>
      </c>
      <c r="I57">
        <v>10151764</v>
      </c>
      <c r="J57">
        <v>6561164</v>
      </c>
    </row>
    <row r="58" spans="1:10" x14ac:dyDescent="0.3">
      <c r="A58" s="45"/>
      <c r="B58" s="45" t="s">
        <v>19</v>
      </c>
      <c r="C58" s="1" t="s">
        <v>12</v>
      </c>
      <c r="D58">
        <v>325</v>
      </c>
      <c r="E58">
        <v>846</v>
      </c>
      <c r="F58">
        <v>7044</v>
      </c>
      <c r="G58">
        <v>8074</v>
      </c>
      <c r="H58">
        <v>896227</v>
      </c>
      <c r="I58">
        <v>1446919</v>
      </c>
      <c r="J58">
        <v>861285</v>
      </c>
    </row>
    <row r="59" spans="1:10" x14ac:dyDescent="0.3">
      <c r="A59" s="45"/>
      <c r="B59" s="45"/>
      <c r="C59" s="1" t="s">
        <v>13</v>
      </c>
      <c r="D59">
        <v>1136</v>
      </c>
      <c r="E59">
        <v>1628</v>
      </c>
      <c r="F59">
        <v>21298</v>
      </c>
      <c r="G59">
        <v>24877</v>
      </c>
      <c r="H59">
        <v>2387687</v>
      </c>
      <c r="I59">
        <v>3922648</v>
      </c>
      <c r="J59">
        <v>2284798</v>
      </c>
    </row>
    <row r="60" spans="1:10" x14ac:dyDescent="0.3">
      <c r="A60" s="45"/>
      <c r="B60" s="45"/>
      <c r="C60" s="1" t="s">
        <v>14</v>
      </c>
      <c r="D60">
        <v>11017</v>
      </c>
      <c r="E60">
        <v>7869</v>
      </c>
      <c r="F60">
        <v>314100</v>
      </c>
      <c r="G60">
        <v>345980</v>
      </c>
      <c r="H60">
        <v>37300706</v>
      </c>
      <c r="I60">
        <v>61321391</v>
      </c>
      <c r="J60">
        <v>36192417</v>
      </c>
    </row>
    <row r="61" spans="1:10" x14ac:dyDescent="0.3">
      <c r="A61" s="45"/>
      <c r="B61" s="45"/>
      <c r="C61" s="1" t="s">
        <v>15</v>
      </c>
      <c r="D61">
        <v>30197</v>
      </c>
      <c r="E61">
        <v>14984</v>
      </c>
      <c r="F61">
        <v>759977</v>
      </c>
      <c r="G61">
        <v>801376</v>
      </c>
      <c r="H61">
        <v>75138090</v>
      </c>
      <c r="I61">
        <v>130164356</v>
      </c>
      <c r="J61">
        <v>70365570</v>
      </c>
    </row>
    <row r="62" spans="1:10" x14ac:dyDescent="0.3">
      <c r="A62" s="45"/>
      <c r="B62" s="45"/>
      <c r="C62" s="1" t="s">
        <v>16</v>
      </c>
      <c r="D62">
        <v>51447</v>
      </c>
      <c r="E62">
        <v>21165</v>
      </c>
      <c r="F62">
        <v>160098</v>
      </c>
      <c r="G62">
        <v>170040</v>
      </c>
      <c r="H62">
        <v>13895789</v>
      </c>
      <c r="I62">
        <v>24171530</v>
      </c>
      <c r="J62">
        <v>11236711</v>
      </c>
    </row>
    <row r="63" spans="1:10" x14ac:dyDescent="0.3">
      <c r="A63" s="45"/>
      <c r="B63" s="45"/>
      <c r="C63" s="1" t="s">
        <v>17</v>
      </c>
      <c r="D63">
        <v>101102</v>
      </c>
      <c r="E63">
        <v>30431</v>
      </c>
      <c r="F63">
        <v>59002</v>
      </c>
      <c r="G63">
        <v>62500</v>
      </c>
      <c r="H63">
        <v>5534162</v>
      </c>
      <c r="I63">
        <v>9626539</v>
      </c>
      <c r="J63">
        <v>5425615</v>
      </c>
    </row>
    <row r="64" spans="1:10" x14ac:dyDescent="0.3">
      <c r="A64" s="45"/>
      <c r="B64" s="45"/>
      <c r="C64" s="1" t="s">
        <v>18</v>
      </c>
      <c r="D64">
        <v>293968</v>
      </c>
      <c r="E64">
        <v>56695</v>
      </c>
      <c r="F64">
        <v>23375</v>
      </c>
      <c r="G64">
        <v>24185</v>
      </c>
      <c r="H64">
        <v>2109296</v>
      </c>
      <c r="I64">
        <v>3919740</v>
      </c>
      <c r="J64">
        <v>3013500</v>
      </c>
    </row>
    <row r="65" spans="1:10" x14ac:dyDescent="0.3">
      <c r="A65" s="45"/>
      <c r="B65" s="45" t="s">
        <v>20</v>
      </c>
      <c r="C65" s="1" t="s">
        <v>12</v>
      </c>
      <c r="D65">
        <v>356</v>
      </c>
      <c r="E65">
        <v>969</v>
      </c>
      <c r="F65">
        <v>21835</v>
      </c>
      <c r="G65">
        <v>25779</v>
      </c>
      <c r="H65">
        <v>2745064</v>
      </c>
      <c r="I65">
        <v>4596805</v>
      </c>
      <c r="J65">
        <v>2885728</v>
      </c>
    </row>
    <row r="66" spans="1:10" x14ac:dyDescent="0.3">
      <c r="A66" s="45"/>
      <c r="B66" s="45"/>
      <c r="C66" s="1" t="s">
        <v>13</v>
      </c>
      <c r="D66">
        <v>1140</v>
      </c>
      <c r="E66">
        <v>1661</v>
      </c>
      <c r="F66">
        <v>43700</v>
      </c>
      <c r="G66">
        <v>50322</v>
      </c>
      <c r="H66">
        <v>4625842</v>
      </c>
      <c r="I66">
        <v>7807809</v>
      </c>
      <c r="J66">
        <v>4862327</v>
      </c>
    </row>
    <row r="67" spans="1:10" x14ac:dyDescent="0.3">
      <c r="A67" s="45"/>
      <c r="B67" s="45"/>
      <c r="C67" s="1" t="s">
        <v>14</v>
      </c>
      <c r="D67">
        <v>11005</v>
      </c>
      <c r="E67">
        <v>7738</v>
      </c>
      <c r="F67">
        <v>192562</v>
      </c>
      <c r="G67">
        <v>228572</v>
      </c>
      <c r="H67">
        <v>23506380</v>
      </c>
      <c r="I67">
        <v>38184351</v>
      </c>
      <c r="J67">
        <v>25207025</v>
      </c>
    </row>
    <row r="68" spans="1:10" x14ac:dyDescent="0.3">
      <c r="A68" s="45"/>
      <c r="B68" s="45"/>
      <c r="C68" s="1" t="s">
        <v>15</v>
      </c>
      <c r="D68">
        <v>25920</v>
      </c>
      <c r="E68">
        <v>11171</v>
      </c>
      <c r="F68">
        <v>1299577</v>
      </c>
      <c r="G68">
        <v>1377024</v>
      </c>
      <c r="H68">
        <v>135310298</v>
      </c>
      <c r="I68">
        <v>238987217</v>
      </c>
      <c r="J68">
        <v>143038588</v>
      </c>
    </row>
    <row r="69" spans="1:10" x14ac:dyDescent="0.3">
      <c r="A69" s="45"/>
      <c r="B69" s="45"/>
      <c r="C69" s="1" t="s">
        <v>16</v>
      </c>
      <c r="D69">
        <v>48069</v>
      </c>
      <c r="E69">
        <v>17891</v>
      </c>
      <c r="F69">
        <v>616934</v>
      </c>
      <c r="G69">
        <v>644556</v>
      </c>
      <c r="H69">
        <v>53918448</v>
      </c>
      <c r="I69">
        <v>97657419</v>
      </c>
      <c r="J69">
        <v>54158173</v>
      </c>
    </row>
    <row r="70" spans="1:10" x14ac:dyDescent="0.3">
      <c r="A70" s="45"/>
      <c r="B70" s="45"/>
      <c r="C70" s="1" t="s">
        <v>17</v>
      </c>
      <c r="D70">
        <v>112720</v>
      </c>
      <c r="E70">
        <v>35256</v>
      </c>
      <c r="F70">
        <v>129366</v>
      </c>
      <c r="G70">
        <v>136477</v>
      </c>
      <c r="H70">
        <v>11225322</v>
      </c>
      <c r="I70">
        <v>20357800</v>
      </c>
      <c r="J70">
        <v>11203083</v>
      </c>
    </row>
    <row r="71" spans="1:10" x14ac:dyDescent="0.3">
      <c r="A71" s="45"/>
      <c r="B71" s="45"/>
      <c r="C71" s="1" t="s">
        <v>18</v>
      </c>
      <c r="D71">
        <v>355867</v>
      </c>
      <c r="E71">
        <v>83675</v>
      </c>
      <c r="F71">
        <v>30351</v>
      </c>
      <c r="G71">
        <v>31866</v>
      </c>
      <c r="H71">
        <v>2707074</v>
      </c>
      <c r="I71">
        <v>5172432</v>
      </c>
      <c r="J71">
        <v>6107812</v>
      </c>
    </row>
    <row r="72" spans="1:10" x14ac:dyDescent="0.3">
      <c r="A72" s="45"/>
      <c r="B72" s="45" t="s">
        <v>21</v>
      </c>
      <c r="C72" s="1" t="s">
        <v>12</v>
      </c>
      <c r="D72">
        <v>385</v>
      </c>
      <c r="E72">
        <v>1026</v>
      </c>
      <c r="F72">
        <v>77504</v>
      </c>
      <c r="G72">
        <v>103041</v>
      </c>
      <c r="H72">
        <v>10826501</v>
      </c>
      <c r="I72">
        <v>17204216</v>
      </c>
      <c r="J72">
        <v>11692963</v>
      </c>
    </row>
    <row r="73" spans="1:10" x14ac:dyDescent="0.3">
      <c r="A73" s="45"/>
      <c r="B73" s="45"/>
      <c r="C73" s="1" t="s">
        <v>13</v>
      </c>
      <c r="D73">
        <v>1155</v>
      </c>
      <c r="E73">
        <v>1691</v>
      </c>
      <c r="F73">
        <v>298219</v>
      </c>
      <c r="G73">
        <v>365740</v>
      </c>
      <c r="H73">
        <v>38034485</v>
      </c>
      <c r="I73">
        <v>59340223</v>
      </c>
      <c r="J73">
        <v>41197468</v>
      </c>
    </row>
    <row r="74" spans="1:10" x14ac:dyDescent="0.3">
      <c r="A74" s="45"/>
      <c r="B74" s="45"/>
      <c r="C74" s="1" t="s">
        <v>14</v>
      </c>
      <c r="D74">
        <v>12975</v>
      </c>
      <c r="E74">
        <v>10142</v>
      </c>
      <c r="F74">
        <v>3137857</v>
      </c>
      <c r="G74">
        <v>3332083</v>
      </c>
      <c r="H74">
        <v>350963933</v>
      </c>
      <c r="I74">
        <v>590442343</v>
      </c>
      <c r="J74">
        <v>389603235</v>
      </c>
    </row>
    <row r="75" spans="1:10" x14ac:dyDescent="0.3">
      <c r="A75" s="45"/>
      <c r="B75" s="45"/>
      <c r="C75" s="1" t="s">
        <v>15</v>
      </c>
      <c r="D75">
        <v>33364</v>
      </c>
      <c r="E75">
        <v>18473</v>
      </c>
      <c r="F75">
        <v>566466</v>
      </c>
      <c r="G75">
        <v>638079</v>
      </c>
      <c r="H75">
        <v>62688124</v>
      </c>
      <c r="I75">
        <v>105707489</v>
      </c>
      <c r="J75">
        <v>68856079</v>
      </c>
    </row>
    <row r="76" spans="1:10" x14ac:dyDescent="0.3">
      <c r="A76" s="45"/>
      <c r="B76" s="45"/>
      <c r="C76" s="1" t="s">
        <v>16</v>
      </c>
      <c r="D76">
        <v>51465</v>
      </c>
      <c r="E76">
        <v>21985</v>
      </c>
      <c r="F76">
        <v>141727</v>
      </c>
      <c r="G76">
        <v>156054</v>
      </c>
      <c r="H76">
        <v>14688433</v>
      </c>
      <c r="I76">
        <v>25360411</v>
      </c>
      <c r="J76">
        <v>16677820</v>
      </c>
    </row>
    <row r="77" spans="1:10" x14ac:dyDescent="0.3">
      <c r="A77" s="45"/>
      <c r="B77" s="45"/>
      <c r="C77" s="1" t="s">
        <v>17</v>
      </c>
      <c r="D77">
        <v>90750</v>
      </c>
      <c r="E77">
        <v>26942</v>
      </c>
      <c r="F77">
        <v>30787</v>
      </c>
      <c r="G77">
        <v>33493</v>
      </c>
      <c r="H77">
        <v>3154788</v>
      </c>
      <c r="I77">
        <v>5643004</v>
      </c>
      <c r="J77">
        <v>4339803</v>
      </c>
    </row>
    <row r="78" spans="1:10" x14ac:dyDescent="0.3">
      <c r="A78" s="45"/>
      <c r="B78" s="45"/>
      <c r="C78" s="1" t="s">
        <v>18</v>
      </c>
      <c r="D78">
        <v>145718</v>
      </c>
      <c r="E78">
        <v>33757</v>
      </c>
      <c r="F78">
        <v>5797</v>
      </c>
      <c r="G78">
        <v>6202</v>
      </c>
      <c r="H78">
        <v>575005</v>
      </c>
      <c r="I78">
        <v>1063881</v>
      </c>
      <c r="J78">
        <v>2400359</v>
      </c>
    </row>
    <row r="79" spans="1:10" x14ac:dyDescent="0.3">
      <c r="A79" s="45"/>
      <c r="B79" s="45" t="s">
        <v>22</v>
      </c>
      <c r="C79" s="1" t="s">
        <v>12</v>
      </c>
      <c r="D79">
        <v>348</v>
      </c>
      <c r="E79">
        <v>845</v>
      </c>
      <c r="F79">
        <v>65894</v>
      </c>
      <c r="G79">
        <v>94012</v>
      </c>
      <c r="H79">
        <v>9954050</v>
      </c>
      <c r="I79">
        <v>15186203</v>
      </c>
      <c r="J79">
        <v>10552090</v>
      </c>
    </row>
    <row r="80" spans="1:10" x14ac:dyDescent="0.3">
      <c r="A80" s="45"/>
      <c r="B80" s="45"/>
      <c r="C80" s="1" t="s">
        <v>13</v>
      </c>
      <c r="D80">
        <v>1032</v>
      </c>
      <c r="E80">
        <v>1364</v>
      </c>
      <c r="F80">
        <v>271183</v>
      </c>
      <c r="G80">
        <v>332884</v>
      </c>
      <c r="H80">
        <v>37525320</v>
      </c>
      <c r="I80">
        <v>57039459</v>
      </c>
      <c r="J80">
        <v>40214611</v>
      </c>
    </row>
    <row r="81" spans="1:10" x14ac:dyDescent="0.3">
      <c r="A81" s="45"/>
      <c r="B81" s="45"/>
      <c r="C81" s="1" t="s">
        <v>14</v>
      </c>
      <c r="D81">
        <v>12978</v>
      </c>
      <c r="E81">
        <v>10426</v>
      </c>
      <c r="F81">
        <v>1702628</v>
      </c>
      <c r="G81">
        <v>1870402</v>
      </c>
      <c r="H81">
        <v>209355905</v>
      </c>
      <c r="I81">
        <v>327946490</v>
      </c>
      <c r="J81">
        <v>228260955</v>
      </c>
    </row>
    <row r="82" spans="1:10" x14ac:dyDescent="0.3">
      <c r="A82" s="45"/>
      <c r="B82" s="45"/>
      <c r="C82" s="1" t="s">
        <v>15</v>
      </c>
      <c r="D82">
        <v>32770</v>
      </c>
      <c r="E82">
        <v>18452</v>
      </c>
      <c r="F82">
        <v>71977</v>
      </c>
      <c r="G82">
        <v>93633</v>
      </c>
      <c r="H82">
        <v>9208366</v>
      </c>
      <c r="I82">
        <v>13994486</v>
      </c>
      <c r="J82">
        <v>10750314</v>
      </c>
    </row>
    <row r="83" spans="1:10" x14ac:dyDescent="0.3">
      <c r="A83" s="45"/>
      <c r="B83" s="45"/>
      <c r="C83" s="1" t="s">
        <v>16</v>
      </c>
      <c r="D83">
        <v>36486</v>
      </c>
      <c r="E83">
        <v>14483</v>
      </c>
      <c r="F83">
        <v>6328</v>
      </c>
      <c r="G83">
        <v>8432</v>
      </c>
      <c r="H83">
        <v>809346</v>
      </c>
      <c r="I83">
        <v>1352374</v>
      </c>
      <c r="J83">
        <v>1369837</v>
      </c>
    </row>
    <row r="84" spans="1:10" x14ac:dyDescent="0.3">
      <c r="A84" s="45"/>
      <c r="B84" s="45"/>
      <c r="C84" s="1" t="s">
        <v>17</v>
      </c>
      <c r="D84">
        <v>32896</v>
      </c>
      <c r="E84">
        <v>10797</v>
      </c>
      <c r="F84">
        <v>661</v>
      </c>
      <c r="G84">
        <v>1121</v>
      </c>
      <c r="H84">
        <v>97942</v>
      </c>
      <c r="I84">
        <v>162373</v>
      </c>
      <c r="J84">
        <v>583054</v>
      </c>
    </row>
    <row r="85" spans="1:10" x14ac:dyDescent="0.3">
      <c r="A85" s="45"/>
      <c r="B85" s="45"/>
      <c r="C85" s="1" t="s">
        <v>18</v>
      </c>
      <c r="D85">
        <v>31509</v>
      </c>
      <c r="E85">
        <v>13542</v>
      </c>
      <c r="F85">
        <v>217</v>
      </c>
      <c r="G85">
        <v>328</v>
      </c>
      <c r="H85">
        <v>23583</v>
      </c>
      <c r="I85">
        <v>42709</v>
      </c>
      <c r="J85">
        <v>613884</v>
      </c>
    </row>
    <row r="86" spans="1:10" x14ac:dyDescent="0.3">
      <c r="A86" s="45"/>
      <c r="B86" s="45" t="s">
        <v>23</v>
      </c>
      <c r="C86" s="1" t="s">
        <v>12</v>
      </c>
      <c r="D86">
        <v>348</v>
      </c>
      <c r="E86">
        <v>806</v>
      </c>
      <c r="F86">
        <v>122736</v>
      </c>
      <c r="G86">
        <v>155009</v>
      </c>
      <c r="H86">
        <v>18269226</v>
      </c>
      <c r="I86">
        <v>26779605</v>
      </c>
      <c r="J86">
        <v>20152965</v>
      </c>
    </row>
    <row r="87" spans="1:10" x14ac:dyDescent="0.3">
      <c r="A87" s="45"/>
      <c r="B87" s="45"/>
      <c r="C87" s="1" t="s">
        <v>13</v>
      </c>
      <c r="D87">
        <v>1038</v>
      </c>
      <c r="E87">
        <v>1376</v>
      </c>
      <c r="F87">
        <v>594687</v>
      </c>
      <c r="G87">
        <v>658530</v>
      </c>
      <c r="H87">
        <v>75918092</v>
      </c>
      <c r="I87">
        <v>111496369</v>
      </c>
      <c r="J87">
        <v>86553659</v>
      </c>
    </row>
    <row r="88" spans="1:10" x14ac:dyDescent="0.3">
      <c r="A88" s="45"/>
      <c r="B88" s="45"/>
      <c r="C88" s="1" t="s">
        <v>14</v>
      </c>
      <c r="D88">
        <v>12259</v>
      </c>
      <c r="E88">
        <v>9815</v>
      </c>
      <c r="F88">
        <v>356022</v>
      </c>
      <c r="G88">
        <v>407984</v>
      </c>
      <c r="H88">
        <v>42422000</v>
      </c>
      <c r="I88">
        <v>62228664</v>
      </c>
      <c r="J88">
        <v>49273332</v>
      </c>
    </row>
    <row r="89" spans="1:10" x14ac:dyDescent="0.3">
      <c r="A89" s="45"/>
      <c r="B89" s="45"/>
      <c r="C89" s="1" t="s">
        <v>15</v>
      </c>
      <c r="D89">
        <v>21312</v>
      </c>
      <c r="E89">
        <v>9603</v>
      </c>
      <c r="F89">
        <v>8929</v>
      </c>
      <c r="G89">
        <v>15931</v>
      </c>
      <c r="H89">
        <v>1492895</v>
      </c>
      <c r="I89">
        <v>2211240</v>
      </c>
      <c r="J89">
        <v>2037813</v>
      </c>
    </row>
    <row r="90" spans="1:10" x14ac:dyDescent="0.3">
      <c r="A90" s="45"/>
      <c r="B90" s="45"/>
      <c r="C90" s="1" t="s">
        <v>16</v>
      </c>
      <c r="D90">
        <v>18343</v>
      </c>
      <c r="E90">
        <v>5913</v>
      </c>
      <c r="F90">
        <v>952</v>
      </c>
      <c r="G90">
        <v>1827</v>
      </c>
      <c r="H90">
        <v>154552</v>
      </c>
      <c r="I90">
        <v>243973</v>
      </c>
      <c r="J90">
        <v>398875</v>
      </c>
    </row>
    <row r="91" spans="1:10" x14ac:dyDescent="0.3">
      <c r="A91" s="45"/>
      <c r="B91" s="45"/>
      <c r="C91" s="1" t="s">
        <v>17</v>
      </c>
      <c r="D91">
        <v>11109</v>
      </c>
      <c r="E91">
        <v>2703</v>
      </c>
      <c r="F91">
        <v>181</v>
      </c>
      <c r="G91">
        <v>386</v>
      </c>
      <c r="H91">
        <v>31814</v>
      </c>
      <c r="I91">
        <v>55116</v>
      </c>
      <c r="J91">
        <v>142702</v>
      </c>
    </row>
    <row r="92" spans="1:10" x14ac:dyDescent="0.3">
      <c r="A92" s="45"/>
      <c r="B92" s="45"/>
      <c r="C92" s="1" t="s">
        <v>18</v>
      </c>
      <c r="D92">
        <v>7204</v>
      </c>
      <c r="E92">
        <v>2636</v>
      </c>
      <c r="F92">
        <v>53</v>
      </c>
      <c r="G92">
        <v>96</v>
      </c>
      <c r="H92">
        <v>6391</v>
      </c>
      <c r="I92">
        <v>12986</v>
      </c>
      <c r="J92">
        <v>31652</v>
      </c>
    </row>
    <row r="93" spans="1:10" x14ac:dyDescent="0.3">
      <c r="A93" s="45"/>
      <c r="B93" s="45" t="s">
        <v>24</v>
      </c>
      <c r="C93" s="1" t="s">
        <v>12</v>
      </c>
      <c r="D93">
        <v>389</v>
      </c>
      <c r="E93">
        <v>977</v>
      </c>
      <c r="F93">
        <v>192070</v>
      </c>
      <c r="G93">
        <v>228000</v>
      </c>
      <c r="H93">
        <v>26382644</v>
      </c>
      <c r="I93">
        <v>37100327</v>
      </c>
      <c r="J93">
        <v>30328670</v>
      </c>
    </row>
    <row r="94" spans="1:10" x14ac:dyDescent="0.3">
      <c r="A94" s="45"/>
      <c r="B94" s="45"/>
      <c r="C94" s="1" t="s">
        <v>13</v>
      </c>
      <c r="D94">
        <v>1078</v>
      </c>
      <c r="E94">
        <v>1483</v>
      </c>
      <c r="F94">
        <v>507550</v>
      </c>
      <c r="G94">
        <v>563129</v>
      </c>
      <c r="H94">
        <v>62295842</v>
      </c>
      <c r="I94">
        <v>87540751</v>
      </c>
      <c r="J94">
        <v>73482442</v>
      </c>
    </row>
    <row r="95" spans="1:10" x14ac:dyDescent="0.3">
      <c r="A95" s="45"/>
      <c r="B95" s="45"/>
      <c r="C95" s="1" t="s">
        <v>14</v>
      </c>
      <c r="D95">
        <v>13072</v>
      </c>
      <c r="E95">
        <v>11187</v>
      </c>
      <c r="F95">
        <v>203068</v>
      </c>
      <c r="G95">
        <v>246868</v>
      </c>
      <c r="H95">
        <v>24376588</v>
      </c>
      <c r="I95">
        <v>34402343</v>
      </c>
      <c r="J95">
        <v>28760442</v>
      </c>
    </row>
    <row r="96" spans="1:10" x14ac:dyDescent="0.3">
      <c r="A96" s="45"/>
      <c r="B96" s="45"/>
      <c r="C96" s="1" t="s">
        <v>15</v>
      </c>
      <c r="D96">
        <v>21431</v>
      </c>
      <c r="E96">
        <v>9800</v>
      </c>
      <c r="F96">
        <v>8260</v>
      </c>
      <c r="G96">
        <v>14616</v>
      </c>
      <c r="H96">
        <v>1383818</v>
      </c>
      <c r="I96">
        <v>2117283</v>
      </c>
      <c r="J96">
        <v>1846931</v>
      </c>
    </row>
    <row r="97" spans="1:10" x14ac:dyDescent="0.3">
      <c r="A97" s="45"/>
      <c r="B97" s="45"/>
      <c r="C97" s="1" t="s">
        <v>16</v>
      </c>
      <c r="D97">
        <v>20628</v>
      </c>
      <c r="E97">
        <v>6262</v>
      </c>
      <c r="F97">
        <v>1238</v>
      </c>
      <c r="G97">
        <v>2439</v>
      </c>
      <c r="H97">
        <v>209227</v>
      </c>
      <c r="I97">
        <v>335141</v>
      </c>
      <c r="J97">
        <v>344259</v>
      </c>
    </row>
    <row r="98" spans="1:10" x14ac:dyDescent="0.3">
      <c r="A98" s="45"/>
      <c r="B98" s="45"/>
      <c r="C98" s="1" t="s">
        <v>17</v>
      </c>
      <c r="D98">
        <v>19063</v>
      </c>
      <c r="E98">
        <v>4616</v>
      </c>
      <c r="F98">
        <v>343</v>
      </c>
      <c r="G98">
        <v>788</v>
      </c>
      <c r="H98">
        <v>71128</v>
      </c>
      <c r="I98">
        <v>113520</v>
      </c>
      <c r="J98">
        <v>127160</v>
      </c>
    </row>
    <row r="99" spans="1:10" x14ac:dyDescent="0.3">
      <c r="A99" s="45"/>
      <c r="B99" s="45"/>
      <c r="C99" s="1" t="s">
        <v>18</v>
      </c>
      <c r="D99">
        <v>15282</v>
      </c>
      <c r="E99">
        <v>5999</v>
      </c>
      <c r="F99">
        <v>116</v>
      </c>
      <c r="G99">
        <v>226</v>
      </c>
      <c r="H99">
        <v>17878</v>
      </c>
      <c r="I99">
        <v>34650</v>
      </c>
      <c r="J99">
        <v>117983</v>
      </c>
    </row>
  </sheetData>
  <mergeCells count="16">
    <mergeCell ref="A2:A50"/>
    <mergeCell ref="A51:A99"/>
    <mergeCell ref="B2:B8"/>
    <mergeCell ref="B9:B15"/>
    <mergeCell ref="B16:B22"/>
    <mergeCell ref="B23:B29"/>
    <mergeCell ref="B30:B36"/>
    <mergeCell ref="B37:B43"/>
    <mergeCell ref="B44:B50"/>
    <mergeCell ref="B51:B57"/>
    <mergeCell ref="B58:B64"/>
    <mergeCell ref="B65:B71"/>
    <mergeCell ref="B72:B78"/>
    <mergeCell ref="B79:B85"/>
    <mergeCell ref="B86:B92"/>
    <mergeCell ref="B93:B99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6"/>
  <sheetViews>
    <sheetView workbookViewId="0"/>
  </sheetViews>
  <sheetFormatPr baseColWidth="10" defaultColWidth="9.109375" defaultRowHeight="14.4" x14ac:dyDescent="0.3"/>
  <sheetData>
    <row r="1" spans="1:10" x14ac:dyDescent="0.3">
      <c r="A1" s="1" t="s">
        <v>0</v>
      </c>
      <c r="B1" s="1" t="s">
        <v>1</v>
      </c>
      <c r="C1" s="1" t="s">
        <v>26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45" t="s">
        <v>10</v>
      </c>
      <c r="B2" s="45" t="s">
        <v>11</v>
      </c>
      <c r="C2" s="1" t="s">
        <v>12</v>
      </c>
      <c r="D2">
        <v>16595</v>
      </c>
      <c r="E2">
        <v>1675</v>
      </c>
      <c r="F2">
        <v>358319</v>
      </c>
      <c r="G2">
        <v>1792324</v>
      </c>
      <c r="H2">
        <v>93168933</v>
      </c>
      <c r="I2">
        <v>130228344</v>
      </c>
      <c r="J2">
        <v>56855946</v>
      </c>
    </row>
    <row r="3" spans="1:10" x14ac:dyDescent="0.3">
      <c r="A3" s="45"/>
      <c r="B3" s="45"/>
      <c r="C3" s="1" t="s">
        <v>13</v>
      </c>
      <c r="D3">
        <v>24300</v>
      </c>
      <c r="E3">
        <v>4223</v>
      </c>
      <c r="F3">
        <v>43380</v>
      </c>
      <c r="G3">
        <v>319761</v>
      </c>
      <c r="H3">
        <v>20894146</v>
      </c>
      <c r="I3">
        <v>28975867</v>
      </c>
      <c r="J3">
        <v>9862583</v>
      </c>
    </row>
    <row r="4" spans="1:10" x14ac:dyDescent="0.3">
      <c r="A4" s="45"/>
      <c r="B4" s="45"/>
      <c r="C4" s="1" t="s">
        <v>14</v>
      </c>
      <c r="D4">
        <v>246583</v>
      </c>
      <c r="E4">
        <v>62315</v>
      </c>
      <c r="F4">
        <v>184934</v>
      </c>
      <c r="G4">
        <v>1024893</v>
      </c>
      <c r="H4">
        <v>57929953</v>
      </c>
      <c r="I4">
        <v>80715259</v>
      </c>
      <c r="J4">
        <v>32646535</v>
      </c>
    </row>
    <row r="5" spans="1:10" x14ac:dyDescent="0.3">
      <c r="A5" s="45"/>
      <c r="B5" s="45"/>
      <c r="C5" s="1" t="s">
        <v>15</v>
      </c>
      <c r="D5">
        <v>104109</v>
      </c>
      <c r="E5">
        <v>44593</v>
      </c>
      <c r="F5">
        <v>3278</v>
      </c>
      <c r="G5">
        <v>11392</v>
      </c>
      <c r="H5">
        <v>451705</v>
      </c>
      <c r="I5">
        <v>683767</v>
      </c>
      <c r="J5">
        <v>729727</v>
      </c>
    </row>
    <row r="6" spans="1:10" x14ac:dyDescent="0.3">
      <c r="A6" s="45"/>
      <c r="B6" s="45"/>
      <c r="C6" s="1" t="s">
        <v>16</v>
      </c>
      <c r="D6">
        <v>4404</v>
      </c>
      <c r="E6">
        <v>3015</v>
      </c>
      <c r="F6">
        <v>55</v>
      </c>
      <c r="G6">
        <v>179</v>
      </c>
      <c r="H6">
        <v>8439</v>
      </c>
      <c r="I6">
        <v>16382</v>
      </c>
      <c r="J6">
        <v>87696</v>
      </c>
    </row>
    <row r="7" spans="1:10" x14ac:dyDescent="0.3">
      <c r="A7" s="45"/>
      <c r="B7" s="45"/>
      <c r="C7" s="1" t="s">
        <v>17</v>
      </c>
      <c r="D7">
        <v>1918</v>
      </c>
      <c r="E7">
        <v>1957</v>
      </c>
      <c r="F7">
        <v>24</v>
      </c>
      <c r="G7">
        <v>84</v>
      </c>
      <c r="H7">
        <v>4050</v>
      </c>
      <c r="I7">
        <v>5859</v>
      </c>
      <c r="J7">
        <v>115823</v>
      </c>
    </row>
    <row r="8" spans="1:10" x14ac:dyDescent="0.3">
      <c r="A8" s="45"/>
      <c r="B8" s="45"/>
      <c r="C8" s="1" t="s">
        <v>18</v>
      </c>
      <c r="D8">
        <v>2623</v>
      </c>
      <c r="E8">
        <v>2110</v>
      </c>
      <c r="F8">
        <v>14</v>
      </c>
      <c r="G8">
        <v>38</v>
      </c>
      <c r="H8">
        <v>449</v>
      </c>
      <c r="I8">
        <v>530</v>
      </c>
      <c r="J8">
        <v>12475</v>
      </c>
    </row>
    <row r="9" spans="1:10" x14ac:dyDescent="0.3">
      <c r="A9" s="45"/>
      <c r="B9" s="45" t="s">
        <v>19</v>
      </c>
      <c r="C9" s="1" t="s">
        <v>12</v>
      </c>
      <c r="D9">
        <v>14654</v>
      </c>
      <c r="E9">
        <v>1553</v>
      </c>
      <c r="F9">
        <v>66135</v>
      </c>
      <c r="G9">
        <v>331930</v>
      </c>
      <c r="H9">
        <v>17432962</v>
      </c>
      <c r="I9">
        <v>24118248</v>
      </c>
      <c r="J9">
        <v>10272078</v>
      </c>
    </row>
    <row r="10" spans="1:10" x14ac:dyDescent="0.3">
      <c r="A10" s="45"/>
      <c r="B10" s="45"/>
      <c r="C10" s="1" t="s">
        <v>13</v>
      </c>
      <c r="D10">
        <v>21896</v>
      </c>
      <c r="E10">
        <v>3919</v>
      </c>
      <c r="F10">
        <v>8782</v>
      </c>
      <c r="G10">
        <v>86324</v>
      </c>
      <c r="H10">
        <v>5550322</v>
      </c>
      <c r="I10">
        <v>7267607</v>
      </c>
      <c r="J10">
        <v>2285363</v>
      </c>
    </row>
    <row r="11" spans="1:10" x14ac:dyDescent="0.3">
      <c r="A11" s="45"/>
      <c r="B11" s="45"/>
      <c r="C11" s="1" t="s">
        <v>14</v>
      </c>
      <c r="D11">
        <v>209747</v>
      </c>
      <c r="E11">
        <v>54398</v>
      </c>
      <c r="F11">
        <v>60597</v>
      </c>
      <c r="G11">
        <v>445710</v>
      </c>
      <c r="H11">
        <v>24070062</v>
      </c>
      <c r="I11">
        <v>31922811</v>
      </c>
      <c r="J11">
        <v>10962477</v>
      </c>
    </row>
    <row r="12" spans="1:10" x14ac:dyDescent="0.3">
      <c r="A12" s="45"/>
      <c r="B12" s="45"/>
      <c r="C12" s="1" t="s">
        <v>15</v>
      </c>
      <c r="D12">
        <v>52114</v>
      </c>
      <c r="E12">
        <v>22186</v>
      </c>
      <c r="F12">
        <v>1137</v>
      </c>
      <c r="G12">
        <v>6726</v>
      </c>
      <c r="H12">
        <v>208811</v>
      </c>
      <c r="I12">
        <v>292741</v>
      </c>
      <c r="J12">
        <v>305127</v>
      </c>
    </row>
    <row r="13" spans="1:10" x14ac:dyDescent="0.3">
      <c r="A13" s="45"/>
      <c r="B13" s="45"/>
      <c r="C13" s="1" t="s">
        <v>16</v>
      </c>
      <c r="D13">
        <v>1654</v>
      </c>
      <c r="E13">
        <v>1119</v>
      </c>
      <c r="F13">
        <v>21</v>
      </c>
      <c r="G13">
        <v>102</v>
      </c>
      <c r="H13">
        <v>6324</v>
      </c>
      <c r="I13">
        <v>8665</v>
      </c>
      <c r="J13">
        <v>125018</v>
      </c>
    </row>
    <row r="14" spans="1:10" x14ac:dyDescent="0.3">
      <c r="A14" s="45"/>
      <c r="B14" s="45"/>
      <c r="C14" s="1" t="s">
        <v>17</v>
      </c>
      <c r="D14">
        <v>311</v>
      </c>
      <c r="E14">
        <v>315</v>
      </c>
      <c r="F14">
        <v>4</v>
      </c>
      <c r="G14">
        <v>12</v>
      </c>
      <c r="H14">
        <v>826</v>
      </c>
      <c r="I14">
        <v>972</v>
      </c>
      <c r="J14">
        <v>9042</v>
      </c>
    </row>
    <row r="15" spans="1:10" x14ac:dyDescent="0.3">
      <c r="A15" s="45"/>
      <c r="B15" s="45"/>
      <c r="C15" s="1" t="s">
        <v>18</v>
      </c>
      <c r="D15">
        <v>755</v>
      </c>
      <c r="E15">
        <v>634</v>
      </c>
      <c r="F15">
        <v>5</v>
      </c>
      <c r="G15">
        <v>18</v>
      </c>
      <c r="H15">
        <v>1144</v>
      </c>
      <c r="I15">
        <v>1247</v>
      </c>
      <c r="J15">
        <v>38263</v>
      </c>
    </row>
    <row r="16" spans="1:10" x14ac:dyDescent="0.3">
      <c r="A16" s="45"/>
      <c r="B16" s="45" t="s">
        <v>20</v>
      </c>
      <c r="C16" s="1" t="s">
        <v>12</v>
      </c>
      <c r="D16">
        <v>18464</v>
      </c>
      <c r="E16">
        <v>1760</v>
      </c>
      <c r="F16">
        <v>58608</v>
      </c>
      <c r="G16">
        <v>543614</v>
      </c>
      <c r="H16">
        <v>32802223</v>
      </c>
      <c r="I16">
        <v>42408681</v>
      </c>
      <c r="J16">
        <v>14493658</v>
      </c>
    </row>
    <row r="17" spans="1:10" x14ac:dyDescent="0.3">
      <c r="A17" s="45"/>
      <c r="B17" s="45"/>
      <c r="C17" s="1" t="s">
        <v>13</v>
      </c>
      <c r="D17">
        <v>24335</v>
      </c>
      <c r="E17">
        <v>4240</v>
      </c>
      <c r="F17">
        <v>26674</v>
      </c>
      <c r="G17">
        <v>665621</v>
      </c>
      <c r="H17">
        <v>43646449</v>
      </c>
      <c r="I17">
        <v>54543797</v>
      </c>
      <c r="J17">
        <v>13553041</v>
      </c>
    </row>
    <row r="18" spans="1:10" x14ac:dyDescent="0.3">
      <c r="A18" s="45"/>
      <c r="B18" s="45"/>
      <c r="C18" s="1" t="s">
        <v>14</v>
      </c>
      <c r="D18">
        <v>208537</v>
      </c>
      <c r="E18">
        <v>54346</v>
      </c>
      <c r="F18">
        <v>143453</v>
      </c>
      <c r="G18">
        <v>2138685</v>
      </c>
      <c r="H18">
        <v>134625877</v>
      </c>
      <c r="I18">
        <v>172844039</v>
      </c>
      <c r="J18">
        <v>48149038</v>
      </c>
    </row>
    <row r="19" spans="1:10" x14ac:dyDescent="0.3">
      <c r="A19" s="45"/>
      <c r="B19" s="45"/>
      <c r="C19" s="1" t="s">
        <v>15</v>
      </c>
      <c r="D19">
        <v>57971</v>
      </c>
      <c r="E19">
        <v>24246</v>
      </c>
      <c r="F19">
        <v>1418</v>
      </c>
      <c r="G19">
        <v>6088</v>
      </c>
      <c r="H19">
        <v>236951</v>
      </c>
      <c r="I19">
        <v>371379</v>
      </c>
      <c r="J19">
        <v>541528</v>
      </c>
    </row>
    <row r="20" spans="1:10" x14ac:dyDescent="0.3">
      <c r="A20" s="45"/>
      <c r="B20" s="45"/>
      <c r="C20" s="1" t="s">
        <v>16</v>
      </c>
      <c r="D20">
        <v>4046</v>
      </c>
      <c r="E20">
        <v>2449</v>
      </c>
      <c r="F20">
        <v>43</v>
      </c>
      <c r="G20">
        <v>150</v>
      </c>
      <c r="H20">
        <v>11119</v>
      </c>
      <c r="I20">
        <v>16519</v>
      </c>
      <c r="J20">
        <v>156055</v>
      </c>
    </row>
    <row r="21" spans="1:10" x14ac:dyDescent="0.3">
      <c r="A21" s="45"/>
      <c r="B21" s="45"/>
      <c r="C21" s="1" t="s">
        <v>17</v>
      </c>
      <c r="D21">
        <v>1129</v>
      </c>
      <c r="E21">
        <v>848</v>
      </c>
      <c r="F21">
        <v>10</v>
      </c>
      <c r="G21">
        <v>36</v>
      </c>
      <c r="H21">
        <v>2654</v>
      </c>
      <c r="I21">
        <v>3513</v>
      </c>
      <c r="J21">
        <v>87098</v>
      </c>
    </row>
    <row r="22" spans="1:10" x14ac:dyDescent="0.3">
      <c r="A22" s="45"/>
      <c r="B22" s="45"/>
      <c r="C22" s="1" t="s">
        <v>18</v>
      </c>
      <c r="D22">
        <v>1786</v>
      </c>
      <c r="E22">
        <v>1080</v>
      </c>
      <c r="F22">
        <v>8</v>
      </c>
      <c r="G22">
        <v>19</v>
      </c>
      <c r="H22">
        <v>1192</v>
      </c>
      <c r="I22">
        <v>1669</v>
      </c>
      <c r="J22">
        <v>122888</v>
      </c>
    </row>
    <row r="23" spans="1:10" x14ac:dyDescent="0.3">
      <c r="A23" s="45"/>
      <c r="B23" s="45" t="s">
        <v>21</v>
      </c>
      <c r="C23" s="1" t="s">
        <v>12</v>
      </c>
      <c r="D23">
        <v>13116</v>
      </c>
      <c r="E23">
        <v>1468</v>
      </c>
      <c r="F23">
        <v>83072</v>
      </c>
      <c r="G23">
        <v>1303624</v>
      </c>
      <c r="H23">
        <v>72706756</v>
      </c>
      <c r="I23">
        <v>96698624</v>
      </c>
      <c r="J23">
        <v>31286778</v>
      </c>
    </row>
    <row r="24" spans="1:10" x14ac:dyDescent="0.3">
      <c r="A24" s="45"/>
      <c r="B24" s="45"/>
      <c r="C24" s="1" t="s">
        <v>13</v>
      </c>
      <c r="D24">
        <v>16015</v>
      </c>
      <c r="E24">
        <v>3456</v>
      </c>
      <c r="F24">
        <v>21282</v>
      </c>
      <c r="G24">
        <v>662753</v>
      </c>
      <c r="H24">
        <v>43032908</v>
      </c>
      <c r="I24">
        <v>54917536</v>
      </c>
      <c r="J24">
        <v>13746409</v>
      </c>
    </row>
    <row r="25" spans="1:10" x14ac:dyDescent="0.3">
      <c r="A25" s="45"/>
      <c r="B25" s="45"/>
      <c r="C25" s="1" t="s">
        <v>14</v>
      </c>
      <c r="D25">
        <v>147623</v>
      </c>
      <c r="E25">
        <v>44430</v>
      </c>
      <c r="F25">
        <v>56709</v>
      </c>
      <c r="G25">
        <v>1205716</v>
      </c>
      <c r="H25">
        <v>75102341</v>
      </c>
      <c r="I25">
        <v>96691231</v>
      </c>
      <c r="J25">
        <v>25924516</v>
      </c>
    </row>
    <row r="26" spans="1:10" x14ac:dyDescent="0.3">
      <c r="A26" s="45"/>
      <c r="B26" s="45"/>
      <c r="C26" s="1" t="s">
        <v>15</v>
      </c>
      <c r="D26">
        <v>21238</v>
      </c>
      <c r="E26">
        <v>10965</v>
      </c>
      <c r="F26">
        <v>404</v>
      </c>
      <c r="G26">
        <v>3994</v>
      </c>
      <c r="H26">
        <v>109419</v>
      </c>
      <c r="I26">
        <v>157275</v>
      </c>
      <c r="J26">
        <v>383070</v>
      </c>
    </row>
    <row r="27" spans="1:10" x14ac:dyDescent="0.3">
      <c r="A27" s="45"/>
      <c r="B27" s="45"/>
      <c r="C27" s="1" t="s">
        <v>16</v>
      </c>
      <c r="D27">
        <v>1348</v>
      </c>
      <c r="E27">
        <v>1070</v>
      </c>
      <c r="F27">
        <v>20</v>
      </c>
      <c r="G27">
        <v>146</v>
      </c>
      <c r="H27">
        <v>7119</v>
      </c>
      <c r="I27">
        <v>11896</v>
      </c>
      <c r="J27">
        <v>68142</v>
      </c>
    </row>
    <row r="28" spans="1:10" x14ac:dyDescent="0.3">
      <c r="A28" s="45"/>
      <c r="B28" s="45"/>
      <c r="C28" s="1" t="s">
        <v>17</v>
      </c>
      <c r="D28">
        <v>679</v>
      </c>
      <c r="E28">
        <v>516</v>
      </c>
      <c r="F28">
        <v>6</v>
      </c>
      <c r="G28">
        <v>21</v>
      </c>
      <c r="H28">
        <v>1201</v>
      </c>
      <c r="I28">
        <v>1861</v>
      </c>
      <c r="J28">
        <v>131932</v>
      </c>
    </row>
    <row r="29" spans="1:10" x14ac:dyDescent="0.3">
      <c r="A29" s="45"/>
      <c r="B29" s="45"/>
      <c r="C29" s="1" t="s">
        <v>18</v>
      </c>
      <c r="D29">
        <v>491</v>
      </c>
      <c r="E29">
        <v>293</v>
      </c>
      <c r="F29">
        <v>1</v>
      </c>
      <c r="G29">
        <v>2</v>
      </c>
      <c r="H29">
        <v>2</v>
      </c>
      <c r="I29">
        <v>2</v>
      </c>
      <c r="J29">
        <v>2021</v>
      </c>
    </row>
    <row r="30" spans="1:10" x14ac:dyDescent="0.3">
      <c r="A30" s="45"/>
      <c r="B30" s="45" t="s">
        <v>22</v>
      </c>
      <c r="C30" s="1" t="s">
        <v>12</v>
      </c>
      <c r="D30">
        <v>8402</v>
      </c>
      <c r="E30">
        <v>1168</v>
      </c>
      <c r="F30">
        <v>80458</v>
      </c>
      <c r="G30">
        <v>1124385</v>
      </c>
      <c r="H30">
        <v>61434979</v>
      </c>
      <c r="I30">
        <v>83515904</v>
      </c>
      <c r="J30">
        <v>28543057</v>
      </c>
    </row>
    <row r="31" spans="1:10" x14ac:dyDescent="0.3">
      <c r="A31" s="45"/>
      <c r="B31" s="45"/>
      <c r="C31" s="1" t="s">
        <v>13</v>
      </c>
      <c r="D31">
        <v>7239</v>
      </c>
      <c r="E31">
        <v>2290</v>
      </c>
      <c r="F31">
        <v>14277</v>
      </c>
      <c r="G31">
        <v>336896</v>
      </c>
      <c r="H31">
        <v>21538038</v>
      </c>
      <c r="I31">
        <v>29229565</v>
      </c>
      <c r="J31">
        <v>8465456</v>
      </c>
    </row>
    <row r="32" spans="1:10" x14ac:dyDescent="0.3">
      <c r="A32" s="45"/>
      <c r="B32" s="45"/>
      <c r="C32" s="1" t="s">
        <v>14</v>
      </c>
      <c r="D32">
        <v>69905</v>
      </c>
      <c r="E32">
        <v>29190</v>
      </c>
      <c r="F32">
        <v>29177</v>
      </c>
      <c r="G32">
        <v>378095</v>
      </c>
      <c r="H32">
        <v>22689123</v>
      </c>
      <c r="I32">
        <v>30360885</v>
      </c>
      <c r="J32">
        <v>10733546</v>
      </c>
    </row>
    <row r="33" spans="1:10" x14ac:dyDescent="0.3">
      <c r="A33" s="45"/>
      <c r="B33" s="45"/>
      <c r="C33" s="1" t="s">
        <v>15</v>
      </c>
      <c r="D33">
        <v>9047</v>
      </c>
      <c r="E33">
        <v>5498</v>
      </c>
      <c r="F33">
        <v>177</v>
      </c>
      <c r="G33">
        <v>1397</v>
      </c>
      <c r="H33">
        <v>46400</v>
      </c>
      <c r="I33">
        <v>57922</v>
      </c>
      <c r="J33">
        <v>219965</v>
      </c>
    </row>
    <row r="34" spans="1:10" x14ac:dyDescent="0.3">
      <c r="A34" s="45"/>
      <c r="B34" s="45"/>
      <c r="C34" s="1" t="s">
        <v>16</v>
      </c>
      <c r="D34">
        <v>437</v>
      </c>
      <c r="E34">
        <v>394</v>
      </c>
      <c r="F34">
        <v>7</v>
      </c>
      <c r="G34">
        <v>20</v>
      </c>
      <c r="H34">
        <v>844</v>
      </c>
      <c r="I34">
        <v>1000</v>
      </c>
      <c r="J34">
        <v>14063</v>
      </c>
    </row>
    <row r="35" spans="1:10" x14ac:dyDescent="0.3">
      <c r="A35" s="45"/>
      <c r="B35" s="45"/>
      <c r="C35" s="1" t="s">
        <v>17</v>
      </c>
      <c r="D35">
        <v>298</v>
      </c>
      <c r="E35">
        <v>329</v>
      </c>
      <c r="F35">
        <v>4</v>
      </c>
      <c r="G35">
        <v>9</v>
      </c>
      <c r="H35">
        <v>430</v>
      </c>
      <c r="I35">
        <v>638</v>
      </c>
      <c r="J35">
        <v>7489</v>
      </c>
    </row>
    <row r="36" spans="1:10" x14ac:dyDescent="0.3">
      <c r="A36" s="45"/>
      <c r="B36" s="45"/>
      <c r="C36" s="1" t="s">
        <v>18</v>
      </c>
      <c r="D36">
        <v>313</v>
      </c>
      <c r="E36">
        <v>447</v>
      </c>
      <c r="F36">
        <v>2</v>
      </c>
      <c r="G36">
        <v>14</v>
      </c>
      <c r="H36">
        <v>14</v>
      </c>
      <c r="I36">
        <v>375</v>
      </c>
      <c r="J36">
        <v>58</v>
      </c>
    </row>
    <row r="37" spans="1:10" x14ac:dyDescent="0.3">
      <c r="A37" s="45"/>
      <c r="B37" s="45" t="s">
        <v>23</v>
      </c>
      <c r="C37" s="1" t="s">
        <v>12</v>
      </c>
      <c r="D37">
        <v>7736</v>
      </c>
      <c r="E37">
        <v>1087</v>
      </c>
      <c r="F37">
        <v>57009</v>
      </c>
      <c r="G37">
        <v>764640</v>
      </c>
      <c r="H37">
        <v>43602449</v>
      </c>
      <c r="I37">
        <v>59517615</v>
      </c>
      <c r="J37">
        <v>22271744</v>
      </c>
    </row>
    <row r="38" spans="1:10" x14ac:dyDescent="0.3">
      <c r="A38" s="45"/>
      <c r="B38" s="45"/>
      <c r="C38" s="1" t="s">
        <v>13</v>
      </c>
      <c r="D38">
        <v>5580</v>
      </c>
      <c r="E38">
        <v>1914</v>
      </c>
      <c r="F38">
        <v>8558</v>
      </c>
      <c r="G38">
        <v>189831</v>
      </c>
      <c r="H38">
        <v>11812148</v>
      </c>
      <c r="I38">
        <v>16283857</v>
      </c>
      <c r="J38">
        <v>5322281</v>
      </c>
    </row>
    <row r="39" spans="1:10" x14ac:dyDescent="0.3">
      <c r="A39" s="45"/>
      <c r="B39" s="45"/>
      <c r="C39" s="1" t="s">
        <v>14</v>
      </c>
      <c r="D39">
        <v>48534</v>
      </c>
      <c r="E39">
        <v>22504</v>
      </c>
      <c r="F39">
        <v>13744</v>
      </c>
      <c r="G39">
        <v>170422</v>
      </c>
      <c r="H39">
        <v>10160617</v>
      </c>
      <c r="I39">
        <v>13662114</v>
      </c>
      <c r="J39">
        <v>5315000</v>
      </c>
    </row>
    <row r="40" spans="1:10" x14ac:dyDescent="0.3">
      <c r="A40" s="45"/>
      <c r="B40" s="45"/>
      <c r="C40" s="1" t="s">
        <v>15</v>
      </c>
      <c r="D40">
        <v>4038</v>
      </c>
      <c r="E40">
        <v>3279</v>
      </c>
      <c r="F40">
        <v>102</v>
      </c>
      <c r="G40">
        <v>401</v>
      </c>
      <c r="H40">
        <v>15229</v>
      </c>
      <c r="I40">
        <v>20819</v>
      </c>
      <c r="J40">
        <v>31764</v>
      </c>
    </row>
    <row r="41" spans="1:10" x14ac:dyDescent="0.3">
      <c r="A41" s="45"/>
      <c r="B41" s="45"/>
      <c r="C41" s="1" t="s">
        <v>16</v>
      </c>
      <c r="D41">
        <v>27</v>
      </c>
      <c r="E41">
        <v>65</v>
      </c>
      <c r="F41">
        <v>1</v>
      </c>
      <c r="G41">
        <v>2</v>
      </c>
      <c r="H41">
        <v>80</v>
      </c>
      <c r="I41">
        <v>80</v>
      </c>
      <c r="J41">
        <v>493</v>
      </c>
    </row>
    <row r="42" spans="1:10" x14ac:dyDescent="0.3">
      <c r="A42" s="45"/>
      <c r="B42" s="45" t="s">
        <v>24</v>
      </c>
      <c r="C42" s="1" t="s">
        <v>12</v>
      </c>
      <c r="D42">
        <v>7729</v>
      </c>
      <c r="E42">
        <v>1133</v>
      </c>
      <c r="F42">
        <v>37298</v>
      </c>
      <c r="G42">
        <v>505094</v>
      </c>
      <c r="H42">
        <v>29118439</v>
      </c>
      <c r="I42">
        <v>40098388</v>
      </c>
      <c r="J42">
        <v>15084857</v>
      </c>
    </row>
    <row r="43" spans="1:10" x14ac:dyDescent="0.3">
      <c r="A43" s="45"/>
      <c r="B43" s="45"/>
      <c r="C43" s="1" t="s">
        <v>13</v>
      </c>
      <c r="D43">
        <v>7097</v>
      </c>
      <c r="E43">
        <v>2289</v>
      </c>
      <c r="F43">
        <v>18570</v>
      </c>
      <c r="G43">
        <v>486675</v>
      </c>
      <c r="H43">
        <v>28563806</v>
      </c>
      <c r="I43">
        <v>38932936</v>
      </c>
      <c r="J43">
        <v>12615932</v>
      </c>
    </row>
    <row r="44" spans="1:10" x14ac:dyDescent="0.3">
      <c r="A44" s="45"/>
      <c r="B44" s="45"/>
      <c r="C44" s="1" t="s">
        <v>14</v>
      </c>
      <c r="D44">
        <v>59733</v>
      </c>
      <c r="E44">
        <v>25831</v>
      </c>
      <c r="F44">
        <v>22851</v>
      </c>
      <c r="G44">
        <v>340173</v>
      </c>
      <c r="H44">
        <v>18921283</v>
      </c>
      <c r="I44">
        <v>25398652</v>
      </c>
      <c r="J44">
        <v>9181927</v>
      </c>
    </row>
    <row r="45" spans="1:10" x14ac:dyDescent="0.3">
      <c r="A45" s="45"/>
      <c r="B45" s="45"/>
      <c r="C45" s="1" t="s">
        <v>15</v>
      </c>
      <c r="D45">
        <v>7066</v>
      </c>
      <c r="E45">
        <v>4857</v>
      </c>
      <c r="F45">
        <v>171</v>
      </c>
      <c r="G45">
        <v>1328</v>
      </c>
      <c r="H45">
        <v>42429</v>
      </c>
      <c r="I45">
        <v>59558</v>
      </c>
      <c r="J45">
        <v>63349</v>
      </c>
    </row>
    <row r="46" spans="1:10" x14ac:dyDescent="0.3">
      <c r="A46" s="45"/>
      <c r="B46" s="45"/>
      <c r="C46" s="1" t="s">
        <v>16</v>
      </c>
      <c r="D46">
        <v>277</v>
      </c>
      <c r="E46">
        <v>238</v>
      </c>
      <c r="F46">
        <v>4</v>
      </c>
      <c r="G46">
        <v>10</v>
      </c>
      <c r="H46">
        <v>437</v>
      </c>
      <c r="I46">
        <v>620</v>
      </c>
      <c r="J46">
        <v>1892</v>
      </c>
    </row>
    <row r="47" spans="1:10" x14ac:dyDescent="0.3">
      <c r="A47" s="45"/>
      <c r="B47" s="45"/>
      <c r="C47" s="1" t="s">
        <v>18</v>
      </c>
      <c r="D47">
        <v>497</v>
      </c>
      <c r="E47">
        <v>258</v>
      </c>
      <c r="F47">
        <v>1</v>
      </c>
      <c r="G47">
        <v>2</v>
      </c>
      <c r="H47">
        <v>2</v>
      </c>
      <c r="I47">
        <v>385</v>
      </c>
      <c r="J47">
        <v>182</v>
      </c>
    </row>
    <row r="48" spans="1:10" x14ac:dyDescent="0.3">
      <c r="A48" s="45" t="s">
        <v>25</v>
      </c>
      <c r="B48" s="45" t="s">
        <v>11</v>
      </c>
      <c r="C48" s="1" t="s">
        <v>12</v>
      </c>
      <c r="D48">
        <v>30802</v>
      </c>
      <c r="E48">
        <v>2334</v>
      </c>
      <c r="F48">
        <v>2547367</v>
      </c>
      <c r="G48">
        <v>2752825</v>
      </c>
      <c r="H48">
        <v>284491632</v>
      </c>
      <c r="I48">
        <v>500130437</v>
      </c>
      <c r="J48">
        <v>294658874</v>
      </c>
    </row>
    <row r="49" spans="1:10" x14ac:dyDescent="0.3">
      <c r="A49" s="45"/>
      <c r="B49" s="45"/>
      <c r="C49" s="1" t="s">
        <v>13</v>
      </c>
      <c r="D49">
        <v>46252</v>
      </c>
      <c r="E49">
        <v>5848</v>
      </c>
      <c r="F49">
        <v>345339</v>
      </c>
      <c r="G49">
        <v>384496</v>
      </c>
      <c r="H49">
        <v>47913005</v>
      </c>
      <c r="I49">
        <v>79302051</v>
      </c>
      <c r="J49">
        <v>48378900</v>
      </c>
    </row>
    <row r="50" spans="1:10" x14ac:dyDescent="0.3">
      <c r="A50" s="45"/>
      <c r="B50" s="45"/>
      <c r="C50" s="1" t="s">
        <v>14</v>
      </c>
      <c r="D50">
        <v>330849</v>
      </c>
      <c r="E50">
        <v>73391</v>
      </c>
      <c r="F50">
        <v>2025735</v>
      </c>
      <c r="G50">
        <v>2163824</v>
      </c>
      <c r="H50">
        <v>215289788</v>
      </c>
      <c r="I50">
        <v>385902131</v>
      </c>
      <c r="J50">
        <v>224961997</v>
      </c>
    </row>
    <row r="51" spans="1:10" x14ac:dyDescent="0.3">
      <c r="A51" s="45"/>
      <c r="B51" s="45"/>
      <c r="C51" s="1" t="s">
        <v>15</v>
      </c>
      <c r="D51">
        <v>151174</v>
      </c>
      <c r="E51">
        <v>67010</v>
      </c>
      <c r="F51">
        <v>9366</v>
      </c>
      <c r="G51">
        <v>10298</v>
      </c>
      <c r="H51">
        <v>600892</v>
      </c>
      <c r="I51">
        <v>1296645</v>
      </c>
      <c r="J51">
        <v>3455704</v>
      </c>
    </row>
    <row r="52" spans="1:10" x14ac:dyDescent="0.3">
      <c r="A52" s="45"/>
      <c r="B52" s="45"/>
      <c r="C52" s="1" t="s">
        <v>16</v>
      </c>
      <c r="D52">
        <v>55406</v>
      </c>
      <c r="E52">
        <v>33812</v>
      </c>
      <c r="F52">
        <v>698</v>
      </c>
      <c r="G52">
        <v>777</v>
      </c>
      <c r="H52">
        <v>46449</v>
      </c>
      <c r="I52">
        <v>89641</v>
      </c>
      <c r="J52">
        <v>811421</v>
      </c>
    </row>
    <row r="53" spans="1:10" x14ac:dyDescent="0.3">
      <c r="A53" s="45"/>
      <c r="B53" s="45"/>
      <c r="C53" s="1" t="s">
        <v>17</v>
      </c>
      <c r="D53">
        <v>40193</v>
      </c>
      <c r="E53">
        <v>24465</v>
      </c>
      <c r="F53">
        <v>305</v>
      </c>
      <c r="G53">
        <v>343</v>
      </c>
      <c r="H53">
        <v>20349</v>
      </c>
      <c r="I53">
        <v>44949</v>
      </c>
      <c r="J53">
        <v>628393</v>
      </c>
    </row>
    <row r="54" spans="1:10" x14ac:dyDescent="0.3">
      <c r="A54" s="45"/>
      <c r="B54" s="45"/>
      <c r="C54" s="1" t="s">
        <v>18</v>
      </c>
      <c r="D54">
        <v>39094</v>
      </c>
      <c r="E54">
        <v>28028</v>
      </c>
      <c r="F54">
        <v>162</v>
      </c>
      <c r="G54">
        <v>194</v>
      </c>
      <c r="H54">
        <v>5199</v>
      </c>
      <c r="I54">
        <v>18571</v>
      </c>
      <c r="J54">
        <v>623012</v>
      </c>
    </row>
    <row r="55" spans="1:10" x14ac:dyDescent="0.3">
      <c r="A55" s="45"/>
      <c r="B55" s="45" t="s">
        <v>19</v>
      </c>
      <c r="C55" s="1" t="s">
        <v>12</v>
      </c>
      <c r="D55">
        <v>24844</v>
      </c>
      <c r="E55">
        <v>2059</v>
      </c>
      <c r="F55">
        <v>506364</v>
      </c>
      <c r="G55">
        <v>538459</v>
      </c>
      <c r="H55">
        <v>51580262</v>
      </c>
      <c r="I55">
        <v>88050121</v>
      </c>
      <c r="J55">
        <v>47992015</v>
      </c>
    </row>
    <row r="56" spans="1:10" x14ac:dyDescent="0.3">
      <c r="A56" s="45"/>
      <c r="B56" s="45"/>
      <c r="C56" s="1" t="s">
        <v>13</v>
      </c>
      <c r="D56">
        <v>39698</v>
      </c>
      <c r="E56">
        <v>5377</v>
      </c>
      <c r="F56">
        <v>81087</v>
      </c>
      <c r="G56">
        <v>88070</v>
      </c>
      <c r="H56">
        <v>10372397</v>
      </c>
      <c r="I56">
        <v>16522610</v>
      </c>
      <c r="J56">
        <v>9521614</v>
      </c>
    </row>
    <row r="57" spans="1:10" x14ac:dyDescent="0.3">
      <c r="A57" s="45"/>
      <c r="B57" s="45"/>
      <c r="C57" s="1" t="s">
        <v>14</v>
      </c>
      <c r="D57">
        <v>300936</v>
      </c>
      <c r="E57">
        <v>67912</v>
      </c>
      <c r="F57">
        <v>754355</v>
      </c>
      <c r="G57">
        <v>807152</v>
      </c>
      <c r="H57">
        <v>75114951</v>
      </c>
      <c r="I57">
        <v>129617194</v>
      </c>
      <c r="J57">
        <v>69694653</v>
      </c>
    </row>
    <row r="58" spans="1:10" x14ac:dyDescent="0.3">
      <c r="A58" s="45"/>
      <c r="B58" s="45"/>
      <c r="C58" s="1" t="s">
        <v>15</v>
      </c>
      <c r="D58">
        <v>87203</v>
      </c>
      <c r="E58">
        <v>36727</v>
      </c>
      <c r="F58">
        <v>2809</v>
      </c>
      <c r="G58">
        <v>3001</v>
      </c>
      <c r="H58">
        <v>168352</v>
      </c>
      <c r="I58">
        <v>335302</v>
      </c>
      <c r="J58">
        <v>856901</v>
      </c>
    </row>
    <row r="59" spans="1:10" x14ac:dyDescent="0.3">
      <c r="A59" s="45"/>
      <c r="B59" s="45"/>
      <c r="C59" s="1" t="s">
        <v>16</v>
      </c>
      <c r="D59">
        <v>17529</v>
      </c>
      <c r="E59">
        <v>9369</v>
      </c>
      <c r="F59">
        <v>162</v>
      </c>
      <c r="G59">
        <v>205</v>
      </c>
      <c r="H59">
        <v>15426</v>
      </c>
      <c r="I59">
        <v>28421</v>
      </c>
      <c r="J59">
        <v>375772</v>
      </c>
    </row>
    <row r="60" spans="1:10" x14ac:dyDescent="0.3">
      <c r="A60" s="45"/>
      <c r="B60" s="45"/>
      <c r="C60" s="1" t="s">
        <v>17</v>
      </c>
      <c r="D60">
        <v>10913</v>
      </c>
      <c r="E60">
        <v>6272</v>
      </c>
      <c r="F60">
        <v>76</v>
      </c>
      <c r="G60">
        <v>95</v>
      </c>
      <c r="H60">
        <v>7062</v>
      </c>
      <c r="I60">
        <v>11600</v>
      </c>
      <c r="J60">
        <v>398585</v>
      </c>
    </row>
    <row r="61" spans="1:10" x14ac:dyDescent="0.3">
      <c r="A61" s="45"/>
      <c r="B61" s="45"/>
      <c r="C61" s="1" t="s">
        <v>18</v>
      </c>
      <c r="D61">
        <v>8069</v>
      </c>
      <c r="E61">
        <v>5902</v>
      </c>
      <c r="F61">
        <v>41</v>
      </c>
      <c r="G61">
        <v>50</v>
      </c>
      <c r="H61">
        <v>3507</v>
      </c>
      <c r="I61">
        <v>7875</v>
      </c>
      <c r="J61">
        <v>540356</v>
      </c>
    </row>
    <row r="62" spans="1:10" x14ac:dyDescent="0.3">
      <c r="A62" s="45"/>
      <c r="B62" s="45" t="s">
        <v>20</v>
      </c>
      <c r="C62" s="1" t="s">
        <v>12</v>
      </c>
      <c r="D62">
        <v>29025</v>
      </c>
      <c r="E62">
        <v>2246</v>
      </c>
      <c r="F62">
        <v>623814</v>
      </c>
      <c r="G62">
        <v>668468</v>
      </c>
      <c r="H62">
        <v>62790234</v>
      </c>
      <c r="I62">
        <v>110147478</v>
      </c>
      <c r="J62">
        <v>65691605</v>
      </c>
    </row>
    <row r="63" spans="1:10" x14ac:dyDescent="0.3">
      <c r="A63" s="45"/>
      <c r="B63" s="45"/>
      <c r="C63" s="1" t="s">
        <v>13</v>
      </c>
      <c r="D63">
        <v>45339</v>
      </c>
      <c r="E63">
        <v>5800</v>
      </c>
      <c r="F63">
        <v>178106</v>
      </c>
      <c r="G63">
        <v>199482</v>
      </c>
      <c r="H63">
        <v>22311432</v>
      </c>
      <c r="I63">
        <v>35918460</v>
      </c>
      <c r="J63">
        <v>22829811</v>
      </c>
    </row>
    <row r="64" spans="1:10" x14ac:dyDescent="0.3">
      <c r="A64" s="45"/>
      <c r="B64" s="45"/>
      <c r="C64" s="1" t="s">
        <v>14</v>
      </c>
      <c r="D64">
        <v>290826</v>
      </c>
      <c r="E64">
        <v>65842</v>
      </c>
      <c r="F64">
        <v>1528115</v>
      </c>
      <c r="G64">
        <v>1621988</v>
      </c>
      <c r="H64">
        <v>148694478</v>
      </c>
      <c r="I64">
        <v>266213126</v>
      </c>
      <c r="J64">
        <v>154849350</v>
      </c>
    </row>
    <row r="65" spans="1:10" x14ac:dyDescent="0.3">
      <c r="A65" s="45"/>
      <c r="B65" s="45"/>
      <c r="C65" s="1" t="s">
        <v>15</v>
      </c>
      <c r="D65">
        <v>115336</v>
      </c>
      <c r="E65">
        <v>44288</v>
      </c>
      <c r="F65">
        <v>3789</v>
      </c>
      <c r="G65">
        <v>4042</v>
      </c>
      <c r="H65">
        <v>198338</v>
      </c>
      <c r="I65">
        <v>384056</v>
      </c>
      <c r="J65">
        <v>1429646</v>
      </c>
    </row>
    <row r="66" spans="1:10" x14ac:dyDescent="0.3">
      <c r="A66" s="45"/>
      <c r="B66" s="45"/>
      <c r="C66" s="1" t="s">
        <v>16</v>
      </c>
      <c r="D66">
        <v>31582</v>
      </c>
      <c r="E66">
        <v>14872</v>
      </c>
      <c r="F66">
        <v>271</v>
      </c>
      <c r="G66">
        <v>345</v>
      </c>
      <c r="H66">
        <v>23642</v>
      </c>
      <c r="I66">
        <v>58660</v>
      </c>
      <c r="J66">
        <v>904559</v>
      </c>
    </row>
    <row r="67" spans="1:10" x14ac:dyDescent="0.3">
      <c r="A67" s="45"/>
      <c r="B67" s="45"/>
      <c r="C67" s="1" t="s">
        <v>17</v>
      </c>
      <c r="D67">
        <v>22636</v>
      </c>
      <c r="E67">
        <v>12076</v>
      </c>
      <c r="F67">
        <v>141</v>
      </c>
      <c r="G67">
        <v>166</v>
      </c>
      <c r="H67">
        <v>13671</v>
      </c>
      <c r="I67">
        <v>23246</v>
      </c>
      <c r="J67">
        <v>777007</v>
      </c>
    </row>
    <row r="68" spans="1:10" x14ac:dyDescent="0.3">
      <c r="A68" s="45"/>
      <c r="B68" s="45"/>
      <c r="C68" s="1" t="s">
        <v>18</v>
      </c>
      <c r="D68">
        <v>20333</v>
      </c>
      <c r="E68">
        <v>13237</v>
      </c>
      <c r="F68">
        <v>89</v>
      </c>
      <c r="G68">
        <v>105</v>
      </c>
      <c r="H68">
        <v>6633</v>
      </c>
      <c r="I68">
        <v>18807</v>
      </c>
      <c r="J68">
        <v>980758</v>
      </c>
    </row>
    <row r="69" spans="1:10" x14ac:dyDescent="0.3">
      <c r="A69" s="45"/>
      <c r="B69" s="45" t="s">
        <v>21</v>
      </c>
      <c r="C69" s="1" t="s">
        <v>12</v>
      </c>
      <c r="D69">
        <v>22145</v>
      </c>
      <c r="E69">
        <v>1957</v>
      </c>
      <c r="F69">
        <v>2413970</v>
      </c>
      <c r="G69">
        <v>2609250</v>
      </c>
      <c r="H69">
        <v>271442468</v>
      </c>
      <c r="I69">
        <v>453586259</v>
      </c>
      <c r="J69">
        <v>300691196</v>
      </c>
    </row>
    <row r="70" spans="1:10" x14ac:dyDescent="0.3">
      <c r="A70" s="45"/>
      <c r="B70" s="45"/>
      <c r="C70" s="1" t="s">
        <v>13</v>
      </c>
      <c r="D70">
        <v>28626</v>
      </c>
      <c r="E70">
        <v>4680</v>
      </c>
      <c r="F70">
        <v>335807</v>
      </c>
      <c r="G70">
        <v>391160</v>
      </c>
      <c r="H70">
        <v>43841775</v>
      </c>
      <c r="I70">
        <v>69779845</v>
      </c>
      <c r="J70">
        <v>48382970</v>
      </c>
    </row>
    <row r="71" spans="1:10" x14ac:dyDescent="0.3">
      <c r="A71" s="45"/>
      <c r="B71" s="45"/>
      <c r="C71" s="1" t="s">
        <v>14</v>
      </c>
      <c r="D71">
        <v>193985</v>
      </c>
      <c r="E71">
        <v>52421</v>
      </c>
      <c r="F71">
        <v>1506551</v>
      </c>
      <c r="G71">
        <v>1632069</v>
      </c>
      <c r="H71">
        <v>165534680</v>
      </c>
      <c r="I71">
        <v>281194771</v>
      </c>
      <c r="J71">
        <v>183485553</v>
      </c>
    </row>
    <row r="72" spans="1:10" x14ac:dyDescent="0.3">
      <c r="A72" s="45"/>
      <c r="B72" s="45"/>
      <c r="C72" s="1" t="s">
        <v>15</v>
      </c>
      <c r="D72">
        <v>57079</v>
      </c>
      <c r="E72">
        <v>30570</v>
      </c>
      <c r="F72">
        <v>1721</v>
      </c>
      <c r="G72">
        <v>1879</v>
      </c>
      <c r="H72">
        <v>90135</v>
      </c>
      <c r="I72">
        <v>161656</v>
      </c>
      <c r="J72">
        <v>756469</v>
      </c>
    </row>
    <row r="73" spans="1:10" x14ac:dyDescent="0.3">
      <c r="A73" s="45"/>
      <c r="B73" s="45"/>
      <c r="C73" s="1" t="s">
        <v>16</v>
      </c>
      <c r="D73">
        <v>15245</v>
      </c>
      <c r="E73">
        <v>9877</v>
      </c>
      <c r="F73">
        <v>174</v>
      </c>
      <c r="G73">
        <v>191</v>
      </c>
      <c r="H73">
        <v>12189</v>
      </c>
      <c r="I73">
        <v>20757</v>
      </c>
      <c r="J73">
        <v>400520</v>
      </c>
    </row>
    <row r="74" spans="1:10" x14ac:dyDescent="0.3">
      <c r="A74" s="45"/>
      <c r="B74" s="45"/>
      <c r="C74" s="1" t="s">
        <v>17</v>
      </c>
      <c r="D74">
        <v>9610</v>
      </c>
      <c r="E74">
        <v>6810</v>
      </c>
      <c r="F74">
        <v>82</v>
      </c>
      <c r="G74">
        <v>88</v>
      </c>
      <c r="H74">
        <v>6940</v>
      </c>
      <c r="I74">
        <v>13490</v>
      </c>
      <c r="J74">
        <v>433155</v>
      </c>
    </row>
    <row r="75" spans="1:10" x14ac:dyDescent="0.3">
      <c r="A75" s="45"/>
      <c r="B75" s="45"/>
      <c r="C75" s="1" t="s">
        <v>18</v>
      </c>
      <c r="D75">
        <v>9122</v>
      </c>
      <c r="E75">
        <v>7701</v>
      </c>
      <c r="F75">
        <v>52</v>
      </c>
      <c r="G75">
        <v>55</v>
      </c>
      <c r="H75">
        <v>3082</v>
      </c>
      <c r="I75">
        <v>4789</v>
      </c>
      <c r="J75">
        <v>617864</v>
      </c>
    </row>
    <row r="76" spans="1:10" x14ac:dyDescent="0.3">
      <c r="A76" s="45"/>
      <c r="B76" s="45" t="s">
        <v>22</v>
      </c>
      <c r="C76" s="1" t="s">
        <v>12</v>
      </c>
      <c r="D76">
        <v>10083</v>
      </c>
      <c r="E76">
        <v>1286</v>
      </c>
      <c r="F76">
        <v>1288085</v>
      </c>
      <c r="G76">
        <v>1449326</v>
      </c>
      <c r="H76">
        <v>160970689</v>
      </c>
      <c r="I76">
        <v>250964341</v>
      </c>
      <c r="J76">
        <v>175644070</v>
      </c>
    </row>
    <row r="77" spans="1:10" x14ac:dyDescent="0.3">
      <c r="A77" s="45"/>
      <c r="B77" s="45"/>
      <c r="C77" s="1" t="s">
        <v>13</v>
      </c>
      <c r="D77">
        <v>12949</v>
      </c>
      <c r="E77">
        <v>3171</v>
      </c>
      <c r="F77">
        <v>198120</v>
      </c>
      <c r="G77">
        <v>245949</v>
      </c>
      <c r="H77">
        <v>29182629</v>
      </c>
      <c r="I77">
        <v>44962283</v>
      </c>
      <c r="J77">
        <v>31399111</v>
      </c>
    </row>
    <row r="78" spans="1:10" x14ac:dyDescent="0.3">
      <c r="A78" s="45"/>
      <c r="B78" s="45"/>
      <c r="C78" s="1" t="s">
        <v>14</v>
      </c>
      <c r="D78">
        <v>77224</v>
      </c>
      <c r="E78">
        <v>30239</v>
      </c>
      <c r="F78">
        <v>631641</v>
      </c>
      <c r="G78">
        <v>704346</v>
      </c>
      <c r="H78">
        <v>76758557</v>
      </c>
      <c r="I78">
        <v>119673911</v>
      </c>
      <c r="J78">
        <v>84358242</v>
      </c>
    </row>
    <row r="79" spans="1:10" x14ac:dyDescent="0.3">
      <c r="A79" s="45"/>
      <c r="B79" s="45"/>
      <c r="C79" s="1" t="s">
        <v>15</v>
      </c>
      <c r="D79">
        <v>23350</v>
      </c>
      <c r="E79">
        <v>16922</v>
      </c>
      <c r="F79">
        <v>841</v>
      </c>
      <c r="G79">
        <v>974</v>
      </c>
      <c r="H79">
        <v>49630</v>
      </c>
      <c r="I79">
        <v>98685</v>
      </c>
      <c r="J79">
        <v>442079</v>
      </c>
    </row>
    <row r="80" spans="1:10" x14ac:dyDescent="0.3">
      <c r="A80" s="45"/>
      <c r="B80" s="45"/>
      <c r="C80" s="1" t="s">
        <v>16</v>
      </c>
      <c r="D80">
        <v>7443</v>
      </c>
      <c r="E80">
        <v>5382</v>
      </c>
      <c r="F80">
        <v>93</v>
      </c>
      <c r="G80">
        <v>99</v>
      </c>
      <c r="H80">
        <v>6979</v>
      </c>
      <c r="I80">
        <v>11381</v>
      </c>
      <c r="J80">
        <v>183697</v>
      </c>
    </row>
    <row r="81" spans="1:10" x14ac:dyDescent="0.3">
      <c r="A81" s="45"/>
      <c r="B81" s="45"/>
      <c r="C81" s="1" t="s">
        <v>17</v>
      </c>
      <c r="D81">
        <v>8421</v>
      </c>
      <c r="E81">
        <v>5418</v>
      </c>
      <c r="F81">
        <v>66</v>
      </c>
      <c r="G81">
        <v>73</v>
      </c>
      <c r="H81">
        <v>5074</v>
      </c>
      <c r="I81">
        <v>9696</v>
      </c>
      <c r="J81">
        <v>148720</v>
      </c>
    </row>
    <row r="82" spans="1:10" x14ac:dyDescent="0.3">
      <c r="A82" s="45"/>
      <c r="B82" s="45"/>
      <c r="C82" s="1" t="s">
        <v>18</v>
      </c>
      <c r="D82">
        <v>8549</v>
      </c>
      <c r="E82">
        <v>7491</v>
      </c>
      <c r="F82">
        <v>42</v>
      </c>
      <c r="G82">
        <v>45</v>
      </c>
      <c r="H82">
        <v>954</v>
      </c>
      <c r="I82">
        <v>3797</v>
      </c>
      <c r="J82">
        <v>168826</v>
      </c>
    </row>
    <row r="83" spans="1:10" x14ac:dyDescent="0.3">
      <c r="A83" s="45"/>
      <c r="B83" s="45" t="s">
        <v>23</v>
      </c>
      <c r="C83" s="1" t="s">
        <v>12</v>
      </c>
      <c r="D83">
        <v>8009</v>
      </c>
      <c r="E83">
        <v>1117</v>
      </c>
      <c r="F83">
        <v>829588</v>
      </c>
      <c r="G83">
        <v>932667</v>
      </c>
      <c r="H83">
        <v>104641118</v>
      </c>
      <c r="I83">
        <v>153857886</v>
      </c>
      <c r="J83">
        <v>119750627</v>
      </c>
    </row>
    <row r="84" spans="1:10" x14ac:dyDescent="0.3">
      <c r="A84" s="45"/>
      <c r="B84" s="45"/>
      <c r="C84" s="1" t="s">
        <v>13</v>
      </c>
      <c r="D84">
        <v>8006</v>
      </c>
      <c r="E84">
        <v>2471</v>
      </c>
      <c r="F84">
        <v>112097</v>
      </c>
      <c r="G84">
        <v>141969</v>
      </c>
      <c r="H84">
        <v>16567034</v>
      </c>
      <c r="I84">
        <v>24100945</v>
      </c>
      <c r="J84">
        <v>18355620</v>
      </c>
    </row>
    <row r="85" spans="1:10" x14ac:dyDescent="0.3">
      <c r="A85" s="45"/>
      <c r="B85" s="45"/>
      <c r="C85" s="1" t="s">
        <v>14</v>
      </c>
      <c r="D85">
        <v>45607</v>
      </c>
      <c r="E85">
        <v>20921</v>
      </c>
      <c r="F85">
        <v>141699</v>
      </c>
      <c r="G85">
        <v>164907</v>
      </c>
      <c r="H85">
        <v>17076013</v>
      </c>
      <c r="I85">
        <v>25046883</v>
      </c>
      <c r="J85">
        <v>20224960</v>
      </c>
    </row>
    <row r="86" spans="1:10" x14ac:dyDescent="0.3">
      <c r="A86" s="45"/>
      <c r="B86" s="45"/>
      <c r="C86" s="1" t="s">
        <v>15</v>
      </c>
      <c r="D86">
        <v>5523</v>
      </c>
      <c r="E86">
        <v>4476</v>
      </c>
      <c r="F86">
        <v>129</v>
      </c>
      <c r="G86">
        <v>169</v>
      </c>
      <c r="H86">
        <v>8861</v>
      </c>
      <c r="I86">
        <v>16644</v>
      </c>
      <c r="J86">
        <v>182845</v>
      </c>
    </row>
    <row r="87" spans="1:10" x14ac:dyDescent="0.3">
      <c r="A87" s="45"/>
      <c r="B87" s="45"/>
      <c r="C87" s="1" t="s">
        <v>16</v>
      </c>
      <c r="D87">
        <v>2093</v>
      </c>
      <c r="E87">
        <v>1634</v>
      </c>
      <c r="F87">
        <v>27</v>
      </c>
      <c r="G87">
        <v>27</v>
      </c>
      <c r="H87">
        <v>1289</v>
      </c>
      <c r="I87">
        <v>3336</v>
      </c>
      <c r="J87">
        <v>37526</v>
      </c>
    </row>
    <row r="88" spans="1:10" x14ac:dyDescent="0.3">
      <c r="A88" s="45"/>
      <c r="B88" s="45"/>
      <c r="C88" s="1" t="s">
        <v>17</v>
      </c>
      <c r="D88">
        <v>1367</v>
      </c>
      <c r="E88">
        <v>991</v>
      </c>
      <c r="F88">
        <v>12</v>
      </c>
      <c r="G88">
        <v>14</v>
      </c>
      <c r="H88">
        <v>463</v>
      </c>
      <c r="I88">
        <v>1536</v>
      </c>
      <c r="J88">
        <v>13609</v>
      </c>
    </row>
    <row r="89" spans="1:10" x14ac:dyDescent="0.3">
      <c r="A89" s="45"/>
      <c r="B89" s="45"/>
      <c r="C89" s="1" t="s">
        <v>18</v>
      </c>
      <c r="D89">
        <v>1008</v>
      </c>
      <c r="E89">
        <v>1242</v>
      </c>
      <c r="F89">
        <v>8</v>
      </c>
      <c r="G89">
        <v>10</v>
      </c>
      <c r="H89">
        <v>192</v>
      </c>
      <c r="I89">
        <v>723</v>
      </c>
      <c r="J89">
        <v>25811</v>
      </c>
    </row>
    <row r="90" spans="1:10" x14ac:dyDescent="0.3">
      <c r="A90" s="45"/>
      <c r="B90" s="45" t="s">
        <v>24</v>
      </c>
      <c r="C90" s="1" t="s">
        <v>12</v>
      </c>
      <c r="D90">
        <v>9429</v>
      </c>
      <c r="E90">
        <v>1256</v>
      </c>
      <c r="F90">
        <v>668324</v>
      </c>
      <c r="G90">
        <v>758767</v>
      </c>
      <c r="H90">
        <v>83178016</v>
      </c>
      <c r="I90">
        <v>117288765</v>
      </c>
      <c r="J90">
        <v>98017686</v>
      </c>
    </row>
    <row r="91" spans="1:10" x14ac:dyDescent="0.3">
      <c r="A91" s="45"/>
      <c r="B91" s="45"/>
      <c r="C91" s="1" t="s">
        <v>13</v>
      </c>
      <c r="D91">
        <v>8369</v>
      </c>
      <c r="E91">
        <v>2534</v>
      </c>
      <c r="F91">
        <v>142899</v>
      </c>
      <c r="G91">
        <v>177165</v>
      </c>
      <c r="H91">
        <v>19716332</v>
      </c>
      <c r="I91">
        <v>27465516</v>
      </c>
      <c r="J91">
        <v>22432995</v>
      </c>
    </row>
    <row r="92" spans="1:10" x14ac:dyDescent="0.3">
      <c r="A92" s="45"/>
      <c r="B92" s="45"/>
      <c r="C92" s="1" t="s">
        <v>14</v>
      </c>
      <c r="D92">
        <v>58065</v>
      </c>
      <c r="E92">
        <v>23606</v>
      </c>
      <c r="F92">
        <v>101169</v>
      </c>
      <c r="G92">
        <v>119813</v>
      </c>
      <c r="H92">
        <v>11827416</v>
      </c>
      <c r="I92">
        <v>16844126</v>
      </c>
      <c r="J92">
        <v>14191691</v>
      </c>
    </row>
    <row r="93" spans="1:10" x14ac:dyDescent="0.3">
      <c r="A93" s="45"/>
      <c r="B93" s="45"/>
      <c r="C93" s="1" t="s">
        <v>15</v>
      </c>
      <c r="D93">
        <v>6655</v>
      </c>
      <c r="E93">
        <v>5982</v>
      </c>
      <c r="F93">
        <v>188</v>
      </c>
      <c r="G93">
        <v>249</v>
      </c>
      <c r="H93">
        <v>12995</v>
      </c>
      <c r="I93">
        <v>27950</v>
      </c>
      <c r="J93">
        <v>110797</v>
      </c>
    </row>
    <row r="94" spans="1:10" x14ac:dyDescent="0.3">
      <c r="A94" s="45"/>
      <c r="B94" s="45"/>
      <c r="C94" s="1" t="s">
        <v>16</v>
      </c>
      <c r="D94">
        <v>3310</v>
      </c>
      <c r="E94">
        <v>1959</v>
      </c>
      <c r="F94">
        <v>34</v>
      </c>
      <c r="G94">
        <v>40</v>
      </c>
      <c r="H94">
        <v>1672</v>
      </c>
      <c r="I94">
        <v>4510</v>
      </c>
      <c r="J94">
        <v>138449</v>
      </c>
    </row>
    <row r="95" spans="1:10" x14ac:dyDescent="0.3">
      <c r="A95" s="45"/>
      <c r="B95" s="45"/>
      <c r="C95" s="1" t="s">
        <v>17</v>
      </c>
      <c r="D95">
        <v>859</v>
      </c>
      <c r="E95">
        <v>920</v>
      </c>
      <c r="F95">
        <v>11</v>
      </c>
      <c r="G95">
        <v>11</v>
      </c>
      <c r="H95">
        <v>489</v>
      </c>
      <c r="I95">
        <v>9823</v>
      </c>
      <c r="J95">
        <v>23462</v>
      </c>
    </row>
    <row r="96" spans="1:10" x14ac:dyDescent="0.3">
      <c r="A96" s="45"/>
      <c r="B96" s="45"/>
      <c r="C96" s="1" t="s">
        <v>18</v>
      </c>
      <c r="D96">
        <v>4256</v>
      </c>
      <c r="E96">
        <v>4067</v>
      </c>
      <c r="F96">
        <v>20</v>
      </c>
      <c r="G96">
        <v>21</v>
      </c>
      <c r="H96">
        <v>205</v>
      </c>
      <c r="I96">
        <v>3325</v>
      </c>
      <c r="J96">
        <v>92807</v>
      </c>
    </row>
  </sheetData>
  <mergeCells count="16">
    <mergeCell ref="A2:A47"/>
    <mergeCell ref="A48:A96"/>
    <mergeCell ref="B2:B8"/>
    <mergeCell ref="B9:B15"/>
    <mergeCell ref="B16:B22"/>
    <mergeCell ref="B23:B29"/>
    <mergeCell ref="B30:B36"/>
    <mergeCell ref="B37:B41"/>
    <mergeCell ref="B42:B47"/>
    <mergeCell ref="B48:B54"/>
    <mergeCell ref="B55:B61"/>
    <mergeCell ref="B62:B68"/>
    <mergeCell ref="B69:B75"/>
    <mergeCell ref="B76:B82"/>
    <mergeCell ref="B83:B89"/>
    <mergeCell ref="B90:B9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avant</vt:lpstr>
      <vt:lpstr>bilan_energ_direct</vt:lpstr>
      <vt:lpstr>bilan_energ_lca</vt:lpstr>
      <vt:lpstr>apres</vt:lpstr>
      <vt:lpstr>dpe</vt:lpstr>
      <vt:lpstr>avant_pc</vt:lpstr>
      <vt:lpstr>apres_pc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PELLAN Marin</cp:lastModifiedBy>
  <dcterms:created xsi:type="dcterms:W3CDTF">2023-07-19T14:34:25Z</dcterms:created>
  <dcterms:modified xsi:type="dcterms:W3CDTF">2023-08-04T14:14:07Z</dcterms:modified>
</cp:coreProperties>
</file>