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regionalized_lci_mineral/data/SI/"/>
    </mc:Choice>
  </mc:AlternateContent>
  <xr:revisionPtr revIDLastSave="2048" documentId="13_ncr:1_{17590E98-A912-491C-BCC5-D9C2D05A6F30}" xr6:coauthVersionLast="47" xr6:coauthVersionMax="47" xr10:uidLastSave="{F7A959EC-D35D-4D0F-B35D-5FEFE9C2E990}"/>
  <bookViews>
    <workbookView xWindow="-110" yWindow="-110" windowWidth="19420" windowHeight="10300" firstSheet="1" activeTab="7" xr2:uid="{00000000-000D-0000-FFFF-FFFF00000000}"/>
  </bookViews>
  <sheets>
    <sheet name="README" sheetId="1" r:id="rId1"/>
    <sheet name="Feuil1" sheetId="31" r:id="rId2"/>
    <sheet name="Archetypes" sheetId="36" r:id="rId3"/>
    <sheet name="Arch_refinery" sheetId="26" state="hidden" r:id="rId4"/>
    <sheet name="PARAM_VALUE" sheetId="25" state="hidden" r:id="rId5"/>
    <sheet name="Process" sheetId="35" r:id="rId6"/>
    <sheet name="Material_categories" sheetId="38" r:id="rId7"/>
    <sheet name="Material_per_arch" sheetId="39" r:id="rId8"/>
    <sheet name="Flowsheet_Au" sheetId="32" r:id="rId9"/>
    <sheet name="Flowsheet_Fe" sheetId="37" r:id="rId10"/>
    <sheet name="Flowsheet_U" sheetId="42" r:id="rId11"/>
    <sheet name="Flowsheet_Cu" sheetId="28" state="hidden" r:id="rId12"/>
    <sheet name="Flowsheet_Ni" sheetId="27" state="hidden" r:id="rId13"/>
    <sheet name="Flowsheet_sulfide" sheetId="41" r:id="rId14"/>
    <sheet name="NorgateHaque2010" sheetId="20" state="hidden" r:id="rId15"/>
    <sheet name="NorgateJahanshahi2010" sheetId="21" state="hidden" r:id="rId16"/>
    <sheet name="Argon" sheetId="4" state="hidden" r:id="rId17"/>
    <sheet name="Parker2016_U" sheetId="22" state="hidden" r:id="rId18"/>
    <sheet name="Roy2025_Ni" sheetId="23" state="hidden" r:id="rId19"/>
    <sheet name="Islam2025" sheetId="5" state="hidden" r:id="rId20"/>
    <sheet name="Bradley2025" sheetId="6" state="hidden" r:id="rId21"/>
    <sheet name="Roy2025" sheetId="7" state="hidden" r:id="rId22"/>
    <sheet name="Lu2023" sheetId="8" state="hidden" r:id="rId23"/>
    <sheet name="Meissner2021" sheetId="9" state="hidden" r:id="rId24"/>
    <sheet name="Calvo2022" sheetId="10" state="hidden" r:id="rId25"/>
    <sheet name="Vandervoet2019" sheetId="13" state="hidden" r:id="rId26"/>
    <sheet name="Kuipers2018" sheetId="14" state="hidden" r:id="rId27"/>
    <sheet name="Parker2016" sheetId="15" state="hidden" r:id="rId28"/>
    <sheet name="Calvo2016" sheetId="16" state="hidden" r:id="rId29"/>
    <sheet name="Koppelaar2016" sheetId="17" state="hidden" r:id="rId30"/>
  </sheets>
  <definedNames>
    <definedName name="_xlnm._FilterDatabase" localSheetId="2" hidden="1">Archetypes!$A$1:$G$1</definedName>
    <definedName name="_xlnm._FilterDatabase" localSheetId="28" hidden="1">Calvo2016!$A$1:$O$1</definedName>
    <definedName name="_xlnm._FilterDatabase" localSheetId="1" hidden="1">Feuil1!$A$1:$U$33</definedName>
    <definedName name="_xlnm._FilterDatabase" localSheetId="8" hidden="1">Flowsheet_Au!$A$28:$C$28</definedName>
    <definedName name="_xlnm._FilterDatabase" localSheetId="7" hidden="1">Material_per_arch!$A$1:$D$1</definedName>
    <definedName name="_xlnm._FilterDatabase" localSheetId="4" hidden="1">PARAM_VALUE!$A$1:$AL$43</definedName>
    <definedName name="_xlnm._FilterDatabase" localSheetId="5" hidden="1">Process!$A$1:$D$1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9" i="31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2" i="4"/>
  <c r="U19" i="4"/>
  <c r="U18" i="4"/>
  <c r="U17" i="4"/>
  <c r="U16" i="4"/>
  <c r="U15" i="4"/>
  <c r="U14" i="4"/>
  <c r="U13" i="4"/>
  <c r="T19" i="4"/>
  <c r="T18" i="4"/>
  <c r="T17" i="4"/>
  <c r="W17" i="4" s="1"/>
  <c r="T16" i="4"/>
  <c r="T15" i="4"/>
  <c r="T14" i="4"/>
  <c r="T13" i="4"/>
  <c r="U12" i="4"/>
  <c r="W12" i="4" s="1"/>
  <c r="U11" i="4"/>
  <c r="U10" i="4"/>
  <c r="U9" i="4"/>
  <c r="U8" i="4"/>
  <c r="U7" i="4"/>
  <c r="U6" i="4"/>
  <c r="T12" i="4"/>
  <c r="T11" i="4"/>
  <c r="T10" i="4"/>
  <c r="W10" i="4" s="1"/>
  <c r="T9" i="4"/>
  <c r="T8" i="4"/>
  <c r="T7" i="4"/>
  <c r="T6" i="4"/>
  <c r="Q33" i="31"/>
  <c r="Q32" i="31"/>
  <c r="Q30" i="31"/>
  <c r="Q29" i="31"/>
  <c r="Q24" i="31"/>
  <c r="Q20" i="31"/>
  <c r="Q15" i="31"/>
  <c r="Q11" i="31"/>
  <c r="Q7" i="31"/>
  <c r="Q27" i="31"/>
  <c r="Q28" i="31"/>
  <c r="Q5" i="31"/>
  <c r="Q3" i="31"/>
  <c r="Q2" i="31"/>
  <c r="W18" i="4" l="1"/>
  <c r="W11" i="4"/>
  <c r="W19" i="4"/>
  <c r="W13" i="4"/>
  <c r="W6" i="4"/>
  <c r="W14" i="4"/>
  <c r="W7" i="4"/>
  <c r="W15" i="4"/>
  <c r="W8" i="4"/>
  <c r="W9" i="4"/>
  <c r="W16" i="4"/>
  <c r="R6" i="31"/>
  <c r="H13" i="8"/>
</calcChain>
</file>

<file path=xl/sharedStrings.xml><?xml version="1.0" encoding="utf-8"?>
<sst xmlns="http://schemas.openxmlformats.org/spreadsheetml/2006/main" count="2687" uniqueCount="1112">
  <si>
    <t>Copper</t>
  </si>
  <si>
    <t>Calvo2022</t>
  </si>
  <si>
    <t>Gold</t>
  </si>
  <si>
    <t>Kuipers2018</t>
  </si>
  <si>
    <t>Argon</t>
  </si>
  <si>
    <t>Calvo2016</t>
  </si>
  <si>
    <t>Norgate2012</t>
  </si>
  <si>
    <t>Norgate2010a</t>
  </si>
  <si>
    <t>Roy2025</t>
  </si>
  <si>
    <t>Nickel</t>
  </si>
  <si>
    <t>Norgate2010b</t>
  </si>
  <si>
    <t>Source</t>
  </si>
  <si>
    <t>Metal</t>
  </si>
  <si>
    <t>Reference flow</t>
  </si>
  <si>
    <t>Reference point</t>
  </si>
  <si>
    <t>Region</t>
  </si>
  <si>
    <t>Parameters value</t>
  </si>
  <si>
    <t>Parameters unit</t>
  </si>
  <si>
    <t>Type</t>
  </si>
  <si>
    <t>Unit</t>
  </si>
  <si>
    <t>Value</t>
  </si>
  <si>
    <t>Comment</t>
  </si>
  <si>
    <t>Mining</t>
  </si>
  <si>
    <t>Not specified</t>
  </si>
  <si>
    <t>Ore grade</t>
  </si>
  <si>
    <t>%</t>
  </si>
  <si>
    <t>Energy use</t>
  </si>
  <si>
    <t>-</t>
  </si>
  <si>
    <t>Lime</t>
  </si>
  <si>
    <t>Fuel</t>
  </si>
  <si>
    <t>GJ/t</t>
  </si>
  <si>
    <t>Electricity</t>
  </si>
  <si>
    <t>Milling and beneficiation</t>
  </si>
  <si>
    <t>Transport fuel</t>
  </si>
  <si>
    <t>?</t>
  </si>
  <si>
    <t>World</t>
  </si>
  <si>
    <t>Energy use, electricity use and diesel use</t>
  </si>
  <si>
    <t>Formula</t>
  </si>
  <si>
    <t>E = 25.65*G^-0.366</t>
  </si>
  <si>
    <t>Extracted from Figure 3</t>
  </si>
  <si>
    <t>E = 169.63*G^-0.275</t>
  </si>
  <si>
    <t>Zinc</t>
  </si>
  <si>
    <t>E = 47.15*G^-0.786</t>
  </si>
  <si>
    <t>Extracted from figures</t>
  </si>
  <si>
    <t>E = 15.63*G^-0.53</t>
  </si>
  <si>
    <t>Crude oil</t>
  </si>
  <si>
    <t>Hard coal</t>
  </si>
  <si>
    <t>Natural gas</t>
  </si>
  <si>
    <t>Uranium</t>
  </si>
  <si>
    <t>Limestone</t>
  </si>
  <si>
    <t>Water consumption</t>
  </si>
  <si>
    <t>Tailings</t>
  </si>
  <si>
    <t>Waste rock</t>
  </si>
  <si>
    <t>Extracted from Table 2</t>
  </si>
  <si>
    <t>Refinery</t>
  </si>
  <si>
    <t>Extracted value</t>
  </si>
  <si>
    <t>Concentration and smelting</t>
  </si>
  <si>
    <t>Ore grade and grind size</t>
  </si>
  <si>
    <t>MJ/kg</t>
  </si>
  <si>
    <t>602-1165</t>
  </si>
  <si>
    <t>Extracted from Table 3 (range value based on grind size). Values for smelting and leaching also available</t>
  </si>
  <si>
    <t>249-474</t>
  </si>
  <si>
    <t>131-244</t>
  </si>
  <si>
    <t>72-129</t>
  </si>
  <si>
    <t>43-71</t>
  </si>
  <si>
    <t>33-52</t>
  </si>
  <si>
    <t>Lead</t>
  </si>
  <si>
    <t>791-1421</t>
  </si>
  <si>
    <t>366-618</t>
  </si>
  <si>
    <t>224-350</t>
  </si>
  <si>
    <t>154-216</t>
  </si>
  <si>
    <t>118-150</t>
  </si>
  <si>
    <t>114-141</t>
  </si>
  <si>
    <t>Australia</t>
  </si>
  <si>
    <t>Diesel</t>
  </si>
  <si>
    <t>Explosives</t>
  </si>
  <si>
    <t>MJ/kg Cu</t>
  </si>
  <si>
    <t>Extracted from Figure 2</t>
  </si>
  <si>
    <t>Mineral processing</t>
  </si>
  <si>
    <t>MJ/t concentrate</t>
  </si>
  <si>
    <t>Water</t>
  </si>
  <si>
    <t>kWh/t ore</t>
  </si>
  <si>
    <t>kg/t ore</t>
  </si>
  <si>
    <t>Reagents</t>
  </si>
  <si>
    <t>t/t ore</t>
  </si>
  <si>
    <t>Mining and refining</t>
  </si>
  <si>
    <t>g/t</t>
  </si>
  <si>
    <t>Embodied energy use</t>
  </si>
  <si>
    <t>GJ/t Au</t>
  </si>
  <si>
    <t>Extracted from Figure 10</t>
  </si>
  <si>
    <t>t/t Au</t>
  </si>
  <si>
    <t>Extracted from Figure 13</t>
  </si>
  <si>
    <t>Strip ratio</t>
  </si>
  <si>
    <t>All technosphere input</t>
  </si>
  <si>
    <t>Scaled factor = (s2+1)*more2/(s1+1)*more1</t>
  </si>
  <si>
    <t xml:space="preserve">Use the "nickel mine operation and beneficiation to nickel concentrate, 16% Ni" inventory as a basis. Inventories for POX leaching, HPAL, bioheap leaching, flash smelting, RKEF-NPI </t>
  </si>
  <si>
    <t>VanDerVoet2019</t>
  </si>
  <si>
    <t>E=75.42*G^-1</t>
  </si>
  <si>
    <t>E = 198.22*G^-0.406 (sulfides); E = 194.9*G^-0.494 (laterites)</t>
  </si>
  <si>
    <t>E=77.65*G^-1</t>
  </si>
  <si>
    <t>OC mine</t>
  </si>
  <si>
    <t>UG mine</t>
  </si>
  <si>
    <t>Combined OG and UG</t>
  </si>
  <si>
    <t>DSM</t>
  </si>
  <si>
    <t>Nickel ore</t>
  </si>
  <si>
    <t>RKEF</t>
  </si>
  <si>
    <t>BF</t>
  </si>
  <si>
    <t>Caron</t>
  </si>
  <si>
    <t>Flash</t>
  </si>
  <si>
    <t>HPAL</t>
  </si>
  <si>
    <t>HL</t>
  </si>
  <si>
    <t>ATL</t>
  </si>
  <si>
    <t>DNI</t>
  </si>
  <si>
    <t>Electrorefining</t>
  </si>
  <si>
    <t>Electrowining</t>
  </si>
  <si>
    <t>Refined nickel</t>
  </si>
  <si>
    <t xml:space="preserve"> </t>
  </si>
  <si>
    <t>Cu concentrate 22.8%</t>
  </si>
  <si>
    <t>Amount</t>
  </si>
  <si>
    <t>MJ</t>
  </si>
  <si>
    <t>lignite</t>
  </si>
  <si>
    <t>NG</t>
  </si>
  <si>
    <t>Hydropower</t>
  </si>
  <si>
    <t>Solar</t>
  </si>
  <si>
    <t>Wind</t>
  </si>
  <si>
    <t>Energy total</t>
  </si>
  <si>
    <t>Open-pit mine ore</t>
  </si>
  <si>
    <t>Underground extracted ore</t>
  </si>
  <si>
    <t>Ni</t>
  </si>
  <si>
    <t>Zn</t>
  </si>
  <si>
    <t>Stage</t>
  </si>
  <si>
    <t>Flow Type</t>
  </si>
  <si>
    <t>Amount (approx.)</t>
  </si>
  <si>
    <t>Notes / Origin</t>
  </si>
  <si>
    <t>Mining (sulfide ore, 2.05 % Ni)</t>
  </si>
  <si>
    <t>Diesel (mobile equipment)</t>
  </si>
  <si>
    <t>~0.5 MJ</t>
  </si>
  <si>
    <t>MJ/kg Ni</t>
  </si>
  <si>
    <t>For drilling + haulage</t>
  </si>
  <si>
    <t>Electricity (ventilation + pumps)</t>
  </si>
  <si>
    <t>~0.4 kWh</t>
  </si>
  <si>
    <t>kWh/kg Ni</t>
  </si>
  <si>
    <t>Underground mine</t>
  </si>
  <si>
    <t>Explosives (ANFO)</t>
  </si>
  <si>
    <t>1 × 10⁻³</t>
  </si>
  <si>
    <t>kg/kg Ni</t>
  </si>
  <si>
    <t>Drilling/blasting</t>
  </si>
  <si>
    <t>Beneficiation (flotation)</t>
  </si>
  <si>
    <t>Grinding energy</t>
  </si>
  <si>
    <t>6–8 MJ</t>
  </si>
  <si>
    <t>Crushing + milling</t>
  </si>
  <si>
    <t>Reagents (collectors + frothers)</t>
  </si>
  <si>
    <t>0.002–0.004</t>
  </si>
  <si>
    <t>Xanthate, MIBC</t>
  </si>
  <si>
    <t>pH control</t>
  </si>
  <si>
    <t>Concentrate processing – Flash smelting</t>
  </si>
  <si>
    <t>Diesel + coal (furnace fuel)</t>
  </si>
  <si>
    <t>≈ 90 MJ</t>
  </si>
  <si>
    <t>Furnace @ 1450 °C for 11.5 % feed</t>
  </si>
  <si>
    <t>Oxygen (air separation)</t>
  </si>
  <si>
    <t>Blowing</t>
  </si>
  <si>
    <t>Fluxes (SiO₂, CaO)</t>
  </si>
  <si>
    <t>Slag formation</t>
  </si>
  <si>
    <t>Refining (hydrometallurgy)</t>
  </si>
  <si>
    <t>Hydrogen gas</t>
  </si>
  <si>
    <t>Ammoniacal reduction route</t>
  </si>
  <si>
    <t>Ammonia solution</t>
  </si>
  <si>
    <t>Leaching + precipitation</t>
  </si>
  <si>
    <t>Electricity (electro-refining)</t>
  </si>
  <si>
    <t>4–6</t>
  </si>
  <si>
    <t>Smelter + refinery</t>
  </si>
  <si>
    <t>Nickel sulfate conversion</t>
  </si>
  <si>
    <t>Sulfuric acid (98 %)</t>
  </si>
  <si>
    <t>Dissolution step</t>
  </si>
  <si>
    <t>Sodium hydroxide</t>
  </si>
  <si>
    <t>Neutralization</t>
  </si>
  <si>
    <t>Evaporative crystallization energy</t>
  </si>
  <si>
    <t>Conversion to NiSO₄·6H₂O</t>
  </si>
  <si>
    <t>Direct embodied energy (total)</t>
  </si>
  <si>
    <t>Flash smelting route</t>
  </si>
  <si>
    <t>GHG intensity</t>
  </si>
  <si>
    <t>kg CO₂-eq /kg Ni</t>
  </si>
  <si>
    <t>ecoinvent v3.9 smelting; flash smelting ≈ 10 kg</t>
  </si>
  <si>
    <t>Site</t>
  </si>
  <si>
    <t>McArthur River + Key Lake</t>
  </si>
  <si>
    <t>≈ 10 kWh / kg U₃O₈</t>
  </si>
  <si>
    <t>kWh / kg U₃O₈</t>
  </si>
  <si>
    <t>SK grid = 40 % of GHG; main energy input</t>
  </si>
  <si>
    <t>Table S3 (SI p. S6) and text p. 9749 – 9750 of main paper.</t>
  </si>
  <si>
    <t>0.8–1.5 MJ / kg U₃O₈ (~0.02–0.04 L)</t>
  </si>
  <si>
    <t>MJ / kg U₃O₈</t>
  </si>
  <si>
    <t>Mine haulage + mobile equipment</t>
  </si>
  <si>
    <t>Propane (heating)</t>
  </si>
  <si>
    <t>2–4 MJ / kg U₃O₈ (~0.05–0.1 L)</t>
  </si>
  <si>
    <t>Facility heating dominant in cold climate</t>
  </si>
  <si>
    <t>Gasoline (light vehicles)</t>
  </si>
  <si>
    <t>0.2–0.3 MJ / kg U₃O₈ (~0.005 L)</t>
  </si>
  <si>
    <t>Minor (&lt; 1 %) share</t>
  </si>
  <si>
    <t>“Transportation of personnel and materials contributes 7.2 % of total GHG, with an average 700 km distance (truck + air).”</t>
  </si>
  <si>
    <t>Reagents (total)</t>
  </si>
  <si>
    <t>≈ 0.02–0.05 kg / kg U₃O₈</t>
  </si>
  <si>
    <t>kg / kg U₃O₈</t>
  </si>
  <si>
    <t>Lime, H₂O₂, NH₃ = 67 % of reagent GHG</t>
  </si>
  <si>
    <t>Lime (CaO)</t>
  </si>
  <si>
    <t>~0.010 kg</t>
  </si>
  <si>
    <t>Neutralization &amp; precipitation</t>
  </si>
  <si>
    <t>SI Table S3 and p. S7–S8 (lines 33–36)</t>
  </si>
  <si>
    <t>Hydrogen Peroxide (50 %)</t>
  </si>
  <si>
    <t>~0.005 kg</t>
  </si>
  <si>
    <t>Oxidant for leaching</t>
  </si>
  <si>
    <t>Ammonia (NH₃)</t>
  </si>
  <si>
    <t>ADU precipitation</t>
  </si>
  <si>
    <t>Concrete</t>
  </si>
  <si>
    <t>~0.05 kg</t>
  </si>
  <si>
    <t>Used for backfill/support and plant maintenance</t>
  </si>
  <si>
    <t>Concrete usage from SI p. S8 lines 81–82 (“Concrete for support and backfill”).</t>
  </si>
  <si>
    <t>~0.002 kg</t>
  </si>
  <si>
    <t>Drill-and-blast mine use</t>
  </si>
  <si>
    <t>Freight transport</t>
  </si>
  <si>
    <t>~700 km avg (two-way)</t>
  </si>
  <si>
    <t>km / t material</t>
  </si>
  <si>
    <t>Air + truck mix (7 % GHG)</t>
  </si>
  <si>
    <t>Waste emissions</t>
  </si>
  <si>
    <t>≈ 1.5 % of GHG</t>
  </si>
  <si>
    <t>–</t>
  </si>
  <si>
    <t>Landfill CH₄ + CO₂</t>
  </si>
  <si>
    <t>Process CO₂</t>
  </si>
  <si>
    <t>Minor (1 %)</t>
  </si>
  <si>
    <t>kg CO₂ / kg U₃O₈</t>
  </si>
  <si>
    <t>Carbonate reaction with H₂SO₄</t>
  </si>
  <si>
    <t>Land Use Change</t>
  </si>
  <si>
    <t>~1137 kg CO₂e / ha yr</t>
  </si>
  <si>
    <t>kg CO₂e / ha yr</t>
  </si>
  <si>
    <t>Forest conversion</t>
  </si>
  <si>
    <t>SI p. S7 lines 13–14:</t>
  </si>
  <si>
    <t>McClean Lake + Cigar Lake</t>
  </si>
  <si>
    <t>≈ 9 kWh / kg U₃O₈</t>
  </si>
  <si>
    <t>Hydro dominant; lower GHG</t>
  </si>
  <si>
    <t>≈ 0.8 MJ / kg U₃O₈</t>
  </si>
  <si>
    <t>Ore slurry pumping + equipment</t>
  </si>
  <si>
    <t>Propane</t>
  </si>
  <si>
    <t>≈ 2.0 MJ / kg U₃O₈</t>
  </si>
  <si>
    <t>Heating + reagent prep</t>
  </si>
  <si>
    <t>Similar composition (lime, H₂O₂, NH₃) but higher per grade due to mixing with low-grade ore</t>
  </si>
  <si>
    <t>Adapted to 30 % ore capability</t>
  </si>
  <si>
    <t>Corporate HQ allocation</t>
  </si>
  <si>
    <t>Electricity + natural gas</t>
  </si>
  <si>
    <t>1 ⁄ 4 share to each Cameco site; ½ share to McClean Lake**</t>
  </si>
  <si>
    <t>Included in LCA</t>
  </si>
  <si>
    <t>Ore</t>
  </si>
  <si>
    <t>Value_type</t>
  </si>
  <si>
    <t>Parametrization parameters</t>
  </si>
  <si>
    <t>Flow covered</t>
  </si>
  <si>
    <t>Mining and beneficiation</t>
  </si>
  <si>
    <t>Technical attributes</t>
  </si>
  <si>
    <t>Detailed</t>
  </si>
  <si>
    <t>Open-pit</t>
  </si>
  <si>
    <t>Site (Province)</t>
  </si>
  <si>
    <t>Main metal(s) &amp; role</t>
  </si>
  <si>
    <t>Predominant refining method in practice</t>
  </si>
  <si>
    <t>Best-fit LCI proxy (for your model)</t>
  </si>
  <si>
    <t>Why this proxy</t>
  </si>
  <si>
    <t>Horne Smelter → CCR (Montréal-Est, QC)</t>
  </si>
  <si>
    <t>Horne produces anodes; CCR explicitly does electrorefining to cathode. Use pyromet → electrorefining chain. (glencore.ca)</t>
  </si>
  <si>
    <t>Copper Cliff Complex (Sudbury, ON) — Vale</t>
  </si>
  <si>
    <t>Vale’s Copper Cliff Nickel Refinery produces pellets/powder via carbonyl process; the Roy pyromet route (flash smelt → hydromet finish) is the closest published, Canada-parametrized end-to-end LCI; carbonyl specifics from Vale product sheets. (Vale)</t>
  </si>
  <si>
    <t>Long Harbour (NL) — Vale</t>
  </si>
  <si>
    <t>The site itself states hydromet; Roy’s POX inventory is region-tuned to NL (CA-NF electricity) and mirrors LHPP flowsheet. (Vale)</t>
  </si>
  <si>
    <t>Port Colborne (ON) — Vale</t>
  </si>
  <si>
    <t>Vale notes electro-cobalt and PM processing at Port Colborne today; for battery-grade CoSO₄, modern Canadian proxy is Electra’s Temiskaming hydromet flows (similar chemistry). (Vale)</t>
  </si>
  <si>
    <t>Sudbury Integrated Nickel Operations (Glencore INO, ON)</t>
  </si>
  <si>
    <t>Glencore states matte is shipped to Nikkelverk for final refining; keep Canadian system boundary at matte or include external refining with Norway grid. (glencore.ca)</t>
  </si>
  <si>
    <t>The Cobalt Refinery Company Inc. (CORE FCO / Fort Saskatchewan, AB — Sherritt legacy)</t>
  </si>
  <si>
    <t>Sherritt’s Fort Saskatchewan refinery is the archetype of ammonia leach + H₂ reduction; Roy’s route captures this chemistry; Sherritt’s own literature confirms process steps. (s2.q4cdn.com)</t>
  </si>
  <si>
    <t>Trail Operations (Trail, BC — Teck)</t>
  </si>
  <si>
    <t>Teck Trail is a zinc/lead complex (not a Ni/Cu refinery). Electrolytic Zn plant explicitly referenced; BC hydro grid is relevant for LCI. (Teck Resources Limited)</t>
  </si>
  <si>
    <t>Cu (Horne smelts → anodes) → CCR refines to cathodes; precious-metals recovery in slimes</t>
  </si>
  <si>
    <t>Copper electrorefining at CCR from ~99% Cu anodes produced at Horne smelter</t>
  </si>
  <si>
    <t>Copper: “pyromet (to blister/anode) + electrorefining” (use Roy’s Cu chapter framing) or ecoinvent “copper, cathode, at refinery” (electrorefining)</t>
  </si>
  <si>
    <t>Ni &amp; Cu complex; smelter + refineries</t>
  </si>
  <si>
    <t>Nickel carbonyl (Mond) refining to pellets/powder; Cu side via pyromet + electrorefining</t>
  </si>
  <si>
    <t>Ni (pyro→refine): Roy “Flash smelting of sulfide ores + ammoniacal-H₂ precipitation” for a Canada-style pyromet route; Ni (carbonyl): supplement with Vale docs / ecoinvent “nickel, metal, at refinery” (carbonyl)</t>
  </si>
  <si>
    <t>Ni from Voisey’s Bay conc.</t>
  </si>
  <si>
    <t>Hydrometallurgy (POX autoclave + SX/EW) → Ni cathode / NiSO₄</t>
  </si>
  <si>
    <t>Roy Supplementary Note 1: POX leaching (sulfide) — Canadian grid (CA-NF)</t>
  </si>
  <si>
    <t>Cobalt, precious metals; packaging/distribution of Ni products; historic Ni/PM refining</t>
  </si>
  <si>
    <t>Hydromet precious-metals &amp; cobalt processing; Ni carbonyl historic</t>
  </si>
  <si>
    <t>For Co: use hydromet cobalt refinery (cobalt sulfate) proxies (e.g., ecoinvent “cobalt sulfate, at plant” or literature LCI); for Ni/PGM by-products, use ecoinvent PM refinery modules</t>
  </si>
  <si>
    <t>Ni-Cu matte producer; refining not in Canada</t>
  </si>
  <si>
    <t>Smelting/converting to matte in Sudbury; refining at Nikkelverk (Norway)</t>
  </si>
  <si>
    <t>Use Roy pyromet (flash smelting to matte) for Canadian stage; treat refining as ex-Canada (documented export)</t>
  </si>
  <si>
    <t>Ni &amp; Co from MSP/MHP/matte</t>
  </si>
  <si>
    <t>Ammoniacal pressure leach + H₂ reduction (Sherritt process) → Ni/Co powders/briquettes; by-product (NH₄)₂SO₄</t>
  </si>
  <si>
    <t>Roy “ammoniacal hydrogen precipitation to nickel metal” (refining segment) as best published proxy; background with Sherritt process notes</t>
  </si>
  <si>
    <t>Zn, Pb (plus indium, etc.) — not a Cu/Ni refinery</t>
  </si>
  <si>
    <t>Electrolytic zinc &amp; lead refining (hydromet + electrolysis), hydro-powered</t>
  </si>
  <si>
    <t>Use ecoinvent “zinc, primary, electrolysis, at refinery (RoW/CA)” and “lead, primary, at refinery”; for region, adjust electricity to BC hydro</t>
  </si>
  <si>
    <t>Facility</t>
  </si>
  <si>
    <t>Province</t>
  </si>
  <si>
    <t>Method</t>
  </si>
  <si>
    <t>Feed</t>
  </si>
  <si>
    <t>Product</t>
  </si>
  <si>
    <t>Notes</t>
  </si>
  <si>
    <t>Vale Long Harbour</t>
  </si>
  <si>
    <t>NL</t>
  </si>
  <si>
    <t>Pressure oxidation (chloride–sulfuric acid), solvent extraction, electrowinning</t>
  </si>
  <si>
    <t>Concentrate / matte</t>
  </si>
  <si>
    <t>Ni cathode (&gt;99.9 %)</t>
  </si>
  <si>
    <t>Can yield NiSO₄</t>
  </si>
  <si>
    <t>Sherritt Fort Saskatchewan</t>
  </si>
  <si>
    <t>AB</t>
  </si>
  <si>
    <t>Ammonia leach + H₂ reduction</t>
  </si>
  <si>
    <t>MSP / concentrate</t>
  </si>
  <si>
    <t>Ni powder</t>
  </si>
  <si>
    <t>By-product (NH₄)₂SO₄</t>
  </si>
  <si>
    <t>Vale Thompson (historic)</t>
  </si>
  <si>
    <t>MB</t>
  </si>
  <si>
    <t>Matte</t>
  </si>
  <si>
    <t>Ni cathode</t>
  </si>
  <si>
    <t>Closed 2018</t>
  </si>
  <si>
    <t>Vale Copper Cliff</t>
  </si>
  <si>
    <t>ON</t>
  </si>
  <si>
    <t>Pyromet + electrorefining</t>
  </si>
  <si>
    <t>Ni + Cu metals</t>
  </si>
  <si>
    <t>Active smelter/refinery complex</t>
  </si>
  <si>
    <r>
      <t xml:space="preserve">Copper sulfide concentrates (e.g., from Sudbury and Raglan) are </t>
    </r>
    <r>
      <rPr>
        <b/>
        <sz val="11"/>
        <color theme="1"/>
        <rFont val="Aptos Narrow"/>
        <family val="2"/>
        <scheme val="minor"/>
      </rPr>
      <t>smelted and converted</t>
    </r>
    <r>
      <rPr>
        <sz val="11"/>
        <color theme="1"/>
        <rFont val="Aptos Narrow"/>
        <family val="2"/>
        <scheme val="minor"/>
      </rPr>
      <t xml:space="preserve"> to </t>
    </r>
    <r>
      <rPr>
        <b/>
        <sz val="11"/>
        <color theme="1"/>
        <rFont val="Aptos Narrow"/>
        <family val="2"/>
        <scheme val="minor"/>
      </rPr>
      <t>blister copper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nickel-copper matte</t>
    </r>
    <r>
      <rPr>
        <sz val="11"/>
        <color theme="1"/>
        <rFont val="Aptos Narrow"/>
        <family val="2"/>
        <scheme val="minor"/>
      </rPr>
      <t>.</t>
    </r>
  </si>
  <si>
    <r>
      <t>Glencore’s Sudbury smelter</t>
    </r>
    <r>
      <rPr>
        <sz val="11"/>
        <color theme="1"/>
        <rFont val="Aptos Narrow"/>
        <family val="2"/>
        <scheme val="minor"/>
      </rPr>
      <t xml:space="preserve"> ships matte to </t>
    </r>
    <r>
      <rPr>
        <b/>
        <sz val="11"/>
        <color theme="1"/>
        <rFont val="Aptos Narrow"/>
        <family val="2"/>
        <scheme val="minor"/>
      </rPr>
      <t>Nikkelverk (Norway)</t>
    </r>
    <r>
      <rPr>
        <sz val="11"/>
        <color theme="1"/>
        <rFont val="Aptos Narrow"/>
        <family val="2"/>
        <scheme val="minor"/>
      </rPr>
      <t xml:space="preserve"> for </t>
    </r>
    <r>
      <rPr>
        <b/>
        <sz val="11"/>
        <color theme="1"/>
        <rFont val="Aptos Narrow"/>
        <family val="2"/>
        <scheme val="minor"/>
      </rPr>
      <t>electrolytic refining</t>
    </r>
    <r>
      <rPr>
        <sz val="11"/>
        <color theme="1"/>
        <rFont val="Aptos Narrow"/>
        <family val="2"/>
        <scheme val="minor"/>
      </rPr>
      <t xml:space="preserve">, while </t>
    </r>
    <r>
      <rPr>
        <b/>
        <sz val="11"/>
        <color theme="1"/>
        <rFont val="Aptos Narrow"/>
        <family val="2"/>
        <scheme val="minor"/>
      </rPr>
      <t>Vale’s Copper Cliff</t>
    </r>
    <r>
      <rPr>
        <sz val="11"/>
        <color theme="1"/>
        <rFont val="Aptos Narrow"/>
        <family val="2"/>
        <scheme val="minor"/>
      </rPr>
      <t xml:space="preserve"> refinery in Ontario performs </t>
    </r>
    <r>
      <rPr>
        <b/>
        <sz val="11"/>
        <color theme="1"/>
        <rFont val="Aptos Narrow"/>
        <family val="2"/>
        <scheme val="minor"/>
      </rPr>
      <t>pyrometallurgical smelting + electrorefining</t>
    </r>
    <r>
      <rPr>
        <sz val="11"/>
        <color theme="1"/>
        <rFont val="Aptos Narrow"/>
        <family val="2"/>
        <scheme val="minor"/>
      </rPr>
      <t xml:space="preserve"> domestically</t>
    </r>
  </si>
  <si>
    <t>Horne smelter</t>
  </si>
  <si>
    <t>Montreal CCR</t>
  </si>
  <si>
    <t>Prymetallurgy to copper anode</t>
  </si>
  <si>
    <t>Copper electrofining plant: anode to cathode</t>
  </si>
  <si>
    <t>Long Harbour Nickel</t>
  </si>
  <si>
    <t>Sudbury Smelter</t>
  </si>
  <si>
    <t>Fort Saskatechwan refinery</t>
  </si>
  <si>
    <t>Hydrometallurgy</t>
  </si>
  <si>
    <t>Pyrometallurgy</t>
  </si>
  <si>
    <t>Copper Cliff Smelter and Refinery</t>
  </si>
  <si>
    <t>Commodity</t>
  </si>
  <si>
    <t>Au</t>
  </si>
  <si>
    <t>Cu</t>
  </si>
  <si>
    <t>Concentrate</t>
  </si>
  <si>
    <t>Allocation</t>
  </si>
  <si>
    <t>1kg refined Au</t>
  </si>
  <si>
    <t>Norgate &amp; Haque 2012</t>
  </si>
  <si>
    <t>Refractory and non-refractory</t>
  </si>
  <si>
    <t>Economic allocation factor, Au/Ag 45</t>
  </si>
  <si>
    <t>OG = 3.5g/t</t>
  </si>
  <si>
    <t>Various</t>
  </si>
  <si>
    <t>Diesel fuel</t>
  </si>
  <si>
    <t>Comminution</t>
  </si>
  <si>
    <t>Steel balls</t>
  </si>
  <si>
    <t>Oxygen</t>
  </si>
  <si>
    <t>Sulphuric acid</t>
  </si>
  <si>
    <t>Sodium cyanide</t>
  </si>
  <si>
    <t>Carbon</t>
  </si>
  <si>
    <t>Hydrochloric acid</t>
  </si>
  <si>
    <t>Steel wool cathodes</t>
  </si>
  <si>
    <t>Gold refining (Chlorination process)</t>
  </si>
  <si>
    <t>Chlorine</t>
  </si>
  <si>
    <t>Gold refining (Electrolytic process)</t>
  </si>
  <si>
    <t>Silver refining (Electrolytic process)</t>
  </si>
  <si>
    <t>g/t ore</t>
  </si>
  <si>
    <t>kWh/t Au</t>
  </si>
  <si>
    <t>kWh/t dore</t>
  </si>
  <si>
    <t>t/t dore</t>
  </si>
  <si>
    <t>kWh/t Ag</t>
  </si>
  <si>
    <t>Tailings (non-refractory ore)</t>
  </si>
  <si>
    <t>Tailings (refractory ore)</t>
  </si>
  <si>
    <t>Extraction and recovery - Flotation</t>
  </si>
  <si>
    <t>Extraction and recovery - Pressure oxidation</t>
  </si>
  <si>
    <t>Extraction and recovery - Cyanidation</t>
  </si>
  <si>
    <t>Extraction and recovery - CIP</t>
  </si>
  <si>
    <t>Extraction and recovery - Electrowinning</t>
  </si>
  <si>
    <t>Extraction and recovery - Smelting</t>
  </si>
  <si>
    <t>Extraction and recovery - Miscellaneous</t>
  </si>
  <si>
    <t>kWh/t concentrate</t>
  </si>
  <si>
    <t>t/t concentrate</t>
  </si>
  <si>
    <t>g/t concentrate</t>
  </si>
  <si>
    <t>Facility_name</t>
  </si>
  <si>
    <t>Reference points - detailed</t>
  </si>
  <si>
    <t>Ore grade (% Cu)</t>
  </si>
  <si>
    <t>Energy (MJ/kg Cu)</t>
  </si>
  <si>
    <t>Parameter</t>
  </si>
  <si>
    <t>(a)</t>
  </si>
  <si>
    <t>31.8 ± 2.1</t>
  </si>
  <si>
    <t>(b)</t>
  </si>
  <si>
    <t>0.56 ± 0.02</t>
  </si>
  <si>
    <t>(R^2)</t>
  </si>
  <si>
    <t>41.9 ± 2.3</t>
  </si>
  <si>
    <t>0.55 ± 0.01</t>
  </si>
  <si>
    <t>From Table 3</t>
  </si>
  <si>
    <t>Ore grade (% Ni)</t>
  </si>
  <si>
    <t>Energy (MJ/kg Ni)</t>
  </si>
  <si>
    <t>From Table 4</t>
  </si>
  <si>
    <t>ANFO</t>
  </si>
  <si>
    <t>Generic explosive</t>
  </si>
  <si>
    <t>EF</t>
  </si>
  <si>
    <t>43 MJ/kg</t>
  </si>
  <si>
    <t>2.3MJ/kg</t>
  </si>
  <si>
    <t>3.7MJ/kg</t>
  </si>
  <si>
    <t>3.6MJ/kWh</t>
  </si>
  <si>
    <t>Mmbtu</t>
  </si>
  <si>
    <t>OG %</t>
  </si>
  <si>
    <t>Mining MJ/t</t>
  </si>
  <si>
    <t>Beneficiation MJ/t</t>
  </si>
  <si>
    <t>Share mining</t>
  </si>
  <si>
    <t>Total MJ/t</t>
  </si>
  <si>
    <t>Mine</t>
  </si>
  <si>
    <t>Company</t>
  </si>
  <si>
    <t>Main_Metals</t>
  </si>
  <si>
    <t>Mine_Type</t>
  </si>
  <si>
    <t>Mine_Process</t>
  </si>
  <si>
    <t>Production_2013_t_or_kg</t>
  </si>
  <si>
    <t>Average_kWh_per_t_ore</t>
  </si>
  <si>
    <t>StdDev_kWh</t>
  </si>
  <si>
    <t>N_kWh</t>
  </si>
  <si>
    <t>Average_L_diesel_per_t_rock</t>
  </si>
  <si>
    <t>StdDev_L</t>
  </si>
  <si>
    <t>N_L</t>
  </si>
  <si>
    <t>Period_Reported</t>
  </si>
  <si>
    <t>Granny Smith</t>
  </si>
  <si>
    <t>Goldfields</t>
  </si>
  <si>
    <t>OC+UG</t>
  </si>
  <si>
    <t>MCL</t>
  </si>
  <si>
    <t>7185 kg</t>
  </si>
  <si>
    <t>1989–2013</t>
  </si>
  <si>
    <t>Agnew</t>
  </si>
  <si>
    <t>6718 kg</t>
  </si>
  <si>
    <t>1991–2009</t>
  </si>
  <si>
    <t>St Ives</t>
  </si>
  <si>
    <t>12533 kg</t>
  </si>
  <si>
    <t>Darlot</t>
  </si>
  <si>
    <t>UG</t>
  </si>
  <si>
    <t>2482 kg</t>
  </si>
  <si>
    <t>1993–2007</t>
  </si>
  <si>
    <t>Cadia Valley</t>
  </si>
  <si>
    <t>Newcrest Mining</t>
  </si>
  <si>
    <t>Cu-Au</t>
  </si>
  <si>
    <t>OC</t>
  </si>
  <si>
    <t>MS</t>
  </si>
  <si>
    <t>56971 t</t>
  </si>
  <si>
    <t>2004–2009</t>
  </si>
  <si>
    <t>Ernest Henry</t>
  </si>
  <si>
    <t>Glencore</t>
  </si>
  <si>
    <t>MC</t>
  </si>
  <si>
    <t>35562 t</t>
  </si>
  <si>
    <t>1998–2007</t>
  </si>
  <si>
    <t>Mount Isa (Cu)</t>
  </si>
  <si>
    <t>Cu-Ag</t>
  </si>
  <si>
    <t>MCS</t>
  </si>
  <si>
    <t>142705 t</t>
  </si>
  <si>
    <t>2005–2012</t>
  </si>
  <si>
    <t>Osborne</t>
  </si>
  <si>
    <t>Barrick</t>
  </si>
  <si>
    <t>41270 t</t>
  </si>
  <si>
    <t>Prominent Hill</t>
  </si>
  <si>
    <t>OZ Minerals</t>
  </si>
  <si>
    <t>73362 t</t>
  </si>
  <si>
    <t>2009–2014</t>
  </si>
  <si>
    <t>Olympic Dam</t>
  </si>
  <si>
    <t>BHP Billiton</t>
  </si>
  <si>
    <t>Cu-U-Ag-Au</t>
  </si>
  <si>
    <t>MCSRL</t>
  </si>
  <si>
    <t>166200 t</t>
  </si>
  <si>
    <t>1991–2014</t>
  </si>
  <si>
    <t>Telfer</t>
  </si>
  <si>
    <t>32906 t</t>
  </si>
  <si>
    <t>2005–2009</t>
  </si>
  <si>
    <t>Cannington</t>
  </si>
  <si>
    <t>Pb-Ag</t>
  </si>
  <si>
    <t>210815 t</t>
  </si>
  <si>
    <t>McArthur River</t>
  </si>
  <si>
    <t>Zn-Pb-Ag</t>
  </si>
  <si>
    <t>203300 t</t>
  </si>
  <si>
    <t>2006–2010</t>
  </si>
  <si>
    <t>Century</t>
  </si>
  <si>
    <t>MMG</t>
  </si>
  <si>
    <t>488233 t</t>
  </si>
  <si>
    <t>Golden Grove</t>
  </si>
  <si>
    <t>Zn-Cu-Ag-Au</t>
  </si>
  <si>
    <t>23619 t</t>
  </si>
  <si>
    <t>Rosebery</t>
  </si>
  <si>
    <t>Zn-Pb-Cu-Ag-Au</t>
  </si>
  <si>
    <t>88369 t</t>
  </si>
  <si>
    <t>Mantos Blancos</t>
  </si>
  <si>
    <t>AngloAmerican</t>
  </si>
  <si>
    <t>MCSL</t>
  </si>
  <si>
    <t>54600 t</t>
  </si>
  <si>
    <t>2002–2014</t>
  </si>
  <si>
    <t>El Soldado</t>
  </si>
  <si>
    <t>51500 t</t>
  </si>
  <si>
    <t>Mantoverde</t>
  </si>
  <si>
    <t>ML</t>
  </si>
  <si>
    <t>56800 t</t>
  </si>
  <si>
    <t>El Tesoro</t>
  </si>
  <si>
    <t>Antofagasta Minerals</t>
  </si>
  <si>
    <t>102600 t</t>
  </si>
  <si>
    <t>2007–2014</t>
  </si>
  <si>
    <t>Michilla</t>
  </si>
  <si>
    <t>38300 t</t>
  </si>
  <si>
    <t>Escondida</t>
  </si>
  <si>
    <t>1193680 t</t>
  </si>
  <si>
    <t>2001–2014</t>
  </si>
  <si>
    <t>Radomiro Tomic</t>
  </si>
  <si>
    <t>CODELCO</t>
  </si>
  <si>
    <t>379589 t</t>
  </si>
  <si>
    <t>2011–2013</t>
  </si>
  <si>
    <t>Collahuasi</t>
  </si>
  <si>
    <t>AngloAmerican+Glencore</t>
  </si>
  <si>
    <t>Cu-Mo</t>
  </si>
  <si>
    <t>444509 t</t>
  </si>
  <si>
    <t>Los Pelambres</t>
  </si>
  <si>
    <t>405300 t</t>
  </si>
  <si>
    <t>Chuquicamata</t>
  </si>
  <si>
    <t>339012 t</t>
  </si>
  <si>
    <t>2000–2013</t>
  </si>
  <si>
    <t>Los Bronces</t>
  </si>
  <si>
    <t>416300 t</t>
  </si>
  <si>
    <t>División Andina</t>
  </si>
  <si>
    <t>Cu-Mo-Ag</t>
  </si>
  <si>
    <t>236715 t</t>
  </si>
  <si>
    <t>2001–2012013</t>
  </si>
  <si>
    <t>Salvador</t>
  </si>
  <si>
    <t>Cu-Mo-Ag-Au</t>
  </si>
  <si>
    <t>MSCL</t>
  </si>
  <si>
    <t>54242 t</t>
  </si>
  <si>
    <t>2001–2013</t>
  </si>
  <si>
    <t>El Teniente</t>
  </si>
  <si>
    <t>450390 t</t>
  </si>
  <si>
    <t>Sepon</t>
  </si>
  <si>
    <t>90030 t</t>
  </si>
  <si>
    <t>2008–2014</t>
  </si>
  <si>
    <t>El Porvenir</t>
  </si>
  <si>
    <t>Milpo</t>
  </si>
  <si>
    <t>Zn-Pb-Cu</t>
  </si>
  <si>
    <t>117628 t</t>
  </si>
  <si>
    <t>2008–2013</t>
  </si>
  <si>
    <t>Cerro Lindo</t>
  </si>
  <si>
    <t>278234 t</t>
  </si>
  <si>
    <t>Antamina</t>
  </si>
  <si>
    <t>BHP+Glencore+Teck</t>
  </si>
  <si>
    <t>Zn-Cu-Mo</t>
  </si>
  <si>
    <t>73913 t (2012)</t>
  </si>
  <si>
    <t>Neves-Corvo</t>
  </si>
  <si>
    <t>Lundin Mining</t>
  </si>
  <si>
    <t>Zn-Cu-Pb-Ag</t>
  </si>
  <si>
    <t>53385 t</t>
  </si>
  <si>
    <t>Aguablanca</t>
  </si>
  <si>
    <t>Ni-Cu</t>
  </si>
  <si>
    <t>6242 t</t>
  </si>
  <si>
    <t>Zinkgruvan</t>
  </si>
  <si>
    <t>Zn-Pb-Cu-Ag</t>
  </si>
  <si>
    <t>71366 t</t>
  </si>
  <si>
    <t>Bingham Canyon</t>
  </si>
  <si>
    <t>Rio Tinto</t>
  </si>
  <si>
    <t>MCSR</t>
  </si>
  <si>
    <t>212200 t (2007)</t>
  </si>
  <si>
    <t>2003–2007</t>
  </si>
  <si>
    <t>Country</t>
  </si>
  <si>
    <t>Chile</t>
  </si>
  <si>
    <t>Laos</t>
  </si>
  <si>
    <t>Peru</t>
  </si>
  <si>
    <t>United States</t>
  </si>
  <si>
    <t>Sweden</t>
  </si>
  <si>
    <t>Portugal</t>
  </si>
  <si>
    <t>Spain</t>
  </si>
  <si>
    <t>Norgate&amp;Haque 2012</t>
  </si>
  <si>
    <t>Chen 2018</t>
  </si>
  <si>
    <t>Konaré 2024</t>
  </si>
  <si>
    <t xml:space="preserve">Process stage </t>
  </si>
  <si>
    <t xml:space="preserve"> Material </t>
  </si>
  <si>
    <t xml:space="preserve"> Purpose</t>
  </si>
  <si>
    <t xml:space="preserve">Mining </t>
  </si>
  <si>
    <t xml:space="preserve"> Explosives (ANFO, emulsions) </t>
  </si>
  <si>
    <t xml:space="preserve"> Fragmentation of ore and waste rock</t>
  </si>
  <si>
    <t xml:space="preserve"> Ammonium nitrate </t>
  </si>
  <si>
    <t xml:space="preserve"> Precursor for ANFO explosives</t>
  </si>
  <si>
    <t xml:space="preserve"> Diesel fuel </t>
  </si>
  <si>
    <t xml:space="preserve"> Energy for haul trucks, loaders, drills, generators</t>
  </si>
  <si>
    <t xml:space="preserve"> Lubricants and oils </t>
  </si>
  <si>
    <t xml:space="preserve"> Maintenance of mobile mining equipment</t>
  </si>
  <si>
    <t xml:space="preserve"> Hydraulic fluid </t>
  </si>
  <si>
    <t xml:space="preserve"> Operation and maintenance of heavy machinery</t>
  </si>
  <si>
    <t xml:space="preserve"> Cement / shotcrete </t>
  </si>
  <si>
    <t xml:space="preserve"> Ground support in underground operations</t>
  </si>
  <si>
    <t xml:space="preserve"> Steel bolts, mesh, rebar </t>
  </si>
  <si>
    <t xml:space="preserve"> Ground support and rock stabilization</t>
  </si>
  <si>
    <t xml:space="preserve"> Timber </t>
  </si>
  <si>
    <t xml:space="preserve"> Roof and wall support (UG mines)</t>
  </si>
  <si>
    <t xml:space="preserve"> Calcium chloride / sodium chloride </t>
  </si>
  <si>
    <t xml:space="preserve"> Dust suppression on roads</t>
  </si>
  <si>
    <t xml:space="preserve"> Water </t>
  </si>
  <si>
    <t xml:space="preserve"> Drilling, dust control</t>
  </si>
  <si>
    <t xml:space="preserve">Comminution (Crushing &amp; Grinding) </t>
  </si>
  <si>
    <t xml:space="preserve"> Grinding media (steel balls) </t>
  </si>
  <si>
    <t xml:space="preserve"> Grinding ore in ball mills</t>
  </si>
  <si>
    <t xml:space="preserve"> Mill liners (rubber or steel) </t>
  </si>
  <si>
    <t xml:space="preserve"> Protecting mill shell from wear</t>
  </si>
  <si>
    <t xml:space="preserve"> Process water </t>
  </si>
  <si>
    <t xml:space="preserve"> Ore slurry formation</t>
  </si>
  <si>
    <t xml:space="preserve"> Flocculants </t>
  </si>
  <si>
    <t xml:space="preserve"> Thickening, solid–liquid separation</t>
  </si>
  <si>
    <t xml:space="preserve"> Regrind reagents </t>
  </si>
  <si>
    <t xml:space="preserve"> Fines management or flotation prep (site-specific)</t>
  </si>
  <si>
    <t xml:space="preserve">Gravity concentration </t>
  </si>
  <si>
    <t xml:space="preserve"> Operation of gravity concentrators (Knelson/Falcon)</t>
  </si>
  <si>
    <t xml:space="preserve"> Smelting fluxes (borax, silica, soda ash) </t>
  </si>
  <si>
    <t xml:space="preserve"> Smelting gravity gold concentrate into doré</t>
  </si>
  <si>
    <t xml:space="preserve">Cyanidation (CIL/CIP) </t>
  </si>
  <si>
    <t xml:space="preserve"> Sodium cyanide (NaCN) </t>
  </si>
  <si>
    <t xml:space="preserve"> Leaching agent to dissolve gold</t>
  </si>
  <si>
    <t xml:space="preserve"> Lime (CaO) </t>
  </si>
  <si>
    <t xml:space="preserve"> pH control to prevent HCN gas formation and enhance leaching</t>
  </si>
  <si>
    <t xml:space="preserve"> Caustic soda (NaOH) </t>
  </si>
  <si>
    <t xml:space="preserve"> pH adjustment and reagent preparation</t>
  </si>
  <si>
    <t xml:space="preserve"> Lead nitrate </t>
  </si>
  <si>
    <t xml:space="preserve"> Enhances gold dissolution and prevents passivation</t>
  </si>
  <si>
    <t xml:space="preserve"> Hydrogen peroxide </t>
  </si>
  <si>
    <t xml:space="preserve"> Oxidation of impurities, cyanide destruction</t>
  </si>
  <si>
    <t xml:space="preserve"> Copper sulfate </t>
  </si>
  <si>
    <t xml:space="preserve"> Reagent control; sometimes used in detox circuits</t>
  </si>
  <si>
    <t xml:space="preserve"> Leach slurry preparation</t>
  </si>
  <si>
    <t xml:space="preserve"> Antiscalants </t>
  </si>
  <si>
    <t xml:space="preserve"> Prevent scaling in tanks and pipelines</t>
  </si>
  <si>
    <t xml:space="preserve">Carbon adsorption (CIL/CIP) </t>
  </si>
  <si>
    <t xml:space="preserve"> Activated carbon </t>
  </si>
  <si>
    <t xml:space="preserve"> Adsorbs dissolved gold from slurry</t>
  </si>
  <si>
    <t xml:space="preserve"> Hydrochloric acid (HCl) </t>
  </si>
  <si>
    <t xml:space="preserve"> Carbon acid-wash to remove scale/fouling</t>
  </si>
  <si>
    <t xml:space="preserve"> Steam / heat </t>
  </si>
  <si>
    <t xml:space="preserve"> Regenerating carbon or heating for elution</t>
  </si>
  <si>
    <t xml:space="preserve">Stripping &amp; Electrowinning </t>
  </si>
  <si>
    <t xml:space="preserve"> Sodium hydroxide (NaOH) </t>
  </si>
  <si>
    <t xml:space="preserve"> Stripping solution in elution circuit (Zadra/AARL)</t>
  </si>
  <si>
    <t xml:space="preserve"> Part of elution solution chemistry</t>
  </si>
  <si>
    <t xml:space="preserve"> Steel wool cathodes </t>
  </si>
  <si>
    <t xml:space="preserve"> Deposition substrate for electrowinning gold</t>
  </si>
  <si>
    <t xml:space="preserve"> Electricity </t>
  </si>
  <si>
    <t xml:space="preserve"> Power for electrowinning cells</t>
  </si>
  <si>
    <t xml:space="preserve"> Acid (HCl) </t>
  </si>
  <si>
    <t xml:space="preserve"> Cleaning or reactivating cathodes</t>
  </si>
  <si>
    <t xml:space="preserve">Smelting (doré) </t>
  </si>
  <si>
    <t xml:space="preserve"> Fluxes (silica, borax, soda ash) </t>
  </si>
  <si>
    <t xml:space="preserve"> Separate precious metals from impurities</t>
  </si>
  <si>
    <t xml:space="preserve"> Natural gas / propane </t>
  </si>
  <si>
    <t xml:space="preserve"> Furnace fuel for melting</t>
  </si>
  <si>
    <t xml:space="preserve"> Nitric acid (limited use) </t>
  </si>
  <si>
    <t xml:space="preserve"> Small-scale purification or matte treatment</t>
  </si>
  <si>
    <t xml:space="preserve"> Crucibles &amp; refractory materials </t>
  </si>
  <si>
    <t xml:space="preserve"> Contain molten metal during smelting</t>
  </si>
  <si>
    <t xml:space="preserve">Tailings management &amp; Detox </t>
  </si>
  <si>
    <t xml:space="preserve"> Lime </t>
  </si>
  <si>
    <t xml:space="preserve"> pH adjustment for cyanide detoxification</t>
  </si>
  <si>
    <t xml:space="preserve"> Sodium metabisulfite (SMBS) </t>
  </si>
  <si>
    <t xml:space="preserve"> SO₂ source for INCO cyanide destruction</t>
  </si>
  <si>
    <t xml:space="preserve"> Catalyst for INCO SO₂–air cyanide destruction</t>
  </si>
  <si>
    <t xml:space="preserve"> Alternative cyanide destruction reagent</t>
  </si>
  <si>
    <t xml:space="preserve"> Tailings thickening and water clarification</t>
  </si>
  <si>
    <t xml:space="preserve"> Coagulants </t>
  </si>
  <si>
    <t xml:space="preserve"> Water treatment and solids settling</t>
  </si>
  <si>
    <t xml:space="preserve"> Tailings transport and reclaim</t>
  </si>
  <si>
    <t xml:space="preserve"> Fragmentation of ore and waste rock in open-pit or underground stopes</t>
  </si>
  <si>
    <t xml:space="preserve"> Oxidizer for ANFO explosive mixtures</t>
  </si>
  <si>
    <t xml:space="preserve"> Energy for haul trucks, loaders, drills and generators</t>
  </si>
  <si>
    <t xml:space="preserve"> Maintenance of mobile mining and haulage equipment</t>
  </si>
  <si>
    <t xml:space="preserve"> Hydraulic fluids </t>
  </si>
  <si>
    <t xml:space="preserve"> Power transmission in drills, loaders, haul trucks</t>
  </si>
  <si>
    <t xml:space="preserve"> Ground support and backfill in underground workings</t>
  </si>
  <si>
    <t xml:space="preserve"> Calcium chloride / road salt </t>
  </si>
  <si>
    <t xml:space="preserve"> Dust suppression and road conditioning</t>
  </si>
  <si>
    <t xml:space="preserve"> Drilling, dust suppression, equipment washing</t>
  </si>
  <si>
    <t xml:space="preserve">Crushing &amp; primary grinding </t>
  </si>
  <si>
    <t xml:space="preserve"> Grinding media (steel balls/rods) </t>
  </si>
  <si>
    <t xml:space="preserve"> Size reduction of ore in SAG/ball mills</t>
  </si>
  <si>
    <t xml:space="preserve"> Mill liners (steel, rubber) </t>
  </si>
  <si>
    <t xml:space="preserve"> Protect mill shell from wear</t>
  </si>
  <si>
    <t xml:space="preserve"> Formation of slurry and mill cooling</t>
  </si>
  <si>
    <t xml:space="preserve"> Solid–liquid separation in thickeners between circuits</t>
  </si>
  <si>
    <t xml:space="preserve">Flotation – collectors </t>
  </si>
  <si>
    <t xml:space="preserve"> Xanthates (e.g. PAX, SIPX) </t>
  </si>
  <si>
    <t xml:space="preserve"> Collectors for Cu, Ni and associated sulphide minerals</t>
  </si>
  <si>
    <t xml:space="preserve"> Dithiophosphates / dithiocarbamates </t>
  </si>
  <si>
    <t xml:space="preserve"> Secondary collectors for precious metals and complex sulphides</t>
  </si>
  <si>
    <t xml:space="preserve">Flotation – frothers </t>
  </si>
  <si>
    <t xml:space="preserve"> MIBC, Dowfroth or similar </t>
  </si>
  <si>
    <t xml:space="preserve"> Creates stable froth to carry hydrophobic particles</t>
  </si>
  <si>
    <t xml:space="preserve">Flotation – pH modifiers </t>
  </si>
  <si>
    <t xml:space="preserve"> Raises pH; depresses pyrite; improves selectivity for Cu/Ni vs gangue</t>
  </si>
  <si>
    <t xml:space="preserve"> Sulphuric acid / soda ash </t>
  </si>
  <si>
    <t xml:space="preserve"> Occasional pH adjustment depending on circuit</t>
  </si>
  <si>
    <t xml:space="preserve">Flotation – depressants </t>
  </si>
  <si>
    <t xml:space="preserve"> Sodium cyanide (low dosage) </t>
  </si>
  <si>
    <t xml:space="preserve"> Depresses sphalerite/pyrite in Cu circuits (selective Cu flotation)</t>
  </si>
  <si>
    <t xml:space="preserve"> Zinc sulphate </t>
  </si>
  <si>
    <t xml:space="preserve"> Depresses sphalerite where Zn is not targeted</t>
  </si>
  <si>
    <t xml:space="preserve"> Sodium hydrosulphide (NaHS) or SO₂ </t>
  </si>
  <si>
    <t xml:space="preserve"> Activates/depresses specific sulphides for differential flotation</t>
  </si>
  <si>
    <t xml:space="preserve">Flotation – modifiers </t>
  </si>
  <si>
    <t xml:space="preserve"> Copper sulphate </t>
  </si>
  <si>
    <t xml:space="preserve"> Activator for sphalerite or nickel sulphides in some circuits</t>
  </si>
  <si>
    <t xml:space="preserve">Flotation – conditioners </t>
  </si>
  <si>
    <t xml:space="preserve"> Starch / CMC / guar </t>
  </si>
  <si>
    <t xml:space="preserve"> Depresses talc and clays; improves froth stability</t>
  </si>
  <si>
    <t xml:space="preserve">Flotation – water </t>
  </si>
  <si>
    <t xml:space="preserve"> Process water / recycled water </t>
  </si>
  <si>
    <t xml:space="preserve"> Slurry transport and reagent distribution</t>
  </si>
  <si>
    <t xml:space="preserve">Regrind &amp; cleaning </t>
  </si>
  <si>
    <t xml:space="preserve"> Grinding media </t>
  </si>
  <si>
    <t xml:space="preserve"> Further size reduction of intermediate concentrates for liberation</t>
  </si>
  <si>
    <t xml:space="preserve"> Slurry in regrind mills and cleaning stages</t>
  </si>
  <si>
    <t xml:space="preserve"> Thickener aid ahead of cleaning flotation</t>
  </si>
  <si>
    <t xml:space="preserve">Concentrate thickening &amp; filtration </t>
  </si>
  <si>
    <t xml:space="preserve"> Flocculants (polyacrylamide) </t>
  </si>
  <si>
    <t xml:space="preserve"> Enhance settling in concentrate thickeners</t>
  </si>
  <si>
    <t xml:space="preserve"> Filter cloths and filter aids </t>
  </si>
  <si>
    <t xml:space="preserve"> Improve filtration and cake moisture reduction</t>
  </si>
  <si>
    <t xml:space="preserve"> Reagents for concentrate heating (steam) </t>
  </si>
  <si>
    <t xml:space="preserve"> Reduce viscosity and aid filtration where used</t>
  </si>
  <si>
    <t xml:space="preserve">Tailings thickening &amp; disposal </t>
  </si>
  <si>
    <t xml:space="preserve"> Improve settling of fine tailings solids</t>
  </si>
  <si>
    <t xml:space="preserve"> Assist in water clarification and recycle</t>
  </si>
  <si>
    <t xml:space="preserve"> Lime or caustic </t>
  </si>
  <si>
    <t xml:space="preserve"> pH adjustment for environmental compliance</t>
  </si>
  <si>
    <t xml:space="preserve"> Transport of tailings slurry to TSF and reclaim water circuit</t>
  </si>
  <si>
    <t>Cu-Ni sulfide</t>
  </si>
  <si>
    <t>Au free-milling</t>
  </si>
  <si>
    <t xml:space="preserve">Ore concentrate reception &amp; preparation </t>
  </si>
  <si>
    <t xml:space="preserve"> Slurry make-up and washing of concentrate</t>
  </si>
  <si>
    <t xml:space="preserve"> Final grinding of concentrate for leaching</t>
  </si>
  <si>
    <t xml:space="preserve"> Lime / limestone </t>
  </si>
  <si>
    <t xml:space="preserve"> Neutralization and pH control before/after leach</t>
  </si>
  <si>
    <t xml:space="preserve">Pressure / atmospheric leaching </t>
  </si>
  <si>
    <t xml:space="preserve"> Sulphuric acid (H2SO4) </t>
  </si>
  <si>
    <t xml:space="preserve"> Main leaching agent for Ni, Cu, Co sulphides</t>
  </si>
  <si>
    <t xml:space="preserve"> Oxygen / air </t>
  </si>
  <si>
    <t xml:space="preserve"> Oxidant to convert sulphides to soluble sulphates</t>
  </si>
  <si>
    <t xml:space="preserve"> Steam </t>
  </si>
  <si>
    <t xml:space="preserve"> Provides heat and pressure for autoclave operation</t>
  </si>
  <si>
    <t xml:space="preserve"> Antifoam agents </t>
  </si>
  <si>
    <t xml:space="preserve"> Control foaming in autoclaves and leach tanks</t>
  </si>
  <si>
    <t xml:space="preserve">Solution purification – neutralization </t>
  </si>
  <si>
    <t xml:space="preserve"> Precipitation of iron and impurities</t>
  </si>
  <si>
    <t xml:space="preserve"> Magnesium oxide / hydroxide </t>
  </si>
  <si>
    <t xml:space="preserve"> Additional neutralization reagent in some circuits</t>
  </si>
  <si>
    <t xml:space="preserve">Solution purification – SX / ion exchange </t>
  </si>
  <si>
    <t xml:space="preserve"> Organic extractants (e.g. Cyanex, D2EHPA) </t>
  </si>
  <si>
    <t xml:space="preserve"> Selective extraction of Ni, Cu, Co from leach liquor</t>
  </si>
  <si>
    <t xml:space="preserve"> Kerosene or similar diluent </t>
  </si>
  <si>
    <t xml:space="preserve"> Carrier phase for organic extractant</t>
  </si>
  <si>
    <t xml:space="preserve"> Strip acids / bases </t>
  </si>
  <si>
    <t xml:space="preserve"> Regenerate loaded organic and transfer metals to electrolyte</t>
  </si>
  <si>
    <t xml:space="preserve">Metal recovery – Cu/Co/Ni </t>
  </si>
  <si>
    <t xml:space="preserve"> Electrolyte salts (e.g. NiSO4, CoSO4) </t>
  </si>
  <si>
    <t xml:space="preserve"> Maintain ionic strength for electrowinning</t>
  </si>
  <si>
    <t xml:space="preserve"> Stainless or inert cathodes </t>
  </si>
  <si>
    <t xml:space="preserve"> Deposition surface for Ni/Cu/Co metals</t>
  </si>
  <si>
    <t xml:space="preserve"> Anodes (Pb, Pb–Ca–Sn etc.) </t>
  </si>
  <si>
    <t xml:space="preserve"> Anodic source in electrolysis cells</t>
  </si>
  <si>
    <t xml:space="preserve">Residue &amp; effluent treatment </t>
  </si>
  <si>
    <t xml:space="preserve"> Lime / caustic soda </t>
  </si>
  <si>
    <t xml:space="preserve"> Neutralization of acidic effluents</t>
  </si>
  <si>
    <t xml:space="preserve"> Barium chloride / sulphate scavengers </t>
  </si>
  <si>
    <t xml:space="preserve"> Precipitation of sulphate/radium where required</t>
  </si>
  <si>
    <t xml:space="preserve"> Flocculants &amp; coagulants </t>
  </si>
  <si>
    <t xml:space="preserve"> Solid–liquid separation and water clarification</t>
  </si>
  <si>
    <t xml:space="preserve"> Filter aids / geotextiles </t>
  </si>
  <si>
    <t xml:space="preserve"> Dewatering of hydromet residues</t>
  </si>
  <si>
    <t>Ni hydrometallurgical refining</t>
  </si>
  <si>
    <t xml:space="preserve">Ore receiving &amp; blending </t>
  </si>
  <si>
    <t xml:space="preserve"> Slurry transport from mine and blending in tanks</t>
  </si>
  <si>
    <t xml:space="preserve"> Lime / caustic </t>
  </si>
  <si>
    <t xml:space="preserve"> pH adjustment for safe handling and blending</t>
  </si>
  <si>
    <t xml:space="preserve"> Ferric sulphate / ferric iron </t>
  </si>
  <si>
    <t xml:space="preserve"> Oxidant or redox control in some circuits</t>
  </si>
  <si>
    <t xml:space="preserve">Crushing &amp; grinding </t>
  </si>
  <si>
    <t xml:space="preserve"> Size reduction of ore/slurry to leach feed size</t>
  </si>
  <si>
    <t xml:space="preserve"> Mill liners </t>
  </si>
  <si>
    <t xml:space="preserve"> Protection of mills from abrasion</t>
  </si>
  <si>
    <t xml:space="preserve"> Formation of slurry</t>
  </si>
  <si>
    <t xml:space="preserve">Acid leaching </t>
  </si>
  <si>
    <t xml:space="preserve"> Primary leachant to dissolve uranium from ore</t>
  </si>
  <si>
    <t xml:space="preserve"> Oxidants (H2O2, MnO2, NaClO3, O2) </t>
  </si>
  <si>
    <t xml:space="preserve"> Oxidize U4+ to soluble U6+ in leach</t>
  </si>
  <si>
    <t xml:space="preserve"> Heating leach reactors or pachucas</t>
  </si>
  <si>
    <t xml:space="preserve"> Foam control in leach tanks</t>
  </si>
  <si>
    <t xml:space="preserve"> Lead nitrate / catalysts </t>
  </si>
  <si>
    <t xml:space="preserve"> Improve oxidation/kinetics in some leach conditions</t>
  </si>
  <si>
    <t xml:space="preserve">Counter-current decantation (CCD) </t>
  </si>
  <si>
    <t xml:space="preserve"> Aid settling of leach residues in CCD thickeners</t>
  </si>
  <si>
    <t xml:space="preserve"> Enhance clarity of overflow solution</t>
  </si>
  <si>
    <t xml:space="preserve"> Wash water </t>
  </si>
  <si>
    <t xml:space="preserve"> Recovery of dissolved uranium from residue</t>
  </si>
  <si>
    <t xml:space="preserve"> Organic extractant (e.g. tertiary amines, organophosphorus) </t>
  </si>
  <si>
    <t xml:space="preserve"> Selectively extract U from leach liquor</t>
  </si>
  <si>
    <t xml:space="preserve"> Carrier for extractant in SX circuits</t>
  </si>
  <si>
    <t xml:space="preserve"> Strip reagents (ammonia, sodium carbonate) </t>
  </si>
  <si>
    <t xml:space="preserve"> Strip U from loaded organic into aqueous product stream</t>
  </si>
  <si>
    <t xml:space="preserve"> Anti-solvent / phase modifiers </t>
  </si>
  <si>
    <t xml:space="preserve"> Improve phase separation and stability</t>
  </si>
  <si>
    <t xml:space="preserve">Precipitation &amp; calcining </t>
  </si>
  <si>
    <t xml:space="preserve"> Ammonia (NH3 / NH4OH) </t>
  </si>
  <si>
    <t xml:space="preserve"> Precipitate ammonium diuranate (ADU) from purified solution</t>
  </si>
  <si>
    <t xml:space="preserve"> Hydrogen peroxide (H2O2) </t>
  </si>
  <si>
    <t xml:space="preserve"> Alternative precipitant (uranium peroxide)</t>
  </si>
  <si>
    <t xml:space="preserve"> Lime / magnesia </t>
  </si>
  <si>
    <t xml:space="preserve"> Neutralization and by-product salt formation (e.g., ammonium sulphate)</t>
  </si>
  <si>
    <t xml:space="preserve"> Natural gas / fuel oil </t>
  </si>
  <si>
    <t xml:space="preserve"> Heat source for drying and calcining to U3O8</t>
  </si>
  <si>
    <t xml:space="preserve"> Filter cloths &amp; aids </t>
  </si>
  <si>
    <t xml:space="preserve"> Dewatering of yellowcake prior to calcining</t>
  </si>
  <si>
    <t xml:space="preserve">Tailings &amp; effluent treatment </t>
  </si>
  <si>
    <t xml:space="preserve"> Neutralization of acidic tailings and effluents</t>
  </si>
  <si>
    <t xml:space="preserve"> Barium chloride / barium sulphate </t>
  </si>
  <si>
    <t xml:space="preserve"> Radium and sulphate precipitation</t>
  </si>
  <si>
    <t xml:space="preserve"> Ferrous sulphate / reducing agents </t>
  </si>
  <si>
    <t xml:space="preserve"> Control of redox and metal speciation</t>
  </si>
  <si>
    <t xml:space="preserve"> Settling and water clarification in TMF</t>
  </si>
  <si>
    <t xml:space="preserve"> Covers/liners materials </t>
  </si>
  <si>
    <t xml:space="preserve"> Ensure containment of tailings (geomembranes, clay)</t>
  </si>
  <si>
    <t>U</t>
  </si>
  <si>
    <t xml:space="preserve"> Fragmentation of iron ore and waste rock in open pits</t>
  </si>
  <si>
    <t xml:space="preserve"> Energy for haul trucks, drills and shovels</t>
  </si>
  <si>
    <t xml:space="preserve"> Maintenance of mining equipment</t>
  </si>
  <si>
    <t xml:space="preserve"> Operation of shovels, drills, loaders</t>
  </si>
  <si>
    <t xml:space="preserve"> Dust suppression, drilling, equipment washing</t>
  </si>
  <si>
    <t xml:space="preserve"> Size reduction of ore prior to separation</t>
  </si>
  <si>
    <t xml:space="preserve"> Protect mills from wear</t>
  </si>
  <si>
    <t xml:space="preserve"> Slurry formation for grinding and classification</t>
  </si>
  <si>
    <t xml:space="preserve"> Thickening between grinding and separation stages</t>
  </si>
  <si>
    <t xml:space="preserve">Magnetic / gravity separation </t>
  </si>
  <si>
    <t xml:space="preserve"> Transport medium in wet magnetic separators / spirals</t>
  </si>
  <si>
    <t xml:space="preserve"> Starch / carboxymethyl cellulose </t>
  </si>
  <si>
    <t xml:space="preserve"> Depressant for silica or clays in some circuits</t>
  </si>
  <si>
    <t xml:space="preserve"> Assist settling of concentrates and tailings</t>
  </si>
  <si>
    <t xml:space="preserve"> Improve thickener performance for iron concentrate</t>
  </si>
  <si>
    <t xml:space="preserve"> Dewater concentrate to suitable moisture for transport or pelletizing</t>
  </si>
  <si>
    <t xml:space="preserve">Pelletizing – mixing </t>
  </si>
  <si>
    <t xml:space="preserve"> Iron ore concentrate </t>
  </si>
  <si>
    <t xml:space="preserve"> Main feed for pellet production</t>
  </si>
  <si>
    <t xml:space="preserve"> Bentonite </t>
  </si>
  <si>
    <t xml:space="preserve"> Binder that imparts green strength to pellets</t>
  </si>
  <si>
    <t xml:space="preserve"> Limestone / dolomite </t>
  </si>
  <si>
    <t xml:space="preserve"> Flux to adjust basicity of pellets</t>
  </si>
  <si>
    <t xml:space="preserve"> Olivine / dolomitic additives </t>
  </si>
  <si>
    <t xml:space="preserve"> Improve pellet strength and reducibility</t>
  </si>
  <si>
    <t xml:space="preserve"> Coke breeze / anthracite </t>
  </si>
  <si>
    <t xml:space="preserve"> Solid fuel within pellets for induration heat</t>
  </si>
  <si>
    <t xml:space="preserve">Pelletizing – balling &amp; induration </t>
  </si>
  <si>
    <t xml:space="preserve"> Green ball formation and pelletizing</t>
  </si>
  <si>
    <t xml:space="preserve"> Natural gas / oil </t>
  </si>
  <si>
    <t xml:space="preserve"> Fuel for induration furnace/straight grate</t>
  </si>
  <si>
    <t xml:space="preserve"> Refractory bricks </t>
  </si>
  <si>
    <t xml:space="preserve"> High-temperature lining in induration furnaces</t>
  </si>
  <si>
    <t xml:space="preserve">Tailings management </t>
  </si>
  <si>
    <t xml:space="preserve"> Settling of fine tailings particles</t>
  </si>
  <si>
    <t xml:space="preserve"> Tailings transport and reclaim water system</t>
  </si>
  <si>
    <t xml:space="preserve"> pH adjustment and control of metal solubility where needed</t>
  </si>
  <si>
    <t>Fe ore (magnetite/hematite) concentrator &amp; pellet</t>
  </si>
  <si>
    <t>Metal(s)</t>
  </si>
  <si>
    <t>Archetype_name</t>
  </si>
  <si>
    <t>Description</t>
  </si>
  <si>
    <t>Flowsheet</t>
  </si>
  <si>
    <t>Title of the article</t>
  </si>
  <si>
    <t>Supplementary Information for ''</t>
  </si>
  <si>
    <t>Authors</t>
  </si>
  <si>
    <t>Marin Pellan, Guillaume Majeau-Bettez, Titouan Greffe, Anne de Bortoli</t>
  </si>
  <si>
    <t>Affiliations</t>
  </si>
  <si>
    <t>Contact</t>
  </si>
  <si>
    <t>marin.pellan@polymlt.ca; pellan.marin@gmail.com</t>
  </si>
  <si>
    <t>Magnetite concentrator</t>
  </si>
  <si>
    <t>High-tonnage magnetite (±hematite) beneficiation plants treating low-to-medium grade banded iron formations or magnetite-rich deposits; designed to produce a high-grade Fe concentrate (65–68 % Fe) before pelletizing or export.</t>
  </si>
  <si>
    <t>Crushing → Grinding (SAG/ball) → Magnetic separation (LIMS + WHIMS) → Desliming → Concentrate thickening &amp; filtration → (optional) Pelletizing</t>
  </si>
  <si>
    <t>Fe concentrator</t>
  </si>
  <si>
    <t>Iron ore processing plants treating hematite, magnetite, or mixed ores using gravity and magnetic separation; often producing sinter feed or concentrate.</t>
  </si>
  <si>
    <t>Crushing → Screening → Grinding → Gravity/magnetic separation → Thickening → Filtration</t>
  </si>
  <si>
    <t>Fe concentrator + pellet plant</t>
  </si>
  <si>
    <t>Integrated iron ore sites producing both concentrate and fired pellets for steelmaking; pelletizing adds significant energy use (induration furnace).</t>
  </si>
  <si>
    <t>Fe concentrator steps → Mixing → Balling → Induration (firing at 1200–1350 °C) → Pellet cooling → Shipping</t>
  </si>
  <si>
    <t>Direct Shipping Ore (DSO)</t>
  </si>
  <si>
    <t>High-grade hematite ores (&gt;55–60 % Fe) requiring minimal beneficiation; processed mainly by crushing and screening. Very low energy and infrastructure footprint.</t>
  </si>
  <si>
    <t>Primary/secondary crushing → Screening → Blending → Loading/shipping</t>
  </si>
  <si>
    <t>Free-milling (gold)</t>
  </si>
  <si>
    <t>Gold ores where gold is amenable to cyanidation after simple grinding; typical for Canadian Shield disseminated deposits.</t>
  </si>
  <si>
    <t>Crushing → Grinding → Gravity recovery (optional) → CIP/CIL cyanidation → Carbon elution → Electrowinning → Doré smelting</t>
  </si>
  <si>
    <t>Hybrid free-milling–refractory</t>
  </si>
  <si>
    <t>Gold ores with mixed free-milling and refractory characteristics; part of the gold recovered by gravity/CIP and part via flotation.</t>
  </si>
  <si>
    <t>Crushing → Grinding → Gravity recovery → Flotation (for sulfide Au) → Concentrate handling → Cyanidation of gravity/flotation tails → Elution → Electrowinning → Doré</t>
  </si>
  <si>
    <t>High-grade U acid-leach mills</t>
  </si>
  <si>
    <t>High-grade (&gt;3–20 % U₃O₈) sandstone-hosted ore processed in specialized mills (McClean Lake, Key Lake); designed for high radiation management.</t>
  </si>
  <si>
    <t>Crushing/blending → Slurry preparation → Acid leaching (H₂SO₄ + oxidant) → CCD → Solvent extraction → ADU precipitation → Calcination → U₃O₈ (yellowcake)</t>
  </si>
  <si>
    <t>Large-scale Ni–Cu sulfide concentrators typical of Sudbury, Thompson, Voisey’s Bay; producing Ni and Cu concentrates for smelting.</t>
  </si>
  <si>
    <t>Crushing → Grinding → Bulk flotation → Ni/Cu separation → Thickening → Filtration of concentrates</t>
  </si>
  <si>
    <t>Cu-Ni smelter</t>
  </si>
  <si>
    <t>Smelting of mixed Cu–Ni concentrates to matte using flash or electric furnaces; matte converting.</t>
  </si>
  <si>
    <t>Concentrate drying → Smelting (flash/electric furnace) → Matte tapping → Converting (oxygen blowing) → Slag cleaning</t>
  </si>
  <si>
    <t>Cu-Ni smelter and refinery</t>
  </si>
  <si>
    <t>Full integrated smelting/refining flowsheets used in Sudbury and Long Harbour (Voisey’s Bay hydromet route).</t>
  </si>
  <si>
    <t>Smelting → Converting → Electrorefining (Cu and Ni) → Anode slime processing for PGMs</t>
  </si>
  <si>
    <t>Ni hydrometallurgical refinery</t>
  </si>
  <si>
    <t>Atmospheric or HPAL-based refining for nickel matte or concentrate; used at Long Harbour.</t>
  </si>
  <si>
    <t>Leaching (ammonia/ammonium sulfate or acid) → Purification → Solvent extraction/ion exchange → Precipitation → Reduction → Ni powder/cathode</t>
  </si>
  <si>
    <t>Co hydrometallurgical refinery</t>
  </si>
  <si>
    <t>Extraction and refining of cobalt from Cu–Ni circuits or dedicated feed; typical for battery-grade Co.</t>
  </si>
  <si>
    <t>Leaching → Impurity removal → Solvent extraction → Crystallization/precipitation → Calcination → Co metal or sulfate</t>
  </si>
  <si>
    <t>Generic concentrator for Cu, Au, or Cu-Au porphyries using flotation to produce 1–3 concentrates.</t>
  </si>
  <si>
    <t>Crushing → Grinding → Bulk or selective flotation → Concentrate thickening → Filtration</t>
  </si>
  <si>
    <t>Gold-rich porphyries with gold reporting partially to copper concentrate; may include gravity recovery.</t>
  </si>
  <si>
    <t>Crushing → Grinding → Gravity (optional) → Cu flotation → Regrinding → Cleaning &amp; thickening</t>
  </si>
  <si>
    <t>Copper mines recovering molybdenum as a secondary product (e.g., Gibraltar).</t>
  </si>
  <si>
    <t>Cu flotation → Mo separation flotation → Concentrate drying</t>
  </si>
  <si>
    <t>Polymetallic deposits where separate Cu and Zn concentrates are produced via sequential flotation.</t>
  </si>
  <si>
    <t>Crushing → Grinding → Cu flotation → Zn flotation → Thickening/filtration</t>
  </si>
  <si>
    <t>High-grade polymetallic Pb–Zn–Ag</t>
  </si>
  <si>
    <t>Ag-rich lead–zinc deposits with high-grade galena and sphalerite ore; sequential flotation yields Pb–Ag and Zn–Ag concentrates.</t>
  </si>
  <si>
    <t>Crushing → Grinding → Pb flotation → Zn flotation → Dewatering</t>
  </si>
  <si>
    <t>Zn refinery</t>
  </si>
  <si>
    <t>Electrolytic zinc refining using roasted ZnS concentrate as feed; may recover silver.</t>
  </si>
  <si>
    <t>Roasting → Leaching → Purification → Electrolysis → Melting &amp; casting</t>
  </si>
  <si>
    <t>Smelter</t>
  </si>
  <si>
    <t>Smelter and refinery</t>
  </si>
  <si>
    <t>Concentrator</t>
  </si>
  <si>
    <t>Fe</t>
  </si>
  <si>
    <t>Co</t>
  </si>
  <si>
    <t>Cu-Ni</t>
  </si>
  <si>
    <t>Cu-Zn</t>
  </si>
  <si>
    <t>Pb-Zn-Ag</t>
  </si>
  <si>
    <t>Porphyry sulfide (generic), flotation-based (generic)</t>
  </si>
  <si>
    <t>Porphyry sulfide (Cu-Mo), flotation-based</t>
  </si>
  <si>
    <t>Porphyry sulfide (Cu-Zn), flotation-based</t>
  </si>
  <si>
    <t>Porphyry sulfide (Cu-Au), flotation-based</t>
  </si>
  <si>
    <t>Porphyry sulfide (Ni-Cu), flotation-based</t>
  </si>
  <si>
    <t>Nb_of_sites</t>
  </si>
  <si>
    <t>Katta2020</t>
  </si>
  <si>
    <t>Material Category</t>
  </si>
  <si>
    <t>Purpose / Function</t>
  </si>
  <si>
    <t>Typical Examples</t>
  </si>
  <si>
    <t>Blasting rock to access ore</t>
  </si>
  <si>
    <t>ANFO, emulsions, boosters, detonators</t>
  </si>
  <si>
    <t>Ground support – cementitious</t>
  </si>
  <si>
    <t>Underground rock stability, backfill binder</t>
  </si>
  <si>
    <t>Cement, shotcrete, grout, pastefill binder</t>
  </si>
  <si>
    <t>Ground support – steel</t>
  </si>
  <si>
    <t>Structural support in UG mines</t>
  </si>
  <si>
    <t>Rock bolts, mesh, steel sets</t>
  </si>
  <si>
    <t>Grinding media</t>
  </si>
  <si>
    <t>Milling / comminution energy transfer</t>
  </si>
  <si>
    <t>Steel balls, rods</t>
  </si>
  <si>
    <t>pH modifiers / alkalis</t>
  </si>
  <si>
    <t>Controlling flotation &amp; leaching chemistry</t>
  </si>
  <si>
    <t>Lime, caustic soda (NaOH), soda ash</t>
  </si>
  <si>
    <t>Collectors</t>
  </si>
  <si>
    <t>Making mineral surfaces hydrophobic in flotation</t>
  </si>
  <si>
    <t>Xanthates (PAX, SIPX), dithiophosphates</t>
  </si>
  <si>
    <t>Frothers</t>
  </si>
  <si>
    <t>Creating stable froth for flotation</t>
  </si>
  <si>
    <t>Polyfroth H57, MIBC, Dowfroth</t>
  </si>
  <si>
    <t>Depressants</t>
  </si>
  <si>
    <t>Preventing unwanted minerals from floating</t>
  </si>
  <si>
    <t>CMC, starch, guar gum</t>
  </si>
  <si>
    <t>Flocculants / coagulants</t>
  </si>
  <si>
    <t>Settling/clarification of tailings &amp; process water</t>
  </si>
  <si>
    <t>Polyacrylamide (PAM), ferric sulfate</t>
  </si>
  <si>
    <t>Anti-scalants</t>
  </si>
  <si>
    <t>Preventing scaling in water circuits &amp; heat exchangers</t>
  </si>
  <si>
    <t>Phosphonates, polymers</t>
  </si>
  <si>
    <t>Water treatment chemicals</t>
  </si>
  <si>
    <t>Treating process water, removing impurities</t>
  </si>
  <si>
    <t>Coagulants, antifoam, dispersants</t>
  </si>
  <si>
    <t>Cyanide</t>
  </si>
  <si>
    <t>Gold leaching (CIP, CIL, Merrill-Crowe)</t>
  </si>
  <si>
    <t>NaCN</t>
  </si>
  <si>
    <t>Activated carbon</t>
  </si>
  <si>
    <t>Gold adsorption</t>
  </si>
  <si>
    <t>Coconut-shell activated carbon</t>
  </si>
  <si>
    <t>Cyanide detox reagents</t>
  </si>
  <si>
    <t>Destroying residual cyanide</t>
  </si>
  <si>
    <t>SO₂ + air, H₂O₂</t>
  </si>
  <si>
    <t>Acids</t>
  </si>
  <si>
    <t>Leaching, SX feed preparation</t>
  </si>
  <si>
    <t>Sulfuric, hydrochloric, nitric acid</t>
  </si>
  <si>
    <t>Oxidants / Reductants</t>
  </si>
  <si>
    <t>Leaching, precipitation</t>
  </si>
  <si>
    <t>Hydrogen peroxide, sulfur dioxide</t>
  </si>
  <si>
    <t>SX extractants</t>
  </si>
  <si>
    <t>Solvent extraction chemistry</t>
  </si>
  <si>
    <t>D2EHPA, Cyanex 272, LIX 984</t>
  </si>
  <si>
    <t>Precipitants</t>
  </si>
  <si>
    <t>Recovering metals from pregnant solutions</t>
  </si>
  <si>
    <t>Lime, magnesia, sulfide reagents</t>
  </si>
  <si>
    <t>Electrowinning consumables</t>
  </si>
  <si>
    <t>Refining metals</t>
  </si>
  <si>
    <t>Anodes, cathode starter sheets</t>
  </si>
  <si>
    <t>Refractory materials</t>
  </si>
  <si>
    <t>Smelting furnaces</t>
  </si>
  <si>
    <t>Magnesia bricks, alumina refractories</t>
  </si>
  <si>
    <t>Fluxes</t>
  </si>
  <si>
    <t>Slag formation in smelters</t>
  </si>
  <si>
    <t>Silica, limestone, fluorspar</t>
  </si>
  <si>
    <t>Oxidation in smelters or hydromet</t>
  </si>
  <si>
    <t>Industrial oxygen</t>
  </si>
  <si>
    <t>Other organics</t>
  </si>
  <si>
    <t>Minor reagents</t>
  </si>
  <si>
    <t>Antifoam, dispersants</t>
  </si>
  <si>
    <t>Category</t>
  </si>
  <si>
    <t>Relevant?</t>
  </si>
  <si>
    <t>Purpose / Notes</t>
  </si>
  <si>
    <t>✓</t>
  </si>
  <si>
    <t>Ore + waste blasting (especially OP but also UG)</t>
  </si>
  <si>
    <t>Cementitious ground support</t>
  </si>
  <si>
    <t>✓ UG / — OP</t>
  </si>
  <si>
    <t>Depends strongly on mining method</t>
  </si>
  <si>
    <t>Steel ground support</t>
  </si>
  <si>
    <t>For UG stopes, drifts</t>
  </si>
  <si>
    <t>Ball/rod milling</t>
  </si>
  <si>
    <t>pH modifiers</t>
  </si>
  <si>
    <t>Lime for cyanide leaching and flotation (if any)</t>
  </si>
  <si>
    <t>optional</t>
  </si>
  <si>
    <t>If gravity + CIP only, minimal; flotation Au circuits use Xanthates</t>
  </si>
  <si>
    <t>Same as above</t>
  </si>
  <si>
    <t>Depending on mineralogy</t>
  </si>
  <si>
    <t>Flocculants</t>
  </si>
  <si>
    <t>Thickening, tailings</t>
  </si>
  <si>
    <t>Water circuits, CIL/CIP</t>
  </si>
  <si>
    <t>Main leaching agent</t>
  </si>
  <si>
    <t>CIP/CIL</t>
  </si>
  <si>
    <t>SO₂/air, H₂O₂</t>
  </si>
  <si>
    <t>Acids / SX</t>
  </si>
  <si>
    <t>—</t>
  </si>
  <si>
    <t>Very rare in free-milling</t>
  </si>
  <si>
    <t>Often injected into leach tanks</t>
  </si>
  <si>
    <t>Other reagents</t>
  </si>
  <si>
    <t>Archetypes</t>
  </si>
  <si>
    <t>Free-milling</t>
  </si>
  <si>
    <t>Porphyry sulfide, flotation-based</t>
  </si>
  <si>
    <t>OP/UG blasting</t>
  </si>
  <si>
    <t>Cementitious &amp; steel support</t>
  </si>
  <si>
    <t>✓ UG</t>
  </si>
  <si>
    <t>If block/panel caving or sublevel mining</t>
  </si>
  <si>
    <t>✓✓</t>
  </si>
  <si>
    <t>Very high consumption (largest contributor)</t>
  </si>
  <si>
    <t>Lime (very large quantities), sometimes soda ash</t>
  </si>
  <si>
    <t>Xanthates, dithiophosphates</t>
  </si>
  <si>
    <t>Polyfroth H57, MIBC</t>
  </si>
  <si>
    <t>CMC, dextrin, zinc sulfate</t>
  </si>
  <si>
    <t>Tailings thickening</t>
  </si>
  <si>
    <t>Used in water reuse circuits</t>
  </si>
  <si>
    <t>Not used unless Au recovery uses flotation + leach</t>
  </si>
  <si>
    <t>Not used unless hybrid flowsheet</t>
  </si>
  <si>
    <t>Cyanide detox</t>
  </si>
  <si>
    <t>No CN</t>
  </si>
  <si>
    <t>Some Cu concentrators use small amounts for pH</t>
  </si>
  <si>
    <t>No hydromet; SX-EW is separate</t>
  </si>
  <si>
    <t>Regrind/leach circuits (rare)</t>
  </si>
  <si>
    <t>UG/OP</t>
  </si>
  <si>
    <t>Cementitious support</t>
  </si>
  <si>
    <t>Milling</t>
  </si>
  <si>
    <t>Polyfroth, MIBC</t>
  </si>
  <si>
    <t>CMC, Zn sulfate</t>
  </si>
  <si>
    <t>Sometimes used in Ag flotation</t>
  </si>
  <si>
    <t>Water circuits</t>
  </si>
  <si>
    <t>Polymetallic Pb-Zn-Ag</t>
  </si>
  <si>
    <t>OP mining</t>
  </si>
  <si>
    <t>Large magnetite concentrators (mill circuits)</t>
  </si>
  <si>
    <t>Often minimal in magnetic separation flowsheets</t>
  </si>
  <si>
    <t>Water scaling</t>
  </si>
  <si>
    <t>Collectors, frothers</t>
  </si>
  <si>
    <t>Not flotation-based</t>
  </si>
  <si>
    <t>Cyanide, carbon</t>
  </si>
  <si>
    <t>Not used</t>
  </si>
  <si>
    <t>Rare except for pelletizing feed conditioning</t>
  </si>
  <si>
    <t>Not used pre-smelting</t>
  </si>
  <si>
    <t>Magnetite Fe concentrators</t>
  </si>
  <si>
    <t>Pellet plant</t>
  </si>
  <si>
    <t>Bentonite binder</t>
  </si>
  <si>
    <t>Pelletization</t>
  </si>
  <si>
    <t>For pellet chemistry</t>
  </si>
  <si>
    <t>Simple dewatering</t>
  </si>
  <si>
    <t>Everything else</t>
  </si>
  <si>
    <t>Minimal processing</t>
  </si>
  <si>
    <t>DSO</t>
  </si>
  <si>
    <t>minimal</t>
  </si>
  <si>
    <t>Often jet-boring or cut-and-fill, not blasting-heavy</t>
  </si>
  <si>
    <t>UG for stabilization</t>
  </si>
  <si>
    <t>Acid</t>
  </si>
  <si>
    <t>Sulfuric acid for leaching (large quantities)</t>
  </si>
  <si>
    <t>Oxidants</t>
  </si>
  <si>
    <t>Hydrogen peroxide</t>
  </si>
  <si>
    <t>Leach circuits</t>
  </si>
  <si>
    <t>Collectors/Frothers</t>
  </si>
  <si>
    <t>Not cyanidation</t>
  </si>
  <si>
    <t>Precipitation reagents</t>
  </si>
  <si>
    <t>MgO, ammonium sulfate</t>
  </si>
  <si>
    <t>Solvent extraction in U mills</t>
  </si>
  <si>
    <t>Influence of Mining Method</t>
  </si>
  <si>
    <t>Higher in OP (larger blasts); UG uses smaller, more frequent blasts or alternative methods (e.g., Cigar Lake jet boring).</t>
  </si>
  <si>
    <t>Only UG.</t>
  </si>
  <si>
    <t>Backfill cement</t>
  </si>
  <si>
    <t>Only UG or combined UG/OP mines with stoping methods.</t>
  </si>
  <si>
    <t>Independent of mining method — determined by ore hardness &amp; throughput.</t>
  </si>
  <si>
    <t>pH modifiers, flotation reagents</t>
  </si>
  <si>
    <t>Independent of mining method — determined by mineralogy &amp; flowsheet.</t>
  </si>
  <si>
    <t>Cyanide &amp; activated carbon</t>
  </si>
  <si>
    <t>Independent of mining method — determined by gold recovery process.</t>
  </si>
  <si>
    <t>Acids, SX extractants</t>
  </si>
  <si>
    <t>Independent of mining method — determined by refinery process.</t>
  </si>
  <si>
    <t>Huge in UG, close to zero in OP. Cement is one of the biggest differentiators.</t>
  </si>
  <si>
    <t>Influence of mining method</t>
  </si>
  <si>
    <t>Only UG mines</t>
  </si>
  <si>
    <t>Huge in UG, close to zero in OP. Cement is one of the biggest differentiators. Backfill cement only UG or hybrid with stoping methods</t>
  </si>
  <si>
    <t>Determined by ore hardness &amp; throughput</t>
  </si>
  <si>
    <t>determined by mineralogy &amp; flowsheet.</t>
  </si>
  <si>
    <t>Gold specific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</si>
</sst>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  <font>
      <u/>
      <sz val="11"/>
      <color rgb="FF0000FF"/>
      <name val="Aptos Narrow"/>
      <family val="2"/>
    </font>
    <font>
      <sz val="11"/>
      <color theme="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4" fillId="0" borderId="0" applyNumberFormat="0" applyFill="0" applyBorder="0" applyAlignment="0" applyProtection="0"/>
    <xf numFmtId="0" fontId="9" fillId="0" borderId="0"/>
  </cellStyleXfs>
  <cellXfs count="65">
    <xf numFmtId="0" fontId="0" fillId="0" borderId="0" xfId="0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8" fillId="2" borderId="0" xfId="0" applyFont="1" applyFill="1"/>
    <xf numFmtId="0" fontId="18" fillId="3" borderId="0" xfId="0" applyFont="1" applyFill="1"/>
    <xf numFmtId="0" fontId="19" fillId="0" borderId="0" xfId="0" applyFont="1"/>
    <xf numFmtId="0" fontId="20" fillId="0" borderId="0" xfId="0" applyFont="1" applyAlignment="1">
      <alignment horizontal="center"/>
    </xf>
    <xf numFmtId="16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0" fillId="0" borderId="0" xfId="0" applyFont="1"/>
    <xf numFmtId="0" fontId="23" fillId="0" borderId="0" xfId="0" applyFont="1"/>
    <xf numFmtId="0" fontId="0" fillId="0" borderId="0" xfId="0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horizontal="right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right" vertical="center" wrapText="1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5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0" fillId="0" borderId="0" xfId="0" applyFont="1" applyAlignment="1">
      <alignment vertical="center"/>
    </xf>
    <xf numFmtId="0" fontId="26" fillId="0" borderId="0" xfId="1" applyFont="1" applyAlignment="1">
      <alignment vertical="center"/>
    </xf>
    <xf numFmtId="0" fontId="10" fillId="0" borderId="0" xfId="0" applyFont="1"/>
    <xf numFmtId="0" fontId="10" fillId="4" borderId="0" xfId="0" applyFont="1" applyFill="1" applyAlignment="1">
      <alignment vertic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/>
    <xf numFmtId="0" fontId="22" fillId="0" borderId="1" xfId="0" applyFont="1" applyBorder="1" applyAlignment="1">
      <alignment horizontal="center" vertical="top"/>
    </xf>
    <xf numFmtId="0" fontId="21" fillId="0" borderId="0" xfId="0" applyFont="1"/>
    <xf numFmtId="0" fontId="21" fillId="0" borderId="0" xfId="0" applyFont="1" applyAlignment="1">
      <alignment wrapText="1"/>
    </xf>
    <xf numFmtId="0" fontId="9" fillId="0" borderId="0" xfId="2"/>
    <xf numFmtId="0" fontId="9" fillId="0" borderId="0" xfId="0" applyFont="1"/>
    <xf numFmtId="0" fontId="8" fillId="0" borderId="0" xfId="0" applyFont="1"/>
    <xf numFmtId="0" fontId="8" fillId="0" borderId="0" xfId="0" applyFont="1" applyAlignment="1">
      <alignment horizontal="right" vertical="center" wrapText="1"/>
    </xf>
    <xf numFmtId="0" fontId="22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 wrapText="1"/>
    </xf>
    <xf numFmtId="0" fontId="16" fillId="5" borderId="0" xfId="0" applyFont="1" applyFill="1"/>
    <xf numFmtId="0" fontId="0" fillId="5" borderId="0" xfId="0" applyFill="1"/>
    <xf numFmtId="0" fontId="16" fillId="6" borderId="0" xfId="0" applyFont="1" applyFill="1"/>
    <xf numFmtId="0" fontId="0" fillId="6" borderId="0" xfId="0" applyFill="1"/>
    <xf numFmtId="0" fontId="22" fillId="0" borderId="0" xfId="2" applyFont="1" applyAlignment="1">
      <alignment horizontal="center" vertical="top"/>
    </xf>
    <xf numFmtId="3" fontId="0" fillId="0" borderId="0" xfId="0" applyNumberForma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 applyAlignment="1">
      <alignment vertical="center"/>
    </xf>
    <xf numFmtId="0" fontId="0" fillId="7" borderId="0" xfId="0" applyFill="1"/>
    <xf numFmtId="0" fontId="4" fillId="7" borderId="0" xfId="0" applyFont="1" applyFill="1" applyAlignment="1">
      <alignment vertical="center"/>
    </xf>
    <xf numFmtId="0" fontId="0" fillId="7" borderId="0" xfId="0" applyFill="1" applyAlignment="1">
      <alignment vertical="center"/>
    </xf>
    <xf numFmtId="0" fontId="4" fillId="0" borderId="0" xfId="0" applyFont="1"/>
    <xf numFmtId="0" fontId="3" fillId="0" borderId="0" xfId="0" applyFont="1"/>
    <xf numFmtId="0" fontId="27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7" borderId="0" xfId="0" applyFont="1" applyFill="1"/>
    <xf numFmtId="0" fontId="2" fillId="7" borderId="0" xfId="0" applyFont="1" applyFill="1" applyAlignment="1">
      <alignment vertical="center" wrapText="1"/>
    </xf>
  </cellXfs>
  <cellStyles count="3">
    <cellStyle name="Lien hypertexte" xfId="1" builtinId="8"/>
    <cellStyle name="Normal" xfId="0" builtinId="0"/>
    <cellStyle name="Normal 2" xfId="2" xr:uid="{EBD01FCB-D219-46C5-876B-3C48BF4585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Relationship Id="rId5" Type="http://schemas.openxmlformats.org/officeDocument/2006/relationships/image" Target="../media/image18.png"/><Relationship Id="rId4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8.png"/><Relationship Id="rId2" Type="http://schemas.openxmlformats.org/officeDocument/2006/relationships/image" Target="../media/image27.png"/><Relationship Id="rId1" Type="http://schemas.openxmlformats.org/officeDocument/2006/relationships/image" Target="../media/image26.png"/><Relationship Id="rId6" Type="http://schemas.openxmlformats.org/officeDocument/2006/relationships/image" Target="../media/image31.png"/><Relationship Id="rId5" Type="http://schemas.openxmlformats.org/officeDocument/2006/relationships/image" Target="../media/image30.png"/><Relationship Id="rId4" Type="http://schemas.openxmlformats.org/officeDocument/2006/relationships/image" Target="../media/image29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4.png"/><Relationship Id="rId2" Type="http://schemas.openxmlformats.org/officeDocument/2006/relationships/image" Target="../media/image33.png"/><Relationship Id="rId1" Type="http://schemas.openxmlformats.org/officeDocument/2006/relationships/image" Target="../media/image3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5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0.png"/><Relationship Id="rId2" Type="http://schemas.openxmlformats.org/officeDocument/2006/relationships/image" Target="../media/image39.png"/><Relationship Id="rId1" Type="http://schemas.openxmlformats.org/officeDocument/2006/relationships/image" Target="../media/image38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1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4.png"/><Relationship Id="rId2" Type="http://schemas.openxmlformats.org/officeDocument/2006/relationships/image" Target="../media/image43.png"/><Relationship Id="rId1" Type="http://schemas.openxmlformats.org/officeDocument/2006/relationships/image" Target="../media/image42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6.png"/><Relationship Id="rId1" Type="http://schemas.openxmlformats.org/officeDocument/2006/relationships/image" Target="../media/image4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7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0.png"/><Relationship Id="rId2" Type="http://schemas.openxmlformats.org/officeDocument/2006/relationships/image" Target="../media/image49.png"/><Relationship Id="rId1" Type="http://schemas.openxmlformats.org/officeDocument/2006/relationships/image" Target="../media/image48.png"/><Relationship Id="rId4" Type="http://schemas.openxmlformats.org/officeDocument/2006/relationships/image" Target="../media/image5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5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38099</xdr:rowOff>
    </xdr:from>
    <xdr:to>
      <xdr:col>1</xdr:col>
      <xdr:colOff>5439929</xdr:colOff>
      <xdr:row>34</xdr:row>
      <xdr:rowOff>57149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85FDE78-69C1-D0DD-E63C-91E78B108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074"/>
          <a:ext cx="7087754" cy="5991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47625</xdr:colOff>
      <xdr:row>1</xdr:row>
      <xdr:rowOff>92075</xdr:rowOff>
    </xdr:from>
    <xdr:to>
      <xdr:col>9</xdr:col>
      <xdr:colOff>82787</xdr:colOff>
      <xdr:row>20</xdr:row>
      <xdr:rowOff>16051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BD28C90-C5FD-722D-7D71-39C1C00FC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72450" y="1539875"/>
          <a:ext cx="4610337" cy="3362501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1</xdr:row>
      <xdr:rowOff>161925</xdr:rowOff>
    </xdr:from>
    <xdr:to>
      <xdr:col>17</xdr:col>
      <xdr:colOff>628917</xdr:colOff>
      <xdr:row>28</xdr:row>
      <xdr:rowOff>162176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E2A83C13-0215-5ABA-1444-3B31F6A76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30350" y="1609725"/>
          <a:ext cx="5191392" cy="4886576"/>
        </a:xfrm>
        <a:prstGeom prst="rect">
          <a:avLst/>
        </a:prstGeom>
      </xdr:spPr>
    </xdr:pic>
    <xdr:clientData/>
  </xdr:twoCellAnchor>
  <xdr:twoCellAnchor editAs="oneCell">
    <xdr:from>
      <xdr:col>18</xdr:col>
      <xdr:colOff>757800</xdr:colOff>
      <xdr:row>2</xdr:row>
      <xdr:rowOff>57150</xdr:rowOff>
    </xdr:from>
    <xdr:to>
      <xdr:col>36</xdr:col>
      <xdr:colOff>260349</xdr:colOff>
      <xdr:row>39</xdr:row>
      <xdr:rowOff>50800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13C4331-81DA-8959-F10C-1476EE112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309450" y="425450"/>
          <a:ext cx="13237599" cy="680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47625</xdr:rowOff>
    </xdr:from>
    <xdr:to>
      <xdr:col>10</xdr:col>
      <xdr:colOff>304800</xdr:colOff>
      <xdr:row>48</xdr:row>
      <xdr:rowOff>111125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5BA69AF-F560-30B3-7B62-B5418534F6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600"/>
          <a:ext cx="7924800" cy="8569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493058</xdr:colOff>
      <xdr:row>0</xdr:row>
      <xdr:rowOff>67235</xdr:rowOff>
    </xdr:from>
    <xdr:to>
      <xdr:col>27</xdr:col>
      <xdr:colOff>518929</xdr:colOff>
      <xdr:row>28</xdr:row>
      <xdr:rowOff>124648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371E2AA-0E00-E92E-4AF7-CB439A875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3058" y="67235"/>
          <a:ext cx="9169871" cy="507764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98612</xdr:rowOff>
    </xdr:from>
    <xdr:to>
      <xdr:col>9</xdr:col>
      <xdr:colOff>619499</xdr:colOff>
      <xdr:row>40</xdr:row>
      <xdr:rowOff>13907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20843B8F-9B5B-C8DA-84D5-C6D92C0D13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98612"/>
          <a:ext cx="7477499" cy="7087060"/>
        </a:xfrm>
        <a:prstGeom prst="rect">
          <a:avLst/>
        </a:prstGeom>
      </xdr:spPr>
    </xdr:pic>
    <xdr:clientData/>
  </xdr:twoCellAnchor>
  <xdr:twoCellAnchor editAs="oneCell">
    <xdr:from>
      <xdr:col>16</xdr:col>
      <xdr:colOff>635373</xdr:colOff>
      <xdr:row>23</xdr:row>
      <xdr:rowOff>124384</xdr:rowOff>
    </xdr:from>
    <xdr:to>
      <xdr:col>24</xdr:col>
      <xdr:colOff>584884</xdr:colOff>
      <xdr:row>48</xdr:row>
      <xdr:rowOff>83339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892B833-94A4-F03F-D7EC-4980077AC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827373" y="4248149"/>
          <a:ext cx="6045511" cy="44413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286274</xdr:colOff>
      <xdr:row>26</xdr:row>
      <xdr:rowOff>25643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F7FF67-E712-ED88-2E77-3F66A8B4A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192274" cy="4730993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</xdr:colOff>
      <xdr:row>0</xdr:row>
      <xdr:rowOff>0</xdr:rowOff>
    </xdr:from>
    <xdr:to>
      <xdr:col>27</xdr:col>
      <xdr:colOff>324375</xdr:colOff>
      <xdr:row>16</xdr:row>
      <xdr:rowOff>162082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806A9D94-BB78-5AAC-043C-5249F9673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87050" y="0"/>
          <a:ext cx="10211325" cy="3057682"/>
        </a:xfrm>
        <a:prstGeom prst="rect">
          <a:avLst/>
        </a:prstGeom>
      </xdr:spPr>
    </xdr:pic>
    <xdr:clientData/>
  </xdr:twoCellAnchor>
  <xdr:twoCellAnchor editAs="oneCell">
    <xdr:from>
      <xdr:col>14</xdr:col>
      <xdr:colOff>28575</xdr:colOff>
      <xdr:row>17</xdr:row>
      <xdr:rowOff>28575</xdr:rowOff>
    </xdr:from>
    <xdr:to>
      <xdr:col>27</xdr:col>
      <xdr:colOff>152915</xdr:colOff>
      <xdr:row>39</xdr:row>
      <xdr:rowOff>6554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743B4979-DD4E-7210-AD07-3A0A77E923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96575" y="3105150"/>
          <a:ext cx="10030340" cy="39594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168088</xdr:rowOff>
    </xdr:from>
    <xdr:to>
      <xdr:col>12</xdr:col>
      <xdr:colOff>743399</xdr:colOff>
      <xdr:row>109</xdr:row>
      <xdr:rowOff>104775</xdr:rowOff>
    </xdr:to>
    <xdr:pic>
      <xdr:nvPicPr>
        <xdr:cNvPr id="5" name="Image 4" descr="Fig. 7">
          <a:extLst>
            <a:ext uri="{FF2B5EF4-FFF2-40B4-BE49-F238E27FC236}">
              <a16:creationId xmlns:a16="http://schemas.microsoft.com/office/drawing/2014/main" id="{D1F58E5F-90A0-46C6-A083-0D0FEF2E8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0559"/>
          <a:ext cx="9887399" cy="12487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473636</xdr:colOff>
      <xdr:row>51</xdr:row>
      <xdr:rowOff>95624</xdr:rowOff>
    </xdr:from>
    <xdr:to>
      <xdr:col>20</xdr:col>
      <xdr:colOff>458034</xdr:colOff>
      <xdr:row>70</xdr:row>
      <xdr:rowOff>143614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77B033B7-758F-4575-9967-E7D166DA12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79636" y="9239624"/>
          <a:ext cx="5318398" cy="34545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616324</xdr:colOff>
      <xdr:row>39</xdr:row>
      <xdr:rowOff>22685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5FE8859-3750-4674-9B47-554130A90F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74324" cy="7080710"/>
        </a:xfrm>
        <a:prstGeom prst="rect">
          <a:avLst/>
        </a:prstGeom>
      </xdr:spPr>
    </xdr:pic>
    <xdr:clientData/>
  </xdr:twoCellAnchor>
  <xdr:twoCellAnchor editAs="oneCell">
    <xdr:from>
      <xdr:col>10</xdr:col>
      <xdr:colOff>114300</xdr:colOff>
      <xdr:row>0</xdr:row>
      <xdr:rowOff>0</xdr:rowOff>
    </xdr:from>
    <xdr:to>
      <xdr:col>23</xdr:col>
      <xdr:colOff>238640</xdr:colOff>
      <xdr:row>21</xdr:row>
      <xdr:rowOff>125150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8EE0BAC1-98F2-48A4-B538-A860AF9BB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34300" y="0"/>
          <a:ext cx="10030340" cy="39256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866775</xdr:colOff>
      <xdr:row>24</xdr:row>
      <xdr:rowOff>158750</xdr:rowOff>
    </xdr:from>
    <xdr:ext cx="4876800" cy="5238750"/>
    <xdr:pic>
      <xdr:nvPicPr>
        <xdr:cNvPr id="2" name="image40.png" title="Image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1725" y="4730750"/>
          <a:ext cx="4876800" cy="52387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866775</xdr:colOff>
      <xdr:row>0</xdr:row>
      <xdr:rowOff>0</xdr:rowOff>
    </xdr:from>
    <xdr:ext cx="6181725" cy="4543425"/>
    <xdr:pic>
      <xdr:nvPicPr>
        <xdr:cNvPr id="3" name="image30.png" title="Image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181725" y="0"/>
          <a:ext cx="6181725" cy="4543425"/>
        </a:xfrm>
        <a:prstGeom prst="rect">
          <a:avLst/>
        </a:prstGeom>
        <a:noFill/>
      </xdr:spPr>
    </xdr:pic>
    <xdr:clientData fLocksWithSheet="0"/>
  </xdr:oneCellAnchor>
  <xdr:oneCellAnchor>
    <xdr:from>
      <xdr:col>14</xdr:col>
      <xdr:colOff>44450</xdr:colOff>
      <xdr:row>0</xdr:row>
      <xdr:rowOff>0</xdr:rowOff>
    </xdr:from>
    <xdr:ext cx="6096000" cy="4400550"/>
    <xdr:pic>
      <xdr:nvPicPr>
        <xdr:cNvPr id="4" name="image20.png" title="Image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2446000" y="0"/>
          <a:ext cx="6096000" cy="4400550"/>
        </a:xfrm>
        <a:prstGeom prst="rect">
          <a:avLst/>
        </a:prstGeom>
        <a:noFill/>
      </xdr:spPr>
    </xdr:pic>
    <xdr:clientData fLocksWithSheet="0"/>
  </xdr:oneCellAnchor>
  <xdr:oneCellAnchor>
    <xdr:from>
      <xdr:col>12</xdr:col>
      <xdr:colOff>866775</xdr:colOff>
      <xdr:row>27</xdr:row>
      <xdr:rowOff>95250</xdr:rowOff>
    </xdr:from>
    <xdr:ext cx="4876800" cy="3981450"/>
    <xdr:pic>
      <xdr:nvPicPr>
        <xdr:cNvPr id="5" name="image36.png" title="Image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496675" y="5238750"/>
          <a:ext cx="4876800" cy="3981450"/>
        </a:xfrm>
        <a:prstGeom prst="rect">
          <a:avLst/>
        </a:prstGeom>
        <a:noFill/>
      </xdr:spPr>
    </xdr:pic>
    <xdr:clientData fLocksWithSheet="0"/>
  </xdr:oneCellAnchor>
  <xdr:oneCellAnchor>
    <xdr:from>
      <xdr:col>18</xdr:col>
      <xdr:colOff>819150</xdr:colOff>
      <xdr:row>26</xdr:row>
      <xdr:rowOff>139700</xdr:rowOff>
    </xdr:from>
    <xdr:ext cx="4876800" cy="4876800"/>
    <xdr:pic>
      <xdr:nvPicPr>
        <xdr:cNvPr id="6" name="image31.png" title="Image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764000" y="5092700"/>
          <a:ext cx="4876800" cy="487680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9525</xdr:colOff>
      <xdr:row>0</xdr:row>
      <xdr:rowOff>0</xdr:rowOff>
    </xdr:from>
    <xdr:ext cx="5076825" cy="3695700"/>
    <xdr:pic>
      <xdr:nvPicPr>
        <xdr:cNvPr id="2" name="image35.png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10875" y="0"/>
          <a:ext cx="5076825" cy="36957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0</xdr:row>
      <xdr:rowOff>0</xdr:rowOff>
    </xdr:from>
    <xdr:ext cx="5181600" cy="3829050"/>
    <xdr:pic>
      <xdr:nvPicPr>
        <xdr:cNvPr id="3" name="image24.png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334000" y="0"/>
          <a:ext cx="5181600" cy="38290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22</xdr:row>
      <xdr:rowOff>120650</xdr:rowOff>
    </xdr:from>
    <xdr:ext cx="10372725" cy="2390775"/>
    <xdr:pic>
      <xdr:nvPicPr>
        <xdr:cNvPr id="4" name="image37.png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5334000" y="4102100"/>
          <a:ext cx="10372725" cy="239077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36</xdr:row>
      <xdr:rowOff>63500</xdr:rowOff>
    </xdr:from>
    <xdr:ext cx="10325100" cy="2343150"/>
    <xdr:pic>
      <xdr:nvPicPr>
        <xdr:cNvPr id="5" name="image33.png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5334000" y="6578600"/>
          <a:ext cx="10325100" cy="23431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49</xdr:row>
      <xdr:rowOff>133350</xdr:rowOff>
    </xdr:from>
    <xdr:ext cx="10410825" cy="3876675"/>
    <xdr:pic>
      <xdr:nvPicPr>
        <xdr:cNvPr id="6" name="image41.png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5334000" y="9001125"/>
          <a:ext cx="10410825" cy="387667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72</xdr:row>
      <xdr:rowOff>44450</xdr:rowOff>
    </xdr:from>
    <xdr:ext cx="9620250" cy="3771900"/>
    <xdr:pic>
      <xdr:nvPicPr>
        <xdr:cNvPr id="7" name="image42.png">
          <a:extLst>
            <a:ext uri="{FF2B5EF4-FFF2-40B4-BE49-F238E27FC236}">
              <a16:creationId xmlns:a16="http://schemas.microsoft.com/office/drawing/2014/main" id="{00000000-0008-0000-1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5334000" y="13074650"/>
          <a:ext cx="9620250" cy="37719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94</xdr:row>
      <xdr:rowOff>0</xdr:rowOff>
    </xdr:from>
    <xdr:ext cx="9639300" cy="3733800"/>
    <xdr:pic>
      <xdr:nvPicPr>
        <xdr:cNvPr id="8" name="image44.png">
          <a:extLst>
            <a:ext uri="{FF2B5EF4-FFF2-40B4-BE49-F238E27FC236}">
              <a16:creationId xmlns:a16="http://schemas.microsoft.com/office/drawing/2014/main" id="{00000000-0008-0000-1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5334000" y="17011650"/>
          <a:ext cx="9639300" cy="3733800"/>
        </a:xfrm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370115</xdr:colOff>
      <xdr:row>12</xdr:row>
      <xdr:rowOff>48986</xdr:rowOff>
    </xdr:from>
    <xdr:ext cx="11953875" cy="3790950"/>
    <xdr:pic>
      <xdr:nvPicPr>
        <xdr:cNvPr id="2" name="image11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457340" y="2220686"/>
          <a:ext cx="11953875" cy="37909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161926</xdr:colOff>
      <xdr:row>40</xdr:row>
      <xdr:rowOff>37646</xdr:rowOff>
    </xdr:from>
    <xdr:ext cx="11991975" cy="3667125"/>
    <xdr:pic>
      <xdr:nvPicPr>
        <xdr:cNvPr id="3" name="image39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002376" y="7276646"/>
          <a:ext cx="11991975" cy="3667125"/>
        </a:xfrm>
        <a:prstGeom prst="rect">
          <a:avLst/>
        </a:prstGeom>
        <a:noFill/>
      </xdr:spPr>
    </xdr:pic>
    <xdr:clientData fLocksWithSheet="0"/>
  </xdr:oneCellAnchor>
  <xdr:oneCellAnchor>
    <xdr:from>
      <xdr:col>26</xdr:col>
      <xdr:colOff>410481</xdr:colOff>
      <xdr:row>28</xdr:row>
      <xdr:rowOff>168729</xdr:rowOff>
    </xdr:from>
    <xdr:ext cx="9096375" cy="2190750"/>
    <xdr:pic>
      <xdr:nvPicPr>
        <xdr:cNvPr id="4" name="image7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1051156" y="5236029"/>
          <a:ext cx="9096375" cy="2190750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120650</xdr:colOff>
      <xdr:row>71</xdr:row>
      <xdr:rowOff>39007</xdr:rowOff>
    </xdr:from>
    <xdr:ext cx="9220200" cy="2647950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088507" y="12598400"/>
          <a:ext cx="9220200" cy="2647950"/>
        </a:xfrm>
        <a:prstGeom prst="rect">
          <a:avLst/>
        </a:prstGeom>
        <a:noFill/>
      </xdr:spPr>
    </xdr:pic>
    <xdr:clientData fLocksWithSheet="0"/>
  </xdr:oneCellAnchor>
  <xdr:oneCellAnchor>
    <xdr:from>
      <xdr:col>32</xdr:col>
      <xdr:colOff>35379</xdr:colOff>
      <xdr:row>36</xdr:row>
      <xdr:rowOff>38553</xdr:rowOff>
    </xdr:from>
    <xdr:ext cx="4876800" cy="2352675"/>
    <xdr:pic>
      <xdr:nvPicPr>
        <xdr:cNvPr id="6" name="image2.png" title="Image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4276504" y="6553653"/>
          <a:ext cx="4876800" cy="2352675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121103</xdr:colOff>
      <xdr:row>87</xdr:row>
      <xdr:rowOff>30842</xdr:rowOff>
    </xdr:from>
    <xdr:ext cx="8839200" cy="6096000"/>
    <xdr:pic>
      <xdr:nvPicPr>
        <xdr:cNvPr id="7" name="image21.png" title="Imag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088960" y="15420521"/>
          <a:ext cx="8839200" cy="60960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15</xdr:col>
      <xdr:colOff>0</xdr:colOff>
      <xdr:row>30</xdr:row>
      <xdr:rowOff>0</xdr:rowOff>
    </xdr:from>
    <xdr:to>
      <xdr:col>47</xdr:col>
      <xdr:colOff>57150</xdr:colOff>
      <xdr:row>82</xdr:row>
      <xdr:rowOff>85725</xdr:rowOff>
    </xdr:to>
    <xdr:sp macro="" textlink="">
      <xdr:nvSpPr>
        <xdr:cNvPr id="3073" name="AutoShape 1" descr="Image générée">
          <a:extLst>
            <a:ext uri="{FF2B5EF4-FFF2-40B4-BE49-F238E27FC236}">
              <a16:creationId xmlns:a16="http://schemas.microsoft.com/office/drawing/2014/main" id="{8F4599E7-4C1D-9935-C744-09FBB6A4EEF4}"/>
            </a:ext>
          </a:extLst>
        </xdr:cNvPr>
        <xdr:cNvSpPr>
          <a:spLocks noChangeAspect="1" noChangeArrowheads="1"/>
        </xdr:cNvSpPr>
      </xdr:nvSpPr>
      <xdr:spPr bwMode="auto">
        <a:xfrm>
          <a:off x="13823950" y="5334000"/>
          <a:ext cx="22663150" cy="933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-190500</xdr:rowOff>
    </xdr:from>
    <xdr:ext cx="8763000" cy="79248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38100</xdr:rowOff>
    </xdr:from>
    <xdr:ext cx="12287250" cy="3019425"/>
    <xdr:pic>
      <xdr:nvPicPr>
        <xdr:cNvPr id="3" name="image6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190500</xdr:rowOff>
    </xdr:from>
    <xdr:ext cx="12287250" cy="6429375"/>
    <xdr:pic>
      <xdr:nvPicPr>
        <xdr:cNvPr id="4" name="image18.png" title="Image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4876800" cy="3524250"/>
    <xdr:pic>
      <xdr:nvPicPr>
        <xdr:cNvPr id="2" name="image43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28575</xdr:rowOff>
    </xdr:from>
    <xdr:ext cx="4876800" cy="6200775"/>
    <xdr:pic>
      <xdr:nvPicPr>
        <xdr:cNvPr id="2" name="image29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76800" cy="8020050"/>
    <xdr:pic>
      <xdr:nvPicPr>
        <xdr:cNvPr id="2" name="image5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76800" cy="2857500"/>
    <xdr:pic>
      <xdr:nvPicPr>
        <xdr:cNvPr id="2" name="image25.png" title="Imag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57150</xdr:rowOff>
    </xdr:from>
    <xdr:ext cx="4876800" cy="2933700"/>
    <xdr:pic>
      <xdr:nvPicPr>
        <xdr:cNvPr id="3" name="image15.png" title="Image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190500</xdr:rowOff>
    </xdr:from>
    <xdr:ext cx="4876800" cy="2924175"/>
    <xdr:pic>
      <xdr:nvPicPr>
        <xdr:cNvPr id="4" name="image10.png" title="Image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819150</xdr:colOff>
      <xdr:row>1</xdr:row>
      <xdr:rowOff>19050</xdr:rowOff>
    </xdr:from>
    <xdr:ext cx="4876800" cy="2924175"/>
    <xdr:pic>
      <xdr:nvPicPr>
        <xdr:cNvPr id="5" name="image17.png" title="Image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353675" cy="4724400"/>
    <xdr:pic>
      <xdr:nvPicPr>
        <xdr:cNvPr id="2" name="image14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76200</xdr:rowOff>
    </xdr:from>
    <xdr:ext cx="7029450" cy="1485900"/>
    <xdr:pic>
      <xdr:nvPicPr>
        <xdr:cNvPr id="2" name="image34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66675</xdr:colOff>
      <xdr:row>0</xdr:row>
      <xdr:rowOff>0</xdr:rowOff>
    </xdr:from>
    <xdr:ext cx="5724525" cy="57435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10</xdr:row>
      <xdr:rowOff>152400</xdr:rowOff>
    </xdr:from>
    <xdr:ext cx="5448300" cy="2247900"/>
    <xdr:pic>
      <xdr:nvPicPr>
        <xdr:cNvPr id="4" name="image45.png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067300" cy="4876800"/>
    <xdr:pic>
      <xdr:nvPicPr>
        <xdr:cNvPr id="2" name="image9.png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476250</xdr:colOff>
      <xdr:row>1</xdr:row>
      <xdr:rowOff>47625</xdr:rowOff>
    </xdr:from>
    <xdr:ext cx="9248775" cy="2581275"/>
    <xdr:pic>
      <xdr:nvPicPr>
        <xdr:cNvPr id="3" name="image23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67275" cy="7791450"/>
    <xdr:pic>
      <xdr:nvPicPr>
        <xdr:cNvPr id="2" name="image12.png" title="Image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142875</xdr:colOff>
      <xdr:row>2</xdr:row>
      <xdr:rowOff>142875</xdr:rowOff>
    </xdr:from>
    <xdr:ext cx="7219950" cy="4619625"/>
    <xdr:pic>
      <xdr:nvPicPr>
        <xdr:cNvPr id="2" name="image22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144375" y="504825"/>
          <a:ext cx="7219950" cy="4619625"/>
        </a:xfrm>
        <a:prstGeom prst="rect">
          <a:avLst/>
        </a:prstGeom>
        <a:noFill/>
      </xdr:spPr>
    </xdr:pic>
    <xdr:clientData fLocksWithSheet="0"/>
  </xdr:oneCellAnchor>
  <xdr:oneCellAnchor>
    <xdr:from>
      <xdr:col>17</xdr:col>
      <xdr:colOff>28575</xdr:colOff>
      <xdr:row>8</xdr:row>
      <xdr:rowOff>15875</xdr:rowOff>
    </xdr:from>
    <xdr:ext cx="11214100" cy="6711949"/>
    <xdr:pic>
      <xdr:nvPicPr>
        <xdr:cNvPr id="3" name="image16.png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7183100" y="1463675"/>
          <a:ext cx="11214100" cy="6711949"/>
        </a:xfrm>
        <a:prstGeom prst="rect">
          <a:avLst/>
        </a:prstGeom>
        <a:noFill/>
      </xdr:spPr>
    </xdr:pic>
    <xdr:clientData fLocksWithSheet="0"/>
  </xdr:oneCellAnchor>
  <xdr:oneCellAnchor>
    <xdr:from>
      <xdr:col>16</xdr:col>
      <xdr:colOff>244475</xdr:colOff>
      <xdr:row>39</xdr:row>
      <xdr:rowOff>19050</xdr:rowOff>
    </xdr:from>
    <xdr:ext cx="7439025" cy="4191000"/>
    <xdr:pic>
      <xdr:nvPicPr>
        <xdr:cNvPr id="4" name="image46.png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798925" y="7077075"/>
          <a:ext cx="7439025" cy="41910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152400</xdr:rowOff>
    </xdr:from>
    <xdr:ext cx="7962900" cy="4324350"/>
    <xdr:pic>
      <xdr:nvPicPr>
        <xdr:cNvPr id="5" name="image26.png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534275" cy="5219700"/>
    <xdr:pic>
      <xdr:nvPicPr>
        <xdr:cNvPr id="2" name="image28.png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vale.com/long-harbour?utm_source=chatgpt.com" TargetMode="External"/><Relationship Id="rId7" Type="http://schemas.openxmlformats.org/officeDocument/2006/relationships/hyperlink" Target="https://www.teck.com/operations/canada/operations/trail-operations/?utm_source=chatgpt.com" TargetMode="External"/><Relationship Id="rId2" Type="http://schemas.openxmlformats.org/officeDocument/2006/relationships/hyperlink" Target="https://vale.com/documents/d/guest/nickel_pellets_can-2?utm_source=chatgpt.com" TargetMode="External"/><Relationship Id="rId1" Type="http://schemas.openxmlformats.org/officeDocument/2006/relationships/hyperlink" Target="https://www.glencore.ca/en/horne?utm_source=chatgpt.com" TargetMode="External"/><Relationship Id="rId6" Type="http://schemas.openxmlformats.org/officeDocument/2006/relationships/hyperlink" Target="https://s2.q4cdn.com/343762060/files/doc_downloads/How_Sherritt_Refines_Metals_2017.pdf?utm_source=chatgpt.com" TargetMode="External"/><Relationship Id="rId5" Type="http://schemas.openxmlformats.org/officeDocument/2006/relationships/hyperlink" Target="https://www.glencore.ca/en/sudburyino/who-we-are/at-a-glance?utm_source=chatgpt.com" TargetMode="External"/><Relationship Id="rId4" Type="http://schemas.openxmlformats.org/officeDocument/2006/relationships/hyperlink" Target="https://vale.com/port-colborne?utm_source=chatgpt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80000"/>
  </sheetPr>
  <dimension ref="A1:E1013"/>
  <sheetViews>
    <sheetView workbookViewId="0">
      <selection activeCell="A37" sqref="A37"/>
    </sheetView>
  </sheetViews>
  <sheetFormatPr baseColWidth="10" defaultColWidth="12.6328125" defaultRowHeight="15" customHeight="1" x14ac:dyDescent="0.35"/>
  <cols>
    <col min="1" max="1" width="88.7265625" bestFit="1" customWidth="1"/>
    <col min="2" max="2" width="37.7265625" bestFit="1" customWidth="1"/>
    <col min="3" max="3" width="51.6328125" bestFit="1" customWidth="1"/>
    <col min="4" max="4" width="75.54296875" customWidth="1"/>
    <col min="5" max="5" width="244" customWidth="1"/>
    <col min="6" max="28" width="8.6328125" customWidth="1"/>
  </cols>
  <sheetData>
    <row r="1" spans="1:5" ht="14.25" customHeight="1" x14ac:dyDescent="0.35">
      <c r="A1" s="2" t="s">
        <v>862</v>
      </c>
      <c r="B1" t="s">
        <v>863</v>
      </c>
    </row>
    <row r="2" spans="1:5" ht="14.25" customHeight="1" x14ac:dyDescent="0.35">
      <c r="A2" s="2" t="s">
        <v>864</v>
      </c>
      <c r="B2" t="s">
        <v>865</v>
      </c>
    </row>
    <row r="3" spans="1:5" ht="14.25" customHeight="1" x14ac:dyDescent="0.35">
      <c r="A3" s="2" t="s">
        <v>866</v>
      </c>
    </row>
    <row r="4" spans="1:5" ht="14.25" customHeight="1" x14ac:dyDescent="0.35">
      <c r="A4" s="2" t="s">
        <v>867</v>
      </c>
      <c r="B4" t="s">
        <v>868</v>
      </c>
    </row>
    <row r="5" spans="1:5" ht="14.25" customHeight="1" x14ac:dyDescent="0.35"/>
    <row r="6" spans="1:5" ht="14.25" customHeight="1" x14ac:dyDescent="0.35"/>
    <row r="7" spans="1:5" ht="14.25" customHeight="1" x14ac:dyDescent="0.35">
      <c r="A7" s="2"/>
      <c r="B7" s="2"/>
      <c r="C7" s="2"/>
      <c r="D7" s="2"/>
      <c r="E7" s="2"/>
    </row>
    <row r="8" spans="1:5" s="38" customFormat="1" ht="14.25" customHeight="1" x14ac:dyDescent="0.35">
      <c r="A8" s="35"/>
      <c r="B8" s="35"/>
      <c r="C8" s="35"/>
      <c r="D8" s="35"/>
      <c r="E8" s="35"/>
    </row>
    <row r="9" spans="1:5" s="38" customFormat="1" ht="14.25" customHeight="1" x14ac:dyDescent="0.35">
      <c r="A9" s="35"/>
      <c r="B9" s="35"/>
      <c r="C9" s="35"/>
      <c r="D9" s="35"/>
      <c r="E9" s="4"/>
    </row>
    <row r="10" spans="1:5" s="38" customFormat="1" ht="14.25" customHeight="1" x14ac:dyDescent="0.35">
      <c r="A10" s="35"/>
      <c r="B10" s="35"/>
      <c r="C10" s="35"/>
      <c r="D10" s="36"/>
      <c r="E10" s="4"/>
    </row>
    <row r="11" spans="1:5" s="38" customFormat="1" ht="14.25" customHeight="1" x14ac:dyDescent="0.35">
      <c r="A11" s="35"/>
      <c r="B11" s="35"/>
      <c r="C11" s="35"/>
      <c r="D11" s="35"/>
      <c r="E11" s="4"/>
    </row>
    <row r="12" spans="1:5" s="38" customFormat="1" ht="14.25" customHeight="1" x14ac:dyDescent="0.35">
      <c r="A12" s="7"/>
      <c r="B12" s="35"/>
      <c r="C12" s="35"/>
      <c r="D12" s="35"/>
      <c r="E12" s="3"/>
    </row>
    <row r="13" spans="1:5" s="38" customFormat="1" ht="14.25" customHeight="1" x14ac:dyDescent="0.35">
      <c r="A13" s="35"/>
      <c r="B13" s="35"/>
      <c r="C13" s="35"/>
      <c r="D13" s="35"/>
      <c r="E13" s="35"/>
    </row>
    <row r="14" spans="1:5" s="38" customFormat="1" ht="14.25" customHeight="1" x14ac:dyDescent="0.35">
      <c r="A14" s="35"/>
      <c r="B14" s="35"/>
      <c r="C14" s="35"/>
      <c r="D14" s="35"/>
      <c r="E14" s="35"/>
    </row>
    <row r="15" spans="1:5" s="38" customFormat="1" ht="14.25" customHeight="1" x14ac:dyDescent="0.35">
      <c r="A15" s="35"/>
      <c r="B15" s="35"/>
      <c r="C15" s="35"/>
      <c r="D15" s="35"/>
      <c r="E15" s="35"/>
    </row>
    <row r="16" spans="1:5" ht="14.25" customHeight="1" x14ac:dyDescent="0.35">
      <c r="A16" s="2"/>
      <c r="B16" s="2"/>
      <c r="C16" s="2"/>
      <c r="D16" s="2"/>
      <c r="E16" s="2"/>
    </row>
    <row r="17" spans="1:5" ht="14.25" customHeight="1" x14ac:dyDescent="0.35">
      <c r="A17" s="2"/>
      <c r="B17" s="2"/>
      <c r="C17" s="2"/>
      <c r="D17" s="2"/>
      <c r="E17" s="2"/>
    </row>
    <row r="18" spans="1:5" ht="14.25" customHeight="1" x14ac:dyDescent="0.35">
      <c r="A18" s="2"/>
      <c r="B18" s="2"/>
      <c r="C18" s="2"/>
      <c r="D18" s="2"/>
      <c r="E18" s="2"/>
    </row>
    <row r="19" spans="1:5" ht="14.25" customHeight="1" x14ac:dyDescent="0.35">
      <c r="A19" s="2"/>
      <c r="B19" s="2"/>
      <c r="C19" s="2"/>
      <c r="D19" s="2"/>
      <c r="E19" s="2"/>
    </row>
    <row r="20" spans="1:5" ht="14.25" customHeight="1" x14ac:dyDescent="0.35">
      <c r="A20" s="16"/>
      <c r="B20" s="2"/>
      <c r="C20" s="2"/>
      <c r="D20" s="2"/>
      <c r="E20" s="2"/>
    </row>
    <row r="21" spans="1:5" ht="14.25" customHeight="1" x14ac:dyDescent="0.35">
      <c r="A21" s="1"/>
      <c r="B21" s="1"/>
      <c r="C21" s="1"/>
      <c r="D21" s="1"/>
      <c r="E21" s="3"/>
    </row>
    <row r="22" spans="1:5" ht="14.25" customHeight="1" x14ac:dyDescent="0.35">
      <c r="A22" s="1"/>
      <c r="B22" s="1"/>
      <c r="C22" s="1"/>
      <c r="D22" s="1"/>
      <c r="E22" s="3"/>
    </row>
    <row r="23" spans="1:5" ht="14.25" customHeight="1" x14ac:dyDescent="0.35">
      <c r="A23" s="1"/>
      <c r="B23" s="1"/>
      <c r="C23" s="1"/>
      <c r="D23" s="1"/>
      <c r="E23" s="3"/>
    </row>
    <row r="24" spans="1:5" ht="14.25" customHeight="1" x14ac:dyDescent="0.35">
      <c r="A24" s="1"/>
      <c r="B24" s="1"/>
      <c r="C24" s="1"/>
      <c r="D24" s="1"/>
      <c r="E24" s="3"/>
    </row>
    <row r="25" spans="1:5" ht="14.25" customHeight="1" x14ac:dyDescent="0.35">
      <c r="A25" s="1"/>
      <c r="B25" s="1"/>
      <c r="C25" s="1"/>
      <c r="D25" s="1"/>
      <c r="E25" s="3"/>
    </row>
    <row r="26" spans="1:5" ht="14.25" customHeight="1" x14ac:dyDescent="0.35">
      <c r="A26" s="1"/>
      <c r="B26" s="1"/>
      <c r="C26" s="1"/>
      <c r="D26" s="1"/>
      <c r="E26" s="4"/>
    </row>
    <row r="27" spans="1:5" ht="14.25" customHeight="1" x14ac:dyDescent="0.35">
      <c r="A27" s="1"/>
      <c r="B27" s="1"/>
      <c r="C27" s="1"/>
      <c r="D27" s="1"/>
      <c r="E27" s="3"/>
    </row>
    <row r="28" spans="1:5" ht="14.25" customHeight="1" x14ac:dyDescent="0.35">
      <c r="A28" s="1"/>
      <c r="B28" s="1"/>
      <c r="C28" s="1"/>
      <c r="D28" s="1"/>
      <c r="E28" s="3"/>
    </row>
    <row r="29" spans="1:5" ht="14.25" customHeight="1" x14ac:dyDescent="0.35">
      <c r="A29" s="1"/>
      <c r="B29" s="1"/>
      <c r="C29" s="1"/>
      <c r="D29" s="1"/>
      <c r="E29" s="3"/>
    </row>
    <row r="30" spans="1:5" ht="14.25" customHeight="1" x14ac:dyDescent="0.35">
      <c r="A30" s="5"/>
      <c r="B30" s="1"/>
      <c r="C30" s="1"/>
      <c r="D30" s="1"/>
      <c r="E30" s="3"/>
    </row>
    <row r="31" spans="1:5" ht="14.25" customHeight="1" x14ac:dyDescent="0.35">
      <c r="A31" s="5"/>
      <c r="B31" s="5"/>
      <c r="C31" s="5"/>
      <c r="D31" s="5"/>
      <c r="E31" s="4"/>
    </row>
    <row r="32" spans="1:5" ht="14.25" customHeight="1" x14ac:dyDescent="0.35">
      <c r="A32" s="5"/>
      <c r="B32" s="5"/>
      <c r="C32" s="5"/>
      <c r="D32" s="5"/>
      <c r="E32" s="4"/>
    </row>
    <row r="33" spans="1:5" ht="14.25" customHeight="1" x14ac:dyDescent="0.35">
      <c r="A33" s="5"/>
      <c r="B33" s="5"/>
      <c r="C33" s="5"/>
      <c r="D33" s="5"/>
      <c r="E33" s="4"/>
    </row>
    <row r="34" spans="1:5" ht="14.25" customHeight="1" x14ac:dyDescent="0.35"/>
    <row r="35" spans="1:5" ht="14.25" customHeight="1" x14ac:dyDescent="0.35"/>
    <row r="36" spans="1:5" ht="14.25" customHeight="1" x14ac:dyDescent="0.35"/>
    <row r="37" spans="1:5" ht="14.25" customHeight="1" x14ac:dyDescent="0.35"/>
    <row r="38" spans="1:5" ht="14.25" customHeight="1" x14ac:dyDescent="0.35"/>
    <row r="39" spans="1:5" ht="14.25" customHeight="1" x14ac:dyDescent="0.35"/>
    <row r="40" spans="1:5" ht="14.25" customHeight="1" x14ac:dyDescent="0.35"/>
    <row r="41" spans="1:5" ht="14.25" customHeight="1" x14ac:dyDescent="0.35"/>
    <row r="42" spans="1:5" ht="14.25" customHeight="1" x14ac:dyDescent="0.35"/>
    <row r="43" spans="1:5" ht="14.25" customHeight="1" x14ac:dyDescent="0.35"/>
    <row r="44" spans="1:5" ht="14.25" customHeight="1" x14ac:dyDescent="0.35"/>
    <row r="45" spans="1:5" ht="14.25" customHeight="1" x14ac:dyDescent="0.35"/>
    <row r="46" spans="1:5" ht="14.25" customHeight="1" x14ac:dyDescent="0.35"/>
    <row r="47" spans="1:5" ht="14.25" customHeight="1" x14ac:dyDescent="0.35"/>
    <row r="48" spans="1:5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  <row r="1003" ht="14.25" customHeight="1" x14ac:dyDescent="0.35"/>
    <row r="1004" ht="14.25" customHeight="1" x14ac:dyDescent="0.35"/>
    <row r="1005" ht="14.25" customHeight="1" x14ac:dyDescent="0.35"/>
    <row r="1006" ht="14.25" customHeight="1" x14ac:dyDescent="0.35"/>
    <row r="1007" ht="14.25" customHeight="1" x14ac:dyDescent="0.35"/>
    <row r="1008" ht="14.25" customHeight="1" x14ac:dyDescent="0.35"/>
    <row r="1009" ht="14.25" customHeight="1" x14ac:dyDescent="0.35"/>
    <row r="1010" ht="14.25" customHeight="1" x14ac:dyDescent="0.35"/>
    <row r="1011" ht="14.25" customHeight="1" x14ac:dyDescent="0.35"/>
    <row r="1012" ht="14.25" customHeight="1" x14ac:dyDescent="0.35"/>
    <row r="1013" ht="14.25" customHeight="1" x14ac:dyDescent="0.35"/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DD327-5B07-4E93-925A-9A06C5274DFD}">
  <dimension ref="A1:U33"/>
  <sheetViews>
    <sheetView topLeftCell="I1" workbookViewId="0">
      <selection activeCell="G12" sqref="G12"/>
    </sheetView>
  </sheetViews>
  <sheetFormatPr baseColWidth="10" defaultRowHeight="14.5" x14ac:dyDescent="0.35"/>
  <cols>
    <col min="1" max="1" width="21.26953125" bestFit="1" customWidth="1"/>
    <col min="2" max="2" width="16.36328125" bestFit="1" customWidth="1"/>
    <col min="3" max="3" width="8.54296875" bestFit="1" customWidth="1"/>
    <col min="4" max="4" width="27.36328125" bestFit="1" customWidth="1"/>
    <col min="5" max="5" width="38.1796875" bestFit="1" customWidth="1"/>
    <col min="8" max="8" width="22.7265625" bestFit="1" customWidth="1"/>
    <col min="10" max="10" width="14.54296875" bestFit="1" customWidth="1"/>
    <col min="11" max="11" width="24.81640625" bestFit="1" customWidth="1"/>
    <col min="12" max="12" width="16.36328125" bestFit="1" customWidth="1"/>
  </cols>
  <sheetData>
    <row r="1" spans="1:21" x14ac:dyDescent="0.35">
      <c r="A1" s="6" t="s">
        <v>11</v>
      </c>
      <c r="B1" s="6" t="s">
        <v>252</v>
      </c>
      <c r="C1" s="6" t="s">
        <v>12</v>
      </c>
      <c r="D1" s="6" t="s">
        <v>249</v>
      </c>
      <c r="E1" s="6" t="s">
        <v>14</v>
      </c>
      <c r="F1" s="6" t="s">
        <v>379</v>
      </c>
      <c r="G1" s="6" t="s">
        <v>13</v>
      </c>
      <c r="H1" s="6" t="s">
        <v>254</v>
      </c>
      <c r="I1" s="6" t="s">
        <v>15</v>
      </c>
      <c r="J1" s="6" t="s">
        <v>250</v>
      </c>
      <c r="K1" s="6" t="s">
        <v>18</v>
      </c>
      <c r="L1" s="6" t="s">
        <v>19</v>
      </c>
      <c r="M1" s="6" t="s">
        <v>20</v>
      </c>
      <c r="N1" s="6" t="s">
        <v>341</v>
      </c>
      <c r="O1" s="6" t="s">
        <v>11</v>
      </c>
      <c r="Q1" s="6" t="s">
        <v>119</v>
      </c>
      <c r="U1" t="s">
        <v>396</v>
      </c>
    </row>
    <row r="2" spans="1:21" s="45" customFormat="1" x14ac:dyDescent="0.35">
      <c r="A2" s="44" t="s">
        <v>343</v>
      </c>
      <c r="B2" s="44" t="s">
        <v>255</v>
      </c>
      <c r="C2" s="44" t="s">
        <v>2</v>
      </c>
      <c r="D2" s="44" t="s">
        <v>344</v>
      </c>
      <c r="E2" s="45" t="s">
        <v>22</v>
      </c>
      <c r="F2" s="44" t="s">
        <v>256</v>
      </c>
      <c r="G2" s="44" t="s">
        <v>342</v>
      </c>
      <c r="H2" s="44" t="s">
        <v>346</v>
      </c>
      <c r="I2" s="44" t="s">
        <v>347</v>
      </c>
      <c r="J2" s="44" t="s">
        <v>55</v>
      </c>
      <c r="K2" s="45" t="s">
        <v>348</v>
      </c>
      <c r="L2" s="45" t="s">
        <v>82</v>
      </c>
      <c r="M2" s="45">
        <v>5.3</v>
      </c>
      <c r="N2" s="44" t="s">
        <v>345</v>
      </c>
      <c r="O2" s="44" t="s">
        <v>53</v>
      </c>
      <c r="Q2" s="45">
        <f>M2*1000</f>
        <v>5300</v>
      </c>
      <c r="T2" s="45" t="s">
        <v>74</v>
      </c>
      <c r="U2" s="45" t="s">
        <v>397</v>
      </c>
    </row>
    <row r="3" spans="1:21" s="45" customFormat="1" x14ac:dyDescent="0.35">
      <c r="A3" s="44" t="s">
        <v>343</v>
      </c>
      <c r="B3" s="44" t="s">
        <v>255</v>
      </c>
      <c r="C3" s="44" t="s">
        <v>2</v>
      </c>
      <c r="D3" s="44" t="s">
        <v>344</v>
      </c>
      <c r="E3" s="45" t="s">
        <v>22</v>
      </c>
      <c r="F3" s="44" t="s">
        <v>256</v>
      </c>
      <c r="G3" s="44" t="s">
        <v>342</v>
      </c>
      <c r="H3" s="44" t="s">
        <v>346</v>
      </c>
      <c r="I3" s="44" t="s">
        <v>347</v>
      </c>
      <c r="J3" s="44" t="s">
        <v>55</v>
      </c>
      <c r="K3" s="45" t="s">
        <v>75</v>
      </c>
      <c r="L3" s="45" t="s">
        <v>82</v>
      </c>
      <c r="M3" s="45">
        <v>1.7</v>
      </c>
      <c r="N3" s="44" t="s">
        <v>345</v>
      </c>
      <c r="O3" s="44" t="s">
        <v>53</v>
      </c>
      <c r="Q3" s="45">
        <f>M3*2.3</f>
        <v>3.9099999999999997</v>
      </c>
      <c r="T3" s="45" t="s">
        <v>394</v>
      </c>
      <c r="U3" s="45" t="s">
        <v>398</v>
      </c>
    </row>
    <row r="4" spans="1:21" s="45" customFormat="1" x14ac:dyDescent="0.35">
      <c r="A4" s="44" t="s">
        <v>343</v>
      </c>
      <c r="B4" s="44" t="s">
        <v>255</v>
      </c>
      <c r="C4" s="44" t="s">
        <v>2</v>
      </c>
      <c r="D4" s="44" t="s">
        <v>344</v>
      </c>
      <c r="E4" s="45" t="s">
        <v>22</v>
      </c>
      <c r="F4" s="44" t="s">
        <v>256</v>
      </c>
      <c r="G4" s="44" t="s">
        <v>342</v>
      </c>
      <c r="H4" s="44" t="s">
        <v>346</v>
      </c>
      <c r="I4" s="44" t="s">
        <v>347</v>
      </c>
      <c r="J4" s="44" t="s">
        <v>55</v>
      </c>
      <c r="K4" s="45" t="s">
        <v>52</v>
      </c>
      <c r="L4" s="45" t="s">
        <v>84</v>
      </c>
      <c r="M4" s="45">
        <v>3</v>
      </c>
      <c r="N4" s="44" t="s">
        <v>345</v>
      </c>
      <c r="O4" s="44" t="s">
        <v>53</v>
      </c>
      <c r="T4" s="45" t="s">
        <v>395</v>
      </c>
      <c r="U4" s="45" t="s">
        <v>399</v>
      </c>
    </row>
    <row r="5" spans="1:21" s="45" customFormat="1" x14ac:dyDescent="0.35">
      <c r="A5" s="44" t="s">
        <v>343</v>
      </c>
      <c r="B5" s="44" t="s">
        <v>255</v>
      </c>
      <c r="C5" s="44" t="s">
        <v>2</v>
      </c>
      <c r="D5" s="44" t="s">
        <v>344</v>
      </c>
      <c r="E5" s="45" t="s">
        <v>349</v>
      </c>
      <c r="F5" s="44" t="s">
        <v>256</v>
      </c>
      <c r="G5" s="44" t="s">
        <v>342</v>
      </c>
      <c r="H5" s="44" t="s">
        <v>346</v>
      </c>
      <c r="I5" s="44" t="s">
        <v>347</v>
      </c>
      <c r="J5" s="44" t="s">
        <v>55</v>
      </c>
      <c r="K5" s="45" t="s">
        <v>31</v>
      </c>
      <c r="L5" s="45" t="s">
        <v>81</v>
      </c>
      <c r="M5" s="45">
        <v>17.7</v>
      </c>
      <c r="N5" s="44" t="s">
        <v>345</v>
      </c>
      <c r="O5" s="44" t="s">
        <v>53</v>
      </c>
      <c r="Q5" s="45">
        <f>M5*3.6</f>
        <v>63.72</v>
      </c>
      <c r="T5" s="45" t="s">
        <v>31</v>
      </c>
      <c r="U5" s="45" t="s">
        <v>400</v>
      </c>
    </row>
    <row r="6" spans="1:21" s="45" customFormat="1" x14ac:dyDescent="0.35">
      <c r="A6" s="44" t="s">
        <v>343</v>
      </c>
      <c r="B6" s="44" t="s">
        <v>255</v>
      </c>
      <c r="C6" s="44" t="s">
        <v>2</v>
      </c>
      <c r="D6" s="44" t="s">
        <v>344</v>
      </c>
      <c r="E6" s="45" t="s">
        <v>349</v>
      </c>
      <c r="F6" s="44" t="s">
        <v>256</v>
      </c>
      <c r="G6" s="44" t="s">
        <v>342</v>
      </c>
      <c r="H6" s="44" t="s">
        <v>346</v>
      </c>
      <c r="I6" s="44" t="s">
        <v>347</v>
      </c>
      <c r="J6" s="44" t="s">
        <v>55</v>
      </c>
      <c r="K6" s="45" t="s">
        <v>350</v>
      </c>
      <c r="L6" s="45" t="s">
        <v>82</v>
      </c>
      <c r="M6" s="45">
        <v>0.71</v>
      </c>
      <c r="N6" s="44" t="s">
        <v>345</v>
      </c>
      <c r="O6" s="44" t="s">
        <v>53</v>
      </c>
      <c r="R6" s="45">
        <f>SUM(Q2:Q5)</f>
        <v>5367.63</v>
      </c>
    </row>
    <row r="7" spans="1:21" x14ac:dyDescent="0.35">
      <c r="A7" s="5" t="s">
        <v>343</v>
      </c>
      <c r="B7" s="5" t="s">
        <v>255</v>
      </c>
      <c r="C7" s="5" t="s">
        <v>2</v>
      </c>
      <c r="D7" s="5" t="s">
        <v>344</v>
      </c>
      <c r="E7" t="s">
        <v>368</v>
      </c>
      <c r="F7" s="5" t="s">
        <v>256</v>
      </c>
      <c r="G7" s="5" t="s">
        <v>342</v>
      </c>
      <c r="H7" s="5" t="s">
        <v>346</v>
      </c>
      <c r="I7" s="5" t="s">
        <v>347</v>
      </c>
      <c r="J7" s="5" t="s">
        <v>55</v>
      </c>
      <c r="K7" t="s">
        <v>31</v>
      </c>
      <c r="L7" t="s">
        <v>81</v>
      </c>
      <c r="M7">
        <v>3</v>
      </c>
      <c r="N7" s="5" t="s">
        <v>345</v>
      </c>
      <c r="O7" s="5" t="s">
        <v>53</v>
      </c>
      <c r="Q7">
        <f>M7*3.6</f>
        <v>10.8</v>
      </c>
    </row>
    <row r="8" spans="1:21" x14ac:dyDescent="0.35">
      <c r="A8" s="5" t="s">
        <v>343</v>
      </c>
      <c r="B8" s="5" t="s">
        <v>255</v>
      </c>
      <c r="C8" s="5" t="s">
        <v>2</v>
      </c>
      <c r="D8" s="5" t="s">
        <v>344</v>
      </c>
      <c r="E8" t="s">
        <v>368</v>
      </c>
      <c r="F8" s="5" t="s">
        <v>256</v>
      </c>
      <c r="G8" s="5" t="s">
        <v>342</v>
      </c>
      <c r="H8" s="5" t="s">
        <v>346</v>
      </c>
      <c r="I8" s="5" t="s">
        <v>347</v>
      </c>
      <c r="J8" s="5" t="s">
        <v>55</v>
      </c>
      <c r="K8" t="s">
        <v>83</v>
      </c>
      <c r="L8" t="s">
        <v>361</v>
      </c>
      <c r="M8">
        <v>154</v>
      </c>
      <c r="N8" s="5" t="s">
        <v>345</v>
      </c>
      <c r="O8" s="5" t="s">
        <v>53</v>
      </c>
    </row>
    <row r="9" spans="1:21" x14ac:dyDescent="0.35">
      <c r="A9" s="5" t="s">
        <v>343</v>
      </c>
      <c r="B9" s="5" t="s">
        <v>255</v>
      </c>
      <c r="C9" s="5" t="s">
        <v>2</v>
      </c>
      <c r="D9" s="5" t="s">
        <v>344</v>
      </c>
      <c r="E9" t="s">
        <v>368</v>
      </c>
      <c r="F9" s="5" t="s">
        <v>256</v>
      </c>
      <c r="G9" s="5" t="s">
        <v>342</v>
      </c>
      <c r="H9" s="5" t="s">
        <v>346</v>
      </c>
      <c r="I9" s="5" t="s">
        <v>347</v>
      </c>
      <c r="J9" s="5" t="s">
        <v>55</v>
      </c>
      <c r="K9" t="s">
        <v>340</v>
      </c>
      <c r="L9" t="s">
        <v>84</v>
      </c>
      <c r="M9">
        <v>0.1</v>
      </c>
      <c r="N9" s="5" t="s">
        <v>345</v>
      </c>
      <c r="O9" s="5" t="s">
        <v>53</v>
      </c>
    </row>
    <row r="10" spans="1:21" x14ac:dyDescent="0.35">
      <c r="A10" s="5" t="s">
        <v>343</v>
      </c>
      <c r="B10" s="5" t="s">
        <v>255</v>
      </c>
      <c r="C10" s="5" t="s">
        <v>2</v>
      </c>
      <c r="D10" s="5" t="s">
        <v>344</v>
      </c>
      <c r="E10" t="s">
        <v>368</v>
      </c>
      <c r="F10" s="5" t="s">
        <v>256</v>
      </c>
      <c r="G10" s="5" t="s">
        <v>342</v>
      </c>
      <c r="H10" s="5" t="s">
        <v>346</v>
      </c>
      <c r="I10" s="5" t="s">
        <v>347</v>
      </c>
      <c r="J10" s="5" t="s">
        <v>55</v>
      </c>
      <c r="K10" t="s">
        <v>51</v>
      </c>
      <c r="L10" t="s">
        <v>84</v>
      </c>
      <c r="M10">
        <v>0.9</v>
      </c>
      <c r="N10" s="5" t="s">
        <v>345</v>
      </c>
      <c r="O10" s="5" t="s">
        <v>53</v>
      </c>
    </row>
    <row r="11" spans="1:21" x14ac:dyDescent="0.35">
      <c r="A11" s="5" t="s">
        <v>343</v>
      </c>
      <c r="B11" s="5" t="s">
        <v>255</v>
      </c>
      <c r="C11" s="5" t="s">
        <v>2</v>
      </c>
      <c r="D11" s="5" t="s">
        <v>344</v>
      </c>
      <c r="E11" t="s">
        <v>369</v>
      </c>
      <c r="F11" s="5" t="s">
        <v>256</v>
      </c>
      <c r="G11" s="5" t="s">
        <v>342</v>
      </c>
      <c r="H11" s="5" t="s">
        <v>346</v>
      </c>
      <c r="I11" s="5" t="s">
        <v>347</v>
      </c>
      <c r="J11" s="5" t="s">
        <v>55</v>
      </c>
      <c r="K11" t="s">
        <v>31</v>
      </c>
      <c r="L11" t="s">
        <v>375</v>
      </c>
      <c r="M11">
        <v>121</v>
      </c>
      <c r="N11" s="5" t="s">
        <v>345</v>
      </c>
      <c r="O11" s="5" t="s">
        <v>53</v>
      </c>
      <c r="Q11">
        <f>M11*3.6</f>
        <v>435.6</v>
      </c>
    </row>
    <row r="12" spans="1:21" x14ac:dyDescent="0.35">
      <c r="A12" s="5" t="s">
        <v>343</v>
      </c>
      <c r="B12" s="5" t="s">
        <v>255</v>
      </c>
      <c r="C12" s="5" t="s">
        <v>2</v>
      </c>
      <c r="D12" s="5" t="s">
        <v>344</v>
      </c>
      <c r="E12" t="s">
        <v>369</v>
      </c>
      <c r="F12" s="5" t="s">
        <v>256</v>
      </c>
      <c r="G12" s="5" t="s">
        <v>342</v>
      </c>
      <c r="H12" s="5" t="s">
        <v>346</v>
      </c>
      <c r="I12" s="5" t="s">
        <v>347</v>
      </c>
      <c r="J12" s="5" t="s">
        <v>55</v>
      </c>
      <c r="K12" t="s">
        <v>351</v>
      </c>
      <c r="L12" t="s">
        <v>376</v>
      </c>
      <c r="M12">
        <v>0.23</v>
      </c>
      <c r="N12" s="5" t="s">
        <v>345</v>
      </c>
      <c r="O12" s="5" t="s">
        <v>53</v>
      </c>
    </row>
    <row r="13" spans="1:21" x14ac:dyDescent="0.35">
      <c r="A13" s="5" t="s">
        <v>343</v>
      </c>
      <c r="B13" s="5" t="s">
        <v>255</v>
      </c>
      <c r="C13" s="5" t="s">
        <v>2</v>
      </c>
      <c r="D13" s="5" t="s">
        <v>344</v>
      </c>
      <c r="E13" t="s">
        <v>369</v>
      </c>
      <c r="F13" s="5" t="s">
        <v>256</v>
      </c>
      <c r="G13" s="5" t="s">
        <v>342</v>
      </c>
      <c r="H13" s="5" t="s">
        <v>346</v>
      </c>
      <c r="I13" s="5" t="s">
        <v>347</v>
      </c>
      <c r="J13" s="5" t="s">
        <v>55</v>
      </c>
      <c r="K13" t="s">
        <v>47</v>
      </c>
      <c r="L13" t="s">
        <v>79</v>
      </c>
      <c r="M13">
        <v>68</v>
      </c>
      <c r="N13" s="5" t="s">
        <v>345</v>
      </c>
      <c r="O13" s="5" t="s">
        <v>53</v>
      </c>
    </row>
    <row r="14" spans="1:21" x14ac:dyDescent="0.35">
      <c r="A14" s="5" t="s">
        <v>343</v>
      </c>
      <c r="B14" s="5" t="s">
        <v>255</v>
      </c>
      <c r="C14" s="5" t="s">
        <v>2</v>
      </c>
      <c r="D14" s="5" t="s">
        <v>344</v>
      </c>
      <c r="E14" t="s">
        <v>369</v>
      </c>
      <c r="F14" s="5" t="s">
        <v>256</v>
      </c>
      <c r="G14" s="5" t="s">
        <v>342</v>
      </c>
      <c r="H14" s="5" t="s">
        <v>346</v>
      </c>
      <c r="I14" s="5" t="s">
        <v>347</v>
      </c>
      <c r="J14" s="5" t="s">
        <v>55</v>
      </c>
      <c r="K14" t="s">
        <v>352</v>
      </c>
      <c r="L14" t="s">
        <v>377</v>
      </c>
      <c r="M14">
        <v>98</v>
      </c>
      <c r="N14" s="5" t="s">
        <v>345</v>
      </c>
      <c r="O14" s="5" t="s">
        <v>53</v>
      </c>
    </row>
    <row r="15" spans="1:21" x14ac:dyDescent="0.35">
      <c r="A15" s="5" t="s">
        <v>343</v>
      </c>
      <c r="B15" s="5" t="s">
        <v>255</v>
      </c>
      <c r="C15" s="5" t="s">
        <v>2</v>
      </c>
      <c r="D15" s="5" t="s">
        <v>344</v>
      </c>
      <c r="E15" t="s">
        <v>370</v>
      </c>
      <c r="F15" s="5" t="s">
        <v>256</v>
      </c>
      <c r="G15" s="5" t="s">
        <v>342</v>
      </c>
      <c r="H15" s="5" t="s">
        <v>346</v>
      </c>
      <c r="I15" s="5" t="s">
        <v>347</v>
      </c>
      <c r="J15" s="5" t="s">
        <v>55</v>
      </c>
      <c r="K15" t="s">
        <v>31</v>
      </c>
      <c r="L15" t="s">
        <v>81</v>
      </c>
      <c r="M15">
        <v>1.4</v>
      </c>
      <c r="N15" s="5" t="s">
        <v>345</v>
      </c>
      <c r="O15" s="5" t="s">
        <v>53</v>
      </c>
      <c r="Q15">
        <f>M15*3.6</f>
        <v>5.04</v>
      </c>
    </row>
    <row r="16" spans="1:21" x14ac:dyDescent="0.35">
      <c r="A16" s="5" t="s">
        <v>343</v>
      </c>
      <c r="B16" s="5" t="s">
        <v>255</v>
      </c>
      <c r="C16" s="5" t="s">
        <v>2</v>
      </c>
      <c r="D16" s="5" t="s">
        <v>344</v>
      </c>
      <c r="E16" t="s">
        <v>370</v>
      </c>
      <c r="F16" s="5" t="s">
        <v>256</v>
      </c>
      <c r="G16" s="5" t="s">
        <v>342</v>
      </c>
      <c r="H16" s="5" t="s">
        <v>346</v>
      </c>
      <c r="I16" s="5" t="s">
        <v>347</v>
      </c>
      <c r="J16" s="5" t="s">
        <v>55</v>
      </c>
      <c r="K16" t="s">
        <v>28</v>
      </c>
      <c r="L16" t="s">
        <v>82</v>
      </c>
      <c r="M16">
        <v>2.2000000000000002</v>
      </c>
      <c r="N16" s="5" t="s">
        <v>345</v>
      </c>
      <c r="O16" s="5" t="s">
        <v>53</v>
      </c>
    </row>
    <row r="17" spans="1:18" x14ac:dyDescent="0.35">
      <c r="A17" s="5" t="s">
        <v>343</v>
      </c>
      <c r="B17" s="5" t="s">
        <v>255</v>
      </c>
      <c r="C17" s="5" t="s">
        <v>2</v>
      </c>
      <c r="D17" s="5" t="s">
        <v>344</v>
      </c>
      <c r="E17" t="s">
        <v>370</v>
      </c>
      <c r="F17" s="5" t="s">
        <v>256</v>
      </c>
      <c r="G17" s="5" t="s">
        <v>342</v>
      </c>
      <c r="H17" s="5" t="s">
        <v>346</v>
      </c>
      <c r="I17" s="5" t="s">
        <v>347</v>
      </c>
      <c r="J17" s="5" t="s">
        <v>55</v>
      </c>
      <c r="K17" t="s">
        <v>353</v>
      </c>
      <c r="L17" t="s">
        <v>82</v>
      </c>
      <c r="M17">
        <v>0.64</v>
      </c>
      <c r="N17" s="5" t="s">
        <v>345</v>
      </c>
      <c r="O17" s="5" t="s">
        <v>53</v>
      </c>
    </row>
    <row r="18" spans="1:18" x14ac:dyDescent="0.35">
      <c r="A18" s="5" t="s">
        <v>343</v>
      </c>
      <c r="B18" s="5" t="s">
        <v>255</v>
      </c>
      <c r="C18" s="5" t="s">
        <v>2</v>
      </c>
      <c r="D18" s="5" t="s">
        <v>344</v>
      </c>
      <c r="E18" t="s">
        <v>370</v>
      </c>
      <c r="F18" s="5" t="s">
        <v>256</v>
      </c>
      <c r="G18" s="5" t="s">
        <v>342</v>
      </c>
      <c r="H18" s="5" t="s">
        <v>346</v>
      </c>
      <c r="I18" s="5" t="s">
        <v>347</v>
      </c>
      <c r="J18" s="5" t="s">
        <v>55</v>
      </c>
      <c r="K18" t="s">
        <v>366</v>
      </c>
      <c r="L18" t="s">
        <v>84</v>
      </c>
      <c r="M18">
        <v>1</v>
      </c>
      <c r="N18" s="5" t="s">
        <v>345</v>
      </c>
      <c r="O18" s="5" t="s">
        <v>53</v>
      </c>
    </row>
    <row r="19" spans="1:18" x14ac:dyDescent="0.35">
      <c r="A19" s="5" t="s">
        <v>343</v>
      </c>
      <c r="B19" s="5" t="s">
        <v>255</v>
      </c>
      <c r="C19" s="5" t="s">
        <v>2</v>
      </c>
      <c r="D19" s="5" t="s">
        <v>344</v>
      </c>
      <c r="E19" t="s">
        <v>370</v>
      </c>
      <c r="F19" s="5" t="s">
        <v>256</v>
      </c>
      <c r="G19" s="5" t="s">
        <v>342</v>
      </c>
      <c r="H19" s="5" t="s">
        <v>346</v>
      </c>
      <c r="I19" s="5" t="s">
        <v>347</v>
      </c>
      <c r="J19" s="5" t="s">
        <v>55</v>
      </c>
      <c r="K19" t="s">
        <v>367</v>
      </c>
      <c r="L19" t="s">
        <v>84</v>
      </c>
      <c r="M19">
        <v>0.1</v>
      </c>
      <c r="N19" s="5" t="s">
        <v>345</v>
      </c>
      <c r="O19" s="5" t="s">
        <v>53</v>
      </c>
    </row>
    <row r="20" spans="1:18" x14ac:dyDescent="0.35">
      <c r="A20" s="5" t="s">
        <v>343</v>
      </c>
      <c r="B20" s="5" t="s">
        <v>255</v>
      </c>
      <c r="C20" s="5" t="s">
        <v>2</v>
      </c>
      <c r="D20" s="5" t="s">
        <v>344</v>
      </c>
      <c r="E20" t="s">
        <v>371</v>
      </c>
      <c r="F20" s="5" t="s">
        <v>256</v>
      </c>
      <c r="G20" s="5" t="s">
        <v>342</v>
      </c>
      <c r="H20" s="5" t="s">
        <v>346</v>
      </c>
      <c r="I20" s="5" t="s">
        <v>347</v>
      </c>
      <c r="J20" s="5" t="s">
        <v>55</v>
      </c>
      <c r="K20" t="s">
        <v>31</v>
      </c>
      <c r="L20" t="s">
        <v>81</v>
      </c>
      <c r="M20">
        <v>5.8</v>
      </c>
      <c r="N20" s="5" t="s">
        <v>345</v>
      </c>
      <c r="O20" s="5" t="s">
        <v>53</v>
      </c>
      <c r="Q20">
        <f>M20*3.6</f>
        <v>20.88</v>
      </c>
    </row>
    <row r="21" spans="1:18" x14ac:dyDescent="0.35">
      <c r="A21" s="5" t="s">
        <v>343</v>
      </c>
      <c r="B21" s="5" t="s">
        <v>255</v>
      </c>
      <c r="C21" s="5" t="s">
        <v>2</v>
      </c>
      <c r="D21" s="5" t="s">
        <v>344</v>
      </c>
      <c r="E21" t="s">
        <v>371</v>
      </c>
      <c r="F21" s="5" t="s">
        <v>256</v>
      </c>
      <c r="G21" s="5" t="s">
        <v>342</v>
      </c>
      <c r="H21" s="5" t="s">
        <v>346</v>
      </c>
      <c r="I21" s="5" t="s">
        <v>347</v>
      </c>
      <c r="J21" s="5" t="s">
        <v>55</v>
      </c>
      <c r="K21" t="s">
        <v>354</v>
      </c>
      <c r="L21" t="s">
        <v>361</v>
      </c>
      <c r="M21">
        <v>24</v>
      </c>
      <c r="N21" s="5" t="s">
        <v>345</v>
      </c>
      <c r="O21" s="5" t="s">
        <v>53</v>
      </c>
    </row>
    <row r="22" spans="1:18" x14ac:dyDescent="0.35">
      <c r="A22" s="5" t="s">
        <v>343</v>
      </c>
      <c r="B22" s="5" t="s">
        <v>255</v>
      </c>
      <c r="C22" s="5" t="s">
        <v>2</v>
      </c>
      <c r="D22" s="5" t="s">
        <v>344</v>
      </c>
      <c r="E22" t="s">
        <v>371</v>
      </c>
      <c r="F22" s="5" t="s">
        <v>256</v>
      </c>
      <c r="G22" s="5" t="s">
        <v>342</v>
      </c>
      <c r="H22" s="5" t="s">
        <v>346</v>
      </c>
      <c r="I22" s="5" t="s">
        <v>347</v>
      </c>
      <c r="J22" s="5" t="s">
        <v>55</v>
      </c>
      <c r="K22" t="s">
        <v>174</v>
      </c>
      <c r="L22" t="s">
        <v>82</v>
      </c>
      <c r="M22">
        <v>0.12</v>
      </c>
      <c r="N22" s="5" t="s">
        <v>345</v>
      </c>
      <c r="O22" s="5" t="s">
        <v>53</v>
      </c>
    </row>
    <row r="23" spans="1:18" x14ac:dyDescent="0.35">
      <c r="A23" s="5" t="s">
        <v>343</v>
      </c>
      <c r="B23" s="5" t="s">
        <v>255</v>
      </c>
      <c r="C23" s="5" t="s">
        <v>2</v>
      </c>
      <c r="D23" s="5" t="s">
        <v>344</v>
      </c>
      <c r="E23" t="s">
        <v>371</v>
      </c>
      <c r="F23" s="5" t="s">
        <v>256</v>
      </c>
      <c r="G23" s="5" t="s">
        <v>342</v>
      </c>
      <c r="H23" s="5" t="s">
        <v>346</v>
      </c>
      <c r="I23" s="5" t="s">
        <v>347</v>
      </c>
      <c r="J23" s="5" t="s">
        <v>55</v>
      </c>
      <c r="K23" t="s">
        <v>355</v>
      </c>
      <c r="L23" t="s">
        <v>361</v>
      </c>
      <c r="M23">
        <v>83</v>
      </c>
      <c r="N23" s="5" t="s">
        <v>345</v>
      </c>
      <c r="O23" s="5" t="s">
        <v>53</v>
      </c>
    </row>
    <row r="24" spans="1:18" x14ac:dyDescent="0.35">
      <c r="A24" s="5" t="s">
        <v>343</v>
      </c>
      <c r="B24" s="5" t="s">
        <v>255</v>
      </c>
      <c r="C24" s="5" t="s">
        <v>2</v>
      </c>
      <c r="D24" s="5" t="s">
        <v>344</v>
      </c>
      <c r="E24" t="s">
        <v>372</v>
      </c>
      <c r="F24" s="5" t="s">
        <v>256</v>
      </c>
      <c r="G24" s="5" t="s">
        <v>342</v>
      </c>
      <c r="H24" s="5" t="s">
        <v>346</v>
      </c>
      <c r="I24" s="5" t="s">
        <v>347</v>
      </c>
      <c r="J24" s="5" t="s">
        <v>55</v>
      </c>
      <c r="K24" t="s">
        <v>31</v>
      </c>
      <c r="L24" t="s">
        <v>362</v>
      </c>
      <c r="M24">
        <v>3100</v>
      </c>
      <c r="N24" s="5" t="s">
        <v>345</v>
      </c>
      <c r="O24" s="5" t="s">
        <v>53</v>
      </c>
      <c r="Q24">
        <f>M24*3.6</f>
        <v>11160</v>
      </c>
    </row>
    <row r="25" spans="1:18" x14ac:dyDescent="0.35">
      <c r="A25" s="5" t="s">
        <v>343</v>
      </c>
      <c r="B25" s="5" t="s">
        <v>255</v>
      </c>
      <c r="C25" s="5" t="s">
        <v>2</v>
      </c>
      <c r="D25" s="5" t="s">
        <v>344</v>
      </c>
      <c r="E25" t="s">
        <v>372</v>
      </c>
      <c r="F25" s="5" t="s">
        <v>256</v>
      </c>
      <c r="G25" s="5" t="s">
        <v>342</v>
      </c>
      <c r="H25" s="5" t="s">
        <v>346</v>
      </c>
      <c r="I25" s="5" t="s">
        <v>347</v>
      </c>
      <c r="J25" s="5" t="s">
        <v>55</v>
      </c>
      <c r="K25" t="s">
        <v>356</v>
      </c>
      <c r="L25" t="s">
        <v>90</v>
      </c>
      <c r="M25">
        <v>0.25</v>
      </c>
      <c r="N25" s="5" t="s">
        <v>345</v>
      </c>
      <c r="O25" s="5" t="s">
        <v>53</v>
      </c>
    </row>
    <row r="26" spans="1:18" x14ac:dyDescent="0.35">
      <c r="A26" s="5" t="s">
        <v>343</v>
      </c>
      <c r="B26" s="5" t="s">
        <v>255</v>
      </c>
      <c r="C26" s="5" t="s">
        <v>2</v>
      </c>
      <c r="D26" s="5" t="s">
        <v>344</v>
      </c>
      <c r="E26" t="s">
        <v>372</v>
      </c>
      <c r="F26" s="5" t="s">
        <v>256</v>
      </c>
      <c r="G26" s="5" t="s">
        <v>342</v>
      </c>
      <c r="H26" s="5" t="s">
        <v>346</v>
      </c>
      <c r="I26" s="5" t="s">
        <v>347</v>
      </c>
      <c r="J26" s="5" t="s">
        <v>55</v>
      </c>
      <c r="K26" t="s">
        <v>355</v>
      </c>
      <c r="L26" t="s">
        <v>90</v>
      </c>
      <c r="M26">
        <v>0.49</v>
      </c>
      <c r="N26" s="5" t="s">
        <v>345</v>
      </c>
      <c r="O26" s="5" t="s">
        <v>53</v>
      </c>
    </row>
    <row r="27" spans="1:18" x14ac:dyDescent="0.35">
      <c r="A27" s="5" t="s">
        <v>343</v>
      </c>
      <c r="B27" s="5" t="s">
        <v>255</v>
      </c>
      <c r="C27" s="5" t="s">
        <v>2</v>
      </c>
      <c r="D27" s="5" t="s">
        <v>344</v>
      </c>
      <c r="E27" t="s">
        <v>373</v>
      </c>
      <c r="F27" s="5" t="s">
        <v>256</v>
      </c>
      <c r="G27" s="5" t="s">
        <v>342</v>
      </c>
      <c r="H27" s="5" t="s">
        <v>346</v>
      </c>
      <c r="I27" s="5" t="s">
        <v>347</v>
      </c>
      <c r="J27" s="5" t="s">
        <v>55</v>
      </c>
      <c r="K27" t="s">
        <v>47</v>
      </c>
      <c r="L27" t="s">
        <v>88</v>
      </c>
      <c r="M27">
        <v>0.35</v>
      </c>
      <c r="N27" s="5" t="s">
        <v>345</v>
      </c>
      <c r="O27" s="5" t="s">
        <v>53</v>
      </c>
      <c r="Q27">
        <f>M27/1000</f>
        <v>3.5E-4</v>
      </c>
    </row>
    <row r="28" spans="1:18" x14ac:dyDescent="0.35">
      <c r="A28" s="5" t="s">
        <v>343</v>
      </c>
      <c r="B28" s="5" t="s">
        <v>255</v>
      </c>
      <c r="C28" s="5" t="s">
        <v>2</v>
      </c>
      <c r="D28" s="5" t="s">
        <v>344</v>
      </c>
      <c r="E28" t="s">
        <v>374</v>
      </c>
      <c r="F28" s="5" t="s">
        <v>256</v>
      </c>
      <c r="G28" s="5" t="s">
        <v>342</v>
      </c>
      <c r="H28" s="5" t="s">
        <v>346</v>
      </c>
      <c r="I28" s="5" t="s">
        <v>347</v>
      </c>
      <c r="J28" s="5" t="s">
        <v>55</v>
      </c>
      <c r="K28" t="s">
        <v>29</v>
      </c>
      <c r="L28" t="s">
        <v>82</v>
      </c>
      <c r="M28">
        <v>0.3</v>
      </c>
      <c r="N28" s="5" t="s">
        <v>345</v>
      </c>
      <c r="O28" s="5" t="s">
        <v>53</v>
      </c>
      <c r="Q28">
        <f>M28*1000</f>
        <v>300</v>
      </c>
    </row>
    <row r="29" spans="1:18" x14ac:dyDescent="0.35">
      <c r="A29" s="5" t="s">
        <v>343</v>
      </c>
      <c r="B29" s="5" t="s">
        <v>255</v>
      </c>
      <c r="C29" s="5" t="s">
        <v>2</v>
      </c>
      <c r="D29" s="5" t="s">
        <v>344</v>
      </c>
      <c r="E29" t="s">
        <v>374</v>
      </c>
      <c r="F29" s="5" t="s">
        <v>256</v>
      </c>
      <c r="G29" s="5" t="s">
        <v>342</v>
      </c>
      <c r="H29" s="5" t="s">
        <v>346</v>
      </c>
      <c r="I29" s="5" t="s">
        <v>347</v>
      </c>
      <c r="J29" s="5" t="s">
        <v>55</v>
      </c>
      <c r="K29" t="s">
        <v>31</v>
      </c>
      <c r="L29" t="s">
        <v>363</v>
      </c>
      <c r="M29">
        <v>8.6</v>
      </c>
      <c r="N29" s="5" t="s">
        <v>345</v>
      </c>
      <c r="O29" s="5" t="s">
        <v>53</v>
      </c>
      <c r="Q29">
        <f t="shared" ref="Q29:Q30" si="0">M29*3.6</f>
        <v>30.96</v>
      </c>
      <c r="R29">
        <f>SUM(Q2:Q29)</f>
        <v>17330.910349999998</v>
      </c>
    </row>
    <row r="30" spans="1:18" x14ac:dyDescent="0.35">
      <c r="A30" s="5" t="s">
        <v>343</v>
      </c>
      <c r="B30" s="5" t="s">
        <v>255</v>
      </c>
      <c r="C30" s="46" t="s">
        <v>2</v>
      </c>
      <c r="D30" s="46" t="s">
        <v>344</v>
      </c>
      <c r="E30" s="47" t="s">
        <v>357</v>
      </c>
      <c r="F30" s="46" t="s">
        <v>256</v>
      </c>
      <c r="G30" s="46" t="s">
        <v>342</v>
      </c>
      <c r="H30" s="46" t="s">
        <v>346</v>
      </c>
      <c r="I30" s="46" t="s">
        <v>347</v>
      </c>
      <c r="J30" s="46" t="s">
        <v>55</v>
      </c>
      <c r="K30" s="47" t="s">
        <v>31</v>
      </c>
      <c r="L30" s="47" t="s">
        <v>363</v>
      </c>
      <c r="M30" s="47">
        <v>480</v>
      </c>
      <c r="N30" s="46" t="s">
        <v>345</v>
      </c>
      <c r="O30" s="46" t="s">
        <v>53</v>
      </c>
      <c r="P30" s="47"/>
      <c r="Q30" s="47">
        <f t="shared" si="0"/>
        <v>1728</v>
      </c>
    </row>
    <row r="31" spans="1:18" x14ac:dyDescent="0.35">
      <c r="A31" s="5" t="s">
        <v>343</v>
      </c>
      <c r="B31" s="5" t="s">
        <v>255</v>
      </c>
      <c r="C31" s="46" t="s">
        <v>2</v>
      </c>
      <c r="D31" s="46" t="s">
        <v>344</v>
      </c>
      <c r="E31" s="47" t="s">
        <v>357</v>
      </c>
      <c r="F31" s="46" t="s">
        <v>256</v>
      </c>
      <c r="G31" s="46" t="s">
        <v>342</v>
      </c>
      <c r="H31" s="46" t="s">
        <v>346</v>
      </c>
      <c r="I31" s="46" t="s">
        <v>347</v>
      </c>
      <c r="J31" s="46" t="s">
        <v>55</v>
      </c>
      <c r="K31" s="47" t="s">
        <v>358</v>
      </c>
      <c r="L31" s="47" t="s">
        <v>364</v>
      </c>
      <c r="M31" s="47">
        <v>7.0000000000000007E-2</v>
      </c>
      <c r="N31" s="46" t="s">
        <v>345</v>
      </c>
      <c r="O31" s="46" t="s">
        <v>53</v>
      </c>
      <c r="P31" s="47"/>
      <c r="Q31" s="47"/>
    </row>
    <row r="32" spans="1:18" x14ac:dyDescent="0.35">
      <c r="A32" s="5" t="s">
        <v>343</v>
      </c>
      <c r="B32" s="5" t="s">
        <v>255</v>
      </c>
      <c r="C32" s="46" t="s">
        <v>2</v>
      </c>
      <c r="D32" s="46" t="s">
        <v>344</v>
      </c>
      <c r="E32" s="47" t="s">
        <v>359</v>
      </c>
      <c r="F32" s="46" t="s">
        <v>256</v>
      </c>
      <c r="G32" s="46" t="s">
        <v>342</v>
      </c>
      <c r="H32" s="46" t="s">
        <v>346</v>
      </c>
      <c r="I32" s="46" t="s">
        <v>347</v>
      </c>
      <c r="J32" s="46" t="s">
        <v>55</v>
      </c>
      <c r="K32" s="47" t="s">
        <v>31</v>
      </c>
      <c r="L32" s="47" t="s">
        <v>362</v>
      </c>
      <c r="M32" s="47">
        <v>325</v>
      </c>
      <c r="N32" s="46" t="s">
        <v>345</v>
      </c>
      <c r="O32" s="46" t="s">
        <v>53</v>
      </c>
      <c r="P32" s="47"/>
      <c r="Q32" s="47">
        <f t="shared" ref="Q32:Q33" si="1">M32*3.6</f>
        <v>1170</v>
      </c>
    </row>
    <row r="33" spans="1:17" x14ac:dyDescent="0.35">
      <c r="A33" s="5" t="s">
        <v>343</v>
      </c>
      <c r="B33" s="5" t="s">
        <v>255</v>
      </c>
      <c r="C33" s="46" t="s">
        <v>2</v>
      </c>
      <c r="D33" s="46" t="s">
        <v>344</v>
      </c>
      <c r="E33" s="47" t="s">
        <v>360</v>
      </c>
      <c r="F33" s="46" t="s">
        <v>256</v>
      </c>
      <c r="G33" s="46" t="s">
        <v>342</v>
      </c>
      <c r="H33" s="46" t="s">
        <v>346</v>
      </c>
      <c r="I33" s="46" t="s">
        <v>347</v>
      </c>
      <c r="J33" s="46" t="s">
        <v>55</v>
      </c>
      <c r="K33" s="47" t="s">
        <v>31</v>
      </c>
      <c r="L33" s="47" t="s">
        <v>365</v>
      </c>
      <c r="M33" s="47">
        <v>630</v>
      </c>
      <c r="N33" s="46" t="s">
        <v>345</v>
      </c>
      <c r="O33" s="46" t="s">
        <v>53</v>
      </c>
      <c r="P33" s="47"/>
      <c r="Q33" s="47">
        <f t="shared" si="1"/>
        <v>2268</v>
      </c>
    </row>
  </sheetData>
  <autoFilter ref="A1:U33" xr:uid="{E50DD327-5B07-4E93-925A-9A06C5274DFD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141F0-A22B-4C92-A47A-3A3220C6D320}">
  <dimension ref="A1:F19"/>
  <sheetViews>
    <sheetView workbookViewId="0">
      <selection sqref="A1:XFD1048576"/>
    </sheetView>
  </sheetViews>
  <sheetFormatPr baseColWidth="10" defaultRowHeight="14.5" x14ac:dyDescent="0.35"/>
  <cols>
    <col min="1" max="1" width="22.08984375" bestFit="1" customWidth="1"/>
    <col min="2" max="2" width="10.36328125" bestFit="1" customWidth="1"/>
    <col min="3" max="3" width="13.36328125" bestFit="1" customWidth="1"/>
    <col min="4" max="4" width="45.08984375" customWidth="1"/>
    <col min="5" max="5" width="197" bestFit="1" customWidth="1"/>
    <col min="6" max="6" width="139.08984375" bestFit="1" customWidth="1"/>
  </cols>
  <sheetData>
    <row r="1" spans="1:6" s="33" customFormat="1" x14ac:dyDescent="0.35">
      <c r="A1" s="33" t="s">
        <v>18</v>
      </c>
      <c r="B1" s="33" t="s">
        <v>858</v>
      </c>
      <c r="C1" s="33" t="s">
        <v>931</v>
      </c>
      <c r="D1" s="33" t="s">
        <v>859</v>
      </c>
      <c r="E1" s="33" t="s">
        <v>860</v>
      </c>
      <c r="F1" s="33" t="s">
        <v>861</v>
      </c>
    </row>
    <row r="2" spans="1:6" x14ac:dyDescent="0.35">
      <c r="A2" t="s">
        <v>54</v>
      </c>
      <c r="B2" s="57" t="s">
        <v>922</v>
      </c>
      <c r="C2" s="57"/>
      <c r="D2" s="53" t="s">
        <v>901</v>
      </c>
      <c r="E2" s="24" t="s">
        <v>902</v>
      </c>
      <c r="F2" s="24" t="s">
        <v>903</v>
      </c>
    </row>
    <row r="3" spans="1:6" x14ac:dyDescent="0.35">
      <c r="A3" t="s">
        <v>918</v>
      </c>
      <c r="B3" t="s">
        <v>923</v>
      </c>
      <c r="D3" s="53" t="s">
        <v>892</v>
      </c>
      <c r="E3" s="24" t="s">
        <v>893</v>
      </c>
      <c r="F3" s="24" t="s">
        <v>894</v>
      </c>
    </row>
    <row r="4" spans="1:6" x14ac:dyDescent="0.35">
      <c r="A4" t="s">
        <v>919</v>
      </c>
      <c r="B4" t="s">
        <v>923</v>
      </c>
      <c r="D4" s="53" t="s">
        <v>895</v>
      </c>
      <c r="E4" s="24" t="s">
        <v>896</v>
      </c>
      <c r="F4" s="24" t="s">
        <v>897</v>
      </c>
    </row>
    <row r="5" spans="1:6" x14ac:dyDescent="0.35">
      <c r="A5" t="s">
        <v>253</v>
      </c>
      <c r="B5" t="s">
        <v>921</v>
      </c>
      <c r="D5" s="53" t="s">
        <v>878</v>
      </c>
      <c r="E5" s="24" t="s">
        <v>879</v>
      </c>
      <c r="F5" s="24" t="s">
        <v>880</v>
      </c>
    </row>
    <row r="6" spans="1:6" x14ac:dyDescent="0.35">
      <c r="A6" t="s">
        <v>920</v>
      </c>
      <c r="B6" t="s">
        <v>921</v>
      </c>
      <c r="D6" s="53" t="s">
        <v>872</v>
      </c>
      <c r="E6" s="24" t="s">
        <v>873</v>
      </c>
      <c r="F6" s="24" t="s">
        <v>874</v>
      </c>
    </row>
    <row r="7" spans="1:6" x14ac:dyDescent="0.35">
      <c r="A7" t="s">
        <v>920</v>
      </c>
      <c r="B7" t="s">
        <v>921</v>
      </c>
      <c r="D7" s="53" t="s">
        <v>875</v>
      </c>
      <c r="E7" s="24" t="s">
        <v>876</v>
      </c>
      <c r="F7" s="24" t="s">
        <v>877</v>
      </c>
    </row>
    <row r="8" spans="1:6" x14ac:dyDescent="0.35">
      <c r="A8" t="s">
        <v>253</v>
      </c>
      <c r="B8" t="s">
        <v>338</v>
      </c>
      <c r="D8" s="53" t="s">
        <v>881</v>
      </c>
      <c r="E8" s="24" t="s">
        <v>882</v>
      </c>
      <c r="F8" s="24" t="s">
        <v>883</v>
      </c>
    </row>
    <row r="9" spans="1:6" x14ac:dyDescent="0.35">
      <c r="A9" t="s">
        <v>253</v>
      </c>
      <c r="B9" t="s">
        <v>925</v>
      </c>
      <c r="D9" s="53" t="s">
        <v>912</v>
      </c>
      <c r="E9" s="24" t="s">
        <v>913</v>
      </c>
      <c r="F9" s="24" t="s">
        <v>914</v>
      </c>
    </row>
    <row r="10" spans="1:6" x14ac:dyDescent="0.35">
      <c r="A10" t="s">
        <v>253</v>
      </c>
      <c r="B10" t="s">
        <v>819</v>
      </c>
      <c r="D10" s="53" t="s">
        <v>887</v>
      </c>
      <c r="E10" s="24" t="s">
        <v>888</v>
      </c>
      <c r="F10" s="24" t="s">
        <v>889</v>
      </c>
    </row>
    <row r="11" spans="1:6" x14ac:dyDescent="0.35">
      <c r="A11" t="s">
        <v>253</v>
      </c>
      <c r="B11" t="s">
        <v>338</v>
      </c>
      <c r="D11" s="53" t="s">
        <v>884</v>
      </c>
      <c r="E11" s="24" t="s">
        <v>885</v>
      </c>
      <c r="F11" s="24" t="s">
        <v>886</v>
      </c>
    </row>
    <row r="12" spans="1:6" x14ac:dyDescent="0.35">
      <c r="A12" t="s">
        <v>920</v>
      </c>
      <c r="B12" t="s">
        <v>921</v>
      </c>
      <c r="D12" s="53" t="s">
        <v>869</v>
      </c>
      <c r="E12" s="24" t="s">
        <v>870</v>
      </c>
      <c r="F12" s="24" t="s">
        <v>871</v>
      </c>
    </row>
    <row r="13" spans="1:6" x14ac:dyDescent="0.35">
      <c r="A13" t="s">
        <v>54</v>
      </c>
      <c r="B13" t="s">
        <v>548</v>
      </c>
      <c r="D13" s="53" t="s">
        <v>898</v>
      </c>
      <c r="E13" s="24" t="s">
        <v>899</v>
      </c>
      <c r="F13" s="24" t="s">
        <v>900</v>
      </c>
    </row>
    <row r="14" spans="1:6" s="54" customFormat="1" x14ac:dyDescent="0.35">
      <c r="A14" s="54" t="s">
        <v>253</v>
      </c>
      <c r="B14" s="54" t="s">
        <v>437</v>
      </c>
      <c r="D14" s="55" t="s">
        <v>929</v>
      </c>
      <c r="E14" s="56" t="s">
        <v>906</v>
      </c>
      <c r="F14" s="56" t="s">
        <v>907</v>
      </c>
    </row>
    <row r="15" spans="1:6" s="54" customFormat="1" x14ac:dyDescent="0.35">
      <c r="A15" s="54" t="s">
        <v>253</v>
      </c>
      <c r="B15" s="54" t="s">
        <v>509</v>
      </c>
      <c r="D15" s="55" t="s">
        <v>927</v>
      </c>
      <c r="E15" s="56" t="s">
        <v>908</v>
      </c>
      <c r="F15" s="56" t="s">
        <v>909</v>
      </c>
    </row>
    <row r="16" spans="1:6" s="54" customFormat="1" x14ac:dyDescent="0.35">
      <c r="A16" s="54" t="s">
        <v>253</v>
      </c>
      <c r="B16" s="54" t="s">
        <v>924</v>
      </c>
      <c r="D16" s="55" t="s">
        <v>928</v>
      </c>
      <c r="E16" s="56" t="s">
        <v>910</v>
      </c>
      <c r="F16" s="56" t="s">
        <v>911</v>
      </c>
    </row>
    <row r="17" spans="1:6" s="54" customFormat="1" x14ac:dyDescent="0.35">
      <c r="A17" s="54" t="s">
        <v>253</v>
      </c>
      <c r="B17" s="54" t="s">
        <v>339</v>
      </c>
      <c r="D17" s="55" t="s">
        <v>926</v>
      </c>
      <c r="E17" s="56" t="s">
        <v>904</v>
      </c>
      <c r="F17" s="56" t="s">
        <v>905</v>
      </c>
    </row>
    <row r="18" spans="1:6" s="54" customFormat="1" x14ac:dyDescent="0.35">
      <c r="A18" s="54" t="s">
        <v>253</v>
      </c>
      <c r="B18" s="54" t="s">
        <v>548</v>
      </c>
      <c r="D18" s="55" t="s">
        <v>930</v>
      </c>
      <c r="E18" s="56" t="s">
        <v>890</v>
      </c>
      <c r="F18" s="56" t="s">
        <v>891</v>
      </c>
    </row>
    <row r="19" spans="1:6" x14ac:dyDescent="0.35">
      <c r="A19" t="s">
        <v>54</v>
      </c>
      <c r="B19" t="s">
        <v>129</v>
      </c>
      <c r="D19" s="53" t="s">
        <v>915</v>
      </c>
      <c r="E19" s="24" t="s">
        <v>916</v>
      </c>
      <c r="F19" s="24" t="s">
        <v>917</v>
      </c>
    </row>
  </sheetData>
  <autoFilter ref="A1:G1" xr:uid="{818141F0-A22B-4C92-A47A-3A3220C6D320}">
    <sortState xmlns:xlrd2="http://schemas.microsoft.com/office/spreadsheetml/2017/richdata2" ref="A2:F19">
      <sortCondition ref="D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4967A-AAD9-468C-A382-1EAB98E147D7}">
  <dimension ref="A1:F31"/>
  <sheetViews>
    <sheetView workbookViewId="0">
      <selection activeCell="A17" sqref="A17"/>
    </sheetView>
  </sheetViews>
  <sheetFormatPr baseColWidth="10" defaultRowHeight="14.5" x14ac:dyDescent="0.35"/>
  <cols>
    <col min="1" max="1" width="67.453125" customWidth="1"/>
    <col min="2" max="2" width="78.54296875" bestFit="1" customWidth="1"/>
    <col min="3" max="3" width="96.6328125" bestFit="1" customWidth="1"/>
    <col min="4" max="4" width="181.08984375" bestFit="1" customWidth="1"/>
    <col min="5" max="5" width="213.90625" bestFit="1" customWidth="1"/>
  </cols>
  <sheetData>
    <row r="1" spans="1:6" s="27" customFormat="1" x14ac:dyDescent="0.35">
      <c r="A1" s="26" t="s">
        <v>257</v>
      </c>
      <c r="B1" s="26" t="s">
        <v>258</v>
      </c>
      <c r="C1" s="26" t="s">
        <v>259</v>
      </c>
      <c r="D1" s="26" t="s">
        <v>260</v>
      </c>
      <c r="E1" s="26" t="s">
        <v>261</v>
      </c>
    </row>
    <row r="2" spans="1:6" s="30" customFormat="1" x14ac:dyDescent="0.35">
      <c r="A2" s="28" t="s">
        <v>262</v>
      </c>
      <c r="B2" s="28" t="s">
        <v>276</v>
      </c>
      <c r="C2" s="28" t="s">
        <v>277</v>
      </c>
      <c r="D2" s="28" t="s">
        <v>278</v>
      </c>
      <c r="E2" s="29" t="s">
        <v>263</v>
      </c>
    </row>
    <row r="3" spans="1:6" s="30" customFormat="1" x14ac:dyDescent="0.35">
      <c r="A3" s="28" t="s">
        <v>264</v>
      </c>
      <c r="B3" s="28" t="s">
        <v>279</v>
      </c>
      <c r="C3" s="28" t="s">
        <v>280</v>
      </c>
      <c r="D3" s="28" t="s">
        <v>281</v>
      </c>
      <c r="E3" s="29" t="s">
        <v>265</v>
      </c>
    </row>
    <row r="4" spans="1:6" s="30" customFormat="1" x14ac:dyDescent="0.35">
      <c r="A4" s="31" t="s">
        <v>266</v>
      </c>
      <c r="B4" s="28" t="s">
        <v>282</v>
      </c>
      <c r="C4" s="28" t="s">
        <v>283</v>
      </c>
      <c r="D4" s="28" t="s">
        <v>284</v>
      </c>
      <c r="E4" s="29" t="s">
        <v>267</v>
      </c>
    </row>
    <row r="5" spans="1:6" s="30" customFormat="1" x14ac:dyDescent="0.35">
      <c r="A5" s="28" t="s">
        <v>268</v>
      </c>
      <c r="B5" s="28" t="s">
        <v>285</v>
      </c>
      <c r="C5" s="28" t="s">
        <v>286</v>
      </c>
      <c r="D5" s="28" t="s">
        <v>287</v>
      </c>
      <c r="E5" s="29" t="s">
        <v>269</v>
      </c>
    </row>
    <row r="6" spans="1:6" s="30" customFormat="1" x14ac:dyDescent="0.35">
      <c r="A6" s="28" t="s">
        <v>270</v>
      </c>
      <c r="B6" s="28" t="s">
        <v>288</v>
      </c>
      <c r="C6" s="28" t="s">
        <v>289</v>
      </c>
      <c r="D6" s="28" t="s">
        <v>290</v>
      </c>
      <c r="E6" s="29" t="s">
        <v>271</v>
      </c>
    </row>
    <row r="7" spans="1:6" s="30" customFormat="1" x14ac:dyDescent="0.35">
      <c r="A7" s="31" t="s">
        <v>272</v>
      </c>
      <c r="B7" s="28" t="s">
        <v>291</v>
      </c>
      <c r="C7" s="28" t="s">
        <v>292</v>
      </c>
      <c r="D7" s="28" t="s">
        <v>293</v>
      </c>
      <c r="E7" s="29" t="s">
        <v>273</v>
      </c>
    </row>
    <row r="8" spans="1:6" s="30" customFormat="1" x14ac:dyDescent="0.35">
      <c r="A8" s="28" t="s">
        <v>274</v>
      </c>
      <c r="B8" s="28" t="s">
        <v>294</v>
      </c>
      <c r="C8" s="28" t="s">
        <v>295</v>
      </c>
      <c r="D8" s="28" t="s">
        <v>296</v>
      </c>
      <c r="E8" s="29" t="s">
        <v>275</v>
      </c>
    </row>
    <row r="9" spans="1:6" s="30" customFormat="1" x14ac:dyDescent="0.35"/>
    <row r="11" spans="1:6" x14ac:dyDescent="0.35">
      <c r="A11" s="30"/>
    </row>
    <row r="12" spans="1:6" x14ac:dyDescent="0.35">
      <c r="A12" s="30"/>
    </row>
    <row r="14" spans="1:6" x14ac:dyDescent="0.35">
      <c r="A14" s="32" t="s">
        <v>297</v>
      </c>
      <c r="B14" s="32" t="s">
        <v>298</v>
      </c>
      <c r="C14" s="32" t="s">
        <v>299</v>
      </c>
      <c r="D14" s="32" t="s">
        <v>300</v>
      </c>
      <c r="E14" s="32" t="s">
        <v>301</v>
      </c>
      <c r="F14" s="32" t="s">
        <v>302</v>
      </c>
    </row>
    <row r="15" spans="1:6" ht="29" x14ac:dyDescent="0.35">
      <c r="A15" s="25" t="s">
        <v>303</v>
      </c>
      <c r="B15" s="25" t="s">
        <v>304</v>
      </c>
      <c r="C15" s="25" t="s">
        <v>305</v>
      </c>
      <c r="D15" s="25" t="s">
        <v>306</v>
      </c>
      <c r="E15" s="25" t="s">
        <v>307</v>
      </c>
      <c r="F15" s="25" t="s">
        <v>308</v>
      </c>
    </row>
    <row r="16" spans="1:6" ht="29" x14ac:dyDescent="0.35">
      <c r="A16" s="25" t="s">
        <v>309</v>
      </c>
      <c r="B16" s="25" t="s">
        <v>310</v>
      </c>
      <c r="C16" s="25" t="s">
        <v>311</v>
      </c>
      <c r="D16" s="25" t="s">
        <v>312</v>
      </c>
      <c r="E16" s="25" t="s">
        <v>313</v>
      </c>
      <c r="F16" s="25" t="s">
        <v>314</v>
      </c>
    </row>
    <row r="17" spans="1:6" x14ac:dyDescent="0.35">
      <c r="A17" s="25" t="s">
        <v>315</v>
      </c>
      <c r="B17" s="25" t="s">
        <v>316</v>
      </c>
      <c r="C17" s="25" t="s">
        <v>113</v>
      </c>
      <c r="D17" s="25" t="s">
        <v>317</v>
      </c>
      <c r="E17" s="25" t="s">
        <v>318</v>
      </c>
      <c r="F17" s="25" t="s">
        <v>319</v>
      </c>
    </row>
    <row r="18" spans="1:6" ht="58" x14ac:dyDescent="0.35">
      <c r="A18" s="25" t="s">
        <v>320</v>
      </c>
      <c r="B18" s="25" t="s">
        <v>321</v>
      </c>
      <c r="C18" s="25" t="s">
        <v>322</v>
      </c>
      <c r="D18" s="25" t="s">
        <v>317</v>
      </c>
      <c r="E18" s="25" t="s">
        <v>323</v>
      </c>
      <c r="F18" s="25" t="s">
        <v>324</v>
      </c>
    </row>
    <row r="20" spans="1:6" x14ac:dyDescent="0.35">
      <c r="A20" t="s">
        <v>325</v>
      </c>
    </row>
    <row r="22" spans="1:6" x14ac:dyDescent="0.35">
      <c r="A22" s="33" t="s">
        <v>326</v>
      </c>
    </row>
    <row r="25" spans="1:6" x14ac:dyDescent="0.35">
      <c r="A25" t="s">
        <v>378</v>
      </c>
    </row>
    <row r="26" spans="1:6" x14ac:dyDescent="0.35">
      <c r="A26" s="30" t="s">
        <v>327</v>
      </c>
      <c r="B26" s="30" t="s">
        <v>329</v>
      </c>
    </row>
    <row r="27" spans="1:6" x14ac:dyDescent="0.35">
      <c r="A27" s="30" t="s">
        <v>328</v>
      </c>
      <c r="B27" s="30" t="s">
        <v>330</v>
      </c>
    </row>
    <row r="28" spans="1:6" x14ac:dyDescent="0.35">
      <c r="A28" s="30" t="s">
        <v>331</v>
      </c>
      <c r="B28" s="30" t="s">
        <v>334</v>
      </c>
    </row>
    <row r="29" spans="1:6" x14ac:dyDescent="0.35">
      <c r="A29" s="30" t="s">
        <v>332</v>
      </c>
      <c r="B29" s="30" t="s">
        <v>335</v>
      </c>
    </row>
    <row r="30" spans="1:6" x14ac:dyDescent="0.35">
      <c r="A30" s="30" t="s">
        <v>336</v>
      </c>
      <c r="B30" s="30" t="s">
        <v>335</v>
      </c>
    </row>
    <row r="31" spans="1:6" x14ac:dyDescent="0.35">
      <c r="A31" s="30" t="s">
        <v>333</v>
      </c>
      <c r="B31" s="30" t="s">
        <v>334</v>
      </c>
    </row>
  </sheetData>
  <hyperlinks>
    <hyperlink ref="E2" r:id="rId1" tooltip="Horne Smelter" display="https://www.glencore.ca/en/horne?utm_source=chatgpt.com" xr:uid="{1086FE99-6C4F-410F-8B8F-7DF1457A4618}"/>
    <hyperlink ref="E3" r:id="rId2" tooltip="Nickel Pellets (Canada)" display="https://vale.com/documents/d/guest/nickel_pellets_can-2?utm_source=chatgpt.com" xr:uid="{6E8C70F1-07DA-405C-AF82-5110DA320AB5}"/>
    <hyperlink ref="E4" r:id="rId3" tooltip="Long Harbour" display="https://vale.com/long-harbour?utm_source=chatgpt.com" xr:uid="{C3F7D2A0-97CB-4B5B-B5B9-7A8FDBA291C0}"/>
    <hyperlink ref="E5" r:id="rId4" tooltip="Port Colborne" display="https://vale.com/port-colborne?utm_source=chatgpt.com" xr:uid="{1DBC78DE-CD4B-446E-BC65-F0B2C050EA41}"/>
    <hyperlink ref="E6" r:id="rId5" tooltip="At a glance" display="https://www.glencore.ca/en/sudburyino/who-we-are/at-a-glance?utm_source=chatgpt.com" xr:uid="{3BF05530-FCF6-4310-ABA8-BD8CEE302373}"/>
    <hyperlink ref="E7" r:id="rId6" tooltip="How Sherritt Refines Metals" display="https://s2.q4cdn.com/343762060/files/doc_downloads/How_Sherritt_Refines_Metals_2017.pdf?utm_source=chatgpt.com" xr:uid="{125B81E8-8610-4033-941A-7CF9D1900569}"/>
    <hyperlink ref="E8" r:id="rId7" tooltip="Trail Operations" display="https://www.teck.com/operations/canada/operations/trail-operations/?utm_source=chatgpt.com" xr:uid="{ED2CBCFD-221B-4DA5-8759-19C61BEC790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AE06-FF1F-461E-91A7-D3F0C31B223D}">
  <sheetPr>
    <outlinePr summaryBelow="0" summaryRight="0"/>
  </sheetPr>
  <dimension ref="A1:AL899"/>
  <sheetViews>
    <sheetView workbookViewId="0">
      <selection activeCell="D12" sqref="D12"/>
    </sheetView>
  </sheetViews>
  <sheetFormatPr baseColWidth="10" defaultColWidth="12.6328125" defaultRowHeight="15" customHeight="1" x14ac:dyDescent="0.35"/>
  <cols>
    <col min="1" max="1" width="22.08984375" customWidth="1"/>
    <col min="2" max="2" width="41.453125" bestFit="1" customWidth="1"/>
    <col min="3" max="3" width="41.453125" customWidth="1"/>
    <col min="4" max="4" width="45.81640625" bestFit="1" customWidth="1"/>
    <col min="5" max="5" width="22.36328125" bestFit="1" customWidth="1"/>
    <col min="6" max="6" width="12.453125" bestFit="1" customWidth="1"/>
    <col min="7" max="7" width="45.08984375" bestFit="1" customWidth="1"/>
    <col min="8" max="8" width="18.7265625" customWidth="1"/>
    <col min="9" max="9" width="17.453125" customWidth="1"/>
    <col min="10" max="10" width="35.453125" customWidth="1"/>
    <col min="11" max="11" width="18.81640625" bestFit="1" customWidth="1"/>
    <col min="12" max="12" width="96.08984375" customWidth="1"/>
    <col min="13" max="13" width="52.6328125" customWidth="1"/>
  </cols>
  <sheetData>
    <row r="1" spans="1:38" ht="14.5" x14ac:dyDescent="0.35">
      <c r="A1" s="6" t="s">
        <v>11</v>
      </c>
      <c r="B1" s="6" t="s">
        <v>12</v>
      </c>
      <c r="C1" s="6" t="s">
        <v>249</v>
      </c>
      <c r="D1" s="6" t="s">
        <v>14</v>
      </c>
      <c r="E1" s="6" t="s">
        <v>13</v>
      </c>
      <c r="F1" s="6" t="s">
        <v>15</v>
      </c>
      <c r="G1" s="6" t="s">
        <v>251</v>
      </c>
      <c r="H1" s="6" t="s">
        <v>16</v>
      </c>
      <c r="I1" s="6" t="s">
        <v>17</v>
      </c>
      <c r="J1" s="6" t="s">
        <v>18</v>
      </c>
      <c r="K1" s="6" t="s">
        <v>19</v>
      </c>
      <c r="L1" s="6" t="s">
        <v>20</v>
      </c>
      <c r="M1" s="6" t="s">
        <v>21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 spans="1:38" ht="14.5" x14ac:dyDescent="0.35">
      <c r="A2" s="8" t="s">
        <v>5</v>
      </c>
      <c r="B2" s="8" t="s">
        <v>0</v>
      </c>
      <c r="C2" s="8"/>
      <c r="D2" s="8" t="s">
        <v>34</v>
      </c>
      <c r="E2" s="8"/>
      <c r="F2" s="8" t="s">
        <v>35</v>
      </c>
      <c r="G2" s="8" t="s">
        <v>24</v>
      </c>
      <c r="H2" s="8" t="s">
        <v>27</v>
      </c>
      <c r="I2" s="8" t="s">
        <v>27</v>
      </c>
      <c r="J2" s="8" t="s">
        <v>36</v>
      </c>
      <c r="K2" s="8" t="s">
        <v>37</v>
      </c>
      <c r="L2" s="8" t="s">
        <v>38</v>
      </c>
      <c r="M2" s="8" t="s">
        <v>39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</row>
    <row r="3" spans="1:38" ht="14.5" x14ac:dyDescent="0.35">
      <c r="A3" s="8" t="s">
        <v>5</v>
      </c>
      <c r="B3" s="8" t="s">
        <v>2</v>
      </c>
      <c r="C3" s="8"/>
      <c r="D3" s="8" t="s">
        <v>34</v>
      </c>
      <c r="E3" s="8"/>
      <c r="F3" s="8" t="s">
        <v>35</v>
      </c>
      <c r="G3" s="8" t="s">
        <v>24</v>
      </c>
      <c r="H3" s="8" t="s">
        <v>27</v>
      </c>
      <c r="I3" s="8" t="s">
        <v>27</v>
      </c>
      <c r="J3" s="8" t="s">
        <v>36</v>
      </c>
      <c r="K3" s="8" t="s">
        <v>37</v>
      </c>
      <c r="L3" s="8" t="s">
        <v>40</v>
      </c>
      <c r="M3" s="8" t="s">
        <v>39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</row>
    <row r="4" spans="1:38" ht="14.5" x14ac:dyDescent="0.35">
      <c r="A4" s="8" t="s">
        <v>5</v>
      </c>
      <c r="B4" s="8" t="s">
        <v>41</v>
      </c>
      <c r="C4" s="8"/>
      <c r="D4" s="8" t="s">
        <v>34</v>
      </c>
      <c r="E4" s="8"/>
      <c r="F4" s="8" t="s">
        <v>35</v>
      </c>
      <c r="G4" s="8" t="s">
        <v>24</v>
      </c>
      <c r="H4" s="8" t="s">
        <v>27</v>
      </c>
      <c r="I4" s="8" t="s">
        <v>27</v>
      </c>
      <c r="J4" s="8" t="s">
        <v>36</v>
      </c>
      <c r="K4" s="8" t="s">
        <v>37</v>
      </c>
      <c r="L4" s="8" t="s">
        <v>42</v>
      </c>
      <c r="M4" s="8" t="s">
        <v>39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</row>
    <row r="5" spans="1:38" ht="14.5" x14ac:dyDescent="0.35">
      <c r="A5" s="9" t="s">
        <v>1</v>
      </c>
      <c r="B5" s="9" t="s">
        <v>2</v>
      </c>
      <c r="C5" s="9"/>
      <c r="D5" s="9"/>
      <c r="E5" s="9"/>
      <c r="F5" s="9"/>
      <c r="G5" s="9" t="s">
        <v>24</v>
      </c>
      <c r="H5" s="9"/>
      <c r="I5" s="9"/>
      <c r="J5" s="9" t="s">
        <v>26</v>
      </c>
      <c r="K5" s="9" t="s">
        <v>30</v>
      </c>
      <c r="L5" s="9"/>
      <c r="M5" s="9" t="s">
        <v>43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</row>
    <row r="6" spans="1:38" ht="14.5" x14ac:dyDescent="0.35">
      <c r="A6" s="7" t="s">
        <v>3</v>
      </c>
      <c r="B6" s="7" t="s">
        <v>0</v>
      </c>
      <c r="C6" s="7"/>
      <c r="D6" s="8" t="s">
        <v>34</v>
      </c>
      <c r="E6" s="7"/>
      <c r="F6" s="7" t="s">
        <v>23</v>
      </c>
      <c r="G6" s="7" t="s">
        <v>24</v>
      </c>
      <c r="H6" s="7" t="s">
        <v>27</v>
      </c>
      <c r="I6" s="7" t="s">
        <v>27</v>
      </c>
      <c r="J6" s="7" t="s">
        <v>26</v>
      </c>
      <c r="K6" s="7" t="s">
        <v>37</v>
      </c>
      <c r="L6" s="7" t="s">
        <v>44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pans="1:38" ht="14.5" x14ac:dyDescent="0.35">
      <c r="A7" s="7" t="s">
        <v>7</v>
      </c>
      <c r="B7" s="7" t="s">
        <v>0</v>
      </c>
      <c r="C7" s="7"/>
      <c r="D7" s="7" t="s">
        <v>56</v>
      </c>
      <c r="E7" s="7" t="s">
        <v>34</v>
      </c>
      <c r="F7" s="7" t="s">
        <v>23</v>
      </c>
      <c r="G7" s="7" t="s">
        <v>57</v>
      </c>
      <c r="H7" s="7">
        <v>0.1</v>
      </c>
      <c r="I7" s="7" t="s">
        <v>25</v>
      </c>
      <c r="J7" s="7" t="s">
        <v>26</v>
      </c>
      <c r="K7" s="7" t="s">
        <v>58</v>
      </c>
      <c r="L7" s="7" t="s">
        <v>59</v>
      </c>
      <c r="M7" s="7" t="s">
        <v>60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</row>
    <row r="8" spans="1:38" ht="14.5" x14ac:dyDescent="0.35">
      <c r="A8" s="7" t="s">
        <v>7</v>
      </c>
      <c r="B8" s="7" t="s">
        <v>0</v>
      </c>
      <c r="C8" s="7"/>
      <c r="D8" s="7" t="s">
        <v>56</v>
      </c>
      <c r="E8" s="7" t="s">
        <v>34</v>
      </c>
      <c r="F8" s="7" t="s">
        <v>23</v>
      </c>
      <c r="G8" s="7" t="s">
        <v>57</v>
      </c>
      <c r="H8" s="7">
        <v>0.25</v>
      </c>
      <c r="I8" s="7" t="s">
        <v>25</v>
      </c>
      <c r="J8" s="7" t="s">
        <v>26</v>
      </c>
      <c r="K8" s="7" t="s">
        <v>58</v>
      </c>
      <c r="L8" s="7" t="s">
        <v>61</v>
      </c>
      <c r="M8" s="7" t="s">
        <v>60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</row>
    <row r="9" spans="1:38" ht="14.5" x14ac:dyDescent="0.35">
      <c r="A9" s="7" t="s">
        <v>7</v>
      </c>
      <c r="B9" s="7" t="s">
        <v>0</v>
      </c>
      <c r="C9" s="7"/>
      <c r="D9" s="7" t="s">
        <v>56</v>
      </c>
      <c r="E9" s="7" t="s">
        <v>34</v>
      </c>
      <c r="F9" s="7" t="s">
        <v>23</v>
      </c>
      <c r="G9" s="7" t="s">
        <v>57</v>
      </c>
      <c r="H9" s="7">
        <v>0.5</v>
      </c>
      <c r="I9" s="7" t="s">
        <v>25</v>
      </c>
      <c r="J9" s="7" t="s">
        <v>26</v>
      </c>
      <c r="K9" s="7" t="s">
        <v>58</v>
      </c>
      <c r="L9" s="7" t="s">
        <v>62</v>
      </c>
      <c r="M9" s="7" t="s">
        <v>60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</row>
    <row r="10" spans="1:38" ht="14.5" x14ac:dyDescent="0.35">
      <c r="A10" s="7" t="s">
        <v>7</v>
      </c>
      <c r="B10" s="7" t="s">
        <v>0</v>
      </c>
      <c r="C10" s="7"/>
      <c r="D10" s="7" t="s">
        <v>56</v>
      </c>
      <c r="E10" s="7" t="s">
        <v>34</v>
      </c>
      <c r="F10" s="7" t="s">
        <v>23</v>
      </c>
      <c r="G10" s="7" t="s">
        <v>57</v>
      </c>
      <c r="H10" s="7">
        <v>1</v>
      </c>
      <c r="I10" s="7" t="s">
        <v>25</v>
      </c>
      <c r="J10" s="7" t="s">
        <v>26</v>
      </c>
      <c r="K10" s="7" t="s">
        <v>58</v>
      </c>
      <c r="L10" s="7" t="s">
        <v>63</v>
      </c>
      <c r="M10" s="7" t="s">
        <v>60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</row>
    <row r="11" spans="1:38" ht="14.5" x14ac:dyDescent="0.35">
      <c r="A11" s="7" t="s">
        <v>7</v>
      </c>
      <c r="B11" s="7" t="s">
        <v>0</v>
      </c>
      <c r="C11" s="7"/>
      <c r="D11" s="7" t="s">
        <v>56</v>
      </c>
      <c r="E11" s="7" t="s">
        <v>34</v>
      </c>
      <c r="F11" s="7" t="s">
        <v>23</v>
      </c>
      <c r="G11" s="7" t="s">
        <v>57</v>
      </c>
      <c r="H11" s="7">
        <v>2</v>
      </c>
      <c r="I11" s="7" t="s">
        <v>25</v>
      </c>
      <c r="J11" s="7" t="s">
        <v>26</v>
      </c>
      <c r="K11" s="7" t="s">
        <v>58</v>
      </c>
      <c r="L11" s="7" t="s">
        <v>64</v>
      </c>
      <c r="M11" s="7" t="s">
        <v>60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</row>
    <row r="12" spans="1:38" ht="14.5" x14ac:dyDescent="0.35">
      <c r="A12" s="7" t="s">
        <v>7</v>
      </c>
      <c r="B12" s="7" t="s">
        <v>0</v>
      </c>
      <c r="C12" s="7"/>
      <c r="D12" s="7" t="s">
        <v>56</v>
      </c>
      <c r="E12" s="7" t="s">
        <v>34</v>
      </c>
      <c r="F12" s="7" t="s">
        <v>23</v>
      </c>
      <c r="G12" s="7" t="s">
        <v>57</v>
      </c>
      <c r="H12" s="7">
        <v>3</v>
      </c>
      <c r="I12" s="7" t="s">
        <v>25</v>
      </c>
      <c r="J12" s="7" t="s">
        <v>26</v>
      </c>
      <c r="K12" s="7" t="s">
        <v>58</v>
      </c>
      <c r="L12" s="7" t="s">
        <v>65</v>
      </c>
      <c r="M12" s="7" t="s">
        <v>60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</row>
    <row r="13" spans="1:38" ht="14.5" x14ac:dyDescent="0.35">
      <c r="A13" s="7" t="s">
        <v>7</v>
      </c>
      <c r="B13" s="7" t="s">
        <v>9</v>
      </c>
      <c r="C13" s="7"/>
      <c r="D13" s="7" t="s">
        <v>56</v>
      </c>
      <c r="E13" s="7" t="s">
        <v>34</v>
      </c>
      <c r="F13" s="7" t="s">
        <v>23</v>
      </c>
      <c r="G13" s="7" t="s">
        <v>57</v>
      </c>
      <c r="H13" s="7">
        <v>0.1</v>
      </c>
      <c r="I13" s="7" t="s">
        <v>25</v>
      </c>
      <c r="J13" s="7" t="s">
        <v>26</v>
      </c>
      <c r="K13" s="7" t="s">
        <v>58</v>
      </c>
      <c r="L13" s="7" t="s">
        <v>67</v>
      </c>
      <c r="M13" s="7" t="s">
        <v>60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</row>
    <row r="14" spans="1:38" ht="14.5" x14ac:dyDescent="0.35">
      <c r="A14" s="7" t="s">
        <v>7</v>
      </c>
      <c r="B14" s="7" t="s">
        <v>9</v>
      </c>
      <c r="C14" s="7"/>
      <c r="D14" s="7" t="s">
        <v>56</v>
      </c>
      <c r="E14" s="7" t="s">
        <v>34</v>
      </c>
      <c r="F14" s="7" t="s">
        <v>23</v>
      </c>
      <c r="G14" s="7" t="s">
        <v>57</v>
      </c>
      <c r="H14" s="7">
        <v>0.25</v>
      </c>
      <c r="I14" s="7" t="s">
        <v>25</v>
      </c>
      <c r="J14" s="7" t="s">
        <v>26</v>
      </c>
      <c r="K14" s="7" t="s">
        <v>58</v>
      </c>
      <c r="L14" s="7" t="s">
        <v>68</v>
      </c>
      <c r="M14" s="7" t="s">
        <v>60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</row>
    <row r="15" spans="1:38" ht="14.5" x14ac:dyDescent="0.35">
      <c r="A15" s="7" t="s">
        <v>7</v>
      </c>
      <c r="B15" s="7" t="s">
        <v>9</v>
      </c>
      <c r="C15" s="7"/>
      <c r="D15" s="7" t="s">
        <v>56</v>
      </c>
      <c r="E15" s="7" t="s">
        <v>34</v>
      </c>
      <c r="F15" s="7" t="s">
        <v>23</v>
      </c>
      <c r="G15" s="7" t="s">
        <v>57</v>
      </c>
      <c r="H15" s="7">
        <v>0.5</v>
      </c>
      <c r="I15" s="7" t="s">
        <v>25</v>
      </c>
      <c r="J15" s="7" t="s">
        <v>26</v>
      </c>
      <c r="K15" s="7" t="s">
        <v>58</v>
      </c>
      <c r="L15" s="7" t="s">
        <v>69</v>
      </c>
      <c r="M15" s="7" t="s">
        <v>60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</row>
    <row r="16" spans="1:38" ht="14.5" x14ac:dyDescent="0.35">
      <c r="A16" s="7" t="s">
        <v>7</v>
      </c>
      <c r="B16" s="7" t="s">
        <v>9</v>
      </c>
      <c r="C16" s="7"/>
      <c r="D16" s="7" t="s">
        <v>56</v>
      </c>
      <c r="E16" s="7" t="s">
        <v>34</v>
      </c>
      <c r="F16" s="7" t="s">
        <v>23</v>
      </c>
      <c r="G16" s="7" t="s">
        <v>57</v>
      </c>
      <c r="H16" s="7">
        <v>1</v>
      </c>
      <c r="I16" s="7" t="s">
        <v>25</v>
      </c>
      <c r="J16" s="7" t="s">
        <v>26</v>
      </c>
      <c r="K16" s="7" t="s">
        <v>58</v>
      </c>
      <c r="L16" s="7" t="s">
        <v>70</v>
      </c>
      <c r="M16" s="7" t="s">
        <v>60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</row>
    <row r="17" spans="1:38" ht="14.5" x14ac:dyDescent="0.35">
      <c r="A17" s="7" t="s">
        <v>7</v>
      </c>
      <c r="B17" s="7" t="s">
        <v>9</v>
      </c>
      <c r="C17" s="7"/>
      <c r="D17" s="7" t="s">
        <v>56</v>
      </c>
      <c r="E17" s="7" t="s">
        <v>34</v>
      </c>
      <c r="F17" s="7" t="s">
        <v>23</v>
      </c>
      <c r="G17" s="7" t="s">
        <v>57</v>
      </c>
      <c r="H17" s="7">
        <v>2</v>
      </c>
      <c r="I17" s="7" t="s">
        <v>25</v>
      </c>
      <c r="J17" s="7" t="s">
        <v>26</v>
      </c>
      <c r="K17" s="7" t="s">
        <v>58</v>
      </c>
      <c r="L17" s="7" t="s">
        <v>71</v>
      </c>
      <c r="M17" s="7" t="s">
        <v>60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</row>
    <row r="18" spans="1:38" ht="14.5" x14ac:dyDescent="0.35">
      <c r="A18" s="7" t="s">
        <v>7</v>
      </c>
      <c r="B18" s="7" t="s">
        <v>9</v>
      </c>
      <c r="C18" s="7"/>
      <c r="D18" s="7" t="s">
        <v>56</v>
      </c>
      <c r="E18" s="7" t="s">
        <v>34</v>
      </c>
      <c r="F18" s="7" t="s">
        <v>23</v>
      </c>
      <c r="G18" s="7" t="s">
        <v>57</v>
      </c>
      <c r="H18" s="7">
        <v>3</v>
      </c>
      <c r="I18" s="7" t="s">
        <v>25</v>
      </c>
      <c r="J18" s="7" t="s">
        <v>26</v>
      </c>
      <c r="K18" s="7" t="s">
        <v>58</v>
      </c>
      <c r="L18" s="7" t="s">
        <v>72</v>
      </c>
      <c r="M18" s="7" t="s">
        <v>60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</row>
    <row r="19" spans="1:38" ht="14.5" x14ac:dyDescent="0.35">
      <c r="A19" s="7" t="s">
        <v>10</v>
      </c>
      <c r="B19" s="7" t="s">
        <v>0</v>
      </c>
      <c r="C19" s="7"/>
      <c r="D19" s="7" t="s">
        <v>22</v>
      </c>
      <c r="E19" s="7"/>
      <c r="F19" s="7" t="s">
        <v>73</v>
      </c>
      <c r="G19" s="7" t="s">
        <v>24</v>
      </c>
      <c r="H19" s="7">
        <v>0.5</v>
      </c>
      <c r="I19" s="7" t="s">
        <v>25</v>
      </c>
      <c r="J19" s="7" t="s">
        <v>26</v>
      </c>
      <c r="K19" s="7" t="s">
        <v>76</v>
      </c>
      <c r="L19" s="7">
        <v>48</v>
      </c>
      <c r="M19" s="7" t="s">
        <v>77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</row>
    <row r="20" spans="1:38" ht="14.5" x14ac:dyDescent="0.35">
      <c r="A20" s="7" t="s">
        <v>10</v>
      </c>
      <c r="B20" s="7" t="s">
        <v>0</v>
      </c>
      <c r="C20" s="7"/>
      <c r="D20" s="7" t="s">
        <v>22</v>
      </c>
      <c r="E20" s="7"/>
      <c r="F20" s="7" t="s">
        <v>73</v>
      </c>
      <c r="G20" s="7" t="s">
        <v>24</v>
      </c>
      <c r="H20" s="7">
        <v>1</v>
      </c>
      <c r="I20" s="7" t="s">
        <v>25</v>
      </c>
      <c r="J20" s="7" t="s">
        <v>26</v>
      </c>
      <c r="K20" s="7" t="s">
        <v>76</v>
      </c>
      <c r="L20" s="7">
        <v>22</v>
      </c>
      <c r="M20" s="7" t="s">
        <v>77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</row>
    <row r="21" spans="1:38" ht="14.5" x14ac:dyDescent="0.35">
      <c r="A21" s="7" t="s">
        <v>10</v>
      </c>
      <c r="B21" s="7" t="s">
        <v>0</v>
      </c>
      <c r="C21" s="7"/>
      <c r="D21" s="7" t="s">
        <v>22</v>
      </c>
      <c r="E21" s="7"/>
      <c r="F21" s="7" t="s">
        <v>73</v>
      </c>
      <c r="G21" s="7" t="s">
        <v>24</v>
      </c>
      <c r="H21" s="7">
        <v>2</v>
      </c>
      <c r="I21" s="7" t="s">
        <v>25</v>
      </c>
      <c r="J21" s="7" t="s">
        <v>26</v>
      </c>
      <c r="K21" s="7" t="s">
        <v>76</v>
      </c>
      <c r="L21" s="7">
        <v>12</v>
      </c>
      <c r="M21" s="7" t="s">
        <v>77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</row>
    <row r="22" spans="1:38" ht="14.5" x14ac:dyDescent="0.35">
      <c r="A22" s="7" t="s">
        <v>10</v>
      </c>
      <c r="B22" s="7" t="s">
        <v>0</v>
      </c>
      <c r="C22" s="7"/>
      <c r="D22" s="7" t="s">
        <v>22</v>
      </c>
      <c r="E22" s="7"/>
      <c r="F22" s="7" t="s">
        <v>73</v>
      </c>
      <c r="G22" s="7" t="s">
        <v>24</v>
      </c>
      <c r="H22" s="7">
        <v>3</v>
      </c>
      <c r="I22" s="7" t="s">
        <v>25</v>
      </c>
      <c r="J22" s="7" t="s">
        <v>26</v>
      </c>
      <c r="K22" s="7" t="s">
        <v>76</v>
      </c>
      <c r="L22" s="7">
        <v>8</v>
      </c>
      <c r="M22" s="7" t="s">
        <v>77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</row>
    <row r="23" spans="1:38" ht="14.5" x14ac:dyDescent="0.35">
      <c r="A23" s="7" t="s">
        <v>10</v>
      </c>
      <c r="B23" s="7" t="s">
        <v>0</v>
      </c>
      <c r="C23" s="7"/>
      <c r="D23" s="7" t="s">
        <v>78</v>
      </c>
      <c r="E23" s="7"/>
      <c r="F23" s="7" t="s">
        <v>73</v>
      </c>
      <c r="G23" s="7" t="s">
        <v>24</v>
      </c>
      <c r="H23" s="7">
        <v>0.5</v>
      </c>
      <c r="I23" s="7" t="s">
        <v>25</v>
      </c>
      <c r="J23" s="7" t="s">
        <v>26</v>
      </c>
      <c r="K23" s="7" t="s">
        <v>76</v>
      </c>
      <c r="L23" s="7">
        <v>70</v>
      </c>
      <c r="M23" s="7" t="s">
        <v>77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</row>
    <row r="24" spans="1:38" ht="14.5" x14ac:dyDescent="0.35">
      <c r="A24" s="7" t="s">
        <v>10</v>
      </c>
      <c r="B24" s="7" t="s">
        <v>0</v>
      </c>
      <c r="C24" s="7"/>
      <c r="D24" s="7" t="s">
        <v>78</v>
      </c>
      <c r="E24" s="7"/>
      <c r="F24" s="7" t="s">
        <v>73</v>
      </c>
      <c r="G24" s="7" t="s">
        <v>24</v>
      </c>
      <c r="H24" s="7">
        <v>1</v>
      </c>
      <c r="I24" s="7" t="s">
        <v>25</v>
      </c>
      <c r="J24" s="7" t="s">
        <v>26</v>
      </c>
      <c r="K24" s="7" t="s">
        <v>76</v>
      </c>
      <c r="L24" s="7">
        <v>35</v>
      </c>
      <c r="M24" s="7" t="s">
        <v>77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</row>
    <row r="25" spans="1:38" ht="14.5" x14ac:dyDescent="0.35">
      <c r="A25" s="7" t="s">
        <v>10</v>
      </c>
      <c r="B25" s="7" t="s">
        <v>0</v>
      </c>
      <c r="C25" s="7"/>
      <c r="D25" s="7" t="s">
        <v>78</v>
      </c>
      <c r="E25" s="7"/>
      <c r="F25" s="7" t="s">
        <v>73</v>
      </c>
      <c r="G25" s="7" t="s">
        <v>24</v>
      </c>
      <c r="H25" s="7">
        <v>2</v>
      </c>
      <c r="I25" s="7" t="s">
        <v>25</v>
      </c>
      <c r="J25" s="7" t="s">
        <v>26</v>
      </c>
      <c r="K25" s="7" t="s">
        <v>76</v>
      </c>
      <c r="L25" s="7">
        <v>20</v>
      </c>
      <c r="M25" s="7" t="s">
        <v>77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</row>
    <row r="26" spans="1:38" ht="14.5" x14ac:dyDescent="0.35">
      <c r="A26" s="7" t="s">
        <v>10</v>
      </c>
      <c r="B26" s="7" t="s">
        <v>0</v>
      </c>
      <c r="C26" s="7"/>
      <c r="D26" s="7" t="s">
        <v>78</v>
      </c>
      <c r="E26" s="7"/>
      <c r="F26" s="7" t="s">
        <v>73</v>
      </c>
      <c r="G26" s="7" t="s">
        <v>24</v>
      </c>
      <c r="H26" s="7">
        <v>3</v>
      </c>
      <c r="I26" s="7" t="s">
        <v>25</v>
      </c>
      <c r="J26" s="7" t="s">
        <v>26</v>
      </c>
      <c r="K26" s="7" t="s">
        <v>76</v>
      </c>
      <c r="L26" s="7">
        <v>12</v>
      </c>
      <c r="M26" s="7" t="s">
        <v>77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</row>
    <row r="27" spans="1:38" ht="14.5" x14ac:dyDescent="0.35">
      <c r="A27" s="8" t="s">
        <v>6</v>
      </c>
      <c r="B27" s="8" t="s">
        <v>2</v>
      </c>
      <c r="C27" s="8"/>
      <c r="D27" s="8" t="s">
        <v>85</v>
      </c>
      <c r="E27" s="8"/>
      <c r="F27" s="8" t="s">
        <v>23</v>
      </c>
      <c r="G27" s="8" t="s">
        <v>24</v>
      </c>
      <c r="H27" s="8">
        <v>0.8</v>
      </c>
      <c r="I27" s="8" t="s">
        <v>86</v>
      </c>
      <c r="J27" s="8" t="s">
        <v>87</v>
      </c>
      <c r="K27" s="8" t="s">
        <v>88</v>
      </c>
      <c r="L27" s="8">
        <v>1400000</v>
      </c>
      <c r="M27" s="8" t="s">
        <v>89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</row>
    <row r="28" spans="1:38" ht="14.5" x14ac:dyDescent="0.35">
      <c r="A28" s="8" t="s">
        <v>6</v>
      </c>
      <c r="B28" s="8" t="s">
        <v>2</v>
      </c>
      <c r="C28" s="8"/>
      <c r="D28" s="8" t="s">
        <v>85</v>
      </c>
      <c r="E28" s="8"/>
      <c r="F28" s="8" t="s">
        <v>23</v>
      </c>
      <c r="G28" s="8" t="s">
        <v>24</v>
      </c>
      <c r="H28" s="8">
        <v>1</v>
      </c>
      <c r="I28" s="8" t="s">
        <v>86</v>
      </c>
      <c r="J28" s="8" t="s">
        <v>87</v>
      </c>
      <c r="K28" s="8" t="s">
        <v>88</v>
      </c>
      <c r="L28" s="8">
        <v>70000</v>
      </c>
      <c r="M28" s="8" t="s">
        <v>89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</row>
    <row r="29" spans="1:38" ht="14.5" x14ac:dyDescent="0.35">
      <c r="A29" s="8" t="s">
        <v>6</v>
      </c>
      <c r="B29" s="8" t="s">
        <v>2</v>
      </c>
      <c r="C29" s="8"/>
      <c r="D29" s="8" t="s">
        <v>85</v>
      </c>
      <c r="E29" s="8"/>
      <c r="F29" s="8" t="s">
        <v>23</v>
      </c>
      <c r="G29" s="8" t="s">
        <v>24</v>
      </c>
      <c r="H29" s="8">
        <v>2</v>
      </c>
      <c r="I29" s="8" t="s">
        <v>86</v>
      </c>
      <c r="J29" s="8" t="s">
        <v>87</v>
      </c>
      <c r="K29" s="8" t="s">
        <v>88</v>
      </c>
      <c r="L29" s="8">
        <v>40000</v>
      </c>
      <c r="M29" s="8" t="s">
        <v>89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</row>
    <row r="30" spans="1:38" ht="14.5" x14ac:dyDescent="0.35">
      <c r="A30" s="8" t="s">
        <v>6</v>
      </c>
      <c r="B30" s="8" t="s">
        <v>2</v>
      </c>
      <c r="C30" s="8"/>
      <c r="D30" s="8" t="s">
        <v>85</v>
      </c>
      <c r="E30" s="8"/>
      <c r="F30" s="8" t="s">
        <v>23</v>
      </c>
      <c r="G30" s="8" t="s">
        <v>24</v>
      </c>
      <c r="H30" s="8">
        <v>3</v>
      </c>
      <c r="I30" s="8" t="s">
        <v>86</v>
      </c>
      <c r="J30" s="8" t="s">
        <v>87</v>
      </c>
      <c r="K30" s="8" t="s">
        <v>88</v>
      </c>
      <c r="L30" s="8">
        <v>250000</v>
      </c>
      <c r="M30" s="8" t="s">
        <v>89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</row>
    <row r="31" spans="1:38" ht="14.5" x14ac:dyDescent="0.35">
      <c r="A31" s="8" t="s">
        <v>6</v>
      </c>
      <c r="B31" s="8" t="s">
        <v>2</v>
      </c>
      <c r="C31" s="8"/>
      <c r="D31" s="8" t="s">
        <v>85</v>
      </c>
      <c r="E31" s="8"/>
      <c r="F31" s="8" t="s">
        <v>23</v>
      </c>
      <c r="G31" s="8" t="s">
        <v>24</v>
      </c>
      <c r="H31" s="8">
        <v>4</v>
      </c>
      <c r="I31" s="8" t="s">
        <v>86</v>
      </c>
      <c r="J31" s="8" t="s">
        <v>87</v>
      </c>
      <c r="K31" s="8" t="s">
        <v>88</v>
      </c>
      <c r="L31" s="8">
        <v>120000</v>
      </c>
      <c r="M31" s="8" t="s">
        <v>89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</row>
    <row r="32" spans="1:38" ht="14.5" x14ac:dyDescent="0.35">
      <c r="A32" s="8" t="s">
        <v>6</v>
      </c>
      <c r="B32" s="8" t="s">
        <v>2</v>
      </c>
      <c r="C32" s="8"/>
      <c r="D32" s="8" t="s">
        <v>85</v>
      </c>
      <c r="E32" s="8"/>
      <c r="F32" s="8" t="s">
        <v>23</v>
      </c>
      <c r="G32" s="8" t="s">
        <v>24</v>
      </c>
      <c r="H32" s="8">
        <v>5</v>
      </c>
      <c r="I32" s="8" t="s">
        <v>86</v>
      </c>
      <c r="J32" s="8" t="s">
        <v>87</v>
      </c>
      <c r="K32" s="8" t="s">
        <v>88</v>
      </c>
      <c r="L32" s="8">
        <v>100000</v>
      </c>
      <c r="M32" s="8" t="s">
        <v>89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</row>
    <row r="33" spans="1:38" ht="14.5" x14ac:dyDescent="0.35">
      <c r="A33" s="8" t="s">
        <v>6</v>
      </c>
      <c r="B33" s="8" t="s">
        <v>2</v>
      </c>
      <c r="C33" s="8"/>
      <c r="D33" s="8" t="s">
        <v>85</v>
      </c>
      <c r="E33" s="8"/>
      <c r="F33" s="8" t="s">
        <v>23</v>
      </c>
      <c r="G33" s="8" t="s">
        <v>24</v>
      </c>
      <c r="H33" s="8">
        <v>0.8</v>
      </c>
      <c r="I33" s="8" t="s">
        <v>86</v>
      </c>
      <c r="J33" s="8" t="s">
        <v>50</v>
      </c>
      <c r="K33" s="8" t="s">
        <v>90</v>
      </c>
      <c r="L33" s="8">
        <v>1800000</v>
      </c>
      <c r="M33" s="8" t="s">
        <v>91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</row>
    <row r="34" spans="1:38" ht="14.5" x14ac:dyDescent="0.35">
      <c r="A34" s="8" t="s">
        <v>6</v>
      </c>
      <c r="B34" s="8" t="s">
        <v>2</v>
      </c>
      <c r="C34" s="8"/>
      <c r="D34" s="8" t="s">
        <v>85</v>
      </c>
      <c r="E34" s="8"/>
      <c r="F34" s="8" t="s">
        <v>23</v>
      </c>
      <c r="G34" s="8" t="s">
        <v>24</v>
      </c>
      <c r="H34" s="8">
        <v>1</v>
      </c>
      <c r="I34" s="8" t="s">
        <v>86</v>
      </c>
      <c r="J34" s="8" t="s">
        <v>50</v>
      </c>
      <c r="K34" s="8" t="s">
        <v>90</v>
      </c>
      <c r="L34" s="8">
        <v>1000000</v>
      </c>
      <c r="M34" s="8" t="s">
        <v>91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</row>
    <row r="35" spans="1:38" ht="14.5" x14ac:dyDescent="0.35">
      <c r="A35" s="8" t="s">
        <v>6</v>
      </c>
      <c r="B35" s="8" t="s">
        <v>2</v>
      </c>
      <c r="C35" s="8"/>
      <c r="D35" s="8" t="s">
        <v>85</v>
      </c>
      <c r="E35" s="8"/>
      <c r="F35" s="8" t="s">
        <v>23</v>
      </c>
      <c r="G35" s="8" t="s">
        <v>24</v>
      </c>
      <c r="H35" s="8">
        <v>2</v>
      </c>
      <c r="I35" s="8" t="s">
        <v>86</v>
      </c>
      <c r="J35" s="8" t="s">
        <v>50</v>
      </c>
      <c r="K35" s="8" t="s">
        <v>90</v>
      </c>
      <c r="L35" s="8">
        <v>50000</v>
      </c>
      <c r="M35" s="8" t="s">
        <v>91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</row>
    <row r="36" spans="1:38" ht="14.5" x14ac:dyDescent="0.35">
      <c r="A36" s="8" t="s">
        <v>6</v>
      </c>
      <c r="B36" s="8" t="s">
        <v>2</v>
      </c>
      <c r="C36" s="8"/>
      <c r="D36" s="8" t="s">
        <v>85</v>
      </c>
      <c r="E36" s="8"/>
      <c r="F36" s="8" t="s">
        <v>23</v>
      </c>
      <c r="G36" s="8" t="s">
        <v>24</v>
      </c>
      <c r="H36" s="8">
        <v>3</v>
      </c>
      <c r="I36" s="8" t="s">
        <v>86</v>
      </c>
      <c r="J36" s="8" t="s">
        <v>50</v>
      </c>
      <c r="K36" s="8" t="s">
        <v>90</v>
      </c>
      <c r="L36" s="8">
        <v>300000</v>
      </c>
      <c r="M36" s="8" t="s">
        <v>91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</row>
    <row r="37" spans="1:38" ht="14.5" x14ac:dyDescent="0.35">
      <c r="A37" s="8" t="s">
        <v>6</v>
      </c>
      <c r="B37" s="8" t="s">
        <v>2</v>
      </c>
      <c r="C37" s="8"/>
      <c r="D37" s="8" t="s">
        <v>85</v>
      </c>
      <c r="E37" s="8"/>
      <c r="F37" s="8" t="s">
        <v>23</v>
      </c>
      <c r="G37" s="8" t="s">
        <v>24</v>
      </c>
      <c r="H37" s="8">
        <v>4</v>
      </c>
      <c r="I37" s="8" t="s">
        <v>86</v>
      </c>
      <c r="J37" s="8" t="s">
        <v>50</v>
      </c>
      <c r="K37" s="8" t="s">
        <v>90</v>
      </c>
      <c r="L37" s="8">
        <v>250000</v>
      </c>
      <c r="M37" s="8" t="s">
        <v>91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</row>
    <row r="38" spans="1:38" ht="14.5" x14ac:dyDescent="0.35">
      <c r="A38" s="8" t="s">
        <v>6</v>
      </c>
      <c r="B38" s="8" t="s">
        <v>2</v>
      </c>
      <c r="C38" s="8"/>
      <c r="D38" s="8" t="s">
        <v>85</v>
      </c>
      <c r="E38" s="8"/>
      <c r="F38" s="8" t="s">
        <v>23</v>
      </c>
      <c r="G38" s="8" t="s">
        <v>24</v>
      </c>
      <c r="H38" s="8">
        <v>5</v>
      </c>
      <c r="I38" s="8" t="s">
        <v>86</v>
      </c>
      <c r="J38" s="8" t="s">
        <v>50</v>
      </c>
      <c r="K38" s="8" t="s">
        <v>90</v>
      </c>
      <c r="L38" s="8">
        <v>200000</v>
      </c>
      <c r="M38" s="8" t="s">
        <v>91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</row>
    <row r="39" spans="1:38" ht="14.5" x14ac:dyDescent="0.35">
      <c r="A39" s="7" t="s">
        <v>8</v>
      </c>
      <c r="B39" s="7" t="s">
        <v>9</v>
      </c>
      <c r="C39" s="7"/>
      <c r="D39" s="7" t="s">
        <v>22</v>
      </c>
      <c r="E39" s="7"/>
      <c r="F39" s="7" t="s">
        <v>23</v>
      </c>
      <c r="G39" s="7" t="s">
        <v>92</v>
      </c>
      <c r="H39" s="7" t="s">
        <v>27</v>
      </c>
      <c r="I39" s="7" t="s">
        <v>27</v>
      </c>
      <c r="J39" s="7" t="s">
        <v>93</v>
      </c>
      <c r="K39" s="7" t="s">
        <v>37</v>
      </c>
      <c r="L39" s="7" t="s">
        <v>94</v>
      </c>
      <c r="M39" s="7" t="s">
        <v>95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</row>
    <row r="40" spans="1:38" ht="14.5" x14ac:dyDescent="0.35">
      <c r="A40" s="7" t="s">
        <v>96</v>
      </c>
      <c r="B40" s="7" t="s">
        <v>0</v>
      </c>
      <c r="C40" s="7"/>
      <c r="D40" s="7" t="s">
        <v>22</v>
      </c>
      <c r="E40" s="7"/>
      <c r="F40" s="7" t="s">
        <v>23</v>
      </c>
      <c r="G40" s="7" t="s">
        <v>24</v>
      </c>
      <c r="H40" s="7" t="s">
        <v>27</v>
      </c>
      <c r="I40" s="7" t="s">
        <v>27</v>
      </c>
      <c r="J40" s="7" t="s">
        <v>26</v>
      </c>
      <c r="K40" s="7" t="s">
        <v>37</v>
      </c>
      <c r="L40" s="7" t="s">
        <v>44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</row>
    <row r="41" spans="1:38" ht="14.5" x14ac:dyDescent="0.35">
      <c r="A41" s="7" t="s">
        <v>96</v>
      </c>
      <c r="B41" s="7" t="s">
        <v>66</v>
      </c>
      <c r="C41" s="7"/>
      <c r="D41" s="7" t="s">
        <v>22</v>
      </c>
      <c r="E41" s="7"/>
      <c r="F41" s="7" t="s">
        <v>23</v>
      </c>
      <c r="G41" s="7" t="s">
        <v>24</v>
      </c>
      <c r="H41" s="7" t="s">
        <v>27</v>
      </c>
      <c r="I41" s="7" t="s">
        <v>27</v>
      </c>
      <c r="J41" s="7" t="s">
        <v>26</v>
      </c>
      <c r="K41" s="7" t="s">
        <v>37</v>
      </c>
      <c r="L41" s="7" t="s">
        <v>97</v>
      </c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</row>
    <row r="42" spans="1:38" ht="14.5" x14ac:dyDescent="0.35">
      <c r="A42" s="7" t="s">
        <v>96</v>
      </c>
      <c r="B42" s="7" t="s">
        <v>9</v>
      </c>
      <c r="C42" s="7"/>
      <c r="D42" s="7" t="s">
        <v>22</v>
      </c>
      <c r="E42" s="7"/>
      <c r="F42" s="7" t="s">
        <v>23</v>
      </c>
      <c r="G42" s="7" t="s">
        <v>24</v>
      </c>
      <c r="H42" s="7" t="s">
        <v>27</v>
      </c>
      <c r="I42" s="7" t="s">
        <v>27</v>
      </c>
      <c r="J42" s="7" t="s">
        <v>26</v>
      </c>
      <c r="K42" s="7" t="s">
        <v>37</v>
      </c>
      <c r="L42" s="7" t="s">
        <v>98</v>
      </c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</row>
    <row r="43" spans="1:38" ht="14.5" x14ac:dyDescent="0.35">
      <c r="A43" s="7" t="s">
        <v>96</v>
      </c>
      <c r="B43" s="7" t="s">
        <v>41</v>
      </c>
      <c r="C43" s="7"/>
      <c r="D43" s="7" t="s">
        <v>22</v>
      </c>
      <c r="E43" s="7"/>
      <c r="F43" s="7" t="s">
        <v>23</v>
      </c>
      <c r="G43" s="7" t="s">
        <v>24</v>
      </c>
      <c r="H43" s="7" t="s">
        <v>27</v>
      </c>
      <c r="I43" s="7" t="s">
        <v>27</v>
      </c>
      <c r="J43" s="7" t="s">
        <v>26</v>
      </c>
      <c r="K43" s="7" t="s">
        <v>37</v>
      </c>
      <c r="L43" s="7" t="s">
        <v>99</v>
      </c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</row>
    <row r="44" spans="1:38" ht="14.5" x14ac:dyDescent="0.3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spans="1:38" ht="14.5" x14ac:dyDescent="0.3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spans="1:38" ht="14.5" x14ac:dyDescent="0.3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spans="1:38" ht="14.5" x14ac:dyDescent="0.3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spans="1:38" ht="14.5" x14ac:dyDescent="0.3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spans="1:38" ht="14.5" x14ac:dyDescent="0.3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 spans="1:38" ht="14.5" x14ac:dyDescent="0.3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spans="1:38" ht="14.5" x14ac:dyDescent="0.3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spans="1:38" ht="14.5" x14ac:dyDescent="0.3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spans="1:38" ht="14.5" x14ac:dyDescent="0.3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spans="1:38" ht="14.5" x14ac:dyDescent="0.3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spans="1:38" ht="14.5" x14ac:dyDescent="0.3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spans="1:38" ht="14.5" x14ac:dyDescent="0.3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spans="1:38" ht="14.5" x14ac:dyDescent="0.3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spans="1:38" ht="14.5" x14ac:dyDescent="0.3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spans="1:38" ht="14.5" x14ac:dyDescent="0.3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spans="1:38" ht="14.5" x14ac:dyDescent="0.3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spans="1:38" ht="14.5" x14ac:dyDescent="0.3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spans="1:38" ht="14.5" x14ac:dyDescent="0.3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spans="1:38" ht="14.5" x14ac:dyDescent="0.3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spans="1:38" ht="14.5" x14ac:dyDescent="0.3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spans="1:38" ht="14.5" x14ac:dyDescent="0.3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spans="1:38" ht="14.5" x14ac:dyDescent="0.3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spans="1:38" ht="14.5" x14ac:dyDescent="0.3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spans="1:38" ht="14.5" x14ac:dyDescent="0.3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spans="1:38" ht="14.5" x14ac:dyDescent="0.3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spans="1:38" ht="14.5" x14ac:dyDescent="0.3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spans="1:38" ht="14.5" x14ac:dyDescent="0.3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spans="1:38" ht="14.5" x14ac:dyDescent="0.3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spans="1:38" ht="14.5" x14ac:dyDescent="0.3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spans="1:38" ht="14.5" x14ac:dyDescent="0.3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spans="1:38" ht="14.5" x14ac:dyDescent="0.3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spans="1:38" ht="14.5" x14ac:dyDescent="0.3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spans="1:38" ht="14.5" x14ac:dyDescent="0.3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spans="1:38" ht="14.5" x14ac:dyDescent="0.3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spans="1:38" ht="14.5" x14ac:dyDescent="0.3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 spans="1:38" ht="14.5" x14ac:dyDescent="0.3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 spans="1:38" ht="14.5" x14ac:dyDescent="0.3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 spans="1:38" ht="14.5" x14ac:dyDescent="0.3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 spans="1:38" ht="14.5" x14ac:dyDescent="0.3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 spans="1:38" ht="14.5" x14ac:dyDescent="0.3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 spans="1:38" ht="14.5" x14ac:dyDescent="0.3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 spans="1:38" ht="14.5" x14ac:dyDescent="0.3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 spans="1:38" ht="14.5" x14ac:dyDescent="0.3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 spans="1:38" ht="14.5" x14ac:dyDescent="0.3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 spans="1:38" ht="14.5" x14ac:dyDescent="0.3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 spans="1:38" ht="14.5" x14ac:dyDescent="0.3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  <row r="91" spans="1:38" ht="14.5" x14ac:dyDescent="0.3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</row>
    <row r="92" spans="1:38" ht="14.5" x14ac:dyDescent="0.3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</row>
    <row r="93" spans="1:38" ht="14.5" x14ac:dyDescent="0.3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</row>
    <row r="94" spans="1:38" ht="14.5" x14ac:dyDescent="0.3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</row>
    <row r="95" spans="1:38" ht="14.5" x14ac:dyDescent="0.3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</row>
    <row r="96" spans="1:38" ht="14.5" x14ac:dyDescent="0.3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</row>
    <row r="97" spans="1:38" ht="14.5" x14ac:dyDescent="0.3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</row>
    <row r="98" spans="1:38" ht="14.5" x14ac:dyDescent="0.3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</row>
    <row r="99" spans="1:38" ht="14.5" x14ac:dyDescent="0.3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</row>
    <row r="100" spans="1:38" ht="14.5" x14ac:dyDescent="0.3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</row>
    <row r="101" spans="1:38" ht="14.5" x14ac:dyDescent="0.3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</row>
    <row r="102" spans="1:38" ht="14.5" x14ac:dyDescent="0.3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</row>
    <row r="103" spans="1:38" ht="14.5" x14ac:dyDescent="0.3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</row>
    <row r="104" spans="1:38" ht="14.5" x14ac:dyDescent="0.3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</row>
    <row r="105" spans="1:38" ht="14.5" x14ac:dyDescent="0.3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</row>
    <row r="106" spans="1:38" ht="14.5" x14ac:dyDescent="0.3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</row>
    <row r="107" spans="1:38" ht="14.5" x14ac:dyDescent="0.3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</row>
    <row r="108" spans="1:38" ht="14.5" x14ac:dyDescent="0.3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</row>
    <row r="109" spans="1:38" ht="14.5" x14ac:dyDescent="0.3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</row>
    <row r="110" spans="1:38" ht="14.5" x14ac:dyDescent="0.3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</row>
    <row r="111" spans="1:38" ht="14.5" x14ac:dyDescent="0.3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</row>
    <row r="112" spans="1:38" ht="14.5" x14ac:dyDescent="0.3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</row>
    <row r="113" spans="1:38" ht="14.5" x14ac:dyDescent="0.3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</row>
    <row r="114" spans="1:38" ht="14.5" x14ac:dyDescent="0.3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</row>
    <row r="115" spans="1:38" ht="14.5" x14ac:dyDescent="0.3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</row>
    <row r="116" spans="1:38" ht="14.5" x14ac:dyDescent="0.3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</row>
    <row r="117" spans="1:38" ht="14.5" x14ac:dyDescent="0.3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</row>
    <row r="118" spans="1:38" ht="14.5" x14ac:dyDescent="0.3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</row>
    <row r="119" spans="1:38" ht="14.5" x14ac:dyDescent="0.3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</row>
    <row r="120" spans="1:38" ht="14.5" x14ac:dyDescent="0.35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</row>
    <row r="121" spans="1:38" ht="14.5" x14ac:dyDescent="0.35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</row>
    <row r="122" spans="1:38" ht="14.5" x14ac:dyDescent="0.35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</row>
    <row r="123" spans="1:38" ht="14.5" x14ac:dyDescent="0.35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</row>
    <row r="124" spans="1:38" ht="14.5" x14ac:dyDescent="0.35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</row>
    <row r="125" spans="1:38" ht="14.5" x14ac:dyDescent="0.3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</row>
    <row r="126" spans="1:38" ht="14.5" x14ac:dyDescent="0.3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</row>
    <row r="127" spans="1:38" ht="14.5" x14ac:dyDescent="0.35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</row>
    <row r="128" spans="1:38" ht="14.5" x14ac:dyDescent="0.35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</row>
    <row r="129" spans="1:38" ht="14.5" x14ac:dyDescent="0.3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</row>
    <row r="130" spans="1:38" ht="14.5" x14ac:dyDescent="0.35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</row>
    <row r="131" spans="1:38" ht="14.5" x14ac:dyDescent="0.35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</row>
    <row r="132" spans="1:38" ht="14.5" x14ac:dyDescent="0.3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</row>
    <row r="133" spans="1:38" ht="14.5" x14ac:dyDescent="0.35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</row>
    <row r="134" spans="1:38" ht="14.5" x14ac:dyDescent="0.35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</row>
    <row r="135" spans="1:38" ht="14.5" x14ac:dyDescent="0.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</row>
    <row r="136" spans="1:38" ht="14.5" x14ac:dyDescent="0.35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</row>
    <row r="137" spans="1:38" ht="14.5" x14ac:dyDescent="0.35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</row>
    <row r="138" spans="1:38" ht="14.5" x14ac:dyDescent="0.35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</row>
    <row r="139" spans="1:38" ht="14.5" x14ac:dyDescent="0.35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</row>
    <row r="140" spans="1:38" ht="14.5" x14ac:dyDescent="0.35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</row>
    <row r="141" spans="1:38" ht="14.5" x14ac:dyDescent="0.35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</row>
    <row r="142" spans="1:38" ht="14.5" x14ac:dyDescent="0.35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</row>
    <row r="143" spans="1:38" ht="14.5" x14ac:dyDescent="0.3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</row>
    <row r="144" spans="1:38" ht="14.5" x14ac:dyDescent="0.35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</row>
    <row r="145" spans="1:38" ht="14.5" x14ac:dyDescent="0.3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</row>
    <row r="146" spans="1:38" ht="14.5" x14ac:dyDescent="0.35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</row>
    <row r="147" spans="1:38" ht="14.5" x14ac:dyDescent="0.3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</row>
    <row r="148" spans="1:38" ht="14.5" x14ac:dyDescent="0.3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</row>
    <row r="149" spans="1:38" ht="14.5" x14ac:dyDescent="0.35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</row>
    <row r="150" spans="1:38" ht="14.5" x14ac:dyDescent="0.35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</row>
    <row r="151" spans="1:38" ht="14.5" x14ac:dyDescent="0.3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</row>
    <row r="152" spans="1:38" ht="14.5" x14ac:dyDescent="0.35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</row>
    <row r="153" spans="1:38" ht="14.5" x14ac:dyDescent="0.35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</row>
    <row r="154" spans="1:38" ht="14.5" x14ac:dyDescent="0.35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</row>
    <row r="155" spans="1:38" ht="14.5" x14ac:dyDescent="0.3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</row>
    <row r="156" spans="1:38" ht="14.5" x14ac:dyDescent="0.35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</row>
    <row r="157" spans="1:38" ht="14.5" x14ac:dyDescent="0.35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</row>
    <row r="158" spans="1:38" ht="14.5" x14ac:dyDescent="0.35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</row>
    <row r="159" spans="1:38" ht="14.5" x14ac:dyDescent="0.35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</row>
    <row r="160" spans="1:38" ht="14.5" x14ac:dyDescent="0.35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</row>
    <row r="161" spans="1:38" ht="14.5" x14ac:dyDescent="0.35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</row>
    <row r="162" spans="1:38" ht="14.5" x14ac:dyDescent="0.35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</row>
    <row r="163" spans="1:38" ht="14.5" x14ac:dyDescent="0.35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</row>
    <row r="164" spans="1:38" ht="14.5" x14ac:dyDescent="0.35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</row>
    <row r="165" spans="1:38" ht="14.5" x14ac:dyDescent="0.3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</row>
    <row r="166" spans="1:38" ht="14.5" x14ac:dyDescent="0.35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</row>
    <row r="167" spans="1:38" ht="14.5" x14ac:dyDescent="0.35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</row>
    <row r="168" spans="1:38" ht="14.5" x14ac:dyDescent="0.3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38" ht="14.5" x14ac:dyDescent="0.3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38" ht="14.5" x14ac:dyDescent="0.3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38" ht="14.5" x14ac:dyDescent="0.3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  <row r="172" spans="1:38" ht="14.5" x14ac:dyDescent="0.35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</row>
    <row r="173" spans="1:38" ht="14.5" x14ac:dyDescent="0.35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</row>
    <row r="174" spans="1:38" ht="14.5" x14ac:dyDescent="0.35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</row>
    <row r="175" spans="1:38" ht="14.5" x14ac:dyDescent="0.3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</row>
    <row r="176" spans="1:38" ht="14.5" x14ac:dyDescent="0.35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</row>
    <row r="177" spans="1:38" ht="14.5" x14ac:dyDescent="0.35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</row>
    <row r="178" spans="1:38" ht="14.5" x14ac:dyDescent="0.35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</row>
    <row r="179" spans="1:38" ht="14.5" x14ac:dyDescent="0.35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</row>
    <row r="180" spans="1:38" ht="14.5" x14ac:dyDescent="0.35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</row>
    <row r="181" spans="1:38" ht="14.5" x14ac:dyDescent="0.35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</row>
    <row r="182" spans="1:38" ht="14.5" x14ac:dyDescent="0.35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</row>
    <row r="183" spans="1:38" ht="14.5" x14ac:dyDescent="0.35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</row>
    <row r="184" spans="1:38" ht="14.5" x14ac:dyDescent="0.35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</row>
    <row r="185" spans="1:38" ht="14.5" x14ac:dyDescent="0.3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</row>
    <row r="186" spans="1:38" ht="14.5" x14ac:dyDescent="0.35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</row>
    <row r="187" spans="1:38" ht="14.5" x14ac:dyDescent="0.35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</row>
    <row r="188" spans="1:38" ht="14.5" x14ac:dyDescent="0.35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</row>
    <row r="189" spans="1:38" ht="14.5" x14ac:dyDescent="0.35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</row>
    <row r="190" spans="1:38" ht="14.5" x14ac:dyDescent="0.35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</row>
    <row r="191" spans="1:38" ht="14.5" x14ac:dyDescent="0.35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</row>
    <row r="192" spans="1:38" ht="14.5" x14ac:dyDescent="0.35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</row>
    <row r="193" spans="1:38" ht="14.5" x14ac:dyDescent="0.35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</row>
    <row r="194" spans="1:38" ht="14.5" x14ac:dyDescent="0.35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</row>
    <row r="195" spans="1:38" ht="14.5" x14ac:dyDescent="0.3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</row>
    <row r="196" spans="1:38" ht="14.5" x14ac:dyDescent="0.35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</row>
    <row r="197" spans="1:38" ht="14.5" x14ac:dyDescent="0.35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</row>
    <row r="198" spans="1:38" ht="14.5" x14ac:dyDescent="0.35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</row>
    <row r="199" spans="1:38" ht="14.5" x14ac:dyDescent="0.35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</row>
    <row r="200" spans="1:38" ht="14.5" x14ac:dyDescent="0.35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</row>
    <row r="201" spans="1:38" ht="14.5" x14ac:dyDescent="0.35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</row>
    <row r="202" spans="1:38" ht="14.5" x14ac:dyDescent="0.35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</row>
    <row r="203" spans="1:38" ht="14.5" x14ac:dyDescent="0.35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</row>
    <row r="204" spans="1:38" ht="14.5" x14ac:dyDescent="0.35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</row>
    <row r="205" spans="1:38" ht="14.5" x14ac:dyDescent="0.3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</row>
    <row r="206" spans="1:38" ht="14.5" x14ac:dyDescent="0.35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</row>
    <row r="207" spans="1:38" ht="14.5" x14ac:dyDescent="0.35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</row>
    <row r="208" spans="1:38" ht="14.5" x14ac:dyDescent="0.35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</row>
    <row r="209" spans="1:38" ht="14.5" x14ac:dyDescent="0.35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</row>
    <row r="210" spans="1:38" ht="14.5" x14ac:dyDescent="0.35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</row>
    <row r="211" spans="1:38" ht="14.5" x14ac:dyDescent="0.35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</row>
    <row r="212" spans="1:38" ht="14.5" x14ac:dyDescent="0.35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</row>
    <row r="213" spans="1:38" ht="14.5" x14ac:dyDescent="0.35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</row>
    <row r="214" spans="1:38" ht="14.5" x14ac:dyDescent="0.35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</row>
    <row r="215" spans="1:38" ht="14.5" x14ac:dyDescent="0.3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</row>
    <row r="216" spans="1:38" ht="14.5" x14ac:dyDescent="0.35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</row>
    <row r="217" spans="1:38" ht="14.5" x14ac:dyDescent="0.35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</row>
    <row r="218" spans="1:38" ht="14.5" x14ac:dyDescent="0.35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</row>
    <row r="219" spans="1:38" ht="14.5" x14ac:dyDescent="0.35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</row>
    <row r="220" spans="1:38" ht="14.5" x14ac:dyDescent="0.35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</row>
    <row r="221" spans="1:38" ht="14.5" x14ac:dyDescent="0.35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</row>
    <row r="222" spans="1:38" ht="14.5" x14ac:dyDescent="0.3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</row>
    <row r="223" spans="1:38" ht="14.5" x14ac:dyDescent="0.3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</row>
    <row r="224" spans="1:38" ht="14.5" x14ac:dyDescent="0.3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</row>
    <row r="225" spans="1:38" ht="14.5" x14ac:dyDescent="0.3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</row>
    <row r="226" spans="1:38" ht="14.5" x14ac:dyDescent="0.3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</row>
    <row r="227" spans="1:38" ht="14.5" x14ac:dyDescent="0.3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</row>
    <row r="228" spans="1:38" ht="14.5" x14ac:dyDescent="0.3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</row>
    <row r="229" spans="1:38" ht="14.5" x14ac:dyDescent="0.3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</row>
    <row r="230" spans="1:38" ht="14.5" x14ac:dyDescent="0.3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</row>
    <row r="231" spans="1:38" ht="14.5" x14ac:dyDescent="0.3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</row>
    <row r="232" spans="1:38" ht="14.5" x14ac:dyDescent="0.3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</row>
    <row r="233" spans="1:38" ht="14.5" x14ac:dyDescent="0.3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</row>
    <row r="234" spans="1:38" ht="14.5" x14ac:dyDescent="0.3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</row>
    <row r="235" spans="1:38" ht="14.5" x14ac:dyDescent="0.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</row>
    <row r="236" spans="1:38" ht="14.5" x14ac:dyDescent="0.35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</row>
    <row r="237" spans="1:38" ht="14.5" x14ac:dyDescent="0.35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</row>
    <row r="238" spans="1:38" ht="14.5" x14ac:dyDescent="0.35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</row>
    <row r="239" spans="1:38" ht="14.5" x14ac:dyDescent="0.35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</row>
    <row r="240" spans="1:38" ht="14.5" x14ac:dyDescent="0.35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</row>
    <row r="241" spans="1:38" ht="14.5" x14ac:dyDescent="0.35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</row>
    <row r="242" spans="1:38" ht="14.5" x14ac:dyDescent="0.35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</row>
    <row r="243" spans="1:38" ht="14.5" x14ac:dyDescent="0.35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</row>
    <row r="244" spans="1:38" ht="14.5" x14ac:dyDescent="0.35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</row>
    <row r="245" spans="1:38" ht="14.5" x14ac:dyDescent="0.3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</row>
    <row r="246" spans="1:38" ht="14.5" x14ac:dyDescent="0.35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</row>
    <row r="247" spans="1:38" ht="14.5" x14ac:dyDescent="0.35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</row>
    <row r="248" spans="1:38" ht="14.5" x14ac:dyDescent="0.35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</row>
    <row r="249" spans="1:38" ht="14.5" x14ac:dyDescent="0.35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</row>
    <row r="250" spans="1:38" ht="14.5" x14ac:dyDescent="0.35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</row>
    <row r="251" spans="1:38" ht="14.5" x14ac:dyDescent="0.35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</row>
    <row r="252" spans="1:38" ht="14.5" x14ac:dyDescent="0.35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</row>
    <row r="253" spans="1:38" ht="14.5" x14ac:dyDescent="0.35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</row>
    <row r="254" spans="1:38" ht="14.5" x14ac:dyDescent="0.35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</row>
    <row r="255" spans="1:38" ht="14.5" x14ac:dyDescent="0.3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</row>
    <row r="256" spans="1:38" ht="14.5" x14ac:dyDescent="0.35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</row>
    <row r="257" spans="1:38" ht="14.5" x14ac:dyDescent="0.35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</row>
    <row r="258" spans="1:38" ht="14.5" x14ac:dyDescent="0.35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</row>
    <row r="259" spans="1:38" ht="14.5" x14ac:dyDescent="0.35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</row>
    <row r="260" spans="1:38" ht="14.5" x14ac:dyDescent="0.35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</row>
    <row r="261" spans="1:38" ht="14.5" x14ac:dyDescent="0.35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</row>
    <row r="262" spans="1:38" ht="14.5" x14ac:dyDescent="0.35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</row>
    <row r="263" spans="1:38" ht="14.5" x14ac:dyDescent="0.35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</row>
    <row r="264" spans="1:38" ht="14.5" x14ac:dyDescent="0.35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</row>
    <row r="265" spans="1:38" ht="14.5" x14ac:dyDescent="0.3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</row>
    <row r="266" spans="1:38" ht="14.5" x14ac:dyDescent="0.35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</row>
    <row r="267" spans="1:38" ht="14.5" x14ac:dyDescent="0.35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</row>
    <row r="268" spans="1:38" ht="14.5" x14ac:dyDescent="0.35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</row>
    <row r="269" spans="1:38" ht="14.5" x14ac:dyDescent="0.35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</row>
    <row r="270" spans="1:38" ht="14.5" x14ac:dyDescent="0.35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</row>
    <row r="271" spans="1:38" ht="14.5" x14ac:dyDescent="0.35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</row>
    <row r="272" spans="1:38" ht="14.5" x14ac:dyDescent="0.35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</row>
    <row r="273" spans="1:38" ht="14.5" x14ac:dyDescent="0.35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</row>
    <row r="274" spans="1:38" ht="14.5" x14ac:dyDescent="0.35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</row>
    <row r="275" spans="1:38" ht="14.5" x14ac:dyDescent="0.3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</row>
    <row r="276" spans="1:38" ht="14.5" x14ac:dyDescent="0.35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</row>
    <row r="277" spans="1:38" ht="14.5" x14ac:dyDescent="0.35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</row>
    <row r="278" spans="1:38" ht="14.5" x14ac:dyDescent="0.35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</row>
    <row r="279" spans="1:38" ht="14.5" x14ac:dyDescent="0.35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</row>
    <row r="280" spans="1:38" ht="14.5" x14ac:dyDescent="0.35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</row>
    <row r="281" spans="1:38" ht="14.5" x14ac:dyDescent="0.35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</row>
    <row r="282" spans="1:38" ht="14.5" x14ac:dyDescent="0.35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</row>
    <row r="283" spans="1:38" ht="14.5" x14ac:dyDescent="0.35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</row>
    <row r="284" spans="1:38" ht="14.5" x14ac:dyDescent="0.35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</row>
    <row r="285" spans="1:38" ht="14.5" x14ac:dyDescent="0.3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</row>
    <row r="286" spans="1:38" ht="14.5" x14ac:dyDescent="0.35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</row>
    <row r="287" spans="1:38" ht="14.5" x14ac:dyDescent="0.35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</row>
    <row r="288" spans="1:38" ht="14.5" x14ac:dyDescent="0.35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</row>
    <row r="289" spans="1:38" ht="14.5" x14ac:dyDescent="0.35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</row>
    <row r="290" spans="1:38" ht="14.5" x14ac:dyDescent="0.35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</row>
    <row r="291" spans="1:38" ht="14.5" x14ac:dyDescent="0.35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</row>
    <row r="292" spans="1:38" ht="14.5" x14ac:dyDescent="0.35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</row>
    <row r="293" spans="1:38" ht="14.5" x14ac:dyDescent="0.35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</row>
    <row r="294" spans="1:38" ht="14.5" x14ac:dyDescent="0.35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</row>
    <row r="295" spans="1:38" ht="14.5" x14ac:dyDescent="0.3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</row>
    <row r="296" spans="1:38" ht="14.5" x14ac:dyDescent="0.35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</row>
    <row r="297" spans="1:38" ht="14.5" x14ac:dyDescent="0.35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</row>
    <row r="298" spans="1:38" ht="14.5" x14ac:dyDescent="0.35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</row>
    <row r="299" spans="1:38" ht="14.5" x14ac:dyDescent="0.35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</row>
    <row r="300" spans="1:38" ht="14.5" x14ac:dyDescent="0.35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</row>
    <row r="301" spans="1:38" ht="14.5" x14ac:dyDescent="0.35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</row>
    <row r="302" spans="1:38" ht="14.5" x14ac:dyDescent="0.35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</row>
    <row r="303" spans="1:38" ht="14.5" x14ac:dyDescent="0.35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</row>
    <row r="304" spans="1:38" ht="14.5" x14ac:dyDescent="0.35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</row>
    <row r="305" spans="1:38" ht="14.5" x14ac:dyDescent="0.3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</row>
    <row r="306" spans="1:38" ht="14.5" x14ac:dyDescent="0.35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</row>
    <row r="307" spans="1:38" ht="14.5" x14ac:dyDescent="0.35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</row>
    <row r="308" spans="1:38" ht="14.5" x14ac:dyDescent="0.35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</row>
    <row r="309" spans="1:38" ht="14.5" x14ac:dyDescent="0.35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</row>
    <row r="310" spans="1:38" ht="14.5" x14ac:dyDescent="0.35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</row>
    <row r="311" spans="1:38" ht="14.5" x14ac:dyDescent="0.35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</row>
    <row r="312" spans="1:38" ht="14.5" x14ac:dyDescent="0.35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</row>
    <row r="313" spans="1:38" ht="14.5" x14ac:dyDescent="0.35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</row>
    <row r="314" spans="1:38" ht="14.5" x14ac:dyDescent="0.35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</row>
    <row r="315" spans="1:38" ht="14.5" x14ac:dyDescent="0.3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</row>
    <row r="316" spans="1:38" ht="14.5" x14ac:dyDescent="0.35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</row>
    <row r="317" spans="1:38" ht="14.5" x14ac:dyDescent="0.35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</row>
    <row r="318" spans="1:38" ht="14.5" x14ac:dyDescent="0.35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</row>
    <row r="319" spans="1:38" ht="14.5" x14ac:dyDescent="0.35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</row>
    <row r="320" spans="1:38" ht="14.5" x14ac:dyDescent="0.35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</row>
    <row r="321" spans="1:38" ht="14.5" x14ac:dyDescent="0.35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</row>
    <row r="322" spans="1:38" ht="14.5" x14ac:dyDescent="0.35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</row>
    <row r="323" spans="1:38" ht="14.5" x14ac:dyDescent="0.35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</row>
    <row r="324" spans="1:38" ht="14.5" x14ac:dyDescent="0.35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</row>
    <row r="325" spans="1:38" ht="14.5" x14ac:dyDescent="0.3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</row>
    <row r="326" spans="1:38" ht="14.5" x14ac:dyDescent="0.35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</row>
    <row r="327" spans="1:38" ht="14.5" x14ac:dyDescent="0.35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</row>
    <row r="328" spans="1:38" ht="14.5" x14ac:dyDescent="0.35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</row>
    <row r="329" spans="1:38" ht="14.5" x14ac:dyDescent="0.35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</row>
    <row r="330" spans="1:38" ht="14.5" x14ac:dyDescent="0.35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</row>
    <row r="331" spans="1:38" ht="14.5" x14ac:dyDescent="0.35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</row>
    <row r="332" spans="1:38" ht="14.5" x14ac:dyDescent="0.35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</row>
    <row r="333" spans="1:38" ht="14.5" x14ac:dyDescent="0.35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</row>
    <row r="334" spans="1:38" ht="14.5" x14ac:dyDescent="0.35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</row>
    <row r="335" spans="1:38" ht="14.5" x14ac:dyDescent="0.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</row>
    <row r="336" spans="1:38" ht="14.5" x14ac:dyDescent="0.35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</row>
    <row r="337" spans="1:38" ht="14.5" x14ac:dyDescent="0.35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</row>
    <row r="338" spans="1:38" ht="14.5" x14ac:dyDescent="0.35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</row>
    <row r="339" spans="1:38" ht="14.5" x14ac:dyDescent="0.35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</row>
    <row r="340" spans="1:38" ht="14.5" x14ac:dyDescent="0.35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</row>
    <row r="341" spans="1:38" ht="14.5" x14ac:dyDescent="0.35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</row>
    <row r="342" spans="1:38" ht="14.5" x14ac:dyDescent="0.35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</row>
    <row r="343" spans="1:38" ht="14.5" x14ac:dyDescent="0.35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</row>
    <row r="344" spans="1:38" ht="14.5" x14ac:dyDescent="0.35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</row>
    <row r="345" spans="1:38" ht="14.5" x14ac:dyDescent="0.3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</row>
    <row r="346" spans="1:38" ht="14.5" x14ac:dyDescent="0.35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</row>
    <row r="347" spans="1:38" ht="14.5" x14ac:dyDescent="0.35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</row>
    <row r="348" spans="1:38" ht="14.5" x14ac:dyDescent="0.35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</row>
    <row r="349" spans="1:38" ht="14.5" x14ac:dyDescent="0.35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</row>
    <row r="350" spans="1:38" ht="14.5" x14ac:dyDescent="0.35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</row>
    <row r="351" spans="1:38" ht="14.5" x14ac:dyDescent="0.35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</row>
    <row r="352" spans="1:38" ht="14.5" x14ac:dyDescent="0.35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</row>
    <row r="353" spans="1:38" ht="14.5" x14ac:dyDescent="0.35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</row>
    <row r="354" spans="1:38" ht="14.5" x14ac:dyDescent="0.35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</row>
    <row r="355" spans="1:38" ht="14.5" x14ac:dyDescent="0.3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</row>
    <row r="356" spans="1:38" ht="14.5" x14ac:dyDescent="0.35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</row>
    <row r="357" spans="1:38" ht="14.5" x14ac:dyDescent="0.35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</row>
    <row r="358" spans="1:38" ht="14.5" x14ac:dyDescent="0.35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</row>
    <row r="359" spans="1:38" ht="14.5" x14ac:dyDescent="0.35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</row>
    <row r="360" spans="1:38" ht="14.5" x14ac:dyDescent="0.35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</row>
    <row r="361" spans="1:38" ht="14.5" x14ac:dyDescent="0.35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</row>
    <row r="362" spans="1:38" ht="14.5" x14ac:dyDescent="0.35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</row>
    <row r="363" spans="1:38" ht="14.5" x14ac:dyDescent="0.35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</row>
    <row r="364" spans="1:38" ht="14.5" x14ac:dyDescent="0.35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</row>
    <row r="365" spans="1:38" ht="14.5" x14ac:dyDescent="0.3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</row>
    <row r="366" spans="1:38" ht="14.5" x14ac:dyDescent="0.35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</row>
    <row r="367" spans="1:38" ht="14.5" x14ac:dyDescent="0.35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</row>
    <row r="368" spans="1:38" ht="14.5" x14ac:dyDescent="0.35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</row>
    <row r="369" spans="1:38" ht="14.5" x14ac:dyDescent="0.35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</row>
    <row r="370" spans="1:38" ht="14.5" x14ac:dyDescent="0.35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</row>
    <row r="371" spans="1:38" ht="14.5" x14ac:dyDescent="0.35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</row>
    <row r="372" spans="1:38" ht="14.5" x14ac:dyDescent="0.35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</row>
    <row r="373" spans="1:38" ht="14.5" x14ac:dyDescent="0.35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</row>
    <row r="374" spans="1:38" ht="14.5" x14ac:dyDescent="0.35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</row>
    <row r="375" spans="1:38" ht="14.5" x14ac:dyDescent="0.3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</row>
    <row r="376" spans="1:38" ht="14.5" x14ac:dyDescent="0.35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</row>
    <row r="377" spans="1:38" ht="14.5" x14ac:dyDescent="0.35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</row>
    <row r="378" spans="1:38" ht="14.5" x14ac:dyDescent="0.35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</row>
    <row r="379" spans="1:38" ht="14.5" x14ac:dyDescent="0.35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</row>
    <row r="380" spans="1:38" ht="14.5" x14ac:dyDescent="0.35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</row>
    <row r="381" spans="1:38" ht="14.5" x14ac:dyDescent="0.35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</row>
    <row r="382" spans="1:38" ht="14.5" x14ac:dyDescent="0.35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</row>
    <row r="383" spans="1:38" ht="14.5" x14ac:dyDescent="0.35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</row>
    <row r="384" spans="1:38" ht="14.5" x14ac:dyDescent="0.35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</row>
    <row r="385" spans="1:38" ht="14.5" x14ac:dyDescent="0.3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</row>
    <row r="386" spans="1:38" ht="14.5" x14ac:dyDescent="0.35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</row>
    <row r="387" spans="1:38" ht="14.5" x14ac:dyDescent="0.35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</row>
    <row r="388" spans="1:38" ht="14.5" x14ac:dyDescent="0.35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</row>
    <row r="389" spans="1:38" ht="14.5" x14ac:dyDescent="0.35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</row>
    <row r="390" spans="1:38" ht="14.5" x14ac:dyDescent="0.35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</row>
    <row r="391" spans="1:38" ht="14.5" x14ac:dyDescent="0.35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</row>
    <row r="392" spans="1:38" ht="14.5" x14ac:dyDescent="0.35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</row>
    <row r="393" spans="1:38" ht="14.5" x14ac:dyDescent="0.35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</row>
    <row r="394" spans="1:38" ht="14.5" x14ac:dyDescent="0.35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</row>
    <row r="395" spans="1:38" ht="14.5" x14ac:dyDescent="0.3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</row>
    <row r="396" spans="1:38" ht="14.5" x14ac:dyDescent="0.35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</row>
    <row r="397" spans="1:38" ht="14.5" x14ac:dyDescent="0.35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</row>
    <row r="398" spans="1:38" ht="14.5" x14ac:dyDescent="0.35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</row>
    <row r="399" spans="1:38" ht="14.5" x14ac:dyDescent="0.35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</row>
    <row r="400" spans="1:38" ht="14.5" x14ac:dyDescent="0.35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</row>
    <row r="401" spans="1:38" ht="14.5" x14ac:dyDescent="0.35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</row>
    <row r="402" spans="1:38" ht="14.5" x14ac:dyDescent="0.35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</row>
    <row r="403" spans="1:38" ht="14.5" x14ac:dyDescent="0.35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</row>
    <row r="404" spans="1:38" ht="14.5" x14ac:dyDescent="0.35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</row>
    <row r="405" spans="1:38" ht="14.5" x14ac:dyDescent="0.3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</row>
    <row r="406" spans="1:38" ht="14.5" x14ac:dyDescent="0.35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</row>
    <row r="407" spans="1:38" ht="14.5" x14ac:dyDescent="0.35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</row>
    <row r="408" spans="1:38" ht="14.5" x14ac:dyDescent="0.35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</row>
    <row r="409" spans="1:38" ht="14.5" x14ac:dyDescent="0.35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</row>
    <row r="410" spans="1:38" ht="14.5" x14ac:dyDescent="0.35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</row>
    <row r="411" spans="1:38" ht="14.5" x14ac:dyDescent="0.35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</row>
    <row r="412" spans="1:38" ht="14.5" x14ac:dyDescent="0.35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</row>
    <row r="413" spans="1:38" ht="14.5" x14ac:dyDescent="0.35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</row>
    <row r="414" spans="1:38" ht="14.5" x14ac:dyDescent="0.35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</row>
    <row r="415" spans="1:38" ht="14.5" x14ac:dyDescent="0.3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</row>
    <row r="416" spans="1:38" ht="14.5" x14ac:dyDescent="0.35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</row>
    <row r="417" spans="1:38" ht="14.5" x14ac:dyDescent="0.35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</row>
    <row r="418" spans="1:38" ht="14.5" x14ac:dyDescent="0.35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</row>
    <row r="419" spans="1:38" ht="14.5" x14ac:dyDescent="0.35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</row>
    <row r="420" spans="1:38" ht="14.5" x14ac:dyDescent="0.35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</row>
    <row r="421" spans="1:38" ht="14.5" x14ac:dyDescent="0.35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</row>
    <row r="422" spans="1:38" ht="14.5" x14ac:dyDescent="0.35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</row>
    <row r="423" spans="1:38" ht="14.5" x14ac:dyDescent="0.35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</row>
    <row r="424" spans="1:38" ht="14.5" x14ac:dyDescent="0.35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</row>
    <row r="425" spans="1:38" ht="14.5" x14ac:dyDescent="0.3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</row>
    <row r="426" spans="1:38" ht="14.5" x14ac:dyDescent="0.35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</row>
    <row r="427" spans="1:38" ht="14.5" x14ac:dyDescent="0.35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</row>
    <row r="428" spans="1:38" ht="14.5" x14ac:dyDescent="0.35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</row>
    <row r="429" spans="1:38" ht="14.5" x14ac:dyDescent="0.35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</row>
    <row r="430" spans="1:38" ht="14.5" x14ac:dyDescent="0.35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</row>
    <row r="431" spans="1:38" ht="14.5" x14ac:dyDescent="0.35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</row>
    <row r="432" spans="1:38" ht="14.5" x14ac:dyDescent="0.35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</row>
    <row r="433" spans="1:38" ht="14.5" x14ac:dyDescent="0.35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</row>
    <row r="434" spans="1:38" ht="14.5" x14ac:dyDescent="0.35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</row>
    <row r="435" spans="1:38" ht="14.5" x14ac:dyDescent="0.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</row>
    <row r="436" spans="1:38" ht="14.5" x14ac:dyDescent="0.35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</row>
    <row r="437" spans="1:38" ht="14.5" x14ac:dyDescent="0.35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</row>
    <row r="438" spans="1:38" ht="14.5" x14ac:dyDescent="0.35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</row>
    <row r="439" spans="1:38" ht="14.5" x14ac:dyDescent="0.35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</row>
    <row r="440" spans="1:38" ht="14.5" x14ac:dyDescent="0.35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</row>
    <row r="441" spans="1:38" ht="14.5" x14ac:dyDescent="0.35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</row>
    <row r="442" spans="1:38" ht="14.5" x14ac:dyDescent="0.35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</row>
    <row r="443" spans="1:38" ht="14.5" x14ac:dyDescent="0.35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</row>
    <row r="444" spans="1:38" ht="14.5" x14ac:dyDescent="0.35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</row>
    <row r="445" spans="1:38" ht="14.5" x14ac:dyDescent="0.3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</row>
    <row r="446" spans="1:38" ht="14.5" x14ac:dyDescent="0.35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</row>
    <row r="447" spans="1:38" ht="14.5" x14ac:dyDescent="0.35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</row>
    <row r="448" spans="1:38" ht="14.5" x14ac:dyDescent="0.35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</row>
    <row r="449" spans="1:38" ht="14.5" x14ac:dyDescent="0.35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</row>
    <row r="450" spans="1:38" ht="14.5" x14ac:dyDescent="0.35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</row>
    <row r="451" spans="1:38" ht="14.5" x14ac:dyDescent="0.35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</row>
    <row r="452" spans="1:38" ht="14.5" x14ac:dyDescent="0.35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</row>
    <row r="453" spans="1:38" ht="14.5" x14ac:dyDescent="0.35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</row>
    <row r="454" spans="1:38" ht="14.5" x14ac:dyDescent="0.35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</row>
    <row r="455" spans="1:38" ht="14.5" x14ac:dyDescent="0.3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</row>
    <row r="456" spans="1:38" ht="14.5" x14ac:dyDescent="0.35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</row>
    <row r="457" spans="1:38" ht="14.5" x14ac:dyDescent="0.35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</row>
    <row r="458" spans="1:38" ht="14.5" x14ac:dyDescent="0.35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</row>
    <row r="459" spans="1:38" ht="14.5" x14ac:dyDescent="0.35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</row>
    <row r="460" spans="1:38" ht="14.5" x14ac:dyDescent="0.35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</row>
    <row r="461" spans="1:38" ht="14.5" x14ac:dyDescent="0.35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</row>
    <row r="462" spans="1:38" ht="14.5" x14ac:dyDescent="0.35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</row>
    <row r="463" spans="1:38" ht="14.5" x14ac:dyDescent="0.35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</row>
    <row r="464" spans="1:38" ht="14.5" x14ac:dyDescent="0.35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</row>
    <row r="465" spans="1:38" ht="14.5" x14ac:dyDescent="0.3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</row>
    <row r="466" spans="1:38" ht="14.5" x14ac:dyDescent="0.35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</row>
    <row r="467" spans="1:38" ht="14.5" x14ac:dyDescent="0.35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</row>
    <row r="468" spans="1:38" ht="14.5" x14ac:dyDescent="0.35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</row>
    <row r="469" spans="1:38" ht="14.5" x14ac:dyDescent="0.35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</row>
    <row r="470" spans="1:38" ht="14.5" x14ac:dyDescent="0.35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</row>
    <row r="471" spans="1:38" ht="14.5" x14ac:dyDescent="0.35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</row>
    <row r="472" spans="1:38" ht="14.5" x14ac:dyDescent="0.35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</row>
    <row r="473" spans="1:38" ht="14.5" x14ac:dyDescent="0.35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</row>
    <row r="474" spans="1:38" ht="14.5" x14ac:dyDescent="0.35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</row>
    <row r="475" spans="1:38" ht="14.5" x14ac:dyDescent="0.3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</row>
    <row r="476" spans="1:38" ht="14.5" x14ac:dyDescent="0.35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</row>
    <row r="477" spans="1:38" ht="14.5" x14ac:dyDescent="0.35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</row>
    <row r="478" spans="1:38" ht="14.5" x14ac:dyDescent="0.35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</row>
    <row r="479" spans="1:38" ht="14.5" x14ac:dyDescent="0.35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</row>
    <row r="480" spans="1:38" ht="14.5" x14ac:dyDescent="0.35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</row>
    <row r="481" spans="1:38" ht="14.5" x14ac:dyDescent="0.35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</row>
    <row r="482" spans="1:38" ht="14.5" x14ac:dyDescent="0.35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</row>
    <row r="483" spans="1:38" ht="14.5" x14ac:dyDescent="0.35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</row>
    <row r="484" spans="1:38" ht="14.5" x14ac:dyDescent="0.35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</row>
    <row r="485" spans="1:38" ht="14.5" x14ac:dyDescent="0.3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</row>
    <row r="486" spans="1:38" ht="14.5" x14ac:dyDescent="0.35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</row>
    <row r="487" spans="1:38" ht="14.5" x14ac:dyDescent="0.35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</row>
    <row r="488" spans="1:38" ht="14.5" x14ac:dyDescent="0.35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</row>
    <row r="489" spans="1:38" ht="14.5" x14ac:dyDescent="0.35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</row>
    <row r="490" spans="1:38" ht="14.5" x14ac:dyDescent="0.35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</row>
    <row r="491" spans="1:38" ht="14.5" x14ac:dyDescent="0.35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</row>
    <row r="492" spans="1:38" ht="14.5" x14ac:dyDescent="0.35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</row>
    <row r="493" spans="1:38" ht="14.5" x14ac:dyDescent="0.35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</row>
    <row r="494" spans="1:38" ht="14.5" x14ac:dyDescent="0.35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</row>
    <row r="495" spans="1:38" ht="14.5" x14ac:dyDescent="0.3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</row>
    <row r="496" spans="1:38" ht="14.5" x14ac:dyDescent="0.35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</row>
    <row r="497" spans="1:38" ht="14.5" x14ac:dyDescent="0.35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</row>
    <row r="498" spans="1:38" ht="14.5" x14ac:dyDescent="0.35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</row>
    <row r="499" spans="1:38" ht="14.5" x14ac:dyDescent="0.35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</row>
    <row r="500" spans="1:38" ht="14.5" x14ac:dyDescent="0.35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</row>
    <row r="501" spans="1:38" ht="14.5" x14ac:dyDescent="0.35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</row>
    <row r="502" spans="1:38" ht="14.5" x14ac:dyDescent="0.35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</row>
    <row r="503" spans="1:38" ht="14.5" x14ac:dyDescent="0.35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</row>
    <row r="504" spans="1:38" ht="14.5" x14ac:dyDescent="0.35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</row>
    <row r="505" spans="1:38" ht="14.5" x14ac:dyDescent="0.3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</row>
    <row r="506" spans="1:38" ht="14.5" x14ac:dyDescent="0.35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</row>
    <row r="507" spans="1:38" ht="14.5" x14ac:dyDescent="0.35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</row>
    <row r="508" spans="1:38" ht="14.5" x14ac:dyDescent="0.35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</row>
    <row r="509" spans="1:38" ht="14.5" x14ac:dyDescent="0.35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</row>
    <row r="510" spans="1:38" ht="14.5" x14ac:dyDescent="0.35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</row>
    <row r="511" spans="1:38" ht="14.5" x14ac:dyDescent="0.35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</row>
    <row r="512" spans="1:38" ht="14.5" x14ac:dyDescent="0.35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</row>
    <row r="513" spans="1:38" ht="14.5" x14ac:dyDescent="0.35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</row>
    <row r="514" spans="1:38" ht="14.5" x14ac:dyDescent="0.35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</row>
    <row r="515" spans="1:38" ht="14.5" x14ac:dyDescent="0.3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</row>
    <row r="516" spans="1:38" ht="14.5" x14ac:dyDescent="0.35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</row>
    <row r="517" spans="1:38" ht="14.5" x14ac:dyDescent="0.35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</row>
    <row r="518" spans="1:38" ht="14.5" x14ac:dyDescent="0.35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</row>
    <row r="519" spans="1:38" ht="14.5" x14ac:dyDescent="0.35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</row>
    <row r="520" spans="1:38" ht="14.5" x14ac:dyDescent="0.35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</row>
    <row r="521" spans="1:38" ht="14.5" x14ac:dyDescent="0.35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</row>
    <row r="522" spans="1:38" ht="14.5" x14ac:dyDescent="0.35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</row>
    <row r="523" spans="1:38" ht="14.5" x14ac:dyDescent="0.35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</row>
    <row r="524" spans="1:38" ht="14.5" x14ac:dyDescent="0.35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</row>
    <row r="525" spans="1:38" ht="14.5" x14ac:dyDescent="0.3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</row>
    <row r="526" spans="1:38" ht="14.5" x14ac:dyDescent="0.35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</row>
    <row r="527" spans="1:38" ht="14.5" x14ac:dyDescent="0.35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</row>
    <row r="528" spans="1:38" ht="14.5" x14ac:dyDescent="0.35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</row>
    <row r="529" spans="1:38" ht="14.5" x14ac:dyDescent="0.35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</row>
    <row r="530" spans="1:38" ht="14.5" x14ac:dyDescent="0.35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</row>
    <row r="531" spans="1:38" ht="14.5" x14ac:dyDescent="0.35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</row>
    <row r="532" spans="1:38" ht="14.5" x14ac:dyDescent="0.35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</row>
    <row r="533" spans="1:38" ht="14.5" x14ac:dyDescent="0.35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</row>
    <row r="534" spans="1:38" ht="14.5" x14ac:dyDescent="0.35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</row>
    <row r="535" spans="1:38" ht="14.5" x14ac:dyDescent="0.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</row>
    <row r="536" spans="1:38" ht="14.5" x14ac:dyDescent="0.35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</row>
    <row r="537" spans="1:38" ht="14.5" x14ac:dyDescent="0.35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</row>
    <row r="538" spans="1:38" ht="14.5" x14ac:dyDescent="0.35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</row>
    <row r="539" spans="1:38" ht="14.5" x14ac:dyDescent="0.35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</row>
    <row r="540" spans="1:38" ht="14.5" x14ac:dyDescent="0.35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</row>
    <row r="541" spans="1:38" ht="14.5" x14ac:dyDescent="0.35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</row>
    <row r="542" spans="1:38" ht="14.5" x14ac:dyDescent="0.35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</row>
    <row r="543" spans="1:38" ht="14.5" x14ac:dyDescent="0.35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</row>
    <row r="544" spans="1:38" ht="14.5" x14ac:dyDescent="0.35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</row>
    <row r="545" spans="1:38" ht="14.5" x14ac:dyDescent="0.3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</row>
    <row r="546" spans="1:38" ht="14.5" x14ac:dyDescent="0.35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</row>
    <row r="547" spans="1:38" ht="14.5" x14ac:dyDescent="0.35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</row>
    <row r="548" spans="1:38" ht="14.5" x14ac:dyDescent="0.35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</row>
    <row r="549" spans="1:38" ht="14.5" x14ac:dyDescent="0.35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</row>
    <row r="550" spans="1:38" ht="14.5" x14ac:dyDescent="0.35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</row>
    <row r="551" spans="1:38" ht="14.5" x14ac:dyDescent="0.35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</row>
    <row r="552" spans="1:38" ht="14.5" x14ac:dyDescent="0.35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</row>
    <row r="553" spans="1:38" ht="14.5" x14ac:dyDescent="0.35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</row>
    <row r="554" spans="1:38" ht="14.5" x14ac:dyDescent="0.35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</row>
    <row r="555" spans="1:38" ht="14.5" x14ac:dyDescent="0.3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</row>
    <row r="556" spans="1:38" ht="14.5" x14ac:dyDescent="0.35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</row>
    <row r="557" spans="1:38" ht="14.5" x14ac:dyDescent="0.35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</row>
    <row r="558" spans="1:38" ht="14.5" x14ac:dyDescent="0.35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</row>
    <row r="559" spans="1:38" ht="14.5" x14ac:dyDescent="0.35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</row>
    <row r="560" spans="1:38" ht="14.5" x14ac:dyDescent="0.35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</row>
    <row r="561" spans="1:38" ht="14.5" x14ac:dyDescent="0.35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</row>
    <row r="562" spans="1:38" ht="14.5" x14ac:dyDescent="0.35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</row>
    <row r="563" spans="1:38" ht="14.5" x14ac:dyDescent="0.35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</row>
    <row r="564" spans="1:38" ht="14.5" x14ac:dyDescent="0.35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</row>
    <row r="565" spans="1:38" ht="14.5" x14ac:dyDescent="0.3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</row>
    <row r="566" spans="1:38" ht="14.5" x14ac:dyDescent="0.35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</row>
    <row r="567" spans="1:38" ht="14.5" x14ac:dyDescent="0.35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</row>
    <row r="568" spans="1:38" ht="14.5" x14ac:dyDescent="0.35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</row>
    <row r="569" spans="1:38" ht="14.5" x14ac:dyDescent="0.35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</row>
    <row r="570" spans="1:38" ht="14.5" x14ac:dyDescent="0.35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</row>
    <row r="571" spans="1:38" ht="14.5" x14ac:dyDescent="0.35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</row>
    <row r="572" spans="1:38" ht="14.5" x14ac:dyDescent="0.35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</row>
    <row r="573" spans="1:38" ht="14.5" x14ac:dyDescent="0.35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</row>
    <row r="574" spans="1:38" ht="14.5" x14ac:dyDescent="0.35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</row>
    <row r="575" spans="1:38" ht="14.5" x14ac:dyDescent="0.3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</row>
    <row r="576" spans="1:38" ht="14.5" x14ac:dyDescent="0.35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</row>
    <row r="577" spans="1:38" ht="14.5" x14ac:dyDescent="0.35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</row>
    <row r="578" spans="1:38" ht="14.5" x14ac:dyDescent="0.35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</row>
    <row r="579" spans="1:38" ht="14.5" x14ac:dyDescent="0.35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</row>
    <row r="580" spans="1:38" ht="14.5" x14ac:dyDescent="0.35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</row>
    <row r="581" spans="1:38" ht="14.5" x14ac:dyDescent="0.35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</row>
    <row r="582" spans="1:38" ht="14.5" x14ac:dyDescent="0.35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</row>
    <row r="583" spans="1:38" ht="14.5" x14ac:dyDescent="0.35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</row>
    <row r="584" spans="1:38" ht="14.5" x14ac:dyDescent="0.35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</row>
    <row r="585" spans="1:38" ht="14.5" x14ac:dyDescent="0.3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</row>
    <row r="586" spans="1:38" ht="14.5" x14ac:dyDescent="0.35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</row>
    <row r="587" spans="1:38" ht="14.5" x14ac:dyDescent="0.35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</row>
    <row r="588" spans="1:38" ht="14.5" x14ac:dyDescent="0.35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</row>
    <row r="589" spans="1:38" ht="14.5" x14ac:dyDescent="0.35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</row>
    <row r="590" spans="1:38" ht="14.5" x14ac:dyDescent="0.35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</row>
    <row r="591" spans="1:38" ht="14.5" x14ac:dyDescent="0.35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</row>
    <row r="592" spans="1:38" ht="14.5" x14ac:dyDescent="0.35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</row>
    <row r="593" spans="1:38" ht="14.5" x14ac:dyDescent="0.35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</row>
    <row r="594" spans="1:38" ht="14.5" x14ac:dyDescent="0.35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</row>
    <row r="595" spans="1:38" ht="14.5" x14ac:dyDescent="0.3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</row>
    <row r="596" spans="1:38" ht="14.5" x14ac:dyDescent="0.35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</row>
    <row r="597" spans="1:38" ht="14.5" x14ac:dyDescent="0.35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</row>
    <row r="598" spans="1:38" ht="14.5" x14ac:dyDescent="0.35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</row>
    <row r="599" spans="1:38" ht="14.5" x14ac:dyDescent="0.35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</row>
    <row r="600" spans="1:38" ht="14.5" x14ac:dyDescent="0.35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</row>
    <row r="601" spans="1:38" ht="14.5" x14ac:dyDescent="0.35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</row>
    <row r="602" spans="1:38" ht="14.5" x14ac:dyDescent="0.35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</row>
    <row r="603" spans="1:38" ht="14.5" x14ac:dyDescent="0.35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</row>
    <row r="604" spans="1:38" ht="14.5" x14ac:dyDescent="0.35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</row>
    <row r="605" spans="1:38" ht="14.5" x14ac:dyDescent="0.3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</row>
    <row r="606" spans="1:38" ht="14.5" x14ac:dyDescent="0.35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</row>
    <row r="607" spans="1:38" ht="14.5" x14ac:dyDescent="0.35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</row>
    <row r="608" spans="1:38" ht="14.5" x14ac:dyDescent="0.35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</row>
    <row r="609" spans="1:38" ht="14.5" x14ac:dyDescent="0.35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</row>
    <row r="610" spans="1:38" ht="14.5" x14ac:dyDescent="0.35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</row>
    <row r="611" spans="1:38" ht="14.5" x14ac:dyDescent="0.35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</row>
    <row r="612" spans="1:38" ht="14.5" x14ac:dyDescent="0.35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</row>
    <row r="613" spans="1:38" ht="14.5" x14ac:dyDescent="0.35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</row>
    <row r="614" spans="1:38" ht="14.5" x14ac:dyDescent="0.35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</row>
    <row r="615" spans="1:38" ht="14.5" x14ac:dyDescent="0.3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</row>
    <row r="616" spans="1:38" ht="14.5" x14ac:dyDescent="0.35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</row>
    <row r="617" spans="1:38" ht="14.5" x14ac:dyDescent="0.35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</row>
    <row r="618" spans="1:38" ht="14.5" x14ac:dyDescent="0.35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</row>
    <row r="619" spans="1:38" ht="14.5" x14ac:dyDescent="0.35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</row>
    <row r="620" spans="1:38" ht="14.5" x14ac:dyDescent="0.35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</row>
    <row r="621" spans="1:38" ht="14.5" x14ac:dyDescent="0.35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</row>
    <row r="622" spans="1:38" ht="14.5" x14ac:dyDescent="0.35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</row>
    <row r="623" spans="1:38" ht="14.5" x14ac:dyDescent="0.35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</row>
    <row r="624" spans="1:38" ht="14.5" x14ac:dyDescent="0.35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</row>
    <row r="625" spans="1:38" ht="14.5" x14ac:dyDescent="0.3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</row>
    <row r="626" spans="1:38" ht="14.5" x14ac:dyDescent="0.35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</row>
    <row r="627" spans="1:38" ht="14.5" x14ac:dyDescent="0.35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</row>
    <row r="628" spans="1:38" ht="14.5" x14ac:dyDescent="0.35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</row>
    <row r="629" spans="1:38" ht="14.5" x14ac:dyDescent="0.35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</row>
    <row r="630" spans="1:38" ht="14.5" x14ac:dyDescent="0.35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</row>
    <row r="631" spans="1:38" ht="14.5" x14ac:dyDescent="0.35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</row>
    <row r="632" spans="1:38" ht="14.5" x14ac:dyDescent="0.35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</row>
    <row r="633" spans="1:38" ht="14.5" x14ac:dyDescent="0.35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</row>
    <row r="634" spans="1:38" ht="14.5" x14ac:dyDescent="0.35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</row>
    <row r="635" spans="1:38" ht="14.5" x14ac:dyDescent="0.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</row>
    <row r="636" spans="1:38" ht="14.5" x14ac:dyDescent="0.35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</row>
    <row r="637" spans="1:38" ht="14.5" x14ac:dyDescent="0.35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</row>
    <row r="638" spans="1:38" ht="14.5" x14ac:dyDescent="0.35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</row>
    <row r="639" spans="1:38" ht="14.5" x14ac:dyDescent="0.35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</row>
    <row r="640" spans="1:38" ht="14.5" x14ac:dyDescent="0.35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</row>
    <row r="641" spans="1:38" ht="14.5" x14ac:dyDescent="0.35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</row>
    <row r="642" spans="1:38" ht="14.5" x14ac:dyDescent="0.35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</row>
    <row r="643" spans="1:38" ht="14.5" x14ac:dyDescent="0.35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</row>
    <row r="644" spans="1:38" ht="14.5" x14ac:dyDescent="0.35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</row>
    <row r="645" spans="1:38" ht="14.5" x14ac:dyDescent="0.3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</row>
    <row r="646" spans="1:38" ht="14.5" x14ac:dyDescent="0.35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</row>
    <row r="647" spans="1:38" ht="14.5" x14ac:dyDescent="0.35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</row>
    <row r="648" spans="1:38" ht="14.5" x14ac:dyDescent="0.35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</row>
    <row r="649" spans="1:38" ht="14.5" x14ac:dyDescent="0.35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</row>
    <row r="650" spans="1:38" ht="14.5" x14ac:dyDescent="0.35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</row>
    <row r="651" spans="1:38" ht="14.5" x14ac:dyDescent="0.35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</row>
    <row r="652" spans="1:38" ht="14.5" x14ac:dyDescent="0.35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</row>
    <row r="653" spans="1:38" ht="14.5" x14ac:dyDescent="0.35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</row>
    <row r="654" spans="1:38" ht="14.5" x14ac:dyDescent="0.35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</row>
    <row r="655" spans="1:38" ht="14.5" x14ac:dyDescent="0.3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</row>
    <row r="656" spans="1:38" ht="14.5" x14ac:dyDescent="0.35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</row>
    <row r="657" spans="1:38" ht="14.5" x14ac:dyDescent="0.35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</row>
    <row r="658" spans="1:38" ht="14.5" x14ac:dyDescent="0.35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</row>
    <row r="659" spans="1:38" ht="14.5" x14ac:dyDescent="0.35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</row>
    <row r="660" spans="1:38" ht="14.5" x14ac:dyDescent="0.35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</row>
    <row r="661" spans="1:38" ht="14.5" x14ac:dyDescent="0.35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</row>
    <row r="662" spans="1:38" ht="14.5" x14ac:dyDescent="0.35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</row>
    <row r="663" spans="1:38" ht="14.5" x14ac:dyDescent="0.35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</row>
    <row r="664" spans="1:38" ht="14.5" x14ac:dyDescent="0.35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</row>
    <row r="665" spans="1:38" ht="14.5" x14ac:dyDescent="0.3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</row>
    <row r="666" spans="1:38" ht="14.5" x14ac:dyDescent="0.35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</row>
    <row r="667" spans="1:38" ht="14.5" x14ac:dyDescent="0.35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</row>
    <row r="668" spans="1:38" ht="14.5" x14ac:dyDescent="0.35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</row>
    <row r="669" spans="1:38" ht="14.5" x14ac:dyDescent="0.35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</row>
    <row r="670" spans="1:38" ht="14.5" x14ac:dyDescent="0.35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</row>
    <row r="671" spans="1:38" ht="14.5" x14ac:dyDescent="0.35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</row>
    <row r="672" spans="1:38" ht="14.5" x14ac:dyDescent="0.35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</row>
    <row r="673" spans="1:38" ht="14.5" x14ac:dyDescent="0.35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</row>
    <row r="674" spans="1:38" ht="14.5" x14ac:dyDescent="0.35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</row>
    <row r="675" spans="1:38" ht="14.5" x14ac:dyDescent="0.3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</row>
    <row r="676" spans="1:38" ht="14.5" x14ac:dyDescent="0.35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</row>
    <row r="677" spans="1:38" ht="14.5" x14ac:dyDescent="0.35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</row>
    <row r="678" spans="1:38" ht="14.5" x14ac:dyDescent="0.35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</row>
    <row r="679" spans="1:38" ht="14.5" x14ac:dyDescent="0.35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</row>
    <row r="680" spans="1:38" ht="14.5" x14ac:dyDescent="0.35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</row>
    <row r="681" spans="1:38" ht="14.5" x14ac:dyDescent="0.35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</row>
    <row r="682" spans="1:38" ht="14.5" x14ac:dyDescent="0.35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</row>
    <row r="683" spans="1:38" ht="14.5" x14ac:dyDescent="0.35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</row>
    <row r="684" spans="1:38" ht="14.5" x14ac:dyDescent="0.35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</row>
    <row r="685" spans="1:38" ht="14.5" x14ac:dyDescent="0.3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</row>
    <row r="686" spans="1:38" ht="14.5" x14ac:dyDescent="0.35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</row>
    <row r="687" spans="1:38" ht="14.5" x14ac:dyDescent="0.35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</row>
    <row r="688" spans="1:38" ht="14.5" x14ac:dyDescent="0.35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</row>
    <row r="689" spans="1:38" ht="14.5" x14ac:dyDescent="0.35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</row>
    <row r="690" spans="1:38" ht="14.5" x14ac:dyDescent="0.35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</row>
    <row r="691" spans="1:38" ht="14.5" x14ac:dyDescent="0.35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</row>
    <row r="692" spans="1:38" ht="14.5" x14ac:dyDescent="0.35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</row>
    <row r="693" spans="1:38" ht="14.5" x14ac:dyDescent="0.35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</row>
    <row r="694" spans="1:38" ht="14.5" x14ac:dyDescent="0.35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</row>
    <row r="695" spans="1:38" ht="14.5" x14ac:dyDescent="0.3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</row>
    <row r="696" spans="1:38" ht="14.5" x14ac:dyDescent="0.35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</row>
    <row r="697" spans="1:38" ht="14.5" x14ac:dyDescent="0.35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</row>
    <row r="698" spans="1:38" ht="14.5" x14ac:dyDescent="0.35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</row>
    <row r="699" spans="1:38" ht="14.5" x14ac:dyDescent="0.35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</row>
    <row r="700" spans="1:38" ht="14.5" x14ac:dyDescent="0.35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</row>
    <row r="701" spans="1:38" ht="14.5" x14ac:dyDescent="0.35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</row>
    <row r="702" spans="1:38" ht="14.5" x14ac:dyDescent="0.35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</row>
    <row r="703" spans="1:38" ht="14.5" x14ac:dyDescent="0.35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</row>
    <row r="704" spans="1:38" ht="14.5" x14ac:dyDescent="0.35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</row>
    <row r="705" spans="1:38" ht="14.5" x14ac:dyDescent="0.3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</row>
    <row r="706" spans="1:38" ht="14.5" x14ac:dyDescent="0.35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</row>
    <row r="707" spans="1:38" ht="14.5" x14ac:dyDescent="0.35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</row>
    <row r="708" spans="1:38" ht="14.5" x14ac:dyDescent="0.35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</row>
    <row r="709" spans="1:38" ht="14.5" x14ac:dyDescent="0.35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</row>
    <row r="710" spans="1:38" ht="14.5" x14ac:dyDescent="0.35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</row>
    <row r="711" spans="1:38" ht="14.5" x14ac:dyDescent="0.35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</row>
    <row r="712" spans="1:38" ht="14.5" x14ac:dyDescent="0.35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</row>
    <row r="713" spans="1:38" ht="14.5" x14ac:dyDescent="0.35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</row>
    <row r="714" spans="1:38" ht="14.5" x14ac:dyDescent="0.35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</row>
    <row r="715" spans="1:38" ht="14.5" x14ac:dyDescent="0.3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</row>
    <row r="716" spans="1:38" ht="14.5" x14ac:dyDescent="0.35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</row>
    <row r="717" spans="1:38" ht="14.5" x14ac:dyDescent="0.35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</row>
    <row r="718" spans="1:38" ht="14.5" x14ac:dyDescent="0.35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</row>
    <row r="719" spans="1:38" ht="14.5" x14ac:dyDescent="0.35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</row>
    <row r="720" spans="1:38" ht="14.5" x14ac:dyDescent="0.35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</row>
    <row r="721" spans="1:38" ht="14.5" x14ac:dyDescent="0.35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</row>
    <row r="722" spans="1:38" ht="14.5" x14ac:dyDescent="0.35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</row>
    <row r="723" spans="1:38" ht="14.5" x14ac:dyDescent="0.35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</row>
    <row r="724" spans="1:38" ht="14.5" x14ac:dyDescent="0.35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</row>
    <row r="725" spans="1:38" ht="14.5" x14ac:dyDescent="0.3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</row>
    <row r="726" spans="1:38" ht="14.5" x14ac:dyDescent="0.35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</row>
    <row r="727" spans="1:38" ht="14.5" x14ac:dyDescent="0.35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</row>
    <row r="728" spans="1:38" ht="14.5" x14ac:dyDescent="0.35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</row>
    <row r="729" spans="1:38" ht="14.5" x14ac:dyDescent="0.35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</row>
    <row r="730" spans="1:38" ht="14.5" x14ac:dyDescent="0.35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</row>
    <row r="731" spans="1:38" ht="14.5" x14ac:dyDescent="0.35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</row>
    <row r="732" spans="1:38" ht="14.5" x14ac:dyDescent="0.35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</row>
    <row r="733" spans="1:38" ht="14.5" x14ac:dyDescent="0.35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</row>
    <row r="734" spans="1:38" ht="14.5" x14ac:dyDescent="0.35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</row>
    <row r="735" spans="1:38" ht="14.5" x14ac:dyDescent="0.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</row>
    <row r="736" spans="1:38" ht="14.5" x14ac:dyDescent="0.35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</row>
    <row r="737" spans="1:38" ht="14.5" x14ac:dyDescent="0.35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</row>
    <row r="738" spans="1:38" ht="14.5" x14ac:dyDescent="0.35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</row>
    <row r="739" spans="1:38" ht="14.5" x14ac:dyDescent="0.35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</row>
    <row r="740" spans="1:38" ht="14.5" x14ac:dyDescent="0.35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</row>
    <row r="741" spans="1:38" ht="14.5" x14ac:dyDescent="0.35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</row>
    <row r="742" spans="1:38" ht="14.5" x14ac:dyDescent="0.35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</row>
    <row r="743" spans="1:38" ht="14.5" x14ac:dyDescent="0.35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</row>
    <row r="744" spans="1:38" ht="14.5" x14ac:dyDescent="0.35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</row>
    <row r="745" spans="1:38" ht="14.5" x14ac:dyDescent="0.3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</row>
    <row r="746" spans="1:38" ht="14.5" x14ac:dyDescent="0.35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</row>
    <row r="747" spans="1:38" ht="14.5" x14ac:dyDescent="0.35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</row>
    <row r="748" spans="1:38" ht="14.5" x14ac:dyDescent="0.35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</row>
    <row r="749" spans="1:38" ht="14.5" x14ac:dyDescent="0.35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</row>
    <row r="750" spans="1:38" ht="14.5" x14ac:dyDescent="0.35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</row>
    <row r="751" spans="1:38" ht="14.5" x14ac:dyDescent="0.35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</row>
    <row r="752" spans="1:38" ht="14.5" x14ac:dyDescent="0.35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</row>
    <row r="753" spans="1:38" ht="14.5" x14ac:dyDescent="0.35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</row>
    <row r="754" spans="1:38" ht="14.5" x14ac:dyDescent="0.35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</row>
    <row r="755" spans="1:38" ht="14.5" x14ac:dyDescent="0.3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</row>
    <row r="756" spans="1:38" ht="14.5" x14ac:dyDescent="0.35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</row>
    <row r="757" spans="1:38" ht="14.5" x14ac:dyDescent="0.35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</row>
    <row r="758" spans="1:38" ht="14.5" x14ac:dyDescent="0.35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</row>
    <row r="759" spans="1:38" ht="14.5" x14ac:dyDescent="0.35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</row>
    <row r="760" spans="1:38" ht="14.5" x14ac:dyDescent="0.35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</row>
    <row r="761" spans="1:38" ht="14.5" x14ac:dyDescent="0.35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</row>
    <row r="762" spans="1:38" ht="14.5" x14ac:dyDescent="0.35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</row>
    <row r="763" spans="1:38" ht="14.5" x14ac:dyDescent="0.35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</row>
    <row r="764" spans="1:38" ht="14.5" x14ac:dyDescent="0.35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</row>
    <row r="765" spans="1:38" ht="14.5" x14ac:dyDescent="0.3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</row>
    <row r="766" spans="1:38" ht="14.5" x14ac:dyDescent="0.35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</row>
    <row r="767" spans="1:38" ht="14.5" x14ac:dyDescent="0.35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</row>
    <row r="768" spans="1:38" ht="14.5" x14ac:dyDescent="0.35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</row>
    <row r="769" spans="1:38" ht="14.5" x14ac:dyDescent="0.35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</row>
    <row r="770" spans="1:38" ht="14.5" x14ac:dyDescent="0.35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</row>
    <row r="771" spans="1:38" ht="14.5" x14ac:dyDescent="0.35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</row>
    <row r="772" spans="1:38" ht="14.5" x14ac:dyDescent="0.35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</row>
    <row r="773" spans="1:38" ht="14.5" x14ac:dyDescent="0.35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</row>
    <row r="774" spans="1:38" ht="14.5" x14ac:dyDescent="0.35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</row>
    <row r="775" spans="1:38" ht="14.5" x14ac:dyDescent="0.3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</row>
    <row r="776" spans="1:38" ht="14.5" x14ac:dyDescent="0.35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</row>
    <row r="777" spans="1:38" ht="14.5" x14ac:dyDescent="0.35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</row>
    <row r="778" spans="1:38" ht="14.5" x14ac:dyDescent="0.35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</row>
    <row r="779" spans="1:38" ht="14.5" x14ac:dyDescent="0.35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</row>
    <row r="780" spans="1:38" ht="14.5" x14ac:dyDescent="0.35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</row>
    <row r="781" spans="1:38" ht="14.5" x14ac:dyDescent="0.35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</row>
    <row r="782" spans="1:38" ht="14.5" x14ac:dyDescent="0.35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</row>
    <row r="783" spans="1:38" ht="14.5" x14ac:dyDescent="0.35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</row>
    <row r="784" spans="1:38" ht="14.5" x14ac:dyDescent="0.35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</row>
    <row r="785" spans="1:38" ht="14.5" x14ac:dyDescent="0.3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</row>
    <row r="786" spans="1:38" ht="14.5" x14ac:dyDescent="0.35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</row>
    <row r="787" spans="1:38" ht="14.5" x14ac:dyDescent="0.35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</row>
    <row r="788" spans="1:38" ht="14.5" x14ac:dyDescent="0.35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</row>
    <row r="789" spans="1:38" ht="14.5" x14ac:dyDescent="0.35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</row>
    <row r="790" spans="1:38" ht="14.5" x14ac:dyDescent="0.35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</row>
    <row r="791" spans="1:38" ht="14.5" x14ac:dyDescent="0.35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</row>
    <row r="792" spans="1:38" ht="14.5" x14ac:dyDescent="0.35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</row>
    <row r="793" spans="1:38" ht="14.5" x14ac:dyDescent="0.35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</row>
    <row r="794" spans="1:38" ht="14.5" x14ac:dyDescent="0.35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</row>
    <row r="795" spans="1:38" ht="14.5" x14ac:dyDescent="0.3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</row>
    <row r="796" spans="1:38" ht="14.5" x14ac:dyDescent="0.35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</row>
    <row r="797" spans="1:38" ht="14.5" x14ac:dyDescent="0.35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</row>
    <row r="798" spans="1:38" ht="14.5" x14ac:dyDescent="0.35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</row>
    <row r="799" spans="1:38" ht="14.5" x14ac:dyDescent="0.35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</row>
    <row r="800" spans="1:38" ht="14.5" x14ac:dyDescent="0.35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</row>
    <row r="801" spans="1:38" ht="14.5" x14ac:dyDescent="0.35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</row>
    <row r="802" spans="1:38" ht="14.5" x14ac:dyDescent="0.35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</row>
    <row r="803" spans="1:38" ht="14.5" x14ac:dyDescent="0.35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</row>
    <row r="804" spans="1:38" ht="14.5" x14ac:dyDescent="0.35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</row>
    <row r="805" spans="1:38" ht="14.5" x14ac:dyDescent="0.3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</row>
    <row r="806" spans="1:38" ht="14.5" x14ac:dyDescent="0.35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</row>
    <row r="807" spans="1:38" ht="14.5" x14ac:dyDescent="0.35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</row>
    <row r="808" spans="1:38" ht="14.5" x14ac:dyDescent="0.35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</row>
    <row r="809" spans="1:38" ht="14.5" x14ac:dyDescent="0.35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</row>
    <row r="810" spans="1:38" ht="14.5" x14ac:dyDescent="0.35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</row>
    <row r="811" spans="1:38" ht="14.5" x14ac:dyDescent="0.35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</row>
    <row r="812" spans="1:38" ht="14.5" x14ac:dyDescent="0.35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</row>
    <row r="813" spans="1:38" ht="14.5" x14ac:dyDescent="0.35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</row>
    <row r="814" spans="1:38" ht="14.5" x14ac:dyDescent="0.35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</row>
    <row r="815" spans="1:38" ht="14.5" x14ac:dyDescent="0.3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</row>
    <row r="816" spans="1:38" ht="14.5" x14ac:dyDescent="0.35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</row>
    <row r="817" spans="1:38" ht="14.5" x14ac:dyDescent="0.35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</row>
    <row r="818" spans="1:38" ht="14.5" x14ac:dyDescent="0.35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</row>
    <row r="819" spans="1:38" ht="14.5" x14ac:dyDescent="0.35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</row>
    <row r="820" spans="1:38" ht="14.5" x14ac:dyDescent="0.35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</row>
    <row r="821" spans="1:38" ht="14.5" x14ac:dyDescent="0.35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</row>
    <row r="822" spans="1:38" ht="14.5" x14ac:dyDescent="0.35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</row>
    <row r="823" spans="1:38" ht="14.5" x14ac:dyDescent="0.35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</row>
    <row r="824" spans="1:38" ht="14.5" x14ac:dyDescent="0.35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</row>
    <row r="825" spans="1:38" ht="14.5" x14ac:dyDescent="0.3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</row>
    <row r="826" spans="1:38" ht="14.5" x14ac:dyDescent="0.35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</row>
    <row r="827" spans="1:38" ht="14.5" x14ac:dyDescent="0.35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</row>
    <row r="828" spans="1:38" ht="14.5" x14ac:dyDescent="0.35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</row>
    <row r="829" spans="1:38" ht="14.5" x14ac:dyDescent="0.35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</row>
    <row r="830" spans="1:38" ht="14.5" x14ac:dyDescent="0.35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</row>
    <row r="831" spans="1:38" ht="14.5" x14ac:dyDescent="0.35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</row>
    <row r="832" spans="1:38" ht="14.5" x14ac:dyDescent="0.35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</row>
    <row r="833" spans="1:38" ht="14.5" x14ac:dyDescent="0.35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</row>
    <row r="834" spans="1:38" ht="14.5" x14ac:dyDescent="0.35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</row>
    <row r="835" spans="1:38" ht="14.5" x14ac:dyDescent="0.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</row>
    <row r="836" spans="1:38" ht="14.5" x14ac:dyDescent="0.35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</row>
    <row r="837" spans="1:38" ht="14.5" x14ac:dyDescent="0.35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</row>
    <row r="838" spans="1:38" ht="14.5" x14ac:dyDescent="0.35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</row>
    <row r="839" spans="1:38" ht="14.5" x14ac:dyDescent="0.35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</row>
    <row r="840" spans="1:38" ht="14.5" x14ac:dyDescent="0.35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</row>
    <row r="841" spans="1:38" ht="14.5" x14ac:dyDescent="0.35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</row>
    <row r="842" spans="1:38" ht="14.5" x14ac:dyDescent="0.35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</row>
    <row r="843" spans="1:38" ht="14.5" x14ac:dyDescent="0.35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</row>
    <row r="844" spans="1:38" ht="14.5" x14ac:dyDescent="0.35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</row>
    <row r="845" spans="1:38" ht="14.5" x14ac:dyDescent="0.3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</row>
    <row r="846" spans="1:38" ht="14.5" x14ac:dyDescent="0.35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</row>
    <row r="847" spans="1:38" ht="14.5" x14ac:dyDescent="0.35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</row>
    <row r="848" spans="1:38" ht="14.5" x14ac:dyDescent="0.35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</row>
    <row r="849" spans="1:38" ht="14.5" x14ac:dyDescent="0.35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</row>
    <row r="850" spans="1:38" ht="14.5" x14ac:dyDescent="0.35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</row>
    <row r="851" spans="1:38" ht="14.5" x14ac:dyDescent="0.35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</row>
    <row r="852" spans="1:38" ht="14.5" x14ac:dyDescent="0.35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</row>
    <row r="853" spans="1:38" ht="14.5" x14ac:dyDescent="0.35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</row>
    <row r="854" spans="1:38" ht="14.5" x14ac:dyDescent="0.35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</row>
    <row r="855" spans="1:38" ht="14.5" x14ac:dyDescent="0.3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</row>
    <row r="856" spans="1:38" ht="14.5" x14ac:dyDescent="0.35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</row>
    <row r="857" spans="1:38" ht="14.5" x14ac:dyDescent="0.35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</row>
    <row r="858" spans="1:38" ht="14.5" x14ac:dyDescent="0.35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</row>
    <row r="859" spans="1:38" ht="14.5" x14ac:dyDescent="0.35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</row>
    <row r="860" spans="1:38" ht="14.5" x14ac:dyDescent="0.35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</row>
    <row r="861" spans="1:38" ht="14.5" x14ac:dyDescent="0.35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</row>
    <row r="862" spans="1:38" ht="14.5" x14ac:dyDescent="0.35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</row>
    <row r="863" spans="1:38" ht="14.5" x14ac:dyDescent="0.35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</row>
    <row r="864" spans="1:38" ht="14.5" x14ac:dyDescent="0.35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</row>
    <row r="865" spans="1:38" ht="14.5" x14ac:dyDescent="0.3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</row>
    <row r="866" spans="1:38" ht="14.5" x14ac:dyDescent="0.35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</row>
    <row r="867" spans="1:38" ht="14.5" x14ac:dyDescent="0.35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</row>
    <row r="868" spans="1:38" ht="14.5" x14ac:dyDescent="0.35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</row>
    <row r="869" spans="1:38" ht="14.5" x14ac:dyDescent="0.35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</row>
    <row r="870" spans="1:38" ht="14.5" x14ac:dyDescent="0.35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</row>
    <row r="871" spans="1:38" ht="14.5" x14ac:dyDescent="0.35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</row>
    <row r="872" spans="1:38" ht="14.5" x14ac:dyDescent="0.35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</row>
    <row r="873" spans="1:38" ht="14.5" x14ac:dyDescent="0.35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</row>
    <row r="874" spans="1:38" ht="14.5" x14ac:dyDescent="0.35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</row>
    <row r="875" spans="1:38" ht="14.5" x14ac:dyDescent="0.3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</row>
    <row r="876" spans="1:38" ht="14.5" x14ac:dyDescent="0.35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</row>
    <row r="877" spans="1:38" ht="14.5" x14ac:dyDescent="0.35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</row>
    <row r="878" spans="1:38" ht="14.5" x14ac:dyDescent="0.35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</row>
    <row r="879" spans="1:38" ht="14.5" x14ac:dyDescent="0.35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</row>
    <row r="880" spans="1:38" ht="14.5" x14ac:dyDescent="0.35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</row>
    <row r="881" spans="1:38" ht="14.5" x14ac:dyDescent="0.35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</row>
    <row r="882" spans="1:38" ht="14.5" x14ac:dyDescent="0.35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</row>
    <row r="883" spans="1:38" ht="14.5" x14ac:dyDescent="0.35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</row>
    <row r="884" spans="1:38" ht="14.5" x14ac:dyDescent="0.35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</row>
    <row r="885" spans="1:38" ht="14.5" x14ac:dyDescent="0.3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</row>
    <row r="886" spans="1:38" ht="14.5" x14ac:dyDescent="0.35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</row>
    <row r="887" spans="1:38" ht="14.5" x14ac:dyDescent="0.35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</row>
    <row r="888" spans="1:38" ht="14.5" x14ac:dyDescent="0.35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</row>
    <row r="889" spans="1:38" ht="14.5" x14ac:dyDescent="0.35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</row>
    <row r="890" spans="1:38" ht="14.5" x14ac:dyDescent="0.35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</row>
    <row r="891" spans="1:38" ht="14.5" x14ac:dyDescent="0.35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</row>
    <row r="892" spans="1:38" ht="14.5" x14ac:dyDescent="0.35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</row>
    <row r="893" spans="1:38" ht="14.5" x14ac:dyDescent="0.35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</row>
    <row r="894" spans="1:38" ht="14.5" x14ac:dyDescent="0.35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</row>
    <row r="895" spans="1:38" ht="14.5" x14ac:dyDescent="0.3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</row>
    <row r="896" spans="1:38" ht="14.5" x14ac:dyDescent="0.35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</row>
    <row r="897" spans="1:38" ht="14.5" x14ac:dyDescent="0.35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</row>
    <row r="898" spans="1:38" ht="14.5" x14ac:dyDescent="0.35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</row>
    <row r="899" spans="1:38" ht="14.5" x14ac:dyDescent="0.35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</row>
  </sheetData>
  <autoFilter ref="A1:AL43" xr:uid="{00000000-0009-0000-0000-000001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4F1C-7F30-4B7A-9588-F3A342EB2607}">
  <dimension ref="A1:D152"/>
  <sheetViews>
    <sheetView workbookViewId="0">
      <selection sqref="A1:XFD1048576"/>
    </sheetView>
  </sheetViews>
  <sheetFormatPr baseColWidth="10" defaultRowHeight="14.5" x14ac:dyDescent="0.35"/>
  <cols>
    <col min="1" max="1" width="42.81640625" bestFit="1" customWidth="1"/>
    <col min="2" max="2" width="35.7265625" bestFit="1" customWidth="1"/>
    <col min="3" max="3" width="53.1796875" bestFit="1" customWidth="1"/>
    <col min="4" max="4" width="63.54296875" bestFit="1" customWidth="1"/>
  </cols>
  <sheetData>
    <row r="1" spans="1:4" x14ac:dyDescent="0.35">
      <c r="A1" s="33" t="s">
        <v>337</v>
      </c>
      <c r="B1" s="33" t="s">
        <v>569</v>
      </c>
      <c r="C1" s="33" t="s">
        <v>570</v>
      </c>
      <c r="D1" s="33" t="s">
        <v>571</v>
      </c>
    </row>
    <row r="2" spans="1:4" x14ac:dyDescent="0.35">
      <c r="A2" s="52" t="s">
        <v>725</v>
      </c>
      <c r="B2" t="s">
        <v>572</v>
      </c>
      <c r="C2" t="s">
        <v>573</v>
      </c>
      <c r="D2" t="s">
        <v>574</v>
      </c>
    </row>
    <row r="3" spans="1:4" x14ac:dyDescent="0.35">
      <c r="A3" s="52" t="s">
        <v>725</v>
      </c>
      <c r="B3" t="s">
        <v>572</v>
      </c>
      <c r="C3" t="s">
        <v>575</v>
      </c>
      <c r="D3" t="s">
        <v>576</v>
      </c>
    </row>
    <row r="4" spans="1:4" x14ac:dyDescent="0.35">
      <c r="A4" s="52" t="s">
        <v>725</v>
      </c>
      <c r="B4" t="s">
        <v>572</v>
      </c>
      <c r="C4" t="s">
        <v>577</v>
      </c>
      <c r="D4" t="s">
        <v>578</v>
      </c>
    </row>
    <row r="5" spans="1:4" x14ac:dyDescent="0.35">
      <c r="A5" s="52" t="s">
        <v>725</v>
      </c>
      <c r="B5" t="s">
        <v>572</v>
      </c>
      <c r="C5" t="s">
        <v>579</v>
      </c>
      <c r="D5" t="s">
        <v>580</v>
      </c>
    </row>
    <row r="6" spans="1:4" x14ac:dyDescent="0.35">
      <c r="A6" s="52" t="s">
        <v>725</v>
      </c>
      <c r="B6" t="s">
        <v>572</v>
      </c>
      <c r="C6" t="s">
        <v>581</v>
      </c>
      <c r="D6" t="s">
        <v>582</v>
      </c>
    </row>
    <row r="7" spans="1:4" x14ac:dyDescent="0.35">
      <c r="A7" s="52" t="s">
        <v>725</v>
      </c>
      <c r="B7" t="s">
        <v>572</v>
      </c>
      <c r="C7" t="s">
        <v>583</v>
      </c>
      <c r="D7" t="s">
        <v>584</v>
      </c>
    </row>
    <row r="8" spans="1:4" x14ac:dyDescent="0.35">
      <c r="A8" s="52" t="s">
        <v>725</v>
      </c>
      <c r="B8" t="s">
        <v>572</v>
      </c>
      <c r="C8" t="s">
        <v>585</v>
      </c>
      <c r="D8" t="s">
        <v>586</v>
      </c>
    </row>
    <row r="9" spans="1:4" x14ac:dyDescent="0.35">
      <c r="A9" s="52" t="s">
        <v>725</v>
      </c>
      <c r="B9" t="s">
        <v>572</v>
      </c>
      <c r="C9" t="s">
        <v>587</v>
      </c>
      <c r="D9" t="s">
        <v>588</v>
      </c>
    </row>
    <row r="10" spans="1:4" x14ac:dyDescent="0.35">
      <c r="A10" s="52" t="s">
        <v>725</v>
      </c>
      <c r="B10" t="s">
        <v>572</v>
      </c>
      <c r="C10" t="s">
        <v>589</v>
      </c>
      <c r="D10" t="s">
        <v>590</v>
      </c>
    </row>
    <row r="11" spans="1:4" x14ac:dyDescent="0.35">
      <c r="A11" s="52" t="s">
        <v>725</v>
      </c>
      <c r="B11" t="s">
        <v>572</v>
      </c>
      <c r="C11" t="s">
        <v>591</v>
      </c>
      <c r="D11" t="s">
        <v>592</v>
      </c>
    </row>
    <row r="12" spans="1:4" x14ac:dyDescent="0.35">
      <c r="A12" s="52" t="s">
        <v>725</v>
      </c>
      <c r="B12" t="s">
        <v>593</v>
      </c>
      <c r="C12" t="s">
        <v>594</v>
      </c>
      <c r="D12" t="s">
        <v>595</v>
      </c>
    </row>
    <row r="13" spans="1:4" x14ac:dyDescent="0.35">
      <c r="A13" s="52" t="s">
        <v>725</v>
      </c>
      <c r="B13" t="s">
        <v>593</v>
      </c>
      <c r="C13" t="s">
        <v>596</v>
      </c>
      <c r="D13" t="s">
        <v>597</v>
      </c>
    </row>
    <row r="14" spans="1:4" x14ac:dyDescent="0.35">
      <c r="A14" s="52" t="s">
        <v>725</v>
      </c>
      <c r="B14" t="s">
        <v>593</v>
      </c>
      <c r="C14" t="s">
        <v>598</v>
      </c>
      <c r="D14" t="s">
        <v>599</v>
      </c>
    </row>
    <row r="15" spans="1:4" x14ac:dyDescent="0.35">
      <c r="A15" s="52" t="s">
        <v>725</v>
      </c>
      <c r="B15" t="s">
        <v>593</v>
      </c>
      <c r="C15" t="s">
        <v>600</v>
      </c>
      <c r="D15" t="s">
        <v>601</v>
      </c>
    </row>
    <row r="16" spans="1:4" x14ac:dyDescent="0.35">
      <c r="A16" s="52" t="s">
        <v>725</v>
      </c>
      <c r="B16" t="s">
        <v>593</v>
      </c>
      <c r="C16" t="s">
        <v>602</v>
      </c>
      <c r="D16" t="s">
        <v>603</v>
      </c>
    </row>
    <row r="17" spans="1:4" x14ac:dyDescent="0.35">
      <c r="A17" s="52" t="s">
        <v>725</v>
      </c>
      <c r="B17" t="s">
        <v>604</v>
      </c>
      <c r="C17" t="s">
        <v>591</v>
      </c>
      <c r="D17" t="s">
        <v>605</v>
      </c>
    </row>
    <row r="18" spans="1:4" x14ac:dyDescent="0.35">
      <c r="A18" s="52" t="s">
        <v>725</v>
      </c>
      <c r="B18" t="s">
        <v>604</v>
      </c>
      <c r="C18" t="s">
        <v>606</v>
      </c>
      <c r="D18" t="s">
        <v>607</v>
      </c>
    </row>
    <row r="19" spans="1:4" x14ac:dyDescent="0.35">
      <c r="A19" s="52" t="s">
        <v>725</v>
      </c>
      <c r="B19" t="s">
        <v>608</v>
      </c>
      <c r="C19" t="s">
        <v>609</v>
      </c>
      <c r="D19" t="s">
        <v>610</v>
      </c>
    </row>
    <row r="20" spans="1:4" x14ac:dyDescent="0.35">
      <c r="A20" s="52" t="s">
        <v>725</v>
      </c>
      <c r="B20" t="s">
        <v>608</v>
      </c>
      <c r="C20" t="s">
        <v>611</v>
      </c>
      <c r="D20" t="s">
        <v>612</v>
      </c>
    </row>
    <row r="21" spans="1:4" x14ac:dyDescent="0.35">
      <c r="A21" s="52" t="s">
        <v>725</v>
      </c>
      <c r="B21" t="s">
        <v>608</v>
      </c>
      <c r="C21" t="s">
        <v>613</v>
      </c>
      <c r="D21" t="s">
        <v>614</v>
      </c>
    </row>
    <row r="22" spans="1:4" x14ac:dyDescent="0.35">
      <c r="A22" s="52" t="s">
        <v>725</v>
      </c>
      <c r="B22" t="s">
        <v>608</v>
      </c>
      <c r="C22" t="s">
        <v>615</v>
      </c>
      <c r="D22" t="s">
        <v>616</v>
      </c>
    </row>
    <row r="23" spans="1:4" x14ac:dyDescent="0.35">
      <c r="A23" s="52" t="s">
        <v>725</v>
      </c>
      <c r="B23" t="s">
        <v>608</v>
      </c>
      <c r="C23" t="s">
        <v>617</v>
      </c>
      <c r="D23" t="s">
        <v>618</v>
      </c>
    </row>
    <row r="24" spans="1:4" x14ac:dyDescent="0.35">
      <c r="A24" s="52" t="s">
        <v>725</v>
      </c>
      <c r="B24" t="s">
        <v>608</v>
      </c>
      <c r="C24" t="s">
        <v>619</v>
      </c>
      <c r="D24" t="s">
        <v>620</v>
      </c>
    </row>
    <row r="25" spans="1:4" x14ac:dyDescent="0.35">
      <c r="A25" s="52" t="s">
        <v>725</v>
      </c>
      <c r="B25" t="s">
        <v>608</v>
      </c>
      <c r="C25" t="s">
        <v>598</v>
      </c>
      <c r="D25" t="s">
        <v>621</v>
      </c>
    </row>
    <row r="26" spans="1:4" x14ac:dyDescent="0.35">
      <c r="A26" s="52" t="s">
        <v>725</v>
      </c>
      <c r="B26" t="s">
        <v>608</v>
      </c>
      <c r="C26" t="s">
        <v>622</v>
      </c>
      <c r="D26" t="s">
        <v>623</v>
      </c>
    </row>
    <row r="27" spans="1:4" x14ac:dyDescent="0.35">
      <c r="A27" s="52" t="s">
        <v>725</v>
      </c>
      <c r="B27" t="s">
        <v>624</v>
      </c>
      <c r="C27" t="s">
        <v>625</v>
      </c>
      <c r="D27" t="s">
        <v>626</v>
      </c>
    </row>
    <row r="28" spans="1:4" x14ac:dyDescent="0.35">
      <c r="A28" s="52" t="s">
        <v>725</v>
      </c>
      <c r="B28" t="s">
        <v>624</v>
      </c>
      <c r="C28" t="s">
        <v>627</v>
      </c>
      <c r="D28" t="s">
        <v>628</v>
      </c>
    </row>
    <row r="29" spans="1:4" x14ac:dyDescent="0.35">
      <c r="A29" s="52" t="s">
        <v>725</v>
      </c>
      <c r="B29" t="s">
        <v>624</v>
      </c>
      <c r="C29" t="s">
        <v>629</v>
      </c>
      <c r="D29" t="s">
        <v>630</v>
      </c>
    </row>
    <row r="30" spans="1:4" x14ac:dyDescent="0.35">
      <c r="A30" s="52" t="s">
        <v>725</v>
      </c>
      <c r="B30" t="s">
        <v>631</v>
      </c>
      <c r="C30" t="s">
        <v>632</v>
      </c>
      <c r="D30" t="s">
        <v>633</v>
      </c>
    </row>
    <row r="31" spans="1:4" x14ac:dyDescent="0.35">
      <c r="A31" s="52" t="s">
        <v>725</v>
      </c>
      <c r="B31" t="s">
        <v>631</v>
      </c>
      <c r="C31" t="s">
        <v>609</v>
      </c>
      <c r="D31" t="s">
        <v>634</v>
      </c>
    </row>
    <row r="32" spans="1:4" x14ac:dyDescent="0.35">
      <c r="A32" s="52" t="s">
        <v>725</v>
      </c>
      <c r="B32" t="s">
        <v>631</v>
      </c>
      <c r="C32" t="s">
        <v>635</v>
      </c>
      <c r="D32" t="s">
        <v>636</v>
      </c>
    </row>
    <row r="33" spans="1:4" x14ac:dyDescent="0.35">
      <c r="A33" s="52" t="s">
        <v>725</v>
      </c>
      <c r="B33" t="s">
        <v>631</v>
      </c>
      <c r="C33" t="s">
        <v>637</v>
      </c>
      <c r="D33" t="s">
        <v>638</v>
      </c>
    </row>
    <row r="34" spans="1:4" x14ac:dyDescent="0.35">
      <c r="A34" s="52" t="s">
        <v>725</v>
      </c>
      <c r="B34" t="s">
        <v>631</v>
      </c>
      <c r="C34" t="s">
        <v>639</v>
      </c>
      <c r="D34" t="s">
        <v>640</v>
      </c>
    </row>
    <row r="35" spans="1:4" x14ac:dyDescent="0.35">
      <c r="A35" s="52" t="s">
        <v>725</v>
      </c>
      <c r="B35" t="s">
        <v>641</v>
      </c>
      <c r="C35" t="s">
        <v>642</v>
      </c>
      <c r="D35" t="s">
        <v>643</v>
      </c>
    </row>
    <row r="36" spans="1:4" x14ac:dyDescent="0.35">
      <c r="A36" s="52" t="s">
        <v>725</v>
      </c>
      <c r="B36" t="s">
        <v>641</v>
      </c>
      <c r="C36" t="s">
        <v>644</v>
      </c>
      <c r="D36" t="s">
        <v>645</v>
      </c>
    </row>
    <row r="37" spans="1:4" x14ac:dyDescent="0.35">
      <c r="A37" s="52" t="s">
        <v>725</v>
      </c>
      <c r="B37" t="s">
        <v>641</v>
      </c>
      <c r="C37" t="s">
        <v>646</v>
      </c>
      <c r="D37" t="s">
        <v>647</v>
      </c>
    </row>
    <row r="38" spans="1:4" x14ac:dyDescent="0.35">
      <c r="A38" s="52" t="s">
        <v>725</v>
      </c>
      <c r="B38" t="s">
        <v>641</v>
      </c>
      <c r="C38" t="s">
        <v>648</v>
      </c>
      <c r="D38" t="s">
        <v>649</v>
      </c>
    </row>
    <row r="39" spans="1:4" x14ac:dyDescent="0.35">
      <c r="A39" s="52" t="s">
        <v>725</v>
      </c>
      <c r="B39" t="s">
        <v>650</v>
      </c>
      <c r="C39" t="s">
        <v>651</v>
      </c>
      <c r="D39" t="s">
        <v>652</v>
      </c>
    </row>
    <row r="40" spans="1:4" x14ac:dyDescent="0.35">
      <c r="A40" s="52" t="s">
        <v>725</v>
      </c>
      <c r="B40" t="s">
        <v>650</v>
      </c>
      <c r="C40" t="s">
        <v>653</v>
      </c>
      <c r="D40" t="s">
        <v>654</v>
      </c>
    </row>
    <row r="41" spans="1:4" x14ac:dyDescent="0.35">
      <c r="A41" s="52" t="s">
        <v>725</v>
      </c>
      <c r="B41" t="s">
        <v>650</v>
      </c>
      <c r="C41" t="s">
        <v>619</v>
      </c>
      <c r="D41" t="s">
        <v>655</v>
      </c>
    </row>
    <row r="42" spans="1:4" x14ac:dyDescent="0.35">
      <c r="A42" s="52" t="s">
        <v>725</v>
      </c>
      <c r="B42" t="s">
        <v>650</v>
      </c>
      <c r="C42" t="s">
        <v>617</v>
      </c>
      <c r="D42" t="s">
        <v>656</v>
      </c>
    </row>
    <row r="43" spans="1:4" x14ac:dyDescent="0.35">
      <c r="A43" s="52" t="s">
        <v>725</v>
      </c>
      <c r="B43" t="s">
        <v>650</v>
      </c>
      <c r="C43" t="s">
        <v>600</v>
      </c>
      <c r="D43" t="s">
        <v>657</v>
      </c>
    </row>
    <row r="44" spans="1:4" x14ac:dyDescent="0.35">
      <c r="A44" s="52" t="s">
        <v>725</v>
      </c>
      <c r="B44" t="s">
        <v>650</v>
      </c>
      <c r="C44" t="s">
        <v>658</v>
      </c>
      <c r="D44" t="s">
        <v>659</v>
      </c>
    </row>
    <row r="45" spans="1:4" x14ac:dyDescent="0.35">
      <c r="A45" s="52" t="s">
        <v>725</v>
      </c>
      <c r="B45" t="s">
        <v>650</v>
      </c>
      <c r="C45" t="s">
        <v>591</v>
      </c>
      <c r="D45" t="s">
        <v>660</v>
      </c>
    </row>
    <row r="46" spans="1:4" x14ac:dyDescent="0.35">
      <c r="A46" s="52" t="s">
        <v>724</v>
      </c>
      <c r="B46" t="s">
        <v>572</v>
      </c>
      <c r="C46" t="s">
        <v>573</v>
      </c>
      <c r="D46" t="s">
        <v>661</v>
      </c>
    </row>
    <row r="47" spans="1:4" x14ac:dyDescent="0.35">
      <c r="A47" s="52" t="s">
        <v>724</v>
      </c>
      <c r="B47" t="s">
        <v>572</v>
      </c>
      <c r="C47" t="s">
        <v>575</v>
      </c>
      <c r="D47" t="s">
        <v>662</v>
      </c>
    </row>
    <row r="48" spans="1:4" x14ac:dyDescent="0.35">
      <c r="A48" s="52" t="s">
        <v>724</v>
      </c>
      <c r="B48" t="s">
        <v>572</v>
      </c>
      <c r="C48" t="s">
        <v>577</v>
      </c>
      <c r="D48" t="s">
        <v>663</v>
      </c>
    </row>
    <row r="49" spans="1:4" x14ac:dyDescent="0.35">
      <c r="A49" s="52" t="s">
        <v>724</v>
      </c>
      <c r="B49" t="s">
        <v>572</v>
      </c>
      <c r="C49" t="s">
        <v>579</v>
      </c>
      <c r="D49" t="s">
        <v>664</v>
      </c>
    </row>
    <row r="50" spans="1:4" x14ac:dyDescent="0.35">
      <c r="A50" s="52" t="s">
        <v>724</v>
      </c>
      <c r="B50" t="s">
        <v>572</v>
      </c>
      <c r="C50" t="s">
        <v>665</v>
      </c>
      <c r="D50" t="s">
        <v>666</v>
      </c>
    </row>
    <row r="51" spans="1:4" x14ac:dyDescent="0.35">
      <c r="A51" s="52" t="s">
        <v>724</v>
      </c>
      <c r="B51" t="s">
        <v>572</v>
      </c>
      <c r="C51" t="s">
        <v>583</v>
      </c>
      <c r="D51" t="s">
        <v>667</v>
      </c>
    </row>
    <row r="52" spans="1:4" x14ac:dyDescent="0.35">
      <c r="A52" s="52" t="s">
        <v>724</v>
      </c>
      <c r="B52" t="s">
        <v>572</v>
      </c>
      <c r="C52" t="s">
        <v>585</v>
      </c>
      <c r="D52" t="s">
        <v>586</v>
      </c>
    </row>
    <row r="53" spans="1:4" x14ac:dyDescent="0.35">
      <c r="A53" s="52" t="s">
        <v>724</v>
      </c>
      <c r="B53" t="s">
        <v>572</v>
      </c>
      <c r="C53" t="s">
        <v>668</v>
      </c>
      <c r="D53" t="s">
        <v>669</v>
      </c>
    </row>
    <row r="54" spans="1:4" x14ac:dyDescent="0.35">
      <c r="A54" s="52" t="s">
        <v>724</v>
      </c>
      <c r="B54" t="s">
        <v>572</v>
      </c>
      <c r="C54" t="s">
        <v>591</v>
      </c>
      <c r="D54" t="s">
        <v>670</v>
      </c>
    </row>
    <row r="55" spans="1:4" x14ac:dyDescent="0.35">
      <c r="A55" s="52" t="s">
        <v>724</v>
      </c>
      <c r="B55" t="s">
        <v>671</v>
      </c>
      <c r="C55" t="s">
        <v>672</v>
      </c>
      <c r="D55" t="s">
        <v>673</v>
      </c>
    </row>
    <row r="56" spans="1:4" x14ac:dyDescent="0.35">
      <c r="A56" s="52" t="s">
        <v>724</v>
      </c>
      <c r="B56" t="s">
        <v>671</v>
      </c>
      <c r="C56" t="s">
        <v>674</v>
      </c>
      <c r="D56" t="s">
        <v>675</v>
      </c>
    </row>
    <row r="57" spans="1:4" x14ac:dyDescent="0.35">
      <c r="A57" s="52" t="s">
        <v>724</v>
      </c>
      <c r="B57" t="s">
        <v>671</v>
      </c>
      <c r="C57" t="s">
        <v>598</v>
      </c>
      <c r="D57" t="s">
        <v>676</v>
      </c>
    </row>
    <row r="58" spans="1:4" x14ac:dyDescent="0.35">
      <c r="A58" s="52" t="s">
        <v>724</v>
      </c>
      <c r="B58" t="s">
        <v>671</v>
      </c>
      <c r="C58" t="s">
        <v>600</v>
      </c>
      <c r="D58" t="s">
        <v>677</v>
      </c>
    </row>
    <row r="59" spans="1:4" x14ac:dyDescent="0.35">
      <c r="A59" s="52" t="s">
        <v>724</v>
      </c>
      <c r="B59" t="s">
        <v>678</v>
      </c>
      <c r="C59" t="s">
        <v>679</v>
      </c>
      <c r="D59" t="s">
        <v>680</v>
      </c>
    </row>
    <row r="60" spans="1:4" x14ac:dyDescent="0.35">
      <c r="A60" s="52" t="s">
        <v>724</v>
      </c>
      <c r="B60" t="s">
        <v>678</v>
      </c>
      <c r="C60" t="s">
        <v>681</v>
      </c>
      <c r="D60" t="s">
        <v>682</v>
      </c>
    </row>
    <row r="61" spans="1:4" x14ac:dyDescent="0.35">
      <c r="A61" s="52" t="s">
        <v>724</v>
      </c>
      <c r="B61" t="s">
        <v>683</v>
      </c>
      <c r="C61" t="s">
        <v>684</v>
      </c>
      <c r="D61" t="s">
        <v>685</v>
      </c>
    </row>
    <row r="62" spans="1:4" x14ac:dyDescent="0.35">
      <c r="A62" s="52" t="s">
        <v>724</v>
      </c>
      <c r="B62" t="s">
        <v>686</v>
      </c>
      <c r="C62" t="s">
        <v>611</v>
      </c>
      <c r="D62" t="s">
        <v>687</v>
      </c>
    </row>
    <row r="63" spans="1:4" x14ac:dyDescent="0.35">
      <c r="A63" s="52" t="s">
        <v>724</v>
      </c>
      <c r="B63" t="s">
        <v>686</v>
      </c>
      <c r="C63" t="s">
        <v>688</v>
      </c>
      <c r="D63" t="s">
        <v>689</v>
      </c>
    </row>
    <row r="64" spans="1:4" x14ac:dyDescent="0.35">
      <c r="A64" s="52" t="s">
        <v>724</v>
      </c>
      <c r="B64" t="s">
        <v>690</v>
      </c>
      <c r="C64" t="s">
        <v>691</v>
      </c>
      <c r="D64" t="s">
        <v>692</v>
      </c>
    </row>
    <row r="65" spans="1:4" x14ac:dyDescent="0.35">
      <c r="A65" s="52" t="s">
        <v>724</v>
      </c>
      <c r="B65" t="s">
        <v>690</v>
      </c>
      <c r="C65" t="s">
        <v>693</v>
      </c>
      <c r="D65" t="s">
        <v>694</v>
      </c>
    </row>
    <row r="66" spans="1:4" x14ac:dyDescent="0.35">
      <c r="A66" s="52" t="s">
        <v>724</v>
      </c>
      <c r="B66" t="s">
        <v>690</v>
      </c>
      <c r="C66" t="s">
        <v>695</v>
      </c>
      <c r="D66" t="s">
        <v>696</v>
      </c>
    </row>
    <row r="67" spans="1:4" x14ac:dyDescent="0.35">
      <c r="A67" s="52" t="s">
        <v>724</v>
      </c>
      <c r="B67" t="s">
        <v>697</v>
      </c>
      <c r="C67" t="s">
        <v>698</v>
      </c>
      <c r="D67" t="s">
        <v>699</v>
      </c>
    </row>
    <row r="68" spans="1:4" x14ac:dyDescent="0.35">
      <c r="A68" s="52" t="s">
        <v>724</v>
      </c>
      <c r="B68" t="s">
        <v>700</v>
      </c>
      <c r="C68" t="s">
        <v>701</v>
      </c>
      <c r="D68" t="s">
        <v>702</v>
      </c>
    </row>
    <row r="69" spans="1:4" x14ac:dyDescent="0.35">
      <c r="A69" s="52" t="s">
        <v>724</v>
      </c>
      <c r="B69" t="s">
        <v>703</v>
      </c>
      <c r="C69" t="s">
        <v>704</v>
      </c>
      <c r="D69" t="s">
        <v>705</v>
      </c>
    </row>
    <row r="70" spans="1:4" x14ac:dyDescent="0.35">
      <c r="A70" s="52" t="s">
        <v>724</v>
      </c>
      <c r="B70" t="s">
        <v>706</v>
      </c>
      <c r="C70" t="s">
        <v>707</v>
      </c>
      <c r="D70" t="s">
        <v>708</v>
      </c>
    </row>
    <row r="71" spans="1:4" x14ac:dyDescent="0.35">
      <c r="A71" s="52" t="s">
        <v>724</v>
      </c>
      <c r="B71" t="s">
        <v>706</v>
      </c>
      <c r="C71" t="s">
        <v>598</v>
      </c>
      <c r="D71" t="s">
        <v>709</v>
      </c>
    </row>
    <row r="72" spans="1:4" x14ac:dyDescent="0.35">
      <c r="A72" s="52" t="s">
        <v>724</v>
      </c>
      <c r="B72" t="s">
        <v>706</v>
      </c>
      <c r="C72" t="s">
        <v>600</v>
      </c>
      <c r="D72" t="s">
        <v>710</v>
      </c>
    </row>
    <row r="73" spans="1:4" x14ac:dyDescent="0.35">
      <c r="A73" s="52" t="s">
        <v>724</v>
      </c>
      <c r="B73" t="s">
        <v>711</v>
      </c>
      <c r="C73" t="s">
        <v>712</v>
      </c>
      <c r="D73" t="s">
        <v>713</v>
      </c>
    </row>
    <row r="74" spans="1:4" x14ac:dyDescent="0.35">
      <c r="A74" s="52" t="s">
        <v>724</v>
      </c>
      <c r="B74" t="s">
        <v>711</v>
      </c>
      <c r="C74" t="s">
        <v>714</v>
      </c>
      <c r="D74" t="s">
        <v>715</v>
      </c>
    </row>
    <row r="75" spans="1:4" x14ac:dyDescent="0.35">
      <c r="A75" s="52" t="s">
        <v>724</v>
      </c>
      <c r="B75" t="s">
        <v>711</v>
      </c>
      <c r="C75" t="s">
        <v>716</v>
      </c>
      <c r="D75" t="s">
        <v>717</v>
      </c>
    </row>
    <row r="76" spans="1:4" x14ac:dyDescent="0.35">
      <c r="A76" s="52" t="s">
        <v>724</v>
      </c>
      <c r="B76" t="s">
        <v>718</v>
      </c>
      <c r="C76" t="s">
        <v>600</v>
      </c>
      <c r="D76" t="s">
        <v>719</v>
      </c>
    </row>
    <row r="77" spans="1:4" x14ac:dyDescent="0.35">
      <c r="A77" s="52" t="s">
        <v>724</v>
      </c>
      <c r="B77" t="s">
        <v>718</v>
      </c>
      <c r="C77" t="s">
        <v>658</v>
      </c>
      <c r="D77" t="s">
        <v>720</v>
      </c>
    </row>
    <row r="78" spans="1:4" x14ac:dyDescent="0.35">
      <c r="A78" s="52" t="s">
        <v>724</v>
      </c>
      <c r="B78" t="s">
        <v>718</v>
      </c>
      <c r="C78" t="s">
        <v>721</v>
      </c>
      <c r="D78" t="s">
        <v>722</v>
      </c>
    </row>
    <row r="79" spans="1:4" x14ac:dyDescent="0.35">
      <c r="A79" s="52" t="s">
        <v>724</v>
      </c>
      <c r="B79" t="s">
        <v>718</v>
      </c>
      <c r="C79" t="s">
        <v>591</v>
      </c>
      <c r="D79" t="s">
        <v>723</v>
      </c>
    </row>
    <row r="80" spans="1:4" x14ac:dyDescent="0.35">
      <c r="A80" s="52" t="s">
        <v>767</v>
      </c>
      <c r="B80" s="52" t="s">
        <v>726</v>
      </c>
      <c r="C80" t="s">
        <v>598</v>
      </c>
      <c r="D80" t="s">
        <v>727</v>
      </c>
    </row>
    <row r="81" spans="1:4" x14ac:dyDescent="0.35">
      <c r="A81" s="52" t="s">
        <v>767</v>
      </c>
      <c r="B81" s="52" t="s">
        <v>726</v>
      </c>
      <c r="C81" t="s">
        <v>707</v>
      </c>
      <c r="D81" t="s">
        <v>728</v>
      </c>
    </row>
    <row r="82" spans="1:4" x14ac:dyDescent="0.35">
      <c r="A82" s="52" t="s">
        <v>767</v>
      </c>
      <c r="B82" s="52" t="s">
        <v>726</v>
      </c>
      <c r="C82" t="s">
        <v>729</v>
      </c>
      <c r="D82" t="s">
        <v>730</v>
      </c>
    </row>
    <row r="83" spans="1:4" x14ac:dyDescent="0.35">
      <c r="A83" s="52" t="s">
        <v>767</v>
      </c>
      <c r="B83" s="52" t="s">
        <v>731</v>
      </c>
      <c r="C83" t="s">
        <v>732</v>
      </c>
      <c r="D83" t="s">
        <v>733</v>
      </c>
    </row>
    <row r="84" spans="1:4" x14ac:dyDescent="0.35">
      <c r="A84" s="52" t="s">
        <v>767</v>
      </c>
      <c r="B84" s="52" t="s">
        <v>731</v>
      </c>
      <c r="C84" t="s">
        <v>734</v>
      </c>
      <c r="D84" t="s">
        <v>735</v>
      </c>
    </row>
    <row r="85" spans="1:4" x14ac:dyDescent="0.35">
      <c r="A85" s="52" t="s">
        <v>767</v>
      </c>
      <c r="B85" s="52" t="s">
        <v>731</v>
      </c>
      <c r="C85" t="s">
        <v>736</v>
      </c>
      <c r="D85" t="s">
        <v>737</v>
      </c>
    </row>
    <row r="86" spans="1:4" x14ac:dyDescent="0.35">
      <c r="A86" s="52" t="s">
        <v>767</v>
      </c>
      <c r="B86" s="52" t="s">
        <v>731</v>
      </c>
      <c r="C86" t="s">
        <v>738</v>
      </c>
      <c r="D86" t="s">
        <v>739</v>
      </c>
    </row>
    <row r="87" spans="1:4" x14ac:dyDescent="0.35">
      <c r="A87" s="52" t="s">
        <v>767</v>
      </c>
      <c r="B87" s="52" t="s">
        <v>740</v>
      </c>
      <c r="C87" t="s">
        <v>729</v>
      </c>
      <c r="D87" t="s">
        <v>741</v>
      </c>
    </row>
    <row r="88" spans="1:4" x14ac:dyDescent="0.35">
      <c r="A88" s="52" t="s">
        <v>767</v>
      </c>
      <c r="B88" s="52" t="s">
        <v>740</v>
      </c>
      <c r="C88" t="s">
        <v>742</v>
      </c>
      <c r="D88" t="s">
        <v>743</v>
      </c>
    </row>
    <row r="89" spans="1:4" x14ac:dyDescent="0.35">
      <c r="A89" s="52" t="s">
        <v>767</v>
      </c>
      <c r="B89" s="52" t="s">
        <v>744</v>
      </c>
      <c r="C89" t="s">
        <v>745</v>
      </c>
      <c r="D89" t="s">
        <v>746</v>
      </c>
    </row>
    <row r="90" spans="1:4" x14ac:dyDescent="0.35">
      <c r="A90" s="52" t="s">
        <v>767</v>
      </c>
      <c r="B90" s="52" t="s">
        <v>744</v>
      </c>
      <c r="C90" t="s">
        <v>747</v>
      </c>
      <c r="D90" t="s">
        <v>748</v>
      </c>
    </row>
    <row r="91" spans="1:4" x14ac:dyDescent="0.35">
      <c r="A91" s="52" t="s">
        <v>767</v>
      </c>
      <c r="B91" s="52" t="s">
        <v>744</v>
      </c>
      <c r="C91" t="s">
        <v>749</v>
      </c>
      <c r="D91" t="s">
        <v>750</v>
      </c>
    </row>
    <row r="92" spans="1:4" x14ac:dyDescent="0.35">
      <c r="A92" s="52" t="s">
        <v>767</v>
      </c>
      <c r="B92" s="52" t="s">
        <v>751</v>
      </c>
      <c r="C92" t="s">
        <v>752</v>
      </c>
      <c r="D92" t="s">
        <v>753</v>
      </c>
    </row>
    <row r="93" spans="1:4" x14ac:dyDescent="0.35">
      <c r="A93" s="52" t="s">
        <v>767</v>
      </c>
      <c r="B93" s="52" t="s">
        <v>751</v>
      </c>
      <c r="C93" t="s">
        <v>637</v>
      </c>
      <c r="D93" t="s">
        <v>638</v>
      </c>
    </row>
    <row r="94" spans="1:4" x14ac:dyDescent="0.35">
      <c r="A94" s="52" t="s">
        <v>767</v>
      </c>
      <c r="B94" s="52" t="s">
        <v>751</v>
      </c>
      <c r="C94" t="s">
        <v>754</v>
      </c>
      <c r="D94" t="s">
        <v>755</v>
      </c>
    </row>
    <row r="95" spans="1:4" x14ac:dyDescent="0.35">
      <c r="A95" s="52" t="s">
        <v>767</v>
      </c>
      <c r="B95" s="52" t="s">
        <v>751</v>
      </c>
      <c r="C95" t="s">
        <v>756</v>
      </c>
      <c r="D95" t="s">
        <v>757</v>
      </c>
    </row>
    <row r="96" spans="1:4" x14ac:dyDescent="0.35">
      <c r="A96" s="52" t="s">
        <v>767</v>
      </c>
      <c r="B96" s="52" t="s">
        <v>758</v>
      </c>
      <c r="C96" t="s">
        <v>759</v>
      </c>
      <c r="D96" t="s">
        <v>760</v>
      </c>
    </row>
    <row r="97" spans="1:4" x14ac:dyDescent="0.35">
      <c r="A97" s="52" t="s">
        <v>767</v>
      </c>
      <c r="B97" s="52" t="s">
        <v>758</v>
      </c>
      <c r="C97" t="s">
        <v>761</v>
      </c>
      <c r="D97" t="s">
        <v>762</v>
      </c>
    </row>
    <row r="98" spans="1:4" x14ac:dyDescent="0.35">
      <c r="A98" s="52" t="s">
        <v>767</v>
      </c>
      <c r="B98" s="52" t="s">
        <v>758</v>
      </c>
      <c r="C98" t="s">
        <v>763</v>
      </c>
      <c r="D98" t="s">
        <v>764</v>
      </c>
    </row>
    <row r="99" spans="1:4" x14ac:dyDescent="0.35">
      <c r="A99" s="52" t="s">
        <v>767</v>
      </c>
      <c r="B99" s="52" t="s">
        <v>758</v>
      </c>
      <c r="C99" t="s">
        <v>765</v>
      </c>
      <c r="D99" t="s">
        <v>766</v>
      </c>
    </row>
    <row r="100" spans="1:4" x14ac:dyDescent="0.35">
      <c r="A100" s="52" t="s">
        <v>819</v>
      </c>
      <c r="B100" s="52" t="s">
        <v>768</v>
      </c>
      <c r="C100" t="s">
        <v>591</v>
      </c>
      <c r="D100" t="s">
        <v>769</v>
      </c>
    </row>
    <row r="101" spans="1:4" x14ac:dyDescent="0.35">
      <c r="A101" s="52" t="s">
        <v>819</v>
      </c>
      <c r="B101" s="52" t="s">
        <v>768</v>
      </c>
      <c r="C101" t="s">
        <v>770</v>
      </c>
      <c r="D101" t="s">
        <v>771</v>
      </c>
    </row>
    <row r="102" spans="1:4" x14ac:dyDescent="0.35">
      <c r="A102" s="52" t="s">
        <v>819</v>
      </c>
      <c r="B102" s="52" t="s">
        <v>768</v>
      </c>
      <c r="C102" t="s">
        <v>772</v>
      </c>
      <c r="D102" t="s">
        <v>773</v>
      </c>
    </row>
    <row r="103" spans="1:4" x14ac:dyDescent="0.35">
      <c r="A103" s="52" t="s">
        <v>819</v>
      </c>
      <c r="B103" s="52" t="s">
        <v>774</v>
      </c>
      <c r="C103" t="s">
        <v>707</v>
      </c>
      <c r="D103" t="s">
        <v>775</v>
      </c>
    </row>
    <row r="104" spans="1:4" x14ac:dyDescent="0.35">
      <c r="A104" s="52" t="s">
        <v>819</v>
      </c>
      <c r="B104" s="52" t="s">
        <v>774</v>
      </c>
      <c r="C104" t="s">
        <v>776</v>
      </c>
      <c r="D104" t="s">
        <v>777</v>
      </c>
    </row>
    <row r="105" spans="1:4" x14ac:dyDescent="0.35">
      <c r="A105" s="52" t="s">
        <v>819</v>
      </c>
      <c r="B105" s="52" t="s">
        <v>774</v>
      </c>
      <c r="C105" t="s">
        <v>598</v>
      </c>
      <c r="D105" t="s">
        <v>778</v>
      </c>
    </row>
    <row r="106" spans="1:4" x14ac:dyDescent="0.35">
      <c r="A106" s="52" t="s">
        <v>819</v>
      </c>
      <c r="B106" s="52" t="s">
        <v>779</v>
      </c>
      <c r="C106" t="s">
        <v>732</v>
      </c>
      <c r="D106" t="s">
        <v>780</v>
      </c>
    </row>
    <row r="107" spans="1:4" x14ac:dyDescent="0.35">
      <c r="A107" s="52" t="s">
        <v>819</v>
      </c>
      <c r="B107" s="52" t="s">
        <v>779</v>
      </c>
      <c r="C107" t="s">
        <v>781</v>
      </c>
      <c r="D107" t="s">
        <v>782</v>
      </c>
    </row>
    <row r="108" spans="1:4" x14ac:dyDescent="0.35">
      <c r="A108" s="52" t="s">
        <v>819</v>
      </c>
      <c r="B108" s="52" t="s">
        <v>779</v>
      </c>
      <c r="C108" t="s">
        <v>736</v>
      </c>
      <c r="D108" t="s">
        <v>783</v>
      </c>
    </row>
    <row r="109" spans="1:4" x14ac:dyDescent="0.35">
      <c r="A109" s="52" t="s">
        <v>819</v>
      </c>
      <c r="B109" s="52" t="s">
        <v>779</v>
      </c>
      <c r="C109" t="s">
        <v>738</v>
      </c>
      <c r="D109" t="s">
        <v>784</v>
      </c>
    </row>
    <row r="110" spans="1:4" x14ac:dyDescent="0.35">
      <c r="A110" s="52" t="s">
        <v>819</v>
      </c>
      <c r="B110" s="52" t="s">
        <v>779</v>
      </c>
      <c r="C110" t="s">
        <v>785</v>
      </c>
      <c r="D110" t="s">
        <v>786</v>
      </c>
    </row>
    <row r="111" spans="1:4" x14ac:dyDescent="0.35">
      <c r="A111" s="52" t="s">
        <v>819</v>
      </c>
      <c r="B111" s="52" t="s">
        <v>787</v>
      </c>
      <c r="C111" t="s">
        <v>600</v>
      </c>
      <c r="D111" t="s">
        <v>788</v>
      </c>
    </row>
    <row r="112" spans="1:4" x14ac:dyDescent="0.35">
      <c r="A112" s="52" t="s">
        <v>819</v>
      </c>
      <c r="B112" s="52" t="s">
        <v>787</v>
      </c>
      <c r="C112" t="s">
        <v>658</v>
      </c>
      <c r="D112" t="s">
        <v>789</v>
      </c>
    </row>
    <row r="113" spans="1:4" x14ac:dyDescent="0.35">
      <c r="A113" s="52" t="s">
        <v>819</v>
      </c>
      <c r="B113" s="52" t="s">
        <v>787</v>
      </c>
      <c r="C113" t="s">
        <v>790</v>
      </c>
      <c r="D113" t="s">
        <v>791</v>
      </c>
    </row>
    <row r="114" spans="1:4" x14ac:dyDescent="0.35">
      <c r="A114" s="52" t="s">
        <v>819</v>
      </c>
      <c r="B114" s="52" t="s">
        <v>744</v>
      </c>
      <c r="C114" t="s">
        <v>792</v>
      </c>
      <c r="D114" t="s">
        <v>793</v>
      </c>
    </row>
    <row r="115" spans="1:4" x14ac:dyDescent="0.35">
      <c r="A115" s="52" t="s">
        <v>819</v>
      </c>
      <c r="B115" t="s">
        <v>744</v>
      </c>
      <c r="C115" t="s">
        <v>747</v>
      </c>
      <c r="D115" t="s">
        <v>794</v>
      </c>
    </row>
    <row r="116" spans="1:4" x14ac:dyDescent="0.35">
      <c r="A116" s="52" t="s">
        <v>819</v>
      </c>
      <c r="B116" t="s">
        <v>744</v>
      </c>
      <c r="C116" t="s">
        <v>795</v>
      </c>
      <c r="D116" t="s">
        <v>796</v>
      </c>
    </row>
    <row r="117" spans="1:4" x14ac:dyDescent="0.35">
      <c r="A117" s="52" t="s">
        <v>819</v>
      </c>
      <c r="B117" t="s">
        <v>744</v>
      </c>
      <c r="C117" t="s">
        <v>797</v>
      </c>
      <c r="D117" t="s">
        <v>798</v>
      </c>
    </row>
    <row r="118" spans="1:4" x14ac:dyDescent="0.35">
      <c r="A118" s="52" t="s">
        <v>819</v>
      </c>
      <c r="B118" t="s">
        <v>799</v>
      </c>
      <c r="C118" t="s">
        <v>800</v>
      </c>
      <c r="D118" t="s">
        <v>801</v>
      </c>
    </row>
    <row r="119" spans="1:4" x14ac:dyDescent="0.35">
      <c r="A119" s="52" t="s">
        <v>819</v>
      </c>
      <c r="B119" t="s">
        <v>799</v>
      </c>
      <c r="C119" t="s">
        <v>802</v>
      </c>
      <c r="D119" t="s">
        <v>803</v>
      </c>
    </row>
    <row r="120" spans="1:4" x14ac:dyDescent="0.35">
      <c r="A120" s="52" t="s">
        <v>819</v>
      </c>
      <c r="B120" t="s">
        <v>799</v>
      </c>
      <c r="C120" t="s">
        <v>804</v>
      </c>
      <c r="D120" t="s">
        <v>805</v>
      </c>
    </row>
    <row r="121" spans="1:4" x14ac:dyDescent="0.35">
      <c r="A121" s="52" t="s">
        <v>819</v>
      </c>
      <c r="B121" t="s">
        <v>799</v>
      </c>
      <c r="C121" t="s">
        <v>806</v>
      </c>
      <c r="D121" t="s">
        <v>807</v>
      </c>
    </row>
    <row r="122" spans="1:4" x14ac:dyDescent="0.35">
      <c r="A122" s="52" t="s">
        <v>819</v>
      </c>
      <c r="B122" t="s">
        <v>799</v>
      </c>
      <c r="C122" t="s">
        <v>808</v>
      </c>
      <c r="D122" t="s">
        <v>809</v>
      </c>
    </row>
    <row r="123" spans="1:4" x14ac:dyDescent="0.35">
      <c r="A123" s="52" t="s">
        <v>819</v>
      </c>
      <c r="B123" t="s">
        <v>810</v>
      </c>
      <c r="C123" t="s">
        <v>651</v>
      </c>
      <c r="D123" t="s">
        <v>811</v>
      </c>
    </row>
    <row r="124" spans="1:4" x14ac:dyDescent="0.35">
      <c r="A124" s="52" t="s">
        <v>819</v>
      </c>
      <c r="B124" t="s">
        <v>810</v>
      </c>
      <c r="C124" t="s">
        <v>812</v>
      </c>
      <c r="D124" t="s">
        <v>813</v>
      </c>
    </row>
    <row r="125" spans="1:4" x14ac:dyDescent="0.35">
      <c r="A125" s="52" t="s">
        <v>819</v>
      </c>
      <c r="B125" t="s">
        <v>810</v>
      </c>
      <c r="C125" t="s">
        <v>814</v>
      </c>
      <c r="D125" t="s">
        <v>815</v>
      </c>
    </row>
    <row r="126" spans="1:4" x14ac:dyDescent="0.35">
      <c r="A126" s="52" t="s">
        <v>819</v>
      </c>
      <c r="B126" t="s">
        <v>810</v>
      </c>
      <c r="C126" t="s">
        <v>763</v>
      </c>
      <c r="D126" t="s">
        <v>816</v>
      </c>
    </row>
    <row r="127" spans="1:4" x14ac:dyDescent="0.35">
      <c r="A127" s="52" t="s">
        <v>819</v>
      </c>
      <c r="B127" t="s">
        <v>810</v>
      </c>
      <c r="C127" t="s">
        <v>817</v>
      </c>
      <c r="D127" t="s">
        <v>818</v>
      </c>
    </row>
    <row r="128" spans="1:4" x14ac:dyDescent="0.35">
      <c r="A128" s="52" t="s">
        <v>857</v>
      </c>
      <c r="B128" s="52" t="s">
        <v>572</v>
      </c>
      <c r="C128" s="52" t="s">
        <v>573</v>
      </c>
      <c r="D128" t="s">
        <v>820</v>
      </c>
    </row>
    <row r="129" spans="1:4" x14ac:dyDescent="0.35">
      <c r="A129" s="52" t="s">
        <v>857</v>
      </c>
      <c r="B129" s="52" t="s">
        <v>572</v>
      </c>
      <c r="C129" s="52" t="s">
        <v>577</v>
      </c>
      <c r="D129" t="s">
        <v>821</v>
      </c>
    </row>
    <row r="130" spans="1:4" x14ac:dyDescent="0.35">
      <c r="A130" s="52" t="s">
        <v>857</v>
      </c>
      <c r="B130" s="52" t="s">
        <v>572</v>
      </c>
      <c r="C130" s="52" t="s">
        <v>579</v>
      </c>
      <c r="D130" t="s">
        <v>822</v>
      </c>
    </row>
    <row r="131" spans="1:4" x14ac:dyDescent="0.35">
      <c r="A131" s="52" t="s">
        <v>857</v>
      </c>
      <c r="B131" s="52" t="s">
        <v>572</v>
      </c>
      <c r="C131" s="52" t="s">
        <v>665</v>
      </c>
      <c r="D131" t="s">
        <v>823</v>
      </c>
    </row>
    <row r="132" spans="1:4" x14ac:dyDescent="0.35">
      <c r="A132" s="52" t="s">
        <v>857</v>
      </c>
      <c r="B132" s="52" t="s">
        <v>572</v>
      </c>
      <c r="C132" s="52" t="s">
        <v>591</v>
      </c>
      <c r="D132" t="s">
        <v>824</v>
      </c>
    </row>
    <row r="133" spans="1:4" x14ac:dyDescent="0.35">
      <c r="A133" s="52" t="s">
        <v>857</v>
      </c>
      <c r="B133" s="52" t="s">
        <v>774</v>
      </c>
      <c r="C133" s="52" t="s">
        <v>707</v>
      </c>
      <c r="D133" t="s">
        <v>825</v>
      </c>
    </row>
    <row r="134" spans="1:4" x14ac:dyDescent="0.35">
      <c r="A134" s="52" t="s">
        <v>857</v>
      </c>
      <c r="B134" s="52" t="s">
        <v>774</v>
      </c>
      <c r="C134" s="52" t="s">
        <v>776</v>
      </c>
      <c r="D134" t="s">
        <v>826</v>
      </c>
    </row>
    <row r="135" spans="1:4" x14ac:dyDescent="0.35">
      <c r="A135" s="52" t="s">
        <v>857</v>
      </c>
      <c r="B135" s="52" t="s">
        <v>774</v>
      </c>
      <c r="C135" s="52" t="s">
        <v>598</v>
      </c>
      <c r="D135" t="s">
        <v>827</v>
      </c>
    </row>
    <row r="136" spans="1:4" x14ac:dyDescent="0.35">
      <c r="A136" s="52" t="s">
        <v>857</v>
      </c>
      <c r="B136" s="52" t="s">
        <v>774</v>
      </c>
      <c r="C136" s="52" t="s">
        <v>600</v>
      </c>
      <c r="D136" t="s">
        <v>828</v>
      </c>
    </row>
    <row r="137" spans="1:4" x14ac:dyDescent="0.35">
      <c r="A137" s="52" t="s">
        <v>857</v>
      </c>
      <c r="B137" s="52" t="s">
        <v>829</v>
      </c>
      <c r="C137" s="52" t="s">
        <v>591</v>
      </c>
      <c r="D137" t="s">
        <v>830</v>
      </c>
    </row>
    <row r="138" spans="1:4" x14ac:dyDescent="0.35">
      <c r="A138" s="52" t="s">
        <v>857</v>
      </c>
      <c r="B138" s="52" t="s">
        <v>829</v>
      </c>
      <c r="C138" s="52" t="s">
        <v>831</v>
      </c>
      <c r="D138" t="s">
        <v>832</v>
      </c>
    </row>
    <row r="139" spans="1:4" x14ac:dyDescent="0.35">
      <c r="A139" s="52" t="s">
        <v>857</v>
      </c>
      <c r="B139" s="52" t="s">
        <v>829</v>
      </c>
      <c r="C139" s="52" t="s">
        <v>600</v>
      </c>
      <c r="D139" t="s">
        <v>833</v>
      </c>
    </row>
    <row r="140" spans="1:4" x14ac:dyDescent="0.35">
      <c r="A140" s="52" t="s">
        <v>857</v>
      </c>
      <c r="B140" s="52" t="s">
        <v>711</v>
      </c>
      <c r="C140" s="52" t="s">
        <v>600</v>
      </c>
      <c r="D140" t="s">
        <v>834</v>
      </c>
    </row>
    <row r="141" spans="1:4" x14ac:dyDescent="0.35">
      <c r="A141" s="52" t="s">
        <v>857</v>
      </c>
      <c r="B141" s="52" t="s">
        <v>711</v>
      </c>
      <c r="C141" t="s">
        <v>808</v>
      </c>
      <c r="D141" t="s">
        <v>835</v>
      </c>
    </row>
    <row r="142" spans="1:4" x14ac:dyDescent="0.35">
      <c r="A142" s="52" t="s">
        <v>857</v>
      </c>
      <c r="B142" s="52" t="s">
        <v>836</v>
      </c>
      <c r="C142" t="s">
        <v>837</v>
      </c>
      <c r="D142" t="s">
        <v>838</v>
      </c>
    </row>
    <row r="143" spans="1:4" x14ac:dyDescent="0.35">
      <c r="A143" s="52" t="s">
        <v>857</v>
      </c>
      <c r="B143" s="52" t="s">
        <v>836</v>
      </c>
      <c r="C143" t="s">
        <v>839</v>
      </c>
      <c r="D143" t="s">
        <v>840</v>
      </c>
    </row>
    <row r="144" spans="1:4" x14ac:dyDescent="0.35">
      <c r="A144" s="52" t="s">
        <v>857</v>
      </c>
      <c r="B144" s="52" t="s">
        <v>836</v>
      </c>
      <c r="C144" t="s">
        <v>841</v>
      </c>
      <c r="D144" t="s">
        <v>842</v>
      </c>
    </row>
    <row r="145" spans="1:4" x14ac:dyDescent="0.35">
      <c r="A145" s="52" t="s">
        <v>857</v>
      </c>
      <c r="B145" s="52" t="s">
        <v>836</v>
      </c>
      <c r="C145" t="s">
        <v>843</v>
      </c>
      <c r="D145" t="s">
        <v>844</v>
      </c>
    </row>
    <row r="146" spans="1:4" x14ac:dyDescent="0.35">
      <c r="A146" s="52" t="s">
        <v>857</v>
      </c>
      <c r="B146" s="52" t="s">
        <v>836</v>
      </c>
      <c r="C146" t="s">
        <v>845</v>
      </c>
      <c r="D146" t="s">
        <v>846</v>
      </c>
    </row>
    <row r="147" spans="1:4" x14ac:dyDescent="0.35">
      <c r="A147" s="52" t="s">
        <v>857</v>
      </c>
      <c r="B147" s="52" t="s">
        <v>847</v>
      </c>
      <c r="C147" t="s">
        <v>591</v>
      </c>
      <c r="D147" t="s">
        <v>848</v>
      </c>
    </row>
    <row r="148" spans="1:4" x14ac:dyDescent="0.35">
      <c r="A148" s="52" t="s">
        <v>857</v>
      </c>
      <c r="B148" s="52" t="s">
        <v>847</v>
      </c>
      <c r="C148" t="s">
        <v>849</v>
      </c>
      <c r="D148" t="s">
        <v>850</v>
      </c>
    </row>
    <row r="149" spans="1:4" x14ac:dyDescent="0.35">
      <c r="A149" s="52" t="s">
        <v>857</v>
      </c>
      <c r="B149" s="52" t="s">
        <v>847</v>
      </c>
      <c r="C149" t="s">
        <v>851</v>
      </c>
      <c r="D149" t="s">
        <v>852</v>
      </c>
    </row>
    <row r="150" spans="1:4" x14ac:dyDescent="0.35">
      <c r="A150" s="52" t="s">
        <v>857</v>
      </c>
      <c r="B150" s="52" t="s">
        <v>853</v>
      </c>
      <c r="C150" t="s">
        <v>763</v>
      </c>
      <c r="D150" t="s">
        <v>854</v>
      </c>
    </row>
    <row r="151" spans="1:4" x14ac:dyDescent="0.35">
      <c r="A151" s="52" t="s">
        <v>857</v>
      </c>
      <c r="B151" t="s">
        <v>853</v>
      </c>
      <c r="C151" t="s">
        <v>591</v>
      </c>
      <c r="D151" t="s">
        <v>855</v>
      </c>
    </row>
    <row r="152" spans="1:4" x14ac:dyDescent="0.35">
      <c r="A152" s="52" t="s">
        <v>857</v>
      </c>
      <c r="B152" t="s">
        <v>853</v>
      </c>
      <c r="C152" t="s">
        <v>651</v>
      </c>
      <c r="D152" t="s">
        <v>856</v>
      </c>
    </row>
  </sheetData>
  <autoFilter ref="A1:D1" xr:uid="{463D4F1C-7F30-4B7A-9588-F3A342EB260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A65D2-F7F6-4CAA-9FA3-26AC833CD595}">
  <dimension ref="A1:L25"/>
  <sheetViews>
    <sheetView topLeftCell="A7" workbookViewId="0">
      <selection sqref="A1:XFD1048576"/>
    </sheetView>
  </sheetViews>
  <sheetFormatPr baseColWidth="10" defaultRowHeight="14.5" x14ac:dyDescent="0.35"/>
  <cols>
    <col min="1" max="1" width="27.90625" bestFit="1" customWidth="1"/>
    <col min="2" max="2" width="46.6328125" bestFit="1" customWidth="1"/>
    <col min="3" max="3" width="35.54296875" bestFit="1" customWidth="1"/>
    <col min="4" max="4" width="112.453125" bestFit="1" customWidth="1"/>
    <col min="11" max="11" width="27.81640625" bestFit="1" customWidth="1"/>
    <col min="12" max="12" width="101.26953125" bestFit="1" customWidth="1"/>
  </cols>
  <sheetData>
    <row r="1" spans="1:12" x14ac:dyDescent="0.35">
      <c r="A1" s="59" t="s">
        <v>933</v>
      </c>
      <c r="B1" s="59" t="s">
        <v>934</v>
      </c>
      <c r="C1" s="59" t="s">
        <v>935</v>
      </c>
      <c r="D1" s="22" t="s">
        <v>1106</v>
      </c>
      <c r="K1" s="22" t="s">
        <v>933</v>
      </c>
      <c r="L1" s="22" t="s">
        <v>1093</v>
      </c>
    </row>
    <row r="2" spans="1:12" x14ac:dyDescent="0.35">
      <c r="A2" s="60" t="s">
        <v>75</v>
      </c>
      <c r="B2" s="24" t="s">
        <v>936</v>
      </c>
      <c r="C2" s="24" t="s">
        <v>937</v>
      </c>
      <c r="D2" s="60" t="s">
        <v>1094</v>
      </c>
      <c r="K2" s="60" t="s">
        <v>75</v>
      </c>
      <c r="L2" s="60" t="s">
        <v>1094</v>
      </c>
    </row>
    <row r="3" spans="1:12" x14ac:dyDescent="0.35">
      <c r="A3" s="60" t="s">
        <v>938</v>
      </c>
      <c r="B3" s="24" t="s">
        <v>939</v>
      </c>
      <c r="C3" s="24" t="s">
        <v>940</v>
      </c>
      <c r="D3" s="60" t="s">
        <v>1108</v>
      </c>
      <c r="K3" s="60" t="s">
        <v>1008</v>
      </c>
      <c r="L3" s="60" t="s">
        <v>1105</v>
      </c>
    </row>
    <row r="4" spans="1:12" x14ac:dyDescent="0.35">
      <c r="A4" s="60" t="s">
        <v>941</v>
      </c>
      <c r="B4" s="24" t="s">
        <v>942</v>
      </c>
      <c r="C4" s="24" t="s">
        <v>943</v>
      </c>
      <c r="D4" s="24" t="s">
        <v>1107</v>
      </c>
      <c r="K4" s="60" t="s">
        <v>1011</v>
      </c>
      <c r="L4" s="60" t="s">
        <v>1095</v>
      </c>
    </row>
    <row r="5" spans="1:12" x14ac:dyDescent="0.35">
      <c r="A5" s="60" t="s">
        <v>944</v>
      </c>
      <c r="B5" s="24" t="s">
        <v>945</v>
      </c>
      <c r="C5" s="24" t="s">
        <v>946</v>
      </c>
      <c r="D5" s="61" t="s">
        <v>1109</v>
      </c>
      <c r="K5" s="60" t="s">
        <v>1096</v>
      </c>
      <c r="L5" s="60" t="s">
        <v>1097</v>
      </c>
    </row>
    <row r="6" spans="1:12" x14ac:dyDescent="0.35">
      <c r="A6" s="60" t="s">
        <v>947</v>
      </c>
      <c r="B6" s="24" t="s">
        <v>948</v>
      </c>
      <c r="C6" s="24" t="s">
        <v>949</v>
      </c>
      <c r="D6" t="s">
        <v>1110</v>
      </c>
      <c r="K6" s="60" t="s">
        <v>944</v>
      </c>
      <c r="L6" s="60" t="s">
        <v>1098</v>
      </c>
    </row>
    <row r="7" spans="1:12" x14ac:dyDescent="0.35">
      <c r="A7" s="60" t="s">
        <v>950</v>
      </c>
      <c r="B7" s="24" t="s">
        <v>951</v>
      </c>
      <c r="C7" s="24" t="s">
        <v>952</v>
      </c>
      <c r="K7" s="60" t="s">
        <v>1099</v>
      </c>
      <c r="L7" s="60" t="s">
        <v>1100</v>
      </c>
    </row>
    <row r="8" spans="1:12" x14ac:dyDescent="0.35">
      <c r="A8" s="60" t="s">
        <v>953</v>
      </c>
      <c r="B8" s="24" t="s">
        <v>954</v>
      </c>
      <c r="C8" s="24" t="s">
        <v>955</v>
      </c>
      <c r="K8" s="60" t="s">
        <v>1101</v>
      </c>
      <c r="L8" s="60" t="s">
        <v>1102</v>
      </c>
    </row>
    <row r="9" spans="1:12" x14ac:dyDescent="0.35">
      <c r="A9" s="60" t="s">
        <v>956</v>
      </c>
      <c r="B9" s="24" t="s">
        <v>957</v>
      </c>
      <c r="C9" s="24" t="s">
        <v>958</v>
      </c>
      <c r="K9" s="60" t="s">
        <v>1103</v>
      </c>
      <c r="L9" s="60" t="s">
        <v>1104</v>
      </c>
    </row>
    <row r="10" spans="1:12" x14ac:dyDescent="0.35">
      <c r="A10" s="60" t="s">
        <v>959</v>
      </c>
      <c r="B10" s="24" t="s">
        <v>960</v>
      </c>
      <c r="C10" s="24" t="s">
        <v>961</v>
      </c>
    </row>
    <row r="11" spans="1:12" x14ac:dyDescent="0.35">
      <c r="A11" s="60" t="s">
        <v>962</v>
      </c>
      <c r="B11" s="24" t="s">
        <v>963</v>
      </c>
      <c r="C11" s="24" t="s">
        <v>964</v>
      </c>
    </row>
    <row r="12" spans="1:12" x14ac:dyDescent="0.35">
      <c r="A12" s="60" t="s">
        <v>965</v>
      </c>
      <c r="B12" s="24" t="s">
        <v>966</v>
      </c>
      <c r="C12" s="24" t="s">
        <v>967</v>
      </c>
    </row>
    <row r="13" spans="1:12" x14ac:dyDescent="0.35">
      <c r="A13" s="60" t="s">
        <v>968</v>
      </c>
      <c r="B13" s="24" t="s">
        <v>969</v>
      </c>
      <c r="C13" s="24" t="s">
        <v>970</v>
      </c>
      <c r="D13" s="24" t="s">
        <v>1111</v>
      </c>
    </row>
    <row r="14" spans="1:12" x14ac:dyDescent="0.35">
      <c r="A14" s="60" t="s">
        <v>971</v>
      </c>
      <c r="B14" s="24" t="s">
        <v>972</v>
      </c>
      <c r="C14" s="24" t="s">
        <v>973</v>
      </c>
      <c r="D14" s="24" t="s">
        <v>1111</v>
      </c>
    </row>
    <row r="15" spans="1:12" x14ac:dyDescent="0.35">
      <c r="A15" s="60" t="s">
        <v>974</v>
      </c>
      <c r="B15" s="24" t="s">
        <v>975</v>
      </c>
      <c r="C15" s="24" t="s">
        <v>976</v>
      </c>
      <c r="D15" s="24"/>
    </row>
    <row r="16" spans="1:12" x14ac:dyDescent="0.35">
      <c r="A16" s="60" t="s">
        <v>977</v>
      </c>
      <c r="B16" s="24" t="s">
        <v>978</v>
      </c>
      <c r="C16" s="24" t="s">
        <v>979</v>
      </c>
    </row>
    <row r="17" spans="1:3" x14ac:dyDescent="0.35">
      <c r="A17" s="60" t="s">
        <v>980</v>
      </c>
      <c r="B17" s="24" t="s">
        <v>981</v>
      </c>
      <c r="C17" s="24" t="s">
        <v>982</v>
      </c>
    </row>
    <row r="18" spans="1:3" x14ac:dyDescent="0.35">
      <c r="A18" s="60" t="s">
        <v>983</v>
      </c>
      <c r="B18" s="24" t="s">
        <v>984</v>
      </c>
      <c r="C18" s="24" t="s">
        <v>985</v>
      </c>
    </row>
    <row r="19" spans="1:3" x14ac:dyDescent="0.35">
      <c r="A19" s="60" t="s">
        <v>986</v>
      </c>
      <c r="B19" s="24" t="s">
        <v>987</v>
      </c>
      <c r="C19" s="24" t="s">
        <v>988</v>
      </c>
    </row>
    <row r="20" spans="1:3" x14ac:dyDescent="0.35">
      <c r="A20" s="60" t="s">
        <v>989</v>
      </c>
      <c r="B20" s="24" t="s">
        <v>990</v>
      </c>
      <c r="C20" s="24" t="s">
        <v>991</v>
      </c>
    </row>
    <row r="21" spans="1:3" x14ac:dyDescent="0.35">
      <c r="A21" s="60" t="s">
        <v>992</v>
      </c>
      <c r="B21" s="24" t="s">
        <v>993</v>
      </c>
      <c r="C21" s="24" t="s">
        <v>994</v>
      </c>
    </row>
    <row r="22" spans="1:3" x14ac:dyDescent="0.35">
      <c r="A22" s="60" t="s">
        <v>995</v>
      </c>
      <c r="B22" s="24" t="s">
        <v>996</v>
      </c>
      <c r="C22" s="24" t="s">
        <v>997</v>
      </c>
    </row>
    <row r="23" spans="1:3" x14ac:dyDescent="0.35">
      <c r="A23" s="60" t="s">
        <v>351</v>
      </c>
      <c r="B23" s="24" t="s">
        <v>998</v>
      </c>
      <c r="C23" s="24" t="s">
        <v>999</v>
      </c>
    </row>
    <row r="24" spans="1:3" x14ac:dyDescent="0.35">
      <c r="A24" s="60" t="s">
        <v>1000</v>
      </c>
      <c r="B24" s="24" t="s">
        <v>1001</v>
      </c>
      <c r="C24" s="24" t="s">
        <v>1002</v>
      </c>
    </row>
    <row r="25" spans="1:3" x14ac:dyDescent="0.35">
      <c r="A25" s="6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7330E-8895-4322-BCB6-C6D621EE410A}">
  <dimension ref="A1:D67"/>
  <sheetViews>
    <sheetView tabSelected="1" workbookViewId="0">
      <selection activeCell="B5" sqref="B5"/>
    </sheetView>
  </sheetViews>
  <sheetFormatPr baseColWidth="10" defaultRowHeight="14.5" x14ac:dyDescent="0.35"/>
  <cols>
    <col min="1" max="1" width="28.7265625" customWidth="1"/>
    <col min="2" max="2" width="25.7265625" customWidth="1"/>
    <col min="3" max="3" width="14" customWidth="1"/>
    <col min="4" max="4" width="55.1796875" customWidth="1"/>
  </cols>
  <sheetData>
    <row r="1" spans="1:4" x14ac:dyDescent="0.35">
      <c r="A1" s="33" t="s">
        <v>1031</v>
      </c>
      <c r="B1" s="22" t="s">
        <v>1003</v>
      </c>
      <c r="C1" s="22" t="s">
        <v>1004</v>
      </c>
      <c r="D1" s="22" t="s">
        <v>1005</v>
      </c>
    </row>
    <row r="2" spans="1:4" x14ac:dyDescent="0.35">
      <c r="A2" s="61" t="s">
        <v>1032</v>
      </c>
      <c r="B2" s="60" t="s">
        <v>75</v>
      </c>
      <c r="C2" s="60" t="s">
        <v>1006</v>
      </c>
      <c r="D2" s="60" t="s">
        <v>1007</v>
      </c>
    </row>
    <row r="3" spans="1:4" x14ac:dyDescent="0.35">
      <c r="A3" s="61" t="s">
        <v>1032</v>
      </c>
      <c r="B3" s="60" t="s">
        <v>1008</v>
      </c>
      <c r="C3" s="60" t="s">
        <v>1009</v>
      </c>
      <c r="D3" s="60" t="s">
        <v>1010</v>
      </c>
    </row>
    <row r="4" spans="1:4" x14ac:dyDescent="0.35">
      <c r="A4" s="61" t="s">
        <v>1032</v>
      </c>
      <c r="B4" s="60" t="s">
        <v>1011</v>
      </c>
      <c r="C4" s="60" t="s">
        <v>1009</v>
      </c>
      <c r="D4" s="60" t="s">
        <v>1012</v>
      </c>
    </row>
    <row r="5" spans="1:4" x14ac:dyDescent="0.35">
      <c r="A5" s="61" t="s">
        <v>1032</v>
      </c>
      <c r="B5" s="60" t="s">
        <v>944</v>
      </c>
      <c r="C5" s="60" t="s">
        <v>1006</v>
      </c>
      <c r="D5" s="60" t="s">
        <v>1013</v>
      </c>
    </row>
    <row r="6" spans="1:4" x14ac:dyDescent="0.35">
      <c r="A6" s="61" t="s">
        <v>1032</v>
      </c>
      <c r="B6" s="60" t="s">
        <v>1014</v>
      </c>
      <c r="C6" s="60" t="s">
        <v>1006</v>
      </c>
      <c r="D6" s="60" t="s">
        <v>1015</v>
      </c>
    </row>
    <row r="7" spans="1:4" x14ac:dyDescent="0.35">
      <c r="A7" s="61" t="s">
        <v>1032</v>
      </c>
      <c r="B7" s="60" t="s">
        <v>950</v>
      </c>
      <c r="C7" s="60" t="s">
        <v>1016</v>
      </c>
      <c r="D7" s="60" t="s">
        <v>1017</v>
      </c>
    </row>
    <row r="8" spans="1:4" x14ac:dyDescent="0.35">
      <c r="A8" s="61" t="s">
        <v>1032</v>
      </c>
      <c r="B8" s="60" t="s">
        <v>953</v>
      </c>
      <c r="C8" s="60" t="s">
        <v>1016</v>
      </c>
      <c r="D8" s="60" t="s">
        <v>1018</v>
      </c>
    </row>
    <row r="9" spans="1:4" x14ac:dyDescent="0.35">
      <c r="A9" s="61" t="s">
        <v>1032</v>
      </c>
      <c r="B9" s="60" t="s">
        <v>956</v>
      </c>
      <c r="C9" s="60" t="s">
        <v>1016</v>
      </c>
      <c r="D9" s="60" t="s">
        <v>1019</v>
      </c>
    </row>
    <row r="10" spans="1:4" x14ac:dyDescent="0.35">
      <c r="A10" s="61" t="s">
        <v>1032</v>
      </c>
      <c r="B10" s="60" t="s">
        <v>1020</v>
      </c>
      <c r="C10" s="60" t="s">
        <v>1006</v>
      </c>
      <c r="D10" s="60" t="s">
        <v>1021</v>
      </c>
    </row>
    <row r="11" spans="1:4" x14ac:dyDescent="0.35">
      <c r="A11" s="61" t="s">
        <v>1032</v>
      </c>
      <c r="B11" s="60" t="s">
        <v>962</v>
      </c>
      <c r="C11" s="60" t="s">
        <v>1006</v>
      </c>
      <c r="D11" s="60" t="s">
        <v>1022</v>
      </c>
    </row>
    <row r="12" spans="1:4" x14ac:dyDescent="0.35">
      <c r="A12" s="61" t="s">
        <v>1032</v>
      </c>
      <c r="B12" s="60" t="s">
        <v>968</v>
      </c>
      <c r="C12" s="60" t="s">
        <v>1006</v>
      </c>
      <c r="D12" s="60" t="s">
        <v>1023</v>
      </c>
    </row>
    <row r="13" spans="1:4" x14ac:dyDescent="0.35">
      <c r="A13" s="61" t="s">
        <v>1032</v>
      </c>
      <c r="B13" s="60" t="s">
        <v>971</v>
      </c>
      <c r="C13" s="60" t="s">
        <v>1006</v>
      </c>
      <c r="D13" s="60" t="s">
        <v>1024</v>
      </c>
    </row>
    <row r="14" spans="1:4" x14ac:dyDescent="0.35">
      <c r="A14" s="61" t="s">
        <v>1032</v>
      </c>
      <c r="B14" s="60" t="s">
        <v>974</v>
      </c>
      <c r="C14" s="60" t="s">
        <v>1006</v>
      </c>
      <c r="D14" s="60" t="s">
        <v>1025</v>
      </c>
    </row>
    <row r="15" spans="1:4" x14ac:dyDescent="0.35">
      <c r="A15" s="61" t="s">
        <v>1032</v>
      </c>
      <c r="B15" s="60" t="s">
        <v>1026</v>
      </c>
      <c r="C15" s="60" t="s">
        <v>1027</v>
      </c>
      <c r="D15" s="60" t="s">
        <v>1028</v>
      </c>
    </row>
    <row r="16" spans="1:4" x14ac:dyDescent="0.35">
      <c r="A16" s="61" t="s">
        <v>1032</v>
      </c>
      <c r="B16" s="60" t="s">
        <v>351</v>
      </c>
      <c r="C16" s="60" t="s">
        <v>1006</v>
      </c>
      <c r="D16" s="60" t="s">
        <v>1029</v>
      </c>
    </row>
    <row r="17" spans="1:4" x14ac:dyDescent="0.35">
      <c r="A17" s="61" t="s">
        <v>1032</v>
      </c>
      <c r="B17" s="60" t="s">
        <v>1030</v>
      </c>
      <c r="C17" s="60" t="s">
        <v>1006</v>
      </c>
      <c r="D17" s="60" t="s">
        <v>1002</v>
      </c>
    </row>
    <row r="18" spans="1:4" x14ac:dyDescent="0.35">
      <c r="A18" s="61" t="s">
        <v>1033</v>
      </c>
      <c r="B18" s="62" t="s">
        <v>75</v>
      </c>
      <c r="C18" s="62" t="s">
        <v>1006</v>
      </c>
      <c r="D18" s="62" t="s">
        <v>1034</v>
      </c>
    </row>
    <row r="19" spans="1:4" x14ac:dyDescent="0.35">
      <c r="A19" s="61" t="s">
        <v>1033</v>
      </c>
      <c r="B19" s="62" t="s">
        <v>1035</v>
      </c>
      <c r="C19" s="62" t="s">
        <v>1036</v>
      </c>
      <c r="D19" s="62" t="s">
        <v>1037</v>
      </c>
    </row>
    <row r="20" spans="1:4" x14ac:dyDescent="0.35">
      <c r="A20" s="61" t="s">
        <v>1033</v>
      </c>
      <c r="B20" s="62" t="s">
        <v>944</v>
      </c>
      <c r="C20" s="62" t="s">
        <v>1038</v>
      </c>
      <c r="D20" s="62" t="s">
        <v>1039</v>
      </c>
    </row>
    <row r="21" spans="1:4" x14ac:dyDescent="0.35">
      <c r="A21" s="61" t="s">
        <v>1033</v>
      </c>
      <c r="B21" s="62" t="s">
        <v>1014</v>
      </c>
      <c r="C21" s="62" t="s">
        <v>1006</v>
      </c>
      <c r="D21" s="62" t="s">
        <v>1040</v>
      </c>
    </row>
    <row r="22" spans="1:4" x14ac:dyDescent="0.35">
      <c r="A22" s="61" t="s">
        <v>1033</v>
      </c>
      <c r="B22" s="62" t="s">
        <v>950</v>
      </c>
      <c r="C22" s="62" t="s">
        <v>1006</v>
      </c>
      <c r="D22" s="62" t="s">
        <v>1041</v>
      </c>
    </row>
    <row r="23" spans="1:4" x14ac:dyDescent="0.35">
      <c r="A23" s="61" t="s">
        <v>1033</v>
      </c>
      <c r="B23" s="62" t="s">
        <v>953</v>
      </c>
      <c r="C23" s="62" t="s">
        <v>1006</v>
      </c>
      <c r="D23" s="62" t="s">
        <v>1042</v>
      </c>
    </row>
    <row r="24" spans="1:4" x14ac:dyDescent="0.35">
      <c r="A24" s="61" t="s">
        <v>1033</v>
      </c>
      <c r="B24" s="62" t="s">
        <v>956</v>
      </c>
      <c r="C24" s="62" t="s">
        <v>1006</v>
      </c>
      <c r="D24" s="62" t="s">
        <v>1043</v>
      </c>
    </row>
    <row r="25" spans="1:4" x14ac:dyDescent="0.35">
      <c r="A25" s="61" t="s">
        <v>1033</v>
      </c>
      <c r="B25" s="62" t="s">
        <v>1020</v>
      </c>
      <c r="C25" s="62" t="s">
        <v>1006</v>
      </c>
      <c r="D25" s="62" t="s">
        <v>1044</v>
      </c>
    </row>
    <row r="26" spans="1:4" x14ac:dyDescent="0.35">
      <c r="A26" s="61" t="s">
        <v>1033</v>
      </c>
      <c r="B26" s="62" t="s">
        <v>962</v>
      </c>
      <c r="C26" s="62" t="s">
        <v>1016</v>
      </c>
      <c r="D26" s="62" t="s">
        <v>1045</v>
      </c>
    </row>
    <row r="27" spans="1:4" x14ac:dyDescent="0.35">
      <c r="A27" s="63" t="s">
        <v>1033</v>
      </c>
      <c r="B27" s="64" t="s">
        <v>968</v>
      </c>
      <c r="C27" s="64" t="s">
        <v>1027</v>
      </c>
      <c r="D27" s="64" t="s">
        <v>1046</v>
      </c>
    </row>
    <row r="28" spans="1:4" x14ac:dyDescent="0.35">
      <c r="A28" s="63" t="s">
        <v>1033</v>
      </c>
      <c r="B28" s="64" t="s">
        <v>971</v>
      </c>
      <c r="C28" s="64" t="s">
        <v>1027</v>
      </c>
      <c r="D28" s="64" t="s">
        <v>1047</v>
      </c>
    </row>
    <row r="29" spans="1:4" x14ac:dyDescent="0.35">
      <c r="A29" s="61" t="s">
        <v>1033</v>
      </c>
      <c r="B29" s="62" t="s">
        <v>1048</v>
      </c>
      <c r="C29" s="62" t="s">
        <v>1027</v>
      </c>
      <c r="D29" s="62" t="s">
        <v>1049</v>
      </c>
    </row>
    <row r="30" spans="1:4" x14ac:dyDescent="0.35">
      <c r="A30" s="61" t="s">
        <v>1033</v>
      </c>
      <c r="B30" s="62" t="s">
        <v>977</v>
      </c>
      <c r="C30" s="62" t="s">
        <v>1016</v>
      </c>
      <c r="D30" s="62" t="s">
        <v>1050</v>
      </c>
    </row>
    <row r="31" spans="1:4" x14ac:dyDescent="0.35">
      <c r="A31" s="63" t="s">
        <v>1033</v>
      </c>
      <c r="B31" s="64" t="s">
        <v>983</v>
      </c>
      <c r="C31" s="64" t="s">
        <v>1027</v>
      </c>
      <c r="D31" s="64" t="s">
        <v>1051</v>
      </c>
    </row>
    <row r="32" spans="1:4" x14ac:dyDescent="0.35">
      <c r="A32" s="63" t="s">
        <v>1033</v>
      </c>
      <c r="B32" s="64" t="s">
        <v>351</v>
      </c>
      <c r="C32" s="64" t="s">
        <v>1016</v>
      </c>
      <c r="D32" s="64" t="s">
        <v>1052</v>
      </c>
    </row>
    <row r="33" spans="1:4" x14ac:dyDescent="0.35">
      <c r="A33" s="61" t="s">
        <v>1060</v>
      </c>
      <c r="B33" s="62" t="s">
        <v>75</v>
      </c>
      <c r="C33" s="62" t="s">
        <v>1006</v>
      </c>
      <c r="D33" s="62" t="s">
        <v>1053</v>
      </c>
    </row>
    <row r="34" spans="1:4" x14ac:dyDescent="0.35">
      <c r="A34" s="61" t="s">
        <v>1060</v>
      </c>
      <c r="B34" s="62" t="s">
        <v>1054</v>
      </c>
      <c r="C34" s="62" t="s">
        <v>1006</v>
      </c>
      <c r="D34" s="62" t="s">
        <v>432</v>
      </c>
    </row>
    <row r="35" spans="1:4" x14ac:dyDescent="0.35">
      <c r="A35" s="61" t="s">
        <v>1060</v>
      </c>
      <c r="B35" s="62" t="s">
        <v>944</v>
      </c>
      <c r="C35" s="62" t="s">
        <v>1006</v>
      </c>
      <c r="D35" s="62" t="s">
        <v>1055</v>
      </c>
    </row>
    <row r="36" spans="1:4" x14ac:dyDescent="0.35">
      <c r="A36" s="61" t="s">
        <v>1060</v>
      </c>
      <c r="B36" s="62" t="s">
        <v>1014</v>
      </c>
      <c r="C36" s="62" t="s">
        <v>1006</v>
      </c>
      <c r="D36" s="62" t="s">
        <v>28</v>
      </c>
    </row>
    <row r="37" spans="1:4" x14ac:dyDescent="0.35">
      <c r="A37" s="61" t="s">
        <v>1060</v>
      </c>
      <c r="B37" s="62" t="s">
        <v>950</v>
      </c>
      <c r="C37" s="62" t="s">
        <v>1006</v>
      </c>
      <c r="D37" s="62" t="s">
        <v>1041</v>
      </c>
    </row>
    <row r="38" spans="1:4" x14ac:dyDescent="0.35">
      <c r="A38" s="61" t="s">
        <v>1060</v>
      </c>
      <c r="B38" s="62" t="s">
        <v>953</v>
      </c>
      <c r="C38" s="62" t="s">
        <v>1006</v>
      </c>
      <c r="D38" s="62" t="s">
        <v>1056</v>
      </c>
    </row>
    <row r="39" spans="1:4" x14ac:dyDescent="0.35">
      <c r="A39" s="61" t="s">
        <v>1060</v>
      </c>
      <c r="B39" s="62" t="s">
        <v>956</v>
      </c>
      <c r="C39" s="62" t="s">
        <v>1006</v>
      </c>
      <c r="D39" s="62" t="s">
        <v>1057</v>
      </c>
    </row>
    <row r="40" spans="1:4" x14ac:dyDescent="0.35">
      <c r="A40" s="61" t="s">
        <v>1060</v>
      </c>
      <c r="B40" s="62" t="s">
        <v>1020</v>
      </c>
      <c r="C40" s="62" t="s">
        <v>1006</v>
      </c>
      <c r="D40" s="62" t="s">
        <v>51</v>
      </c>
    </row>
    <row r="41" spans="1:4" x14ac:dyDescent="0.35">
      <c r="A41" s="61" t="s">
        <v>1060</v>
      </c>
      <c r="B41" s="62" t="s">
        <v>968</v>
      </c>
      <c r="C41" s="62" t="s">
        <v>1016</v>
      </c>
      <c r="D41" s="62" t="s">
        <v>1058</v>
      </c>
    </row>
    <row r="42" spans="1:4" x14ac:dyDescent="0.35">
      <c r="A42" s="61" t="s">
        <v>1060</v>
      </c>
      <c r="B42" s="62" t="s">
        <v>962</v>
      </c>
      <c r="C42" s="62" t="s">
        <v>1016</v>
      </c>
      <c r="D42" s="62" t="s">
        <v>1059</v>
      </c>
    </row>
    <row r="43" spans="1:4" x14ac:dyDescent="0.35">
      <c r="A43" s="61" t="s">
        <v>1071</v>
      </c>
      <c r="B43" s="62" t="s">
        <v>75</v>
      </c>
      <c r="C43" s="62" t="s">
        <v>1006</v>
      </c>
      <c r="D43" s="62" t="s">
        <v>1061</v>
      </c>
    </row>
    <row r="44" spans="1:4" x14ac:dyDescent="0.35">
      <c r="A44" s="61" t="s">
        <v>1071</v>
      </c>
      <c r="B44" s="62" t="s">
        <v>944</v>
      </c>
      <c r="C44" s="62" t="s">
        <v>1006</v>
      </c>
      <c r="D44" s="62" t="s">
        <v>1062</v>
      </c>
    </row>
    <row r="45" spans="1:4" x14ac:dyDescent="0.35">
      <c r="A45" s="61" t="s">
        <v>1071</v>
      </c>
      <c r="B45" s="62" t="s">
        <v>1014</v>
      </c>
      <c r="C45" s="62" t="s">
        <v>1016</v>
      </c>
      <c r="D45" s="62" t="s">
        <v>1063</v>
      </c>
    </row>
    <row r="46" spans="1:4" x14ac:dyDescent="0.35">
      <c r="A46" s="61" t="s">
        <v>1071</v>
      </c>
      <c r="B46" s="62" t="s">
        <v>1020</v>
      </c>
      <c r="C46" s="62" t="s">
        <v>1006</v>
      </c>
      <c r="D46" s="62" t="s">
        <v>51</v>
      </c>
    </row>
    <row r="47" spans="1:4" x14ac:dyDescent="0.35">
      <c r="A47" s="61" t="s">
        <v>1071</v>
      </c>
      <c r="B47" s="62" t="s">
        <v>962</v>
      </c>
      <c r="C47" s="62" t="s">
        <v>1006</v>
      </c>
      <c r="D47" s="62" t="s">
        <v>1064</v>
      </c>
    </row>
    <row r="48" spans="1:4" x14ac:dyDescent="0.35">
      <c r="A48" s="61" t="s">
        <v>1071</v>
      </c>
      <c r="B48" s="62" t="s">
        <v>1065</v>
      </c>
      <c r="C48" s="62" t="s">
        <v>1027</v>
      </c>
      <c r="D48" s="62" t="s">
        <v>1066</v>
      </c>
    </row>
    <row r="49" spans="1:4" x14ac:dyDescent="0.35">
      <c r="A49" s="61" t="s">
        <v>1071</v>
      </c>
      <c r="B49" s="62" t="s">
        <v>1067</v>
      </c>
      <c r="C49" s="62" t="s">
        <v>1027</v>
      </c>
      <c r="D49" s="62" t="s">
        <v>1068</v>
      </c>
    </row>
    <row r="50" spans="1:4" x14ac:dyDescent="0.35">
      <c r="A50" s="61" t="s">
        <v>1071</v>
      </c>
      <c r="B50" s="62" t="s">
        <v>977</v>
      </c>
      <c r="C50" s="62" t="s">
        <v>1016</v>
      </c>
      <c r="D50" s="62" t="s">
        <v>1069</v>
      </c>
    </row>
    <row r="51" spans="1:4" x14ac:dyDescent="0.35">
      <c r="A51" s="61" t="s">
        <v>1071</v>
      </c>
      <c r="B51" s="62" t="s">
        <v>995</v>
      </c>
      <c r="C51" s="62" t="s">
        <v>1027</v>
      </c>
      <c r="D51" s="62" t="s">
        <v>1070</v>
      </c>
    </row>
    <row r="52" spans="1:4" x14ac:dyDescent="0.35">
      <c r="A52" s="61" t="s">
        <v>1072</v>
      </c>
      <c r="B52" s="62" t="s">
        <v>1073</v>
      </c>
      <c r="C52" s="62" t="s">
        <v>1006</v>
      </c>
      <c r="D52" s="62" t="s">
        <v>1074</v>
      </c>
    </row>
    <row r="53" spans="1:4" x14ac:dyDescent="0.35">
      <c r="A53" s="61" t="s">
        <v>1072</v>
      </c>
      <c r="B53" s="62" t="s">
        <v>995</v>
      </c>
      <c r="C53" s="62" t="s">
        <v>1006</v>
      </c>
      <c r="D53" s="62" t="s">
        <v>1075</v>
      </c>
    </row>
    <row r="54" spans="1:4" x14ac:dyDescent="0.35">
      <c r="A54" t="s">
        <v>1079</v>
      </c>
      <c r="B54" s="62" t="s">
        <v>75</v>
      </c>
      <c r="C54" s="62" t="s">
        <v>1006</v>
      </c>
      <c r="D54" s="62" t="s">
        <v>22</v>
      </c>
    </row>
    <row r="55" spans="1:4" x14ac:dyDescent="0.35">
      <c r="A55" t="s">
        <v>1079</v>
      </c>
      <c r="B55" s="62" t="s">
        <v>1020</v>
      </c>
      <c r="C55" s="62" t="s">
        <v>1016</v>
      </c>
      <c r="D55" s="62" t="s">
        <v>1076</v>
      </c>
    </row>
    <row r="56" spans="1:4" x14ac:dyDescent="0.35">
      <c r="A56" t="s">
        <v>1079</v>
      </c>
      <c r="B56" s="62" t="s">
        <v>962</v>
      </c>
      <c r="C56" s="62" t="s">
        <v>1016</v>
      </c>
      <c r="D56" s="62" t="s">
        <v>80</v>
      </c>
    </row>
    <row r="57" spans="1:4" x14ac:dyDescent="0.35">
      <c r="A57" t="s">
        <v>1079</v>
      </c>
      <c r="B57" s="62" t="s">
        <v>1077</v>
      </c>
      <c r="C57" s="62" t="s">
        <v>1027</v>
      </c>
      <c r="D57" s="62" t="s">
        <v>1078</v>
      </c>
    </row>
    <row r="58" spans="1:4" x14ac:dyDescent="0.35">
      <c r="A58" t="s">
        <v>887</v>
      </c>
      <c r="B58" s="62" t="s">
        <v>75</v>
      </c>
      <c r="C58" s="62" t="s">
        <v>1080</v>
      </c>
      <c r="D58" s="62" t="s">
        <v>1081</v>
      </c>
    </row>
    <row r="59" spans="1:4" x14ac:dyDescent="0.35">
      <c r="A59" t="s">
        <v>887</v>
      </c>
      <c r="B59" s="62" t="s">
        <v>1054</v>
      </c>
      <c r="C59" s="62" t="s">
        <v>1006</v>
      </c>
      <c r="D59" s="62" t="s">
        <v>1082</v>
      </c>
    </row>
    <row r="60" spans="1:4" x14ac:dyDescent="0.35">
      <c r="A60" t="s">
        <v>887</v>
      </c>
      <c r="B60" s="62" t="s">
        <v>1083</v>
      </c>
      <c r="C60" s="62" t="s">
        <v>1038</v>
      </c>
      <c r="D60" s="62" t="s">
        <v>1084</v>
      </c>
    </row>
    <row r="61" spans="1:4" x14ac:dyDescent="0.35">
      <c r="A61" t="s">
        <v>887</v>
      </c>
      <c r="B61" s="62" t="s">
        <v>1085</v>
      </c>
      <c r="C61" s="62" t="s">
        <v>1006</v>
      </c>
      <c r="D61" s="62" t="s">
        <v>1086</v>
      </c>
    </row>
    <row r="62" spans="1:4" x14ac:dyDescent="0.35">
      <c r="A62" t="s">
        <v>887</v>
      </c>
      <c r="B62" s="62" t="s">
        <v>1020</v>
      </c>
      <c r="C62" s="62" t="s">
        <v>1006</v>
      </c>
      <c r="D62" s="62" t="s">
        <v>51</v>
      </c>
    </row>
    <row r="63" spans="1:4" x14ac:dyDescent="0.35">
      <c r="A63" t="s">
        <v>887</v>
      </c>
      <c r="B63" s="62" t="s">
        <v>962</v>
      </c>
      <c r="C63" s="62" t="s">
        <v>1006</v>
      </c>
      <c r="D63" s="62" t="s">
        <v>1087</v>
      </c>
    </row>
    <row r="64" spans="1:4" x14ac:dyDescent="0.35">
      <c r="A64" t="s">
        <v>887</v>
      </c>
      <c r="B64" s="62" t="s">
        <v>1088</v>
      </c>
      <c r="C64" s="62" t="s">
        <v>1027</v>
      </c>
      <c r="D64" s="62" t="s">
        <v>1066</v>
      </c>
    </row>
    <row r="65" spans="1:4" x14ac:dyDescent="0.35">
      <c r="A65" t="s">
        <v>887</v>
      </c>
      <c r="B65" s="62" t="s">
        <v>971</v>
      </c>
      <c r="C65" s="62" t="s">
        <v>1027</v>
      </c>
      <c r="D65" s="62" t="s">
        <v>1089</v>
      </c>
    </row>
    <row r="66" spans="1:4" x14ac:dyDescent="0.35">
      <c r="A66" t="s">
        <v>887</v>
      </c>
      <c r="B66" s="62" t="s">
        <v>1090</v>
      </c>
      <c r="C66" s="62" t="s">
        <v>1006</v>
      </c>
      <c r="D66" s="62" t="s">
        <v>1091</v>
      </c>
    </row>
    <row r="67" spans="1:4" x14ac:dyDescent="0.35">
      <c r="A67" t="s">
        <v>887</v>
      </c>
      <c r="B67" s="62" t="s">
        <v>983</v>
      </c>
      <c r="C67" s="62" t="s">
        <v>1006</v>
      </c>
      <c r="D67" s="62" t="s">
        <v>1092</v>
      </c>
    </row>
  </sheetData>
  <autoFilter ref="A1:D1" xr:uid="{8197330E-8895-4322-BCB6-C6D621EE410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2D25-E9E3-426F-AD5D-EE1C194A4214}">
  <dimension ref="A1:T28"/>
  <sheetViews>
    <sheetView topLeftCell="B1" zoomScale="85" zoomScaleNormal="85" workbookViewId="0">
      <selection activeCell="B1" sqref="A1:XFD1"/>
    </sheetView>
  </sheetViews>
  <sheetFormatPr baseColWidth="10" defaultRowHeight="14.5" x14ac:dyDescent="0.35"/>
  <cols>
    <col min="1" max="1" width="23.54296875" bestFit="1" customWidth="1"/>
    <col min="2" max="2" width="81.81640625" bestFit="1" customWidth="1"/>
    <col min="21" max="21" width="11.1796875" customWidth="1"/>
  </cols>
  <sheetData>
    <row r="1" spans="1:20" s="33" customFormat="1" x14ac:dyDescent="0.35">
      <c r="A1" s="33" t="s">
        <v>566</v>
      </c>
      <c r="D1" s="33" t="s">
        <v>567</v>
      </c>
      <c r="L1" s="33" t="s">
        <v>568</v>
      </c>
      <c r="T1" s="33" t="s">
        <v>932</v>
      </c>
    </row>
    <row r="28" spans="1:3" x14ac:dyDescent="0.35">
      <c r="A28" s="33"/>
      <c r="B28" s="33"/>
      <c r="C28" s="33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BD04B-CAE3-4F4E-AF37-48A05B4439A6}">
  <dimension ref="A1"/>
  <sheetViews>
    <sheetView workbookViewId="0"/>
  </sheetViews>
  <sheetFormatPr baseColWidth="10" defaultRowHeight="14.5" x14ac:dyDescent="0.35"/>
  <sheetData>
    <row r="1" spans="1:1" x14ac:dyDescent="0.35">
      <c r="A1" s="58" t="s">
        <v>932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ACFE3-F1FB-46B2-A8D7-66D0290B9FA6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2116-DFCD-4A03-97E3-C30EB711C1FF}">
  <dimension ref="A1"/>
  <sheetViews>
    <sheetView topLeftCell="A13" zoomScale="85" zoomScaleNormal="85" workbookViewId="0">
      <selection activeCell="G4" sqref="G4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D43A5-30CA-4DC8-B790-AE63659E7AAA}">
  <dimension ref="A1"/>
  <sheetViews>
    <sheetView zoomScale="85" zoomScaleNormal="85" workbookViewId="0">
      <selection activeCell="F61" sqref="F61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2063-2DEB-4C55-8DFA-6C13451D8C85}">
  <dimension ref="A1"/>
  <sheetViews>
    <sheetView topLeftCell="A43" workbookViewId="0">
      <selection activeCell="R28" sqref="R28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B12"/>
  <sheetViews>
    <sheetView topLeftCell="C22" workbookViewId="0">
      <selection activeCell="B5" sqref="B5"/>
    </sheetView>
  </sheetViews>
  <sheetFormatPr baseColWidth="10" defaultColWidth="12.6328125" defaultRowHeight="15" customHeight="1" x14ac:dyDescent="0.35"/>
  <cols>
    <col min="1" max="1" width="15.54296875" bestFit="1" customWidth="1"/>
    <col min="2" max="2" width="16.36328125" bestFit="1" customWidth="1"/>
  </cols>
  <sheetData>
    <row r="1" spans="1:2" ht="15" customHeight="1" x14ac:dyDescent="0.35">
      <c r="A1" s="41" t="s">
        <v>380</v>
      </c>
      <c r="B1" s="41" t="s">
        <v>381</v>
      </c>
    </row>
    <row r="2" spans="1:2" ht="15" customHeight="1" x14ac:dyDescent="0.35">
      <c r="A2" s="42">
        <v>3</v>
      </c>
      <c r="B2" s="42">
        <v>30</v>
      </c>
    </row>
    <row r="3" spans="1:2" ht="15" customHeight="1" x14ac:dyDescent="0.35">
      <c r="A3" s="42">
        <v>2</v>
      </c>
      <c r="B3" s="42">
        <v>42</v>
      </c>
    </row>
    <row r="4" spans="1:2" ht="15" customHeight="1" x14ac:dyDescent="0.35">
      <c r="A4" s="42">
        <v>1</v>
      </c>
      <c r="B4" s="42">
        <v>70</v>
      </c>
    </row>
    <row r="5" spans="1:2" ht="15" customHeight="1" x14ac:dyDescent="0.35">
      <c r="A5" s="42">
        <v>0.5</v>
      </c>
      <c r="B5" s="42">
        <v>120</v>
      </c>
    </row>
    <row r="6" spans="1:2" ht="15" customHeight="1" x14ac:dyDescent="0.35">
      <c r="A6" s="42">
        <v>0.25</v>
      </c>
      <c r="B6" s="42">
        <v>220</v>
      </c>
    </row>
    <row r="7" spans="1:2" ht="15" customHeight="1" x14ac:dyDescent="0.35">
      <c r="A7" s="42">
        <v>0.1</v>
      </c>
      <c r="B7" s="42">
        <v>510</v>
      </c>
    </row>
    <row r="9" spans="1:2" ht="15" customHeight="1" x14ac:dyDescent="0.35">
      <c r="A9" s="18" t="s">
        <v>382</v>
      </c>
      <c r="B9" s="18" t="s">
        <v>20</v>
      </c>
    </row>
    <row r="10" spans="1:2" ht="15" customHeight="1" x14ac:dyDescent="0.35">
      <c r="A10" s="43" t="s">
        <v>383</v>
      </c>
      <c r="B10" s="18" t="s">
        <v>384</v>
      </c>
    </row>
    <row r="11" spans="1:2" ht="15" customHeight="1" x14ac:dyDescent="0.35">
      <c r="A11" s="43" t="s">
        <v>385</v>
      </c>
      <c r="B11" s="18" t="s">
        <v>386</v>
      </c>
    </row>
    <row r="12" spans="1:2" ht="15" customHeight="1" x14ac:dyDescent="0.35">
      <c r="A12" s="43" t="s">
        <v>387</v>
      </c>
      <c r="B12" s="18">
        <v>0.997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1000"/>
  <sheetViews>
    <sheetView topLeftCell="A95" workbookViewId="0">
      <selection activeCell="B27" sqref="B27"/>
    </sheetView>
  </sheetViews>
  <sheetFormatPr baseColWidth="10" defaultColWidth="12.6328125" defaultRowHeight="15" customHeight="1" x14ac:dyDescent="0.35"/>
  <cols>
    <col min="1" max="26" width="8.6328125" customWidth="1"/>
  </cols>
  <sheetData>
    <row r="1" spans="1:4" ht="14.25" customHeight="1" x14ac:dyDescent="0.35">
      <c r="A1" s="19" t="s">
        <v>380</v>
      </c>
      <c r="B1" s="19" t="s">
        <v>381</v>
      </c>
      <c r="D1" s="39" t="s">
        <v>390</v>
      </c>
    </row>
    <row r="2" spans="1:4" ht="14.25" customHeight="1" x14ac:dyDescent="0.35">
      <c r="A2" s="40">
        <v>2</v>
      </c>
      <c r="B2" s="40">
        <v>43</v>
      </c>
    </row>
    <row r="3" spans="1:4" ht="14.25" customHeight="1" x14ac:dyDescent="0.35">
      <c r="A3" s="40">
        <v>1</v>
      </c>
      <c r="B3" s="40">
        <v>72</v>
      </c>
    </row>
    <row r="4" spans="1:4" ht="14.25" customHeight="1" x14ac:dyDescent="0.35">
      <c r="A4" s="40">
        <v>0.5</v>
      </c>
      <c r="B4" s="40">
        <v>131</v>
      </c>
    </row>
    <row r="5" spans="1:4" ht="14.25" customHeight="1" x14ac:dyDescent="0.35">
      <c r="A5" s="40">
        <v>0.25</v>
      </c>
      <c r="B5" s="40">
        <v>249</v>
      </c>
    </row>
    <row r="6" spans="1:4" ht="14.25" customHeight="1" x14ac:dyDescent="0.35">
      <c r="A6" s="40">
        <v>0.1</v>
      </c>
      <c r="B6" s="40">
        <v>602</v>
      </c>
    </row>
    <row r="7" spans="1:4" ht="14.25" customHeight="1" x14ac:dyDescent="0.35"/>
    <row r="8" spans="1:4" ht="14.25" customHeight="1" x14ac:dyDescent="0.35"/>
    <row r="9" spans="1:4" ht="14.25" customHeight="1" x14ac:dyDescent="0.35">
      <c r="A9" s="18" t="s">
        <v>382</v>
      </c>
      <c r="B9" s="18" t="s">
        <v>20</v>
      </c>
    </row>
    <row r="10" spans="1:4" ht="14.25" customHeight="1" x14ac:dyDescent="0.35">
      <c r="A10" s="43" t="s">
        <v>383</v>
      </c>
      <c r="B10" s="18" t="s">
        <v>388</v>
      </c>
    </row>
    <row r="11" spans="1:4" ht="14.25" customHeight="1" x14ac:dyDescent="0.35">
      <c r="A11" s="43" t="s">
        <v>385</v>
      </c>
      <c r="B11" s="18" t="s">
        <v>389</v>
      </c>
    </row>
    <row r="12" spans="1:4" ht="14.25" customHeight="1" x14ac:dyDescent="0.35">
      <c r="A12" s="43" t="s">
        <v>387</v>
      </c>
      <c r="B12" s="18">
        <v>0.996</v>
      </c>
    </row>
    <row r="13" spans="1:4" ht="14.25" customHeight="1" x14ac:dyDescent="0.35"/>
    <row r="14" spans="1:4" ht="14.25" customHeight="1" x14ac:dyDescent="0.35"/>
    <row r="15" spans="1:4" ht="14.25" customHeight="1" x14ac:dyDescent="0.35">
      <c r="A15" s="19" t="s">
        <v>391</v>
      </c>
      <c r="B15" s="19" t="s">
        <v>392</v>
      </c>
      <c r="D15" s="39" t="s">
        <v>393</v>
      </c>
    </row>
    <row r="16" spans="1:4" ht="14.25" customHeight="1" x14ac:dyDescent="0.35">
      <c r="A16" s="40">
        <v>2</v>
      </c>
      <c r="B16" s="40">
        <v>118</v>
      </c>
    </row>
    <row r="17" spans="1:2" ht="14.25" customHeight="1" x14ac:dyDescent="0.35">
      <c r="A17" s="40">
        <v>1</v>
      </c>
      <c r="B17" s="40">
        <v>154</v>
      </c>
    </row>
    <row r="18" spans="1:2" ht="14.25" customHeight="1" x14ac:dyDescent="0.35">
      <c r="A18" s="40">
        <v>0.5</v>
      </c>
      <c r="B18" s="40">
        <v>224</v>
      </c>
    </row>
    <row r="19" spans="1:2" ht="14.25" customHeight="1" x14ac:dyDescent="0.35">
      <c r="A19" s="40">
        <v>0.25</v>
      </c>
      <c r="B19" s="40">
        <v>366</v>
      </c>
    </row>
    <row r="20" spans="1:2" ht="14.25" customHeight="1" x14ac:dyDescent="0.35">
      <c r="A20" s="40">
        <v>0.1</v>
      </c>
      <c r="B20" s="40">
        <v>791</v>
      </c>
    </row>
    <row r="21" spans="1:2" ht="14.25" customHeight="1" x14ac:dyDescent="0.35"/>
    <row r="22" spans="1:2" ht="14.25" customHeight="1" x14ac:dyDescent="0.35"/>
    <row r="23" spans="1:2" ht="14.25" customHeight="1" x14ac:dyDescent="0.35">
      <c r="A23" s="18" t="s">
        <v>382</v>
      </c>
      <c r="B23" s="18" t="s">
        <v>20</v>
      </c>
    </row>
    <row r="24" spans="1:2" ht="14.25" customHeight="1" x14ac:dyDescent="0.35">
      <c r="A24" s="43" t="s">
        <v>383</v>
      </c>
      <c r="B24" s="18">
        <v>116.6</v>
      </c>
    </row>
    <row r="25" spans="1:2" ht="14.25" customHeight="1" x14ac:dyDescent="0.35">
      <c r="A25" s="43" t="s">
        <v>385</v>
      </c>
      <c r="B25" s="18">
        <v>0.45</v>
      </c>
    </row>
    <row r="26" spans="1:2" ht="14.25" customHeight="1" x14ac:dyDescent="0.35">
      <c r="A26" s="43" t="s">
        <v>387</v>
      </c>
      <c r="B26" s="18">
        <v>0.995</v>
      </c>
    </row>
    <row r="27" spans="1:2" ht="14.25" customHeight="1" x14ac:dyDescent="0.35"/>
    <row r="28" spans="1:2" ht="14.25" customHeight="1" x14ac:dyDescent="0.35"/>
    <row r="29" spans="1:2" ht="14.25" customHeight="1" x14ac:dyDescent="0.35"/>
    <row r="30" spans="1:2" ht="14.25" customHeight="1" x14ac:dyDescent="0.35"/>
    <row r="31" spans="1:2" ht="14.25" customHeight="1" x14ac:dyDescent="0.35"/>
    <row r="32" spans="1: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000"/>
  <sheetViews>
    <sheetView topLeftCell="V1" zoomScaleNormal="100" workbookViewId="0">
      <selection activeCell="D12" sqref="D12"/>
    </sheetView>
  </sheetViews>
  <sheetFormatPr baseColWidth="10" defaultColWidth="12.6328125" defaultRowHeight="15" customHeight="1" x14ac:dyDescent="0.35"/>
  <cols>
    <col min="2" max="2" width="7.90625" customWidth="1"/>
    <col min="3" max="3" width="16.08984375" customWidth="1"/>
    <col min="4" max="4" width="24.54296875" bestFit="1" customWidth="1"/>
    <col min="5" max="6" width="32" customWidth="1"/>
    <col min="7" max="7" width="20.1796875" customWidth="1"/>
    <col min="8" max="8" width="27.54296875" customWidth="1"/>
    <col min="9" max="9" width="17.81640625" customWidth="1"/>
    <col min="10" max="19" width="8.6328125" customWidth="1"/>
    <col min="20" max="20" width="11.81640625" bestFit="1" customWidth="1"/>
    <col min="21" max="36" width="8.6328125" customWidth="1"/>
  </cols>
  <sheetData>
    <row r="1" spans="1:23" ht="14.25" customHeight="1" x14ac:dyDescent="0.35">
      <c r="A1" s="33" t="s">
        <v>11</v>
      </c>
      <c r="B1" s="34" t="s">
        <v>12</v>
      </c>
      <c r="C1" s="34" t="s">
        <v>402</v>
      </c>
      <c r="D1" s="34" t="s">
        <v>403</v>
      </c>
      <c r="E1" s="34" t="s">
        <v>404</v>
      </c>
      <c r="F1" s="34" t="s">
        <v>406</v>
      </c>
      <c r="G1" s="34" t="s">
        <v>405</v>
      </c>
      <c r="H1" s="34"/>
      <c r="I1" s="34"/>
    </row>
    <row r="2" spans="1:23" ht="14.25" customHeight="1" x14ac:dyDescent="0.35">
      <c r="A2" s="50" t="s">
        <v>4</v>
      </c>
      <c r="B2" t="s">
        <v>128</v>
      </c>
      <c r="C2">
        <v>0.5</v>
      </c>
      <c r="D2" s="49">
        <v>51525.762692961005</v>
      </c>
      <c r="E2" s="49">
        <v>48098.941282416999</v>
      </c>
      <c r="F2" s="49">
        <f>D2+E2</f>
        <v>99624.703975378012</v>
      </c>
      <c r="G2">
        <v>0.51719865291339251</v>
      </c>
    </row>
    <row r="3" spans="1:23" ht="14.25" customHeight="1" x14ac:dyDescent="0.35">
      <c r="A3" s="50" t="s">
        <v>4</v>
      </c>
      <c r="B3" t="s">
        <v>128</v>
      </c>
      <c r="C3">
        <v>1</v>
      </c>
      <c r="D3" s="49">
        <v>25197.898937198999</v>
      </c>
      <c r="E3" s="49">
        <v>23522.470242635005</v>
      </c>
      <c r="F3" s="49">
        <f t="shared" ref="F3:F15" si="0">D3+E3</f>
        <v>48720.369179834001</v>
      </c>
      <c r="G3">
        <v>0.5171943349647018</v>
      </c>
    </row>
    <row r="4" spans="1:23" ht="14.25" customHeight="1" x14ac:dyDescent="0.35">
      <c r="A4" s="50" t="s">
        <v>4</v>
      </c>
      <c r="B4" t="s">
        <v>128</v>
      </c>
      <c r="C4">
        <v>1.5</v>
      </c>
      <c r="D4" s="49">
        <v>16581.257785747999</v>
      </c>
      <c r="E4" s="49">
        <v>15478.724419362999</v>
      </c>
      <c r="F4" s="49">
        <f t="shared" si="0"/>
        <v>32059.982205110999</v>
      </c>
      <c r="G4">
        <v>0.51719485306216473</v>
      </c>
      <c r="N4" t="s">
        <v>401</v>
      </c>
      <c r="O4" t="s">
        <v>119</v>
      </c>
    </row>
    <row r="5" spans="1:23" ht="14.25" customHeight="1" x14ac:dyDescent="0.35">
      <c r="A5" s="50" t="s">
        <v>4</v>
      </c>
      <c r="B5" t="s">
        <v>128</v>
      </c>
      <c r="C5">
        <v>2</v>
      </c>
      <c r="D5" s="49">
        <v>12321.997307187001</v>
      </c>
      <c r="E5" s="49">
        <v>11503.273965259001</v>
      </c>
      <c r="F5" s="49">
        <f t="shared" si="0"/>
        <v>23825.271272446</v>
      </c>
      <c r="G5">
        <v>0.51718182623328324</v>
      </c>
      <c r="N5">
        <v>1</v>
      </c>
      <c r="O5">
        <v>1055.0558530000001</v>
      </c>
      <c r="R5" t="s">
        <v>12</v>
      </c>
      <c r="S5" t="s">
        <v>402</v>
      </c>
      <c r="T5" t="s">
        <v>403</v>
      </c>
      <c r="U5" t="s">
        <v>404</v>
      </c>
      <c r="W5" t="s">
        <v>405</v>
      </c>
    </row>
    <row r="6" spans="1:23" ht="14.25" customHeight="1" x14ac:dyDescent="0.35">
      <c r="A6" s="50" t="s">
        <v>4</v>
      </c>
      <c r="B6" t="s">
        <v>128</v>
      </c>
      <c r="C6">
        <v>2.0499999999999998</v>
      </c>
      <c r="D6" s="49">
        <v>10710.927019655999</v>
      </c>
      <c r="E6" s="49">
        <v>9998.7643188810016</v>
      </c>
      <c r="F6" s="49">
        <f t="shared" si="0"/>
        <v>20709.691338536999</v>
      </c>
      <c r="G6">
        <v>0.51719394773039884</v>
      </c>
      <c r="R6" t="s">
        <v>128</v>
      </c>
      <c r="S6">
        <v>0.5</v>
      </c>
      <c r="T6">
        <f>48.837*O5</f>
        <v>51525.762692961005</v>
      </c>
      <c r="U6">
        <f>45.589*O5</f>
        <v>48098.941282416999</v>
      </c>
      <c r="W6">
        <f>T6/(T6+U6)</f>
        <v>0.51719865291339251</v>
      </c>
    </row>
    <row r="7" spans="1:23" ht="14.25" customHeight="1" x14ac:dyDescent="0.35">
      <c r="A7" s="50" t="s">
        <v>4</v>
      </c>
      <c r="B7" t="s">
        <v>128</v>
      </c>
      <c r="C7">
        <v>2.5</v>
      </c>
      <c r="D7" s="49">
        <v>9787.7531482809991</v>
      </c>
      <c r="E7" s="49">
        <v>9136.7836869800012</v>
      </c>
      <c r="F7" s="49">
        <f t="shared" si="0"/>
        <v>18924.536835261002</v>
      </c>
      <c r="G7">
        <v>0.51719908568879958</v>
      </c>
      <c r="R7" t="s">
        <v>128</v>
      </c>
      <c r="S7">
        <v>1</v>
      </c>
      <c r="T7">
        <f>23.883*O5</f>
        <v>25197.898937198999</v>
      </c>
      <c r="U7">
        <f>22.295*O5</f>
        <v>23522.470242635005</v>
      </c>
      <c r="W7">
        <f t="shared" ref="W7:W19" si="1">T7/(T7+U7)</f>
        <v>0.5171943349647018</v>
      </c>
    </row>
    <row r="8" spans="1:23" ht="14.25" customHeight="1" x14ac:dyDescent="0.35">
      <c r="A8" s="50" t="s">
        <v>4</v>
      </c>
      <c r="B8" t="s">
        <v>128</v>
      </c>
      <c r="C8">
        <v>3</v>
      </c>
      <c r="D8" s="49">
        <v>8109.1592861580002</v>
      </c>
      <c r="E8" s="49">
        <v>7570.0257452750002</v>
      </c>
      <c r="F8" s="49">
        <f t="shared" si="0"/>
        <v>15679.185031433</v>
      </c>
      <c r="G8">
        <v>0.51719265190767783</v>
      </c>
      <c r="R8" t="s">
        <v>128</v>
      </c>
      <c r="S8">
        <v>1.5</v>
      </c>
      <c r="T8">
        <f>15.716*O5</f>
        <v>16581.257785747999</v>
      </c>
      <c r="U8">
        <f>14.671*O5</f>
        <v>15478.724419362999</v>
      </c>
      <c r="W8">
        <f t="shared" si="1"/>
        <v>0.51719485306216473</v>
      </c>
    </row>
    <row r="9" spans="1:23" ht="14.25" customHeight="1" x14ac:dyDescent="0.35">
      <c r="A9" s="50" t="s">
        <v>4</v>
      </c>
      <c r="B9" t="s">
        <v>339</v>
      </c>
      <c r="C9">
        <v>0.18</v>
      </c>
      <c r="D9" s="49">
        <v>19486.881604909999</v>
      </c>
      <c r="E9" s="49">
        <v>33537.060399310998</v>
      </c>
      <c r="F9" s="49">
        <f t="shared" si="0"/>
        <v>53023.942004220997</v>
      </c>
      <c r="G9">
        <v>0.36751099349344368</v>
      </c>
      <c r="R9" t="s">
        <v>128</v>
      </c>
      <c r="S9">
        <v>2</v>
      </c>
      <c r="T9">
        <f>11.679*O5</f>
        <v>12321.997307187001</v>
      </c>
      <c r="U9">
        <f>10.903*O5</f>
        <v>11503.273965259001</v>
      </c>
      <c r="W9">
        <f t="shared" si="1"/>
        <v>0.51718182623328324</v>
      </c>
    </row>
    <row r="10" spans="1:23" ht="14.25" customHeight="1" x14ac:dyDescent="0.35">
      <c r="A10" s="50" t="s">
        <v>4</v>
      </c>
      <c r="B10" t="s">
        <v>339</v>
      </c>
      <c r="C10">
        <v>0.5</v>
      </c>
      <c r="D10" s="49">
        <v>7778.9268041690011</v>
      </c>
      <c r="E10" s="49">
        <v>13388.65877457</v>
      </c>
      <c r="F10" s="49">
        <f t="shared" si="0"/>
        <v>21167.585578739003</v>
      </c>
      <c r="G10">
        <v>0.36749239894332852</v>
      </c>
      <c r="R10" t="s">
        <v>128</v>
      </c>
      <c r="S10">
        <v>2.0499999999999998</v>
      </c>
      <c r="T10">
        <f>10.152*O5</f>
        <v>10710.927019655999</v>
      </c>
      <c r="U10">
        <f>9.477*O5</f>
        <v>9998.7643188810016</v>
      </c>
      <c r="W10">
        <f t="shared" si="1"/>
        <v>0.51719394773039884</v>
      </c>
    </row>
    <row r="11" spans="1:23" ht="14.25" customHeight="1" x14ac:dyDescent="0.35">
      <c r="A11" s="50" t="s">
        <v>4</v>
      </c>
      <c r="B11" t="s">
        <v>339</v>
      </c>
      <c r="C11">
        <v>1</v>
      </c>
      <c r="D11" s="49">
        <v>5228.8568074680006</v>
      </c>
      <c r="E11" s="49">
        <v>8999.6264260900007</v>
      </c>
      <c r="F11" s="49">
        <f t="shared" si="0"/>
        <v>14228.483233558001</v>
      </c>
      <c r="G11">
        <v>0.36749221414800537</v>
      </c>
      <c r="R11" t="s">
        <v>128</v>
      </c>
      <c r="S11">
        <v>2.5</v>
      </c>
      <c r="T11">
        <f>9.277*O5</f>
        <v>9787.7531482809991</v>
      </c>
      <c r="U11">
        <f>8.66*O5</f>
        <v>9136.7836869800012</v>
      </c>
      <c r="W11">
        <f t="shared" si="1"/>
        <v>0.51719908568879958</v>
      </c>
    </row>
    <row r="12" spans="1:23" ht="14.25" customHeight="1" x14ac:dyDescent="0.35">
      <c r="A12" s="50" t="s">
        <v>4</v>
      </c>
      <c r="B12" t="s">
        <v>339</v>
      </c>
      <c r="C12">
        <v>1.5</v>
      </c>
      <c r="D12" s="49">
        <v>4145.3144464369998</v>
      </c>
      <c r="E12" s="49">
        <v>7134.2876779859998</v>
      </c>
      <c r="F12" s="49">
        <f t="shared" si="0"/>
        <v>11279.602124423</v>
      </c>
      <c r="G12">
        <v>0.36750537835562624</v>
      </c>
      <c r="R12" t="s">
        <v>128</v>
      </c>
      <c r="S12">
        <v>3</v>
      </c>
      <c r="T12">
        <f>7.686*O5</f>
        <v>8109.1592861580002</v>
      </c>
      <c r="U12">
        <f>7.175*O5</f>
        <v>7570.0257452750002</v>
      </c>
      <c r="W12">
        <f t="shared" si="1"/>
        <v>0.51719265190767783</v>
      </c>
    </row>
    <row r="13" spans="1:23" ht="14.25" customHeight="1" x14ac:dyDescent="0.35">
      <c r="A13" s="50" t="s">
        <v>4</v>
      </c>
      <c r="B13" t="s">
        <v>339</v>
      </c>
      <c r="C13">
        <v>2</v>
      </c>
      <c r="D13" s="49">
        <v>3515.4461021960001</v>
      </c>
      <c r="E13" s="49">
        <v>6049.6902611020005</v>
      </c>
      <c r="F13" s="49">
        <f t="shared" si="0"/>
        <v>9565.136363298001</v>
      </c>
      <c r="G13">
        <v>0.36752702404588572</v>
      </c>
      <c r="R13" t="s">
        <v>339</v>
      </c>
      <c r="S13">
        <v>0.18</v>
      </c>
      <c r="T13">
        <f>18.47*O5</f>
        <v>19486.881604909999</v>
      </c>
      <c r="U13">
        <f>31.787*O5</f>
        <v>33537.060399310998</v>
      </c>
      <c r="W13">
        <f t="shared" si="1"/>
        <v>0.36751099349344368</v>
      </c>
    </row>
    <row r="14" spans="1:23" ht="14.25" customHeight="1" x14ac:dyDescent="0.35">
      <c r="A14" s="50" t="s">
        <v>4</v>
      </c>
      <c r="B14" t="s">
        <v>339</v>
      </c>
      <c r="C14">
        <v>2.5</v>
      </c>
      <c r="D14" s="49">
        <v>3093.4237609960001</v>
      </c>
      <c r="E14" s="49">
        <v>5323.8118342380003</v>
      </c>
      <c r="F14" s="49">
        <f t="shared" si="0"/>
        <v>8417.2355952340004</v>
      </c>
      <c r="G14">
        <v>0.36751065429932311</v>
      </c>
      <c r="R14" t="s">
        <v>339</v>
      </c>
      <c r="S14">
        <v>0.5</v>
      </c>
      <c r="T14">
        <f>7.373*O5</f>
        <v>7778.9268041690011</v>
      </c>
      <c r="U14">
        <f>12.69*O5</f>
        <v>13388.65877457</v>
      </c>
      <c r="W14">
        <f t="shared" si="1"/>
        <v>0.36749239894332852</v>
      </c>
    </row>
    <row r="15" spans="1:23" ht="14.25" customHeight="1" x14ac:dyDescent="0.35">
      <c r="A15" s="50" t="s">
        <v>4</v>
      </c>
      <c r="B15" t="s">
        <v>339</v>
      </c>
      <c r="C15">
        <v>3</v>
      </c>
      <c r="D15" s="49">
        <v>2786.4025077730003</v>
      </c>
      <c r="E15" s="49">
        <v>4795.228851885</v>
      </c>
      <c r="F15" s="49">
        <f t="shared" si="0"/>
        <v>7581.6313596580003</v>
      </c>
      <c r="G15">
        <v>0.36752017812413029</v>
      </c>
      <c r="R15" t="s">
        <v>339</v>
      </c>
      <c r="S15">
        <v>1</v>
      </c>
      <c r="T15">
        <f>4.956*O5</f>
        <v>5228.8568074680006</v>
      </c>
      <c r="U15">
        <f>8.53*O5</f>
        <v>8999.6264260900007</v>
      </c>
      <c r="W15">
        <f t="shared" si="1"/>
        <v>0.36749221414800537</v>
      </c>
    </row>
    <row r="16" spans="1:23" ht="14.25" customHeight="1" x14ac:dyDescent="0.35">
      <c r="R16" t="s">
        <v>339</v>
      </c>
      <c r="S16">
        <v>1.5</v>
      </c>
      <c r="T16">
        <f>3.929*O5</f>
        <v>4145.3144464369998</v>
      </c>
      <c r="U16">
        <f>6.762*O5</f>
        <v>7134.2876779859998</v>
      </c>
      <c r="W16">
        <f t="shared" si="1"/>
        <v>0.36750537835562624</v>
      </c>
    </row>
    <row r="17" spans="2:23" ht="14.25" customHeight="1" x14ac:dyDescent="0.35">
      <c r="B17" s="48"/>
      <c r="C17" s="48"/>
      <c r="D17" s="48"/>
      <c r="E17" s="48"/>
      <c r="F17" s="48"/>
      <c r="R17" t="s">
        <v>339</v>
      </c>
      <c r="S17">
        <v>2</v>
      </c>
      <c r="T17">
        <f>3.332*O5</f>
        <v>3515.4461021960001</v>
      </c>
      <c r="U17">
        <f>5.734*O5</f>
        <v>6049.6902611020005</v>
      </c>
      <c r="W17">
        <f t="shared" si="1"/>
        <v>0.36752702404588572</v>
      </c>
    </row>
    <row r="18" spans="2:23" ht="14.25" customHeight="1" x14ac:dyDescent="0.35">
      <c r="B18" s="37"/>
      <c r="C18" s="37"/>
      <c r="D18" s="37"/>
      <c r="E18" s="37"/>
      <c r="F18" s="37"/>
      <c r="R18" t="s">
        <v>339</v>
      </c>
      <c r="S18">
        <v>2.5</v>
      </c>
      <c r="T18">
        <f>2.932*O5</f>
        <v>3093.4237609960001</v>
      </c>
      <c r="U18">
        <f>5.046*O5</f>
        <v>5323.8118342380003</v>
      </c>
      <c r="W18">
        <f t="shared" si="1"/>
        <v>0.36751065429932311</v>
      </c>
    </row>
    <row r="19" spans="2:23" ht="14.25" customHeight="1" x14ac:dyDescent="0.35">
      <c r="B19" s="37"/>
      <c r="C19" s="37"/>
      <c r="D19" s="37"/>
      <c r="E19" s="37"/>
      <c r="F19" s="37"/>
      <c r="R19" t="s">
        <v>339</v>
      </c>
      <c r="S19">
        <v>3</v>
      </c>
      <c r="T19">
        <f>2.641*O5</f>
        <v>2786.4025077730003</v>
      </c>
      <c r="U19">
        <f>4.545*O5</f>
        <v>4795.228851885</v>
      </c>
      <c r="W19">
        <f t="shared" si="1"/>
        <v>0.36752017812413029</v>
      </c>
    </row>
    <row r="20" spans="2:23" ht="14.25" customHeight="1" x14ac:dyDescent="0.35"/>
    <row r="21" spans="2:23" ht="14.25" customHeight="1" x14ac:dyDescent="0.35"/>
    <row r="22" spans="2:23" ht="14.25" customHeight="1" x14ac:dyDescent="0.35"/>
    <row r="23" spans="2:23" ht="14.25" customHeight="1" x14ac:dyDescent="0.35"/>
    <row r="24" spans="2:23" ht="14.25" customHeight="1" x14ac:dyDescent="0.35"/>
    <row r="25" spans="2:23" ht="14.25" customHeight="1" x14ac:dyDescent="0.35"/>
    <row r="26" spans="2:23" ht="14.25" customHeight="1" x14ac:dyDescent="0.35"/>
    <row r="27" spans="2:23" ht="14.25" customHeight="1" x14ac:dyDescent="0.35"/>
    <row r="28" spans="2:23" ht="14.25" customHeight="1" x14ac:dyDescent="0.35"/>
    <row r="29" spans="2:23" ht="14.25" customHeight="1" x14ac:dyDescent="0.35"/>
    <row r="30" spans="2:23" ht="14.25" customHeight="1" x14ac:dyDescent="0.35"/>
    <row r="31" spans="2:23" ht="14.25" customHeight="1" x14ac:dyDescent="0.35"/>
    <row r="32" spans="2:23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9661B-A80C-4CA5-8B4E-E679EC90E33C}">
  <dimension ref="A1:F20"/>
  <sheetViews>
    <sheetView workbookViewId="0">
      <selection activeCell="C18" sqref="C18"/>
    </sheetView>
  </sheetViews>
  <sheetFormatPr baseColWidth="10" defaultColWidth="8.7265625" defaultRowHeight="14.5" x14ac:dyDescent="0.35"/>
  <cols>
    <col min="1" max="1" width="23.1796875" bestFit="1" customWidth="1"/>
    <col min="2" max="2" width="23" bestFit="1" customWidth="1"/>
    <col min="3" max="3" width="80.453125" bestFit="1" customWidth="1"/>
    <col min="4" max="4" width="14.26953125" bestFit="1" customWidth="1"/>
    <col min="5" max="5" width="42.54296875" bestFit="1" customWidth="1"/>
  </cols>
  <sheetData>
    <row r="1" spans="1:6" x14ac:dyDescent="0.35">
      <c r="A1" s="22" t="s">
        <v>183</v>
      </c>
      <c r="B1" s="22" t="s">
        <v>131</v>
      </c>
      <c r="C1" s="22" t="s">
        <v>132</v>
      </c>
      <c r="D1" s="22" t="s">
        <v>19</v>
      </c>
      <c r="E1" s="22" t="s">
        <v>133</v>
      </c>
    </row>
    <row r="2" spans="1:6" x14ac:dyDescent="0.35">
      <c r="A2" s="23" t="s">
        <v>184</v>
      </c>
      <c r="B2" s="23" t="s">
        <v>31</v>
      </c>
      <c r="C2" s="24" t="s">
        <v>185</v>
      </c>
      <c r="D2" s="24" t="s">
        <v>186</v>
      </c>
      <c r="E2" s="24" t="s">
        <v>187</v>
      </c>
      <c r="F2" t="s">
        <v>188</v>
      </c>
    </row>
    <row r="3" spans="1:6" x14ac:dyDescent="0.35">
      <c r="A3" s="24"/>
      <c r="B3" s="23" t="s">
        <v>74</v>
      </c>
      <c r="C3" s="24" t="s">
        <v>189</v>
      </c>
      <c r="D3" s="24" t="s">
        <v>190</v>
      </c>
      <c r="E3" s="24" t="s">
        <v>191</v>
      </c>
    </row>
    <row r="4" spans="1:6" x14ac:dyDescent="0.35">
      <c r="A4" s="24"/>
      <c r="B4" s="23" t="s">
        <v>192</v>
      </c>
      <c r="C4" s="24" t="s">
        <v>193</v>
      </c>
      <c r="D4" s="24" t="s">
        <v>190</v>
      </c>
      <c r="E4" s="24" t="s">
        <v>194</v>
      </c>
    </row>
    <row r="5" spans="1:6" x14ac:dyDescent="0.35">
      <c r="A5" s="24"/>
      <c r="B5" s="23" t="s">
        <v>195</v>
      </c>
      <c r="C5" s="24" t="s">
        <v>196</v>
      </c>
      <c r="D5" s="24" t="s">
        <v>190</v>
      </c>
      <c r="E5" s="24" t="s">
        <v>197</v>
      </c>
      <c r="F5" t="s">
        <v>198</v>
      </c>
    </row>
    <row r="6" spans="1:6" x14ac:dyDescent="0.35">
      <c r="A6" s="24"/>
      <c r="B6" s="23" t="s">
        <v>199</v>
      </c>
      <c r="C6" s="24" t="s">
        <v>200</v>
      </c>
      <c r="D6" s="24" t="s">
        <v>201</v>
      </c>
      <c r="E6" s="24" t="s">
        <v>202</v>
      </c>
    </row>
    <row r="7" spans="1:6" x14ac:dyDescent="0.35">
      <c r="A7" s="24"/>
      <c r="B7" s="24" t="s">
        <v>203</v>
      </c>
      <c r="C7" s="24" t="s">
        <v>204</v>
      </c>
      <c r="D7" s="24" t="s">
        <v>201</v>
      </c>
      <c r="E7" s="24" t="s">
        <v>205</v>
      </c>
      <c r="F7" t="s">
        <v>206</v>
      </c>
    </row>
    <row r="8" spans="1:6" x14ac:dyDescent="0.35">
      <c r="A8" s="24"/>
      <c r="B8" s="24" t="s">
        <v>207</v>
      </c>
      <c r="C8" s="24" t="s">
        <v>208</v>
      </c>
      <c r="D8" s="24" t="s">
        <v>201</v>
      </c>
      <c r="E8" s="24" t="s">
        <v>209</v>
      </c>
    </row>
    <row r="9" spans="1:6" x14ac:dyDescent="0.35">
      <c r="A9" s="24"/>
      <c r="B9" s="24" t="s">
        <v>210</v>
      </c>
      <c r="C9" s="24" t="s">
        <v>208</v>
      </c>
      <c r="D9" s="24" t="s">
        <v>201</v>
      </c>
      <c r="E9" s="24" t="s">
        <v>211</v>
      </c>
    </row>
    <row r="10" spans="1:6" x14ac:dyDescent="0.35">
      <c r="A10" s="24"/>
      <c r="B10" s="23" t="s">
        <v>212</v>
      </c>
      <c r="C10" s="24" t="s">
        <v>213</v>
      </c>
      <c r="D10" s="24" t="s">
        <v>201</v>
      </c>
      <c r="E10" s="24" t="s">
        <v>214</v>
      </c>
      <c r="F10" t="s">
        <v>215</v>
      </c>
    </row>
    <row r="11" spans="1:6" x14ac:dyDescent="0.35">
      <c r="A11" s="24"/>
      <c r="B11" s="23" t="s">
        <v>143</v>
      </c>
      <c r="C11" s="24" t="s">
        <v>216</v>
      </c>
      <c r="D11" s="24" t="s">
        <v>201</v>
      </c>
      <c r="E11" s="24" t="s">
        <v>217</v>
      </c>
    </row>
    <row r="12" spans="1:6" x14ac:dyDescent="0.35">
      <c r="A12" s="24"/>
      <c r="B12" s="23" t="s">
        <v>218</v>
      </c>
      <c r="C12" s="24" t="s">
        <v>219</v>
      </c>
      <c r="D12" s="24" t="s">
        <v>220</v>
      </c>
      <c r="E12" s="24" t="s">
        <v>221</v>
      </c>
    </row>
    <row r="13" spans="1:6" x14ac:dyDescent="0.35">
      <c r="A13" s="24"/>
      <c r="B13" s="23" t="s">
        <v>222</v>
      </c>
      <c r="C13" s="24" t="s">
        <v>223</v>
      </c>
      <c r="D13" s="24" t="s">
        <v>224</v>
      </c>
      <c r="E13" s="24" t="s">
        <v>225</v>
      </c>
    </row>
    <row r="14" spans="1:6" x14ac:dyDescent="0.35">
      <c r="A14" s="24"/>
      <c r="B14" s="23" t="s">
        <v>226</v>
      </c>
      <c r="C14" s="24" t="s">
        <v>227</v>
      </c>
      <c r="D14" s="24" t="s">
        <v>228</v>
      </c>
      <c r="E14" s="24" t="s">
        <v>229</v>
      </c>
    </row>
    <row r="15" spans="1:6" x14ac:dyDescent="0.35">
      <c r="A15" s="24"/>
      <c r="B15" s="23" t="s">
        <v>230</v>
      </c>
      <c r="C15" s="24" t="s">
        <v>231</v>
      </c>
      <c r="D15" s="24" t="s">
        <v>232</v>
      </c>
      <c r="E15" s="24" t="s">
        <v>233</v>
      </c>
      <c r="F15" t="s">
        <v>234</v>
      </c>
    </row>
    <row r="16" spans="1:6" x14ac:dyDescent="0.35">
      <c r="A16" s="23" t="s">
        <v>235</v>
      </c>
      <c r="B16" s="23" t="s">
        <v>31</v>
      </c>
      <c r="C16" s="24" t="s">
        <v>236</v>
      </c>
      <c r="D16" s="24" t="s">
        <v>186</v>
      </c>
      <c r="E16" s="24" t="s">
        <v>237</v>
      </c>
    </row>
    <row r="17" spans="1:5" x14ac:dyDescent="0.35">
      <c r="A17" s="24"/>
      <c r="B17" s="23" t="s">
        <v>74</v>
      </c>
      <c r="C17" s="24" t="s">
        <v>238</v>
      </c>
      <c r="D17" s="24" t="s">
        <v>190</v>
      </c>
      <c r="E17" s="24" t="s">
        <v>239</v>
      </c>
    </row>
    <row r="18" spans="1:5" x14ac:dyDescent="0.35">
      <c r="A18" s="24"/>
      <c r="B18" s="23" t="s">
        <v>240</v>
      </c>
      <c r="C18" s="24" t="s">
        <v>241</v>
      </c>
      <c r="D18" s="24" t="s">
        <v>190</v>
      </c>
      <c r="E18" s="24" t="s">
        <v>242</v>
      </c>
    </row>
    <row r="19" spans="1:5" x14ac:dyDescent="0.35">
      <c r="A19" s="24"/>
      <c r="B19" s="23" t="s">
        <v>83</v>
      </c>
      <c r="C19" s="24" t="s">
        <v>243</v>
      </c>
      <c r="D19" s="24" t="s">
        <v>201</v>
      </c>
      <c r="E19" s="24" t="s">
        <v>244</v>
      </c>
    </row>
    <row r="20" spans="1:5" x14ac:dyDescent="0.35">
      <c r="A20" s="23" t="s">
        <v>245</v>
      </c>
      <c r="B20" s="23" t="s">
        <v>246</v>
      </c>
      <c r="C20" s="24" t="s">
        <v>247</v>
      </c>
      <c r="D20" s="24" t="s">
        <v>224</v>
      </c>
      <c r="E20" s="24" t="s">
        <v>248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CD29-D155-4568-A981-C722F3BFCB2D}">
  <dimension ref="A1:E18"/>
  <sheetViews>
    <sheetView topLeftCell="A10" workbookViewId="0">
      <selection sqref="A1:XFD1048576"/>
    </sheetView>
  </sheetViews>
  <sheetFormatPr baseColWidth="10" defaultRowHeight="14.5" x14ac:dyDescent="0.35"/>
  <cols>
    <col min="1" max="1" width="11.453125" bestFit="1" customWidth="1"/>
    <col min="3" max="3" width="10.7265625" bestFit="1" customWidth="1"/>
    <col min="4" max="4" width="9.54296875" bestFit="1" customWidth="1"/>
    <col min="5" max="5" width="11" bestFit="1" customWidth="1"/>
  </cols>
  <sheetData>
    <row r="1" spans="1:5" ht="29" x14ac:dyDescent="0.35">
      <c r="A1" s="18" t="s">
        <v>130</v>
      </c>
      <c r="B1" s="18" t="s">
        <v>131</v>
      </c>
      <c r="C1" s="19" t="s">
        <v>132</v>
      </c>
      <c r="D1" s="18" t="s">
        <v>19</v>
      </c>
      <c r="E1" s="18" t="s">
        <v>133</v>
      </c>
    </row>
    <row r="2" spans="1:5" ht="43.5" x14ac:dyDescent="0.35">
      <c r="A2" s="18" t="s">
        <v>134</v>
      </c>
      <c r="B2" s="20" t="s">
        <v>135</v>
      </c>
      <c r="C2" s="21" t="s">
        <v>136</v>
      </c>
      <c r="D2" s="20" t="s">
        <v>137</v>
      </c>
      <c r="E2" s="20" t="s">
        <v>138</v>
      </c>
    </row>
    <row r="3" spans="1:5" ht="43.5" x14ac:dyDescent="0.35">
      <c r="A3" s="17"/>
      <c r="B3" s="20" t="s">
        <v>139</v>
      </c>
      <c r="C3" s="21" t="s">
        <v>140</v>
      </c>
      <c r="D3" s="20" t="s">
        <v>141</v>
      </c>
      <c r="E3" s="20" t="s">
        <v>142</v>
      </c>
    </row>
    <row r="4" spans="1:5" ht="29" x14ac:dyDescent="0.35">
      <c r="A4" s="17"/>
      <c r="B4" s="20" t="s">
        <v>143</v>
      </c>
      <c r="C4" s="21" t="s">
        <v>144</v>
      </c>
      <c r="D4" s="20" t="s">
        <v>145</v>
      </c>
      <c r="E4" s="20" t="s">
        <v>146</v>
      </c>
    </row>
    <row r="5" spans="1:5" ht="29" x14ac:dyDescent="0.35">
      <c r="A5" s="18" t="s">
        <v>147</v>
      </c>
      <c r="B5" s="20" t="s">
        <v>148</v>
      </c>
      <c r="C5" s="21" t="s">
        <v>149</v>
      </c>
      <c r="D5" s="20" t="s">
        <v>137</v>
      </c>
      <c r="E5" s="20" t="s">
        <v>150</v>
      </c>
    </row>
    <row r="6" spans="1:5" ht="43.5" x14ac:dyDescent="0.35">
      <c r="A6" s="17"/>
      <c r="B6" s="20" t="s">
        <v>151</v>
      </c>
      <c r="C6" s="21" t="s">
        <v>152</v>
      </c>
      <c r="D6" s="20" t="s">
        <v>145</v>
      </c>
      <c r="E6" s="20" t="s">
        <v>153</v>
      </c>
    </row>
    <row r="7" spans="1:5" x14ac:dyDescent="0.35">
      <c r="A7" s="17"/>
      <c r="B7" s="20" t="s">
        <v>28</v>
      </c>
      <c r="C7" s="21">
        <v>0.01</v>
      </c>
      <c r="D7" s="20" t="s">
        <v>145</v>
      </c>
      <c r="E7" s="20" t="s">
        <v>154</v>
      </c>
    </row>
    <row r="8" spans="1:5" ht="58" x14ac:dyDescent="0.35">
      <c r="A8" s="18" t="s">
        <v>155</v>
      </c>
      <c r="B8" s="20" t="s">
        <v>156</v>
      </c>
      <c r="C8" s="21" t="s">
        <v>157</v>
      </c>
      <c r="D8" s="20" t="s">
        <v>137</v>
      </c>
      <c r="E8" s="20" t="s">
        <v>158</v>
      </c>
    </row>
    <row r="9" spans="1:5" ht="29" x14ac:dyDescent="0.35">
      <c r="A9" s="17"/>
      <c r="B9" s="20" t="s">
        <v>159</v>
      </c>
      <c r="C9" s="21">
        <v>0.1</v>
      </c>
      <c r="D9" s="20" t="s">
        <v>145</v>
      </c>
      <c r="E9" s="20" t="s">
        <v>160</v>
      </c>
    </row>
    <row r="10" spans="1:5" ht="29" x14ac:dyDescent="0.35">
      <c r="A10" s="17"/>
      <c r="B10" s="20" t="s">
        <v>161</v>
      </c>
      <c r="C10" s="21">
        <v>1.4999999999999999E-2</v>
      </c>
      <c r="D10" s="20" t="s">
        <v>145</v>
      </c>
      <c r="E10" s="20" t="s">
        <v>162</v>
      </c>
    </row>
    <row r="11" spans="1:5" ht="43.5" x14ac:dyDescent="0.35">
      <c r="A11" s="18" t="s">
        <v>163</v>
      </c>
      <c r="B11" s="20" t="s">
        <v>164</v>
      </c>
      <c r="C11" s="21">
        <v>0.02</v>
      </c>
      <c r="D11" s="20" t="s">
        <v>145</v>
      </c>
      <c r="E11" s="20" t="s">
        <v>165</v>
      </c>
    </row>
    <row r="12" spans="1:5" ht="43.5" x14ac:dyDescent="0.35">
      <c r="A12" s="17"/>
      <c r="B12" s="20" t="s">
        <v>166</v>
      </c>
      <c r="C12" s="21">
        <v>0.03</v>
      </c>
      <c r="D12" s="20" t="s">
        <v>145</v>
      </c>
      <c r="E12" s="20" t="s">
        <v>167</v>
      </c>
    </row>
    <row r="13" spans="1:5" ht="43.5" x14ac:dyDescent="0.35">
      <c r="A13" s="17"/>
      <c r="B13" s="20" t="s">
        <v>168</v>
      </c>
      <c r="C13" s="21" t="s">
        <v>169</v>
      </c>
      <c r="D13" s="20" t="s">
        <v>141</v>
      </c>
      <c r="E13" s="20" t="s">
        <v>170</v>
      </c>
    </row>
    <row r="14" spans="1:5" ht="43.5" x14ac:dyDescent="0.35">
      <c r="A14" s="18" t="s">
        <v>171</v>
      </c>
      <c r="B14" s="20" t="s">
        <v>172</v>
      </c>
      <c r="C14" s="21">
        <v>0.12</v>
      </c>
      <c r="D14" s="20" t="s">
        <v>145</v>
      </c>
      <c r="E14" s="20" t="s">
        <v>173</v>
      </c>
    </row>
    <row r="15" spans="1:5" ht="29" x14ac:dyDescent="0.35">
      <c r="A15" s="17"/>
      <c r="B15" s="20" t="s">
        <v>174</v>
      </c>
      <c r="C15" s="21">
        <v>0.02</v>
      </c>
      <c r="D15" s="20" t="s">
        <v>145</v>
      </c>
      <c r="E15" s="20" t="s">
        <v>175</v>
      </c>
    </row>
    <row r="16" spans="1:5" ht="43.5" x14ac:dyDescent="0.35">
      <c r="A16" s="17"/>
      <c r="B16" s="20" t="s">
        <v>176</v>
      </c>
      <c r="C16" s="21">
        <v>1.5</v>
      </c>
      <c r="D16" s="20" t="s">
        <v>137</v>
      </c>
      <c r="E16" s="20" t="s">
        <v>177</v>
      </c>
    </row>
    <row r="17" spans="1:5" ht="58" x14ac:dyDescent="0.35">
      <c r="A17" s="18" t="s">
        <v>178</v>
      </c>
      <c r="B17" s="20">
        <v>98.7</v>
      </c>
      <c r="C17" s="21" t="s">
        <v>137</v>
      </c>
      <c r="D17" s="20" t="s">
        <v>179</v>
      </c>
      <c r="E17" s="17"/>
    </row>
    <row r="18" spans="1:5" ht="87" x14ac:dyDescent="0.35">
      <c r="A18" s="18" t="s">
        <v>180</v>
      </c>
      <c r="B18" s="20">
        <v>12</v>
      </c>
      <c r="C18" s="21" t="s">
        <v>181</v>
      </c>
      <c r="D18" s="20" t="s">
        <v>182</v>
      </c>
      <c r="E18" s="1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"/>
  <sheetViews>
    <sheetView topLeftCell="A7" workbookViewId="0"/>
  </sheetViews>
  <sheetFormatPr baseColWidth="10" defaultColWidth="12.6328125" defaultRowHeight="15" customHeight="1" x14ac:dyDescent="0.35"/>
  <sheetData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22"/>
  <sheetViews>
    <sheetView workbookViewId="0">
      <selection activeCell="D19" sqref="D19"/>
    </sheetView>
  </sheetViews>
  <sheetFormatPr baseColWidth="10" defaultColWidth="12.6328125" defaultRowHeight="15" customHeight="1" x14ac:dyDescent="0.35"/>
  <cols>
    <col min="1" max="1" width="21.90625" bestFit="1" customWidth="1"/>
  </cols>
  <sheetData>
    <row r="1" spans="1:4" x14ac:dyDescent="0.35">
      <c r="B1" s="11" t="s">
        <v>29</v>
      </c>
      <c r="C1" s="11" t="s">
        <v>31</v>
      </c>
      <c r="D1" s="11" t="s">
        <v>33</v>
      </c>
    </row>
    <row r="3" spans="1:4" x14ac:dyDescent="0.35">
      <c r="A3" s="5" t="s">
        <v>100</v>
      </c>
      <c r="B3" s="12">
        <v>0.14099999999999999</v>
      </c>
      <c r="C3" s="13">
        <v>0.06</v>
      </c>
      <c r="D3" s="14"/>
    </row>
    <row r="4" spans="1:4" x14ac:dyDescent="0.35">
      <c r="A4" s="5" t="s">
        <v>101</v>
      </c>
      <c r="B4" s="13">
        <v>6.6000000000000003E-2</v>
      </c>
      <c r="C4" s="13">
        <v>0.14899999999999999</v>
      </c>
      <c r="D4" s="14"/>
    </row>
    <row r="5" spans="1:4" x14ac:dyDescent="0.35">
      <c r="A5" s="5" t="s">
        <v>102</v>
      </c>
      <c r="B5" s="13">
        <v>0.1</v>
      </c>
      <c r="C5" s="13">
        <v>0.1</v>
      </c>
      <c r="D5" s="14"/>
    </row>
    <row r="6" spans="1:4" x14ac:dyDescent="0.35">
      <c r="A6" s="5" t="s">
        <v>103</v>
      </c>
      <c r="B6" s="13">
        <v>0.2</v>
      </c>
      <c r="C6" s="13">
        <v>0.2</v>
      </c>
      <c r="D6" s="14"/>
    </row>
    <row r="7" spans="1:4" x14ac:dyDescent="0.35">
      <c r="A7" s="5" t="s">
        <v>32</v>
      </c>
      <c r="B7" s="13">
        <v>0</v>
      </c>
      <c r="C7" s="13">
        <v>0.2</v>
      </c>
      <c r="D7" s="14"/>
    </row>
    <row r="8" spans="1:4" x14ac:dyDescent="0.35">
      <c r="A8" s="5" t="s">
        <v>104</v>
      </c>
      <c r="B8" s="14"/>
      <c r="C8" s="14"/>
      <c r="D8" s="13">
        <v>0.245</v>
      </c>
    </row>
    <row r="9" spans="1:4" x14ac:dyDescent="0.35">
      <c r="B9" s="14"/>
      <c r="C9" s="14"/>
      <c r="D9" s="14"/>
    </row>
    <row r="10" spans="1:4" x14ac:dyDescent="0.35">
      <c r="A10" s="5" t="s">
        <v>105</v>
      </c>
      <c r="B10" s="13">
        <v>117</v>
      </c>
      <c r="C10" s="13">
        <v>25</v>
      </c>
      <c r="D10" s="13">
        <v>2</v>
      </c>
    </row>
    <row r="11" spans="1:4" x14ac:dyDescent="0.35">
      <c r="A11" s="5" t="s">
        <v>106</v>
      </c>
      <c r="B11" s="13">
        <v>27</v>
      </c>
      <c r="C11" s="13">
        <v>2</v>
      </c>
      <c r="D11" s="13">
        <v>0.1</v>
      </c>
    </row>
    <row r="12" spans="1:4" x14ac:dyDescent="0.35">
      <c r="A12" s="5" t="s">
        <v>107</v>
      </c>
      <c r="B12" s="13">
        <v>406</v>
      </c>
      <c r="C12" s="13">
        <v>22</v>
      </c>
      <c r="D12" s="13">
        <v>1</v>
      </c>
    </row>
    <row r="13" spans="1:4" x14ac:dyDescent="0.35">
      <c r="A13" s="5" t="s">
        <v>108</v>
      </c>
      <c r="B13" s="13">
        <v>21</v>
      </c>
      <c r="C13" s="13">
        <v>16</v>
      </c>
      <c r="D13" s="13">
        <v>1</v>
      </c>
    </row>
    <row r="14" spans="1:4" x14ac:dyDescent="0.35">
      <c r="A14" s="5" t="s">
        <v>109</v>
      </c>
      <c r="B14" s="13">
        <v>339</v>
      </c>
      <c r="C14" s="13">
        <v>11</v>
      </c>
      <c r="D14" s="13">
        <v>1</v>
      </c>
    </row>
    <row r="15" spans="1:4" x14ac:dyDescent="0.35">
      <c r="A15" s="5" t="s">
        <v>110</v>
      </c>
      <c r="B15" s="13">
        <v>263</v>
      </c>
      <c r="C15" s="13">
        <v>9</v>
      </c>
      <c r="D15" s="13">
        <v>1</v>
      </c>
    </row>
    <row r="16" spans="1:4" x14ac:dyDescent="0.35">
      <c r="A16" s="5" t="s">
        <v>111</v>
      </c>
      <c r="B16" s="13">
        <v>208</v>
      </c>
      <c r="C16" s="13">
        <v>7</v>
      </c>
      <c r="D16" s="13">
        <v>1</v>
      </c>
    </row>
    <row r="17" spans="1:4" x14ac:dyDescent="0.35">
      <c r="A17" s="5" t="s">
        <v>112</v>
      </c>
      <c r="B17" s="13">
        <v>321</v>
      </c>
      <c r="C17" s="13">
        <v>10</v>
      </c>
      <c r="D17" s="13">
        <v>1</v>
      </c>
    </row>
    <row r="18" spans="1:4" x14ac:dyDescent="0.35">
      <c r="B18" s="14"/>
      <c r="C18" s="14"/>
      <c r="D18" s="14"/>
    </row>
    <row r="19" spans="1:4" x14ac:dyDescent="0.35">
      <c r="A19" s="5" t="s">
        <v>113</v>
      </c>
      <c r="B19" s="13">
        <v>0</v>
      </c>
      <c r="C19" s="13">
        <v>15.3</v>
      </c>
      <c r="D19" s="14"/>
    </row>
    <row r="20" spans="1:4" x14ac:dyDescent="0.35">
      <c r="A20" s="5" t="s">
        <v>114</v>
      </c>
      <c r="B20" s="13">
        <v>5.7</v>
      </c>
      <c r="C20" s="13">
        <v>7.2</v>
      </c>
      <c r="D20" s="14"/>
    </row>
    <row r="21" spans="1:4" x14ac:dyDescent="0.35">
      <c r="A21" s="5" t="s">
        <v>115</v>
      </c>
      <c r="B21" s="14"/>
      <c r="C21" s="14"/>
      <c r="D21" s="13">
        <v>2</v>
      </c>
    </row>
    <row r="22" spans="1:4" x14ac:dyDescent="0.35">
      <c r="B22" s="14"/>
      <c r="C22" s="14"/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12"/>
  <sheetViews>
    <sheetView workbookViewId="0"/>
  </sheetViews>
  <sheetFormatPr baseColWidth="10" defaultColWidth="12.6328125" defaultRowHeight="15" customHeight="1" x14ac:dyDescent="0.35"/>
  <sheetData>
    <row r="1" spans="1:7" x14ac:dyDescent="0.35">
      <c r="A1" s="1" t="s">
        <v>116</v>
      </c>
    </row>
    <row r="12" spans="1:7" x14ac:dyDescent="0.35">
      <c r="G12" s="1" t="s">
        <v>116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G1:I17"/>
  <sheetViews>
    <sheetView workbookViewId="0"/>
  </sheetViews>
  <sheetFormatPr baseColWidth="10" defaultColWidth="12.6328125" defaultRowHeight="15" customHeight="1" x14ac:dyDescent="0.35"/>
  <sheetData>
    <row r="1" spans="7:9" x14ac:dyDescent="0.35">
      <c r="G1" s="5" t="s">
        <v>117</v>
      </c>
    </row>
    <row r="4" spans="7:9" x14ac:dyDescent="0.35">
      <c r="H4" s="15" t="s">
        <v>118</v>
      </c>
      <c r="I4" s="15" t="s">
        <v>19</v>
      </c>
    </row>
    <row r="5" spans="7:9" x14ac:dyDescent="0.35">
      <c r="G5" s="5" t="s">
        <v>45</v>
      </c>
      <c r="H5" s="5">
        <v>2453</v>
      </c>
      <c r="I5" s="5" t="s">
        <v>119</v>
      </c>
    </row>
    <row r="6" spans="7:9" x14ac:dyDescent="0.35">
      <c r="G6" s="5" t="s">
        <v>46</v>
      </c>
      <c r="H6" s="5">
        <v>11444</v>
      </c>
      <c r="I6" s="5" t="s">
        <v>119</v>
      </c>
    </row>
    <row r="7" spans="7:9" x14ac:dyDescent="0.35">
      <c r="G7" s="5" t="s">
        <v>120</v>
      </c>
      <c r="H7" s="5">
        <v>444</v>
      </c>
      <c r="I7" s="5" t="s">
        <v>119</v>
      </c>
    </row>
    <row r="8" spans="7:9" x14ac:dyDescent="0.35">
      <c r="G8" s="5" t="s">
        <v>121</v>
      </c>
      <c r="H8" s="5">
        <v>1969</v>
      </c>
      <c r="I8" s="5" t="s">
        <v>119</v>
      </c>
    </row>
    <row r="9" spans="7:9" x14ac:dyDescent="0.35">
      <c r="G9" s="5" t="s">
        <v>48</v>
      </c>
      <c r="H9" s="5">
        <v>579</v>
      </c>
      <c r="I9" s="5" t="s">
        <v>119</v>
      </c>
    </row>
    <row r="10" spans="7:9" x14ac:dyDescent="0.35">
      <c r="G10" s="5" t="s">
        <v>122</v>
      </c>
      <c r="H10" s="5">
        <v>1372</v>
      </c>
      <c r="I10" s="5" t="s">
        <v>119</v>
      </c>
    </row>
    <row r="11" spans="7:9" x14ac:dyDescent="0.35">
      <c r="G11" s="5" t="s">
        <v>123</v>
      </c>
      <c r="H11" s="5">
        <v>583</v>
      </c>
      <c r="I11" s="5" t="s">
        <v>119</v>
      </c>
    </row>
    <row r="12" spans="7:9" x14ac:dyDescent="0.35">
      <c r="G12" s="5" t="s">
        <v>124</v>
      </c>
      <c r="H12" s="5">
        <v>506</v>
      </c>
      <c r="I12" s="5" t="s">
        <v>119</v>
      </c>
    </row>
    <row r="13" spans="7:9" x14ac:dyDescent="0.35">
      <c r="G13" s="5" t="s">
        <v>125</v>
      </c>
      <c r="H13" s="1">
        <f>SUM(H5:H12)</f>
        <v>19350</v>
      </c>
      <c r="I13" s="5" t="s">
        <v>119</v>
      </c>
    </row>
    <row r="14" spans="7:9" x14ac:dyDescent="0.35">
      <c r="G14" s="5" t="s">
        <v>126</v>
      </c>
    </row>
    <row r="15" spans="7:9" x14ac:dyDescent="0.35">
      <c r="G15" s="5" t="s">
        <v>127</v>
      </c>
    </row>
    <row r="16" spans="7:9" x14ac:dyDescent="0.35">
      <c r="G16" s="5" t="s">
        <v>49</v>
      </c>
    </row>
    <row r="17" spans="7:7" x14ac:dyDescent="0.35">
      <c r="G17" s="5" t="s">
        <v>80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topLeftCell="A34" zoomScale="205" zoomScaleNormal="205" workbookViewId="0"/>
  </sheetViews>
  <sheetFormatPr baseColWidth="10" defaultColWidth="12.6328125" defaultRowHeight="15" customHeight="1" x14ac:dyDescent="0.35"/>
  <sheetData/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000"/>
  <sheetViews>
    <sheetView workbookViewId="0"/>
  </sheetViews>
  <sheetFormatPr baseColWidth="10" defaultColWidth="12.6328125" defaultRowHeight="15" customHeight="1" x14ac:dyDescent="0.35"/>
  <cols>
    <col min="1" max="26" width="8.6328125" customWidth="1"/>
  </cols>
  <sheetData>
    <row r="1" ht="14.25" customHeight="1" x14ac:dyDescent="0.35"/>
    <row r="2" ht="14.25" customHeight="1" x14ac:dyDescent="0.35"/>
    <row r="3" ht="14.25" customHeight="1" x14ac:dyDescent="0.35"/>
    <row r="4" ht="14.25" customHeight="1" x14ac:dyDescent="0.35"/>
    <row r="5" ht="14.25" customHeight="1" x14ac:dyDescent="0.35"/>
    <row r="6" ht="14.25" customHeight="1" x14ac:dyDescent="0.35"/>
    <row r="7" ht="14.25" customHeight="1" x14ac:dyDescent="0.35"/>
    <row r="8" ht="14.25" customHeight="1" x14ac:dyDescent="0.35"/>
    <row r="9" ht="14.25" customHeight="1" x14ac:dyDescent="0.35"/>
    <row r="10" ht="14.25" customHeight="1" x14ac:dyDescent="0.35"/>
    <row r="11" ht="14.25" customHeight="1" x14ac:dyDescent="0.35"/>
    <row r="12" ht="14.25" customHeight="1" x14ac:dyDescent="0.35"/>
    <row r="13" ht="14.25" customHeight="1" x14ac:dyDescent="0.35"/>
    <row r="14" ht="14.25" customHeight="1" x14ac:dyDescent="0.35"/>
    <row r="15" ht="14.25" customHeight="1" x14ac:dyDescent="0.35"/>
    <row r="16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000"/>
  <sheetViews>
    <sheetView workbookViewId="0"/>
  </sheetViews>
  <sheetFormatPr baseColWidth="10" defaultColWidth="12.6328125" defaultRowHeight="15" customHeight="1" x14ac:dyDescent="0.35"/>
  <cols>
    <col min="1" max="26" width="8.6328125" customWidth="1"/>
  </cols>
  <sheetData>
    <row r="1" ht="14.25" customHeight="1" x14ac:dyDescent="0.35"/>
    <row r="2" ht="14.25" customHeight="1" x14ac:dyDescent="0.35"/>
    <row r="3" ht="14.25" customHeight="1" x14ac:dyDescent="0.35"/>
    <row r="4" ht="14.25" customHeight="1" x14ac:dyDescent="0.35"/>
    <row r="5" ht="14.25" customHeight="1" x14ac:dyDescent="0.35"/>
    <row r="6" ht="14.25" customHeight="1" x14ac:dyDescent="0.35"/>
    <row r="7" ht="14.25" customHeight="1" x14ac:dyDescent="0.35"/>
    <row r="8" ht="14.25" customHeight="1" x14ac:dyDescent="0.35"/>
    <row r="9" ht="14.25" customHeight="1" x14ac:dyDescent="0.35"/>
    <row r="10" ht="14.25" customHeight="1" x14ac:dyDescent="0.35"/>
    <row r="11" ht="14.25" customHeight="1" x14ac:dyDescent="0.35"/>
    <row r="12" ht="14.25" customHeight="1" x14ac:dyDescent="0.35"/>
    <row r="13" ht="14.25" customHeight="1" x14ac:dyDescent="0.35"/>
    <row r="14" ht="14.25" customHeight="1" x14ac:dyDescent="0.35"/>
    <row r="15" ht="14.25" customHeight="1" x14ac:dyDescent="0.35"/>
    <row r="16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1000"/>
  <sheetViews>
    <sheetView workbookViewId="0"/>
  </sheetViews>
  <sheetFormatPr baseColWidth="10" defaultColWidth="12.6328125" defaultRowHeight="15" customHeight="1" x14ac:dyDescent="0.35"/>
  <cols>
    <col min="1" max="26" width="8.6328125" customWidth="1"/>
  </cols>
  <sheetData>
    <row r="1" ht="14.25" customHeight="1" x14ac:dyDescent="0.35"/>
    <row r="2" ht="14.25" customHeight="1" x14ac:dyDescent="0.35"/>
    <row r="3" ht="14.25" customHeight="1" x14ac:dyDescent="0.35"/>
    <row r="4" ht="14.25" customHeight="1" x14ac:dyDescent="0.35"/>
    <row r="5" ht="14.25" customHeight="1" x14ac:dyDescent="0.35"/>
    <row r="6" ht="14.25" customHeight="1" x14ac:dyDescent="0.35"/>
    <row r="7" ht="14.25" customHeight="1" x14ac:dyDescent="0.35"/>
    <row r="8" ht="14.25" customHeight="1" x14ac:dyDescent="0.35"/>
    <row r="9" ht="14.25" customHeight="1" x14ac:dyDescent="0.35"/>
    <row r="10" ht="14.25" customHeight="1" x14ac:dyDescent="0.35"/>
    <row r="11" ht="14.25" customHeight="1" x14ac:dyDescent="0.35"/>
    <row r="12" ht="14.25" customHeight="1" x14ac:dyDescent="0.35"/>
    <row r="13" ht="14.25" customHeight="1" x14ac:dyDescent="0.35"/>
    <row r="14" ht="14.25" customHeight="1" x14ac:dyDescent="0.35"/>
    <row r="15" ht="14.25" customHeight="1" x14ac:dyDescent="0.35"/>
    <row r="16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"/>
  <sheetViews>
    <sheetView workbookViewId="0"/>
  </sheetViews>
  <sheetFormatPr baseColWidth="10" defaultColWidth="12.6328125" defaultRowHeight="15" customHeight="1" x14ac:dyDescent="0.35"/>
  <sheetData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1000"/>
  <sheetViews>
    <sheetView workbookViewId="0">
      <selection activeCell="R7" sqref="R7"/>
    </sheetView>
  </sheetViews>
  <sheetFormatPr baseColWidth="10" defaultColWidth="12.6328125" defaultRowHeight="15" customHeight="1" x14ac:dyDescent="0.35"/>
  <cols>
    <col min="1" max="1" width="15.08984375" customWidth="1"/>
    <col min="2" max="2" width="11.81640625" bestFit="1" customWidth="1"/>
    <col min="3" max="3" width="22.453125" bestFit="1" customWidth="1"/>
    <col min="4" max="4" width="14.26953125" bestFit="1" customWidth="1"/>
    <col min="5" max="5" width="12.36328125" bestFit="1" customWidth="1"/>
    <col min="6" max="6" width="15.08984375" bestFit="1" customWidth="1"/>
    <col min="7" max="7" width="24.36328125" bestFit="1" customWidth="1"/>
    <col min="8" max="8" width="23.81640625" bestFit="1" customWidth="1"/>
    <col min="9" max="9" width="14.1796875" bestFit="1" customWidth="1"/>
    <col min="10" max="10" width="9.26953125" bestFit="1" customWidth="1"/>
    <col min="11" max="11" width="28.08984375" bestFit="1" customWidth="1"/>
    <col min="12" max="12" width="11.26953125" bestFit="1" customWidth="1"/>
    <col min="13" max="13" width="6.36328125" bestFit="1" customWidth="1"/>
    <col min="14" max="14" width="17.81640625" bestFit="1" customWidth="1"/>
    <col min="15" max="15" width="1.6328125" bestFit="1" customWidth="1"/>
    <col min="16" max="27" width="8.6328125" customWidth="1"/>
  </cols>
  <sheetData>
    <row r="1" spans="1:15" s="33" customFormat="1" ht="14.25" customHeight="1" x14ac:dyDescent="0.35">
      <c r="A1" s="33" t="s">
        <v>407</v>
      </c>
      <c r="B1" s="33" t="s">
        <v>558</v>
      </c>
      <c r="C1" s="33" t="s">
        <v>408</v>
      </c>
      <c r="D1" s="33" t="s">
        <v>409</v>
      </c>
      <c r="E1" s="33" t="s">
        <v>410</v>
      </c>
      <c r="F1" s="33" t="s">
        <v>411</v>
      </c>
      <c r="G1" s="33" t="s">
        <v>412</v>
      </c>
      <c r="H1" s="33" t="s">
        <v>413</v>
      </c>
      <c r="I1" s="33" t="s">
        <v>414</v>
      </c>
      <c r="J1" s="33" t="s">
        <v>415</v>
      </c>
      <c r="K1" s="33" t="s">
        <v>416</v>
      </c>
      <c r="L1" s="33" t="s">
        <v>417</v>
      </c>
      <c r="M1" s="33" t="s">
        <v>418</v>
      </c>
      <c r="N1" s="33" t="s">
        <v>419</v>
      </c>
    </row>
    <row r="2" spans="1:15" ht="14.25" customHeight="1" x14ac:dyDescent="0.35">
      <c r="A2" t="s">
        <v>420</v>
      </c>
      <c r="B2" s="51" t="s">
        <v>73</v>
      </c>
      <c r="C2" t="s">
        <v>421</v>
      </c>
      <c r="D2" t="s">
        <v>338</v>
      </c>
      <c r="E2" t="s">
        <v>422</v>
      </c>
      <c r="F2" t="s">
        <v>423</v>
      </c>
      <c r="G2" t="s">
        <v>424</v>
      </c>
      <c r="H2">
        <v>199</v>
      </c>
      <c r="I2">
        <v>141</v>
      </c>
      <c r="J2">
        <v>18</v>
      </c>
      <c r="K2">
        <v>2.5</v>
      </c>
      <c r="L2">
        <v>1.9</v>
      </c>
      <c r="M2">
        <v>18</v>
      </c>
      <c r="N2" t="s">
        <v>425</v>
      </c>
    </row>
    <row r="3" spans="1:15" ht="14.25" customHeight="1" x14ac:dyDescent="0.35">
      <c r="A3" t="s">
        <v>426</v>
      </c>
      <c r="B3" s="51" t="s">
        <v>73</v>
      </c>
      <c r="C3" t="s">
        <v>421</v>
      </c>
      <c r="D3" t="s">
        <v>338</v>
      </c>
      <c r="E3" t="s">
        <v>422</v>
      </c>
      <c r="F3" t="s">
        <v>423</v>
      </c>
      <c r="G3" t="s">
        <v>427</v>
      </c>
      <c r="H3">
        <v>43</v>
      </c>
      <c r="I3">
        <v>14</v>
      </c>
      <c r="J3">
        <v>14</v>
      </c>
      <c r="K3">
        <v>0.6</v>
      </c>
      <c r="L3">
        <v>0.4</v>
      </c>
      <c r="M3">
        <v>5</v>
      </c>
      <c r="N3" t="s">
        <v>428</v>
      </c>
    </row>
    <row r="4" spans="1:15" ht="14.25" customHeight="1" x14ac:dyDescent="0.35">
      <c r="A4" t="s">
        <v>429</v>
      </c>
      <c r="B4" s="51" t="s">
        <v>73</v>
      </c>
      <c r="C4" t="s">
        <v>421</v>
      </c>
      <c r="D4" t="s">
        <v>338</v>
      </c>
      <c r="E4" t="s">
        <v>422</v>
      </c>
      <c r="F4" t="s">
        <v>423</v>
      </c>
      <c r="G4" t="s">
        <v>430</v>
      </c>
      <c r="H4">
        <v>31</v>
      </c>
      <c r="I4">
        <v>6</v>
      </c>
      <c r="J4">
        <v>14</v>
      </c>
      <c r="K4">
        <v>1.5</v>
      </c>
      <c r="L4">
        <v>0.6</v>
      </c>
      <c r="M4">
        <v>6</v>
      </c>
      <c r="N4" t="s">
        <v>428</v>
      </c>
    </row>
    <row r="5" spans="1:15" ht="14.25" customHeight="1" x14ac:dyDescent="0.35">
      <c r="A5" t="s">
        <v>431</v>
      </c>
      <c r="B5" s="51" t="s">
        <v>73</v>
      </c>
      <c r="C5" t="s">
        <v>421</v>
      </c>
      <c r="D5" t="s">
        <v>338</v>
      </c>
      <c r="E5" t="s">
        <v>432</v>
      </c>
      <c r="F5" t="s">
        <v>423</v>
      </c>
      <c r="G5" t="s">
        <v>433</v>
      </c>
      <c r="H5">
        <v>80</v>
      </c>
      <c r="J5">
        <v>1</v>
      </c>
      <c r="M5" t="s">
        <v>27</v>
      </c>
      <c r="N5" t="s">
        <v>434</v>
      </c>
    </row>
    <row r="6" spans="1:15" ht="14.25" customHeight="1" x14ac:dyDescent="0.35">
      <c r="A6" t="s">
        <v>435</v>
      </c>
      <c r="B6" s="51" t="s">
        <v>73</v>
      </c>
      <c r="C6" t="s">
        <v>436</v>
      </c>
      <c r="D6" t="s">
        <v>437</v>
      </c>
      <c r="E6" t="s">
        <v>438</v>
      </c>
      <c r="F6" t="s">
        <v>439</v>
      </c>
      <c r="G6" t="s">
        <v>440</v>
      </c>
      <c r="H6">
        <v>53</v>
      </c>
      <c r="I6">
        <v>4</v>
      </c>
      <c r="J6">
        <v>6</v>
      </c>
      <c r="M6" t="s">
        <v>27</v>
      </c>
      <c r="N6" t="s">
        <v>441</v>
      </c>
    </row>
    <row r="7" spans="1:15" ht="14.25" customHeight="1" x14ac:dyDescent="0.35">
      <c r="A7" t="s">
        <v>442</v>
      </c>
      <c r="B7" s="51" t="s">
        <v>73</v>
      </c>
      <c r="C7" t="s">
        <v>443</v>
      </c>
      <c r="D7" t="s">
        <v>437</v>
      </c>
      <c r="E7" t="s">
        <v>438</v>
      </c>
      <c r="F7" t="s">
        <v>444</v>
      </c>
      <c r="G7" t="s">
        <v>445</v>
      </c>
      <c r="H7">
        <v>49</v>
      </c>
      <c r="I7">
        <v>7</v>
      </c>
      <c r="J7">
        <v>6</v>
      </c>
      <c r="M7" t="s">
        <v>27</v>
      </c>
      <c r="N7" t="s">
        <v>446</v>
      </c>
    </row>
    <row r="8" spans="1:15" ht="14.25" customHeight="1" x14ac:dyDescent="0.35">
      <c r="A8" t="s">
        <v>447</v>
      </c>
      <c r="B8" s="51" t="s">
        <v>73</v>
      </c>
      <c r="C8" t="s">
        <v>443</v>
      </c>
      <c r="D8" t="s">
        <v>448</v>
      </c>
      <c r="E8" t="s">
        <v>432</v>
      </c>
      <c r="F8" t="s">
        <v>449</v>
      </c>
      <c r="G8" t="s">
        <v>450</v>
      </c>
      <c r="H8">
        <v>81</v>
      </c>
      <c r="I8">
        <v>34</v>
      </c>
      <c r="J8">
        <v>6</v>
      </c>
      <c r="K8">
        <v>1.1000000000000001</v>
      </c>
      <c r="M8">
        <v>1</v>
      </c>
      <c r="N8" t="s">
        <v>451</v>
      </c>
    </row>
    <row r="9" spans="1:15" ht="14.25" customHeight="1" x14ac:dyDescent="0.35">
      <c r="A9" t="s">
        <v>452</v>
      </c>
      <c r="B9" s="51" t="s">
        <v>73</v>
      </c>
      <c r="C9" t="s">
        <v>453</v>
      </c>
      <c r="D9" t="s">
        <v>437</v>
      </c>
      <c r="E9" t="s">
        <v>422</v>
      </c>
      <c r="F9" t="s">
        <v>444</v>
      </c>
      <c r="G9" t="s">
        <v>454</v>
      </c>
      <c r="N9" t="s">
        <v>27</v>
      </c>
      <c r="O9" t="s">
        <v>27</v>
      </c>
    </row>
    <row r="10" spans="1:15" ht="14.25" customHeight="1" x14ac:dyDescent="0.35">
      <c r="A10" t="s">
        <v>455</v>
      </c>
      <c r="B10" s="51" t="s">
        <v>73</v>
      </c>
      <c r="C10" t="s">
        <v>456</v>
      </c>
      <c r="D10" t="s">
        <v>448</v>
      </c>
      <c r="E10" t="s">
        <v>438</v>
      </c>
      <c r="F10" t="s">
        <v>444</v>
      </c>
      <c r="G10" t="s">
        <v>457</v>
      </c>
      <c r="H10">
        <v>64</v>
      </c>
      <c r="I10">
        <v>25</v>
      </c>
      <c r="J10">
        <v>6</v>
      </c>
      <c r="K10">
        <v>0.5</v>
      </c>
      <c r="L10">
        <v>0.2</v>
      </c>
      <c r="M10">
        <v>6</v>
      </c>
      <c r="N10" t="s">
        <v>458</v>
      </c>
    </row>
    <row r="11" spans="1:15" ht="14.25" customHeight="1" x14ac:dyDescent="0.35">
      <c r="A11" t="s">
        <v>459</v>
      </c>
      <c r="B11" s="51" t="s">
        <v>73</v>
      </c>
      <c r="C11" t="s">
        <v>460</v>
      </c>
      <c r="D11" t="s">
        <v>461</v>
      </c>
      <c r="E11" t="s">
        <v>432</v>
      </c>
      <c r="F11" t="s">
        <v>462</v>
      </c>
      <c r="G11" t="s">
        <v>463</v>
      </c>
      <c r="H11">
        <v>107</v>
      </c>
      <c r="I11">
        <v>23</v>
      </c>
      <c r="J11">
        <v>17</v>
      </c>
      <c r="K11">
        <v>2.8</v>
      </c>
      <c r="L11">
        <v>0.6</v>
      </c>
      <c r="M11">
        <v>17</v>
      </c>
      <c r="N11" t="s">
        <v>464</v>
      </c>
    </row>
    <row r="12" spans="1:15" ht="14.25" customHeight="1" x14ac:dyDescent="0.35">
      <c r="A12" t="s">
        <v>465</v>
      </c>
      <c r="B12" s="51" t="s">
        <v>73</v>
      </c>
      <c r="C12" t="s">
        <v>436</v>
      </c>
      <c r="D12" t="s">
        <v>437</v>
      </c>
      <c r="E12" t="s">
        <v>422</v>
      </c>
      <c r="F12" t="s">
        <v>444</v>
      </c>
      <c r="G12" t="s">
        <v>466</v>
      </c>
      <c r="H12">
        <v>124</v>
      </c>
      <c r="I12">
        <v>13</v>
      </c>
      <c r="J12" t="s">
        <v>27</v>
      </c>
      <c r="M12" t="s">
        <v>27</v>
      </c>
      <c r="N12" t="s">
        <v>467</v>
      </c>
    </row>
    <row r="13" spans="1:15" ht="14.25" customHeight="1" x14ac:dyDescent="0.35">
      <c r="A13" t="s">
        <v>468</v>
      </c>
      <c r="B13" s="51" t="s">
        <v>73</v>
      </c>
      <c r="C13" t="s">
        <v>460</v>
      </c>
      <c r="D13" t="s">
        <v>469</v>
      </c>
      <c r="E13" t="s">
        <v>432</v>
      </c>
      <c r="F13" t="s">
        <v>444</v>
      </c>
      <c r="G13" t="s">
        <v>470</v>
      </c>
      <c r="N13" t="s">
        <v>27</v>
      </c>
      <c r="O13" t="s">
        <v>27</v>
      </c>
    </row>
    <row r="14" spans="1:15" ht="14.25" customHeight="1" x14ac:dyDescent="0.35">
      <c r="A14" t="s">
        <v>471</v>
      </c>
      <c r="B14" s="51" t="s">
        <v>73</v>
      </c>
      <c r="C14" t="s">
        <v>443</v>
      </c>
      <c r="D14" t="s">
        <v>472</v>
      </c>
      <c r="E14" t="s">
        <v>422</v>
      </c>
      <c r="F14" t="s">
        <v>444</v>
      </c>
      <c r="G14" t="s">
        <v>473</v>
      </c>
      <c r="H14">
        <v>60</v>
      </c>
      <c r="I14">
        <v>5</v>
      </c>
      <c r="J14">
        <v>5</v>
      </c>
      <c r="M14" t="s">
        <v>27</v>
      </c>
      <c r="N14" t="s">
        <v>474</v>
      </c>
    </row>
    <row r="15" spans="1:15" ht="14.25" customHeight="1" x14ac:dyDescent="0.35">
      <c r="A15" t="s">
        <v>475</v>
      </c>
      <c r="B15" s="51" t="s">
        <v>73</v>
      </c>
      <c r="C15" t="s">
        <v>476</v>
      </c>
      <c r="D15" t="s">
        <v>472</v>
      </c>
      <c r="E15" t="s">
        <v>438</v>
      </c>
      <c r="F15" t="s">
        <v>444</v>
      </c>
      <c r="G15" t="s">
        <v>477</v>
      </c>
      <c r="H15">
        <v>120</v>
      </c>
      <c r="I15">
        <v>35</v>
      </c>
      <c r="J15">
        <v>7</v>
      </c>
      <c r="M15" t="s">
        <v>27</v>
      </c>
      <c r="N15" t="s">
        <v>458</v>
      </c>
    </row>
    <row r="16" spans="1:15" ht="14.25" customHeight="1" x14ac:dyDescent="0.35">
      <c r="A16" t="s">
        <v>478</v>
      </c>
      <c r="B16" s="51" t="s">
        <v>73</v>
      </c>
      <c r="C16" t="s">
        <v>476</v>
      </c>
      <c r="D16" t="s">
        <v>479</v>
      </c>
      <c r="E16" t="s">
        <v>432</v>
      </c>
      <c r="F16" t="s">
        <v>444</v>
      </c>
      <c r="G16" t="s">
        <v>480</v>
      </c>
      <c r="H16">
        <v>55</v>
      </c>
      <c r="I16">
        <v>7</v>
      </c>
      <c r="J16">
        <v>7</v>
      </c>
      <c r="M16" t="s">
        <v>27</v>
      </c>
      <c r="N16" t="s">
        <v>458</v>
      </c>
    </row>
    <row r="17" spans="1:14" ht="14.25" customHeight="1" x14ac:dyDescent="0.35">
      <c r="A17" t="s">
        <v>481</v>
      </c>
      <c r="B17" s="51" t="s">
        <v>73</v>
      </c>
      <c r="C17" t="s">
        <v>476</v>
      </c>
      <c r="D17" t="s">
        <v>482</v>
      </c>
      <c r="E17" t="s">
        <v>432</v>
      </c>
      <c r="F17" t="s">
        <v>444</v>
      </c>
      <c r="G17" t="s">
        <v>483</v>
      </c>
      <c r="H17">
        <v>62</v>
      </c>
      <c r="I17">
        <v>12</v>
      </c>
      <c r="J17">
        <v>7</v>
      </c>
      <c r="M17" t="s">
        <v>27</v>
      </c>
      <c r="N17" t="s">
        <v>458</v>
      </c>
    </row>
    <row r="18" spans="1:14" ht="14.25" customHeight="1" x14ac:dyDescent="0.35">
      <c r="A18" t="s">
        <v>484</v>
      </c>
      <c r="B18" s="51" t="s">
        <v>559</v>
      </c>
      <c r="C18" t="s">
        <v>485</v>
      </c>
      <c r="D18" t="s">
        <v>339</v>
      </c>
      <c r="E18" t="s">
        <v>438</v>
      </c>
      <c r="F18" t="s">
        <v>486</v>
      </c>
      <c r="G18" t="s">
        <v>487</v>
      </c>
      <c r="H18">
        <v>15</v>
      </c>
      <c r="I18">
        <v>3</v>
      </c>
      <c r="J18">
        <v>10</v>
      </c>
      <c r="M18" t="s">
        <v>27</v>
      </c>
      <c r="N18" t="s">
        <v>488</v>
      </c>
    </row>
    <row r="19" spans="1:14" ht="14.25" customHeight="1" x14ac:dyDescent="0.35">
      <c r="A19" t="s">
        <v>489</v>
      </c>
      <c r="B19" s="51" t="s">
        <v>559</v>
      </c>
      <c r="C19" t="s">
        <v>485</v>
      </c>
      <c r="D19" t="s">
        <v>339</v>
      </c>
      <c r="E19" t="s">
        <v>422</v>
      </c>
      <c r="F19" t="s">
        <v>423</v>
      </c>
      <c r="G19" t="s">
        <v>490</v>
      </c>
      <c r="H19">
        <v>28</v>
      </c>
      <c r="I19">
        <v>7</v>
      </c>
      <c r="J19">
        <v>11</v>
      </c>
      <c r="K19">
        <v>0.4</v>
      </c>
      <c r="L19">
        <v>0.2</v>
      </c>
      <c r="M19">
        <v>4</v>
      </c>
      <c r="N19" t="s">
        <v>488</v>
      </c>
    </row>
    <row r="20" spans="1:14" ht="14.25" customHeight="1" x14ac:dyDescent="0.35">
      <c r="A20" t="s">
        <v>491</v>
      </c>
      <c r="B20" s="51" t="s">
        <v>559</v>
      </c>
      <c r="C20" t="s">
        <v>485</v>
      </c>
      <c r="D20" t="s">
        <v>339</v>
      </c>
      <c r="E20" t="s">
        <v>438</v>
      </c>
      <c r="F20" t="s">
        <v>492</v>
      </c>
      <c r="G20" t="s">
        <v>493</v>
      </c>
      <c r="H20">
        <v>12</v>
      </c>
      <c r="I20">
        <v>2</v>
      </c>
      <c r="J20">
        <v>11</v>
      </c>
      <c r="K20">
        <v>0.7</v>
      </c>
      <c r="L20">
        <v>0.8</v>
      </c>
      <c r="M20">
        <v>4</v>
      </c>
      <c r="N20" t="s">
        <v>488</v>
      </c>
    </row>
    <row r="21" spans="1:14" ht="14.25" customHeight="1" x14ac:dyDescent="0.35">
      <c r="A21" t="s">
        <v>494</v>
      </c>
      <c r="B21" s="51" t="s">
        <v>559</v>
      </c>
      <c r="C21" t="s">
        <v>495</v>
      </c>
      <c r="D21" t="s">
        <v>339</v>
      </c>
      <c r="E21" t="s">
        <v>438</v>
      </c>
      <c r="F21" t="s">
        <v>423</v>
      </c>
      <c r="G21" t="s">
        <v>496</v>
      </c>
      <c r="H21">
        <v>31</v>
      </c>
      <c r="I21">
        <v>7</v>
      </c>
      <c r="J21">
        <v>7</v>
      </c>
      <c r="K21">
        <v>0.3</v>
      </c>
      <c r="L21">
        <v>0.1</v>
      </c>
      <c r="M21">
        <v>5</v>
      </c>
      <c r="N21" t="s">
        <v>497</v>
      </c>
    </row>
    <row r="22" spans="1:14" ht="14.25" customHeight="1" x14ac:dyDescent="0.35">
      <c r="A22" t="s">
        <v>498</v>
      </c>
      <c r="B22" s="51" t="s">
        <v>559</v>
      </c>
      <c r="C22" t="s">
        <v>495</v>
      </c>
      <c r="D22" t="s">
        <v>339</v>
      </c>
      <c r="E22" t="s">
        <v>422</v>
      </c>
      <c r="F22" t="s">
        <v>423</v>
      </c>
      <c r="G22" t="s">
        <v>499</v>
      </c>
      <c r="H22">
        <v>34</v>
      </c>
      <c r="I22">
        <v>2</v>
      </c>
      <c r="J22">
        <v>5</v>
      </c>
      <c r="K22">
        <v>0.5</v>
      </c>
      <c r="L22">
        <v>0.2</v>
      </c>
      <c r="M22">
        <v>4</v>
      </c>
      <c r="N22" t="s">
        <v>497</v>
      </c>
    </row>
    <row r="23" spans="1:14" ht="14.25" customHeight="1" x14ac:dyDescent="0.35">
      <c r="A23" t="s">
        <v>500</v>
      </c>
      <c r="B23" s="51" t="s">
        <v>559</v>
      </c>
      <c r="C23" t="s">
        <v>460</v>
      </c>
      <c r="D23" t="s">
        <v>339</v>
      </c>
      <c r="E23" t="s">
        <v>438</v>
      </c>
      <c r="F23" t="s">
        <v>423</v>
      </c>
      <c r="G23" t="s">
        <v>501</v>
      </c>
      <c r="H23">
        <v>31</v>
      </c>
      <c r="I23">
        <v>13</v>
      </c>
      <c r="J23">
        <v>12</v>
      </c>
      <c r="K23">
        <v>0.7</v>
      </c>
      <c r="L23">
        <v>0.3</v>
      </c>
      <c r="M23">
        <v>12</v>
      </c>
      <c r="N23" t="s">
        <v>502</v>
      </c>
    </row>
    <row r="24" spans="1:14" ht="14.25" customHeight="1" x14ac:dyDescent="0.35">
      <c r="A24" t="s">
        <v>503</v>
      </c>
      <c r="B24" s="51" t="s">
        <v>559</v>
      </c>
      <c r="C24" t="s">
        <v>504</v>
      </c>
      <c r="D24" t="s">
        <v>339</v>
      </c>
      <c r="E24" t="s">
        <v>438</v>
      </c>
      <c r="F24" t="s">
        <v>423</v>
      </c>
      <c r="G24" t="s">
        <v>505</v>
      </c>
      <c r="H24">
        <v>13</v>
      </c>
      <c r="I24">
        <v>1</v>
      </c>
      <c r="J24">
        <v>3</v>
      </c>
      <c r="K24">
        <v>1.5</v>
      </c>
      <c r="M24">
        <v>1</v>
      </c>
      <c r="N24" t="s">
        <v>506</v>
      </c>
    </row>
    <row r="25" spans="1:14" ht="14.25" customHeight="1" x14ac:dyDescent="0.35">
      <c r="A25" t="s">
        <v>507</v>
      </c>
      <c r="B25" s="51" t="s">
        <v>559</v>
      </c>
      <c r="C25" t="s">
        <v>508</v>
      </c>
      <c r="D25" t="s">
        <v>509</v>
      </c>
      <c r="E25" t="s">
        <v>438</v>
      </c>
      <c r="F25" t="s">
        <v>423</v>
      </c>
      <c r="G25" t="s">
        <v>510</v>
      </c>
      <c r="H25">
        <v>20</v>
      </c>
      <c r="I25">
        <v>1</v>
      </c>
      <c r="J25">
        <v>10</v>
      </c>
      <c r="K25">
        <v>1.4</v>
      </c>
      <c r="L25">
        <v>1.1000000000000001</v>
      </c>
      <c r="M25">
        <v>10</v>
      </c>
      <c r="N25" t="s">
        <v>488</v>
      </c>
    </row>
    <row r="26" spans="1:14" ht="14.25" customHeight="1" x14ac:dyDescent="0.35">
      <c r="A26" t="s">
        <v>511</v>
      </c>
      <c r="B26" s="51" t="s">
        <v>559</v>
      </c>
      <c r="C26" t="s">
        <v>495</v>
      </c>
      <c r="D26" t="s">
        <v>509</v>
      </c>
      <c r="E26" t="s">
        <v>438</v>
      </c>
      <c r="F26" t="s">
        <v>423</v>
      </c>
      <c r="G26" t="s">
        <v>512</v>
      </c>
      <c r="H26">
        <v>27</v>
      </c>
      <c r="I26">
        <v>10</v>
      </c>
      <c r="J26">
        <v>8</v>
      </c>
      <c r="K26">
        <v>0.4</v>
      </c>
      <c r="L26">
        <v>0.1</v>
      </c>
      <c r="M26">
        <v>8</v>
      </c>
      <c r="N26" t="s">
        <v>497</v>
      </c>
    </row>
    <row r="27" spans="1:14" ht="14.25" customHeight="1" x14ac:dyDescent="0.35">
      <c r="A27" t="s">
        <v>513</v>
      </c>
      <c r="B27" s="51" t="s">
        <v>559</v>
      </c>
      <c r="C27" t="s">
        <v>504</v>
      </c>
      <c r="D27" t="s">
        <v>509</v>
      </c>
      <c r="E27" t="s">
        <v>438</v>
      </c>
      <c r="F27" t="s">
        <v>486</v>
      </c>
      <c r="G27" t="s">
        <v>514</v>
      </c>
      <c r="H27">
        <v>46</v>
      </c>
      <c r="I27">
        <v>1</v>
      </c>
      <c r="J27">
        <v>3</v>
      </c>
      <c r="K27">
        <v>1.2</v>
      </c>
      <c r="L27">
        <v>0.2</v>
      </c>
      <c r="M27">
        <v>2</v>
      </c>
      <c r="N27" t="s">
        <v>515</v>
      </c>
    </row>
    <row r="28" spans="1:14" ht="14.25" customHeight="1" x14ac:dyDescent="0.35">
      <c r="A28" t="s">
        <v>516</v>
      </c>
      <c r="B28" s="51" t="s">
        <v>559</v>
      </c>
      <c r="C28" t="s">
        <v>485</v>
      </c>
      <c r="D28" t="s">
        <v>509</v>
      </c>
      <c r="E28" t="s">
        <v>438</v>
      </c>
      <c r="F28" t="s">
        <v>486</v>
      </c>
      <c r="G28" t="s">
        <v>517</v>
      </c>
      <c r="H28">
        <v>20</v>
      </c>
      <c r="I28">
        <v>8</v>
      </c>
      <c r="J28">
        <v>11</v>
      </c>
      <c r="K28">
        <v>0.9</v>
      </c>
      <c r="L28">
        <v>0.6</v>
      </c>
      <c r="M28">
        <v>7</v>
      </c>
      <c r="N28" t="s">
        <v>488</v>
      </c>
    </row>
    <row r="29" spans="1:14" ht="14.25" customHeight="1" x14ac:dyDescent="0.35">
      <c r="A29" t="s">
        <v>518</v>
      </c>
      <c r="B29" s="51" t="s">
        <v>559</v>
      </c>
      <c r="C29" t="s">
        <v>504</v>
      </c>
      <c r="D29" t="s">
        <v>519</v>
      </c>
      <c r="E29" t="s">
        <v>422</v>
      </c>
      <c r="F29" t="s">
        <v>444</v>
      </c>
      <c r="G29" t="s">
        <v>520</v>
      </c>
      <c r="H29">
        <v>25</v>
      </c>
      <c r="I29">
        <v>3</v>
      </c>
      <c r="J29">
        <v>12</v>
      </c>
      <c r="K29">
        <v>1.9</v>
      </c>
      <c r="L29">
        <v>2.2000000000000002</v>
      </c>
      <c r="M29">
        <v>9</v>
      </c>
      <c r="N29" t="s">
        <v>521</v>
      </c>
    </row>
    <row r="30" spans="1:14" ht="14.25" customHeight="1" x14ac:dyDescent="0.35">
      <c r="A30" t="s">
        <v>522</v>
      </c>
      <c r="B30" s="51" t="s">
        <v>559</v>
      </c>
      <c r="C30" t="s">
        <v>504</v>
      </c>
      <c r="D30" t="s">
        <v>523</v>
      </c>
      <c r="E30" t="s">
        <v>422</v>
      </c>
      <c r="F30" t="s">
        <v>524</v>
      </c>
      <c r="G30" t="s">
        <v>525</v>
      </c>
      <c r="H30">
        <v>34</v>
      </c>
      <c r="I30">
        <v>6</v>
      </c>
      <c r="J30">
        <v>12</v>
      </c>
      <c r="K30">
        <v>0.8</v>
      </c>
      <c r="L30">
        <v>0.3</v>
      </c>
      <c r="M30">
        <v>9</v>
      </c>
      <c r="N30" t="s">
        <v>526</v>
      </c>
    </row>
    <row r="31" spans="1:14" ht="14.25" customHeight="1" x14ac:dyDescent="0.35">
      <c r="A31" t="s">
        <v>527</v>
      </c>
      <c r="B31" s="51" t="s">
        <v>559</v>
      </c>
      <c r="C31" t="s">
        <v>504</v>
      </c>
      <c r="D31" t="s">
        <v>523</v>
      </c>
      <c r="E31" t="s">
        <v>432</v>
      </c>
      <c r="F31" t="s">
        <v>449</v>
      </c>
      <c r="G31" t="s">
        <v>528</v>
      </c>
      <c r="H31">
        <v>39</v>
      </c>
      <c r="I31">
        <v>4</v>
      </c>
      <c r="J31">
        <v>12</v>
      </c>
      <c r="M31" t="s">
        <v>27</v>
      </c>
      <c r="N31" t="s">
        <v>526</v>
      </c>
    </row>
    <row r="32" spans="1:14" ht="14.25" customHeight="1" x14ac:dyDescent="0.35">
      <c r="A32" t="s">
        <v>529</v>
      </c>
      <c r="B32" s="51" t="s">
        <v>560</v>
      </c>
      <c r="C32" t="s">
        <v>476</v>
      </c>
      <c r="D32" t="s">
        <v>437</v>
      </c>
      <c r="E32" t="s">
        <v>438</v>
      </c>
      <c r="F32" t="s">
        <v>492</v>
      </c>
      <c r="G32" t="s">
        <v>530</v>
      </c>
      <c r="H32">
        <v>100</v>
      </c>
      <c r="I32">
        <v>40</v>
      </c>
      <c r="J32">
        <v>7</v>
      </c>
      <c r="K32">
        <v>2.2999999999999998</v>
      </c>
      <c r="L32">
        <v>0.8</v>
      </c>
      <c r="M32">
        <v>4</v>
      </c>
      <c r="N32" t="s">
        <v>531</v>
      </c>
    </row>
    <row r="33" spans="1:14" ht="14.25" customHeight="1" x14ac:dyDescent="0.35">
      <c r="A33" t="s">
        <v>532</v>
      </c>
      <c r="B33" s="51" t="s">
        <v>561</v>
      </c>
      <c r="C33" t="s">
        <v>533</v>
      </c>
      <c r="D33" t="s">
        <v>534</v>
      </c>
      <c r="E33" t="s">
        <v>432</v>
      </c>
      <c r="F33" t="s">
        <v>444</v>
      </c>
      <c r="G33" t="s">
        <v>535</v>
      </c>
      <c r="H33">
        <v>53</v>
      </c>
      <c r="I33">
        <v>3</v>
      </c>
      <c r="J33">
        <v>2</v>
      </c>
      <c r="M33" t="s">
        <v>27</v>
      </c>
      <c r="N33" t="s">
        <v>536</v>
      </c>
    </row>
    <row r="34" spans="1:14" ht="14.25" customHeight="1" x14ac:dyDescent="0.35">
      <c r="A34" t="s">
        <v>537</v>
      </c>
      <c r="B34" s="51" t="s">
        <v>561</v>
      </c>
      <c r="C34" t="s">
        <v>533</v>
      </c>
      <c r="D34" t="s">
        <v>534</v>
      </c>
      <c r="E34" t="s">
        <v>432</v>
      </c>
      <c r="F34" t="s">
        <v>444</v>
      </c>
      <c r="G34" t="s">
        <v>538</v>
      </c>
      <c r="H34">
        <v>29</v>
      </c>
      <c r="I34">
        <v>4</v>
      </c>
      <c r="J34">
        <v>2</v>
      </c>
      <c r="M34" t="s">
        <v>27</v>
      </c>
      <c r="N34" t="s">
        <v>536</v>
      </c>
    </row>
    <row r="35" spans="1:14" ht="14.25" customHeight="1" x14ac:dyDescent="0.35">
      <c r="A35" t="s">
        <v>539</v>
      </c>
      <c r="B35" s="51" t="s">
        <v>561</v>
      </c>
      <c r="C35" t="s">
        <v>540</v>
      </c>
      <c r="D35" t="s">
        <v>541</v>
      </c>
      <c r="E35" t="s">
        <v>438</v>
      </c>
      <c r="F35" t="s">
        <v>423</v>
      </c>
      <c r="G35" t="s">
        <v>542</v>
      </c>
      <c r="J35">
        <v>1</v>
      </c>
      <c r="M35" t="s">
        <v>27</v>
      </c>
      <c r="N35" t="s">
        <v>27</v>
      </c>
    </row>
    <row r="36" spans="1:14" ht="14.25" customHeight="1" x14ac:dyDescent="0.35">
      <c r="A36" t="s">
        <v>543</v>
      </c>
      <c r="B36" s="51" t="s">
        <v>564</v>
      </c>
      <c r="C36" t="s">
        <v>544</v>
      </c>
      <c r="D36" t="s">
        <v>545</v>
      </c>
      <c r="E36" t="s">
        <v>432</v>
      </c>
      <c r="F36" t="s">
        <v>444</v>
      </c>
      <c r="G36" t="s">
        <v>546</v>
      </c>
      <c r="H36">
        <v>71</v>
      </c>
      <c r="I36">
        <v>6</v>
      </c>
      <c r="J36">
        <v>7</v>
      </c>
      <c r="K36">
        <v>0.6</v>
      </c>
      <c r="L36">
        <v>0.1</v>
      </c>
      <c r="M36">
        <v>6</v>
      </c>
      <c r="N36" t="s">
        <v>497</v>
      </c>
    </row>
    <row r="37" spans="1:14" ht="14.25" customHeight="1" x14ac:dyDescent="0.35">
      <c r="A37" t="s">
        <v>547</v>
      </c>
      <c r="B37" s="51" t="s">
        <v>565</v>
      </c>
      <c r="C37" t="s">
        <v>544</v>
      </c>
      <c r="D37" t="s">
        <v>548</v>
      </c>
      <c r="E37" t="s">
        <v>438</v>
      </c>
      <c r="F37" t="s">
        <v>444</v>
      </c>
      <c r="G37" t="s">
        <v>549</v>
      </c>
      <c r="H37">
        <v>44</v>
      </c>
      <c r="I37">
        <v>12</v>
      </c>
      <c r="J37">
        <v>7</v>
      </c>
      <c r="K37">
        <v>0.5</v>
      </c>
      <c r="L37">
        <v>0.1</v>
      </c>
      <c r="M37">
        <v>5</v>
      </c>
      <c r="N37" t="s">
        <v>497</v>
      </c>
    </row>
    <row r="38" spans="1:14" ht="14.25" customHeight="1" x14ac:dyDescent="0.35">
      <c r="A38" t="s">
        <v>550</v>
      </c>
      <c r="B38" s="51" t="s">
        <v>563</v>
      </c>
      <c r="C38" t="s">
        <v>544</v>
      </c>
      <c r="D38" t="s">
        <v>551</v>
      </c>
      <c r="E38" t="s">
        <v>432</v>
      </c>
      <c r="F38" t="s">
        <v>444</v>
      </c>
      <c r="G38" t="s">
        <v>552</v>
      </c>
      <c r="H38">
        <v>75</v>
      </c>
      <c r="I38">
        <v>7</v>
      </c>
      <c r="J38">
        <v>6</v>
      </c>
      <c r="K38">
        <v>1</v>
      </c>
      <c r="L38">
        <v>1</v>
      </c>
      <c r="M38">
        <v>6</v>
      </c>
      <c r="N38" t="s">
        <v>497</v>
      </c>
    </row>
    <row r="39" spans="1:14" ht="14.25" customHeight="1" x14ac:dyDescent="0.35">
      <c r="A39" t="s">
        <v>553</v>
      </c>
      <c r="B39" s="51" t="s">
        <v>562</v>
      </c>
      <c r="C39" t="s">
        <v>554</v>
      </c>
      <c r="D39" t="s">
        <v>437</v>
      </c>
      <c r="E39" t="s">
        <v>438</v>
      </c>
      <c r="F39" t="s">
        <v>555</v>
      </c>
      <c r="G39" t="s">
        <v>556</v>
      </c>
      <c r="H39">
        <v>112</v>
      </c>
      <c r="I39">
        <v>7</v>
      </c>
      <c r="J39">
        <v>5</v>
      </c>
      <c r="M39" t="s">
        <v>27</v>
      </c>
      <c r="N39" t="s">
        <v>557</v>
      </c>
    </row>
    <row r="40" spans="1:14" ht="14.25" customHeight="1" x14ac:dyDescent="0.35"/>
    <row r="41" spans="1:14" ht="14.25" customHeight="1" x14ac:dyDescent="0.35"/>
    <row r="42" spans="1:14" ht="14.25" customHeight="1" x14ac:dyDescent="0.35"/>
    <row r="43" spans="1:14" ht="14.25" customHeight="1" x14ac:dyDescent="0.35"/>
    <row r="44" spans="1:14" ht="14.25" customHeight="1" x14ac:dyDescent="0.35"/>
    <row r="45" spans="1:14" ht="14.25" customHeight="1" x14ac:dyDescent="0.35"/>
    <row r="46" spans="1:14" ht="14.25" customHeight="1" x14ac:dyDescent="0.35"/>
    <row r="47" spans="1:14" ht="14.25" customHeight="1" x14ac:dyDescent="0.35"/>
    <row r="48" spans="1:14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autoFilter ref="A1:O1" xr:uid="{00000000-0001-0000-0F00-000000000000}"/>
  <pageMargins left="0.7" right="0.7" top="0.75" bottom="0.75" header="0" footer="0"/>
  <pageSetup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1000"/>
  <sheetViews>
    <sheetView workbookViewId="0"/>
  </sheetViews>
  <sheetFormatPr baseColWidth="10" defaultColWidth="12.6328125" defaultRowHeight="15" customHeight="1" x14ac:dyDescent="0.35"/>
  <cols>
    <col min="1" max="26" width="8.6328125" customWidth="1"/>
  </cols>
  <sheetData>
    <row r="1" ht="14.25" customHeight="1" x14ac:dyDescent="0.35"/>
    <row r="2" ht="14.25" customHeight="1" x14ac:dyDescent="0.35"/>
    <row r="3" ht="14.25" customHeight="1" x14ac:dyDescent="0.35"/>
    <row r="4" ht="14.25" customHeight="1" x14ac:dyDescent="0.35"/>
    <row r="5" ht="14.25" customHeight="1" x14ac:dyDescent="0.35"/>
    <row r="6" ht="14.25" customHeight="1" x14ac:dyDescent="0.35"/>
    <row r="7" ht="14.25" customHeight="1" x14ac:dyDescent="0.35"/>
    <row r="8" ht="14.25" customHeight="1" x14ac:dyDescent="0.35"/>
    <row r="9" ht="14.25" customHeight="1" x14ac:dyDescent="0.35"/>
    <row r="10" ht="14.25" customHeight="1" x14ac:dyDescent="0.35"/>
    <row r="11" ht="14.25" customHeight="1" x14ac:dyDescent="0.35"/>
    <row r="12" ht="14.25" customHeight="1" x14ac:dyDescent="0.35"/>
    <row r="13" ht="14.25" customHeight="1" x14ac:dyDescent="0.35"/>
    <row r="14" ht="14.25" customHeight="1" x14ac:dyDescent="0.35"/>
    <row r="15" ht="14.25" customHeight="1" x14ac:dyDescent="0.35"/>
    <row r="16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30</vt:i4>
      </vt:variant>
    </vt:vector>
  </HeadingPairs>
  <TitlesOfParts>
    <vt:vector size="30" baseType="lpstr">
      <vt:lpstr>README</vt:lpstr>
      <vt:lpstr>Feuil1</vt:lpstr>
      <vt:lpstr>Archetypes</vt:lpstr>
      <vt:lpstr>Arch_refinery</vt:lpstr>
      <vt:lpstr>PARAM_VALUE</vt:lpstr>
      <vt:lpstr>Process</vt:lpstr>
      <vt:lpstr>Material_categories</vt:lpstr>
      <vt:lpstr>Material_per_arch</vt:lpstr>
      <vt:lpstr>Flowsheet_Au</vt:lpstr>
      <vt:lpstr>Flowsheet_Fe</vt:lpstr>
      <vt:lpstr>Flowsheet_U</vt:lpstr>
      <vt:lpstr>Flowsheet_Cu</vt:lpstr>
      <vt:lpstr>Flowsheet_Ni</vt:lpstr>
      <vt:lpstr>Flowsheet_sulfide</vt:lpstr>
      <vt:lpstr>NorgateHaque2010</vt:lpstr>
      <vt:lpstr>NorgateJahanshahi2010</vt:lpstr>
      <vt:lpstr>Argon</vt:lpstr>
      <vt:lpstr>Parker2016_U</vt:lpstr>
      <vt:lpstr>Roy2025_Ni</vt:lpstr>
      <vt:lpstr>Islam2025</vt:lpstr>
      <vt:lpstr>Bradley2025</vt:lpstr>
      <vt:lpstr>Roy2025</vt:lpstr>
      <vt:lpstr>Lu2023</vt:lpstr>
      <vt:lpstr>Meissner2021</vt:lpstr>
      <vt:lpstr>Calvo2022</vt:lpstr>
      <vt:lpstr>Vandervoet2019</vt:lpstr>
      <vt:lpstr>Kuipers2018</vt:lpstr>
      <vt:lpstr>Parker2016</vt:lpstr>
      <vt:lpstr>Calvo2016</vt:lpstr>
      <vt:lpstr>Koppelaar2016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2024-10-31T14:53:48Z</dcterms:created>
  <dcterms:modified xsi:type="dcterms:W3CDTF">2025-12-05T21:18:33Z</dcterms:modified>
</cp:coreProperties>
</file>