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regional_minerals_sustainability/data/"/>
    </mc:Choice>
  </mc:AlternateContent>
  <xr:revisionPtr revIDLastSave="87" documentId="8_{BF578DF0-2D86-4DDF-9DE6-18E968EAC74B}" xr6:coauthVersionLast="47" xr6:coauthVersionMax="47" xr10:uidLastSave="{BA0AFFB0-576C-46D3-8944-B81E71FD30F9}"/>
  <bookViews>
    <workbookView xWindow="-23148" yWindow="-108" windowWidth="23256" windowHeight="12456" xr2:uid="{2844DFE2-D459-4E43-A30E-C93D1E70E07A}"/>
  </bookViews>
  <sheets>
    <sheet name="README" sheetId="6" r:id="rId1"/>
    <sheet name="Mudd2018_cop" sheetId="7" r:id="rId2"/>
    <sheet name="Mudd2014_ni" sheetId="9" r:id="rId3"/>
    <sheet name="Harppecht_2021" sheetId="1" r:id="rId4"/>
    <sheet name="V1 ore grade decline - Ni,Zn,Pb" sheetId="2" r:id="rId5"/>
    <sheet name="V3 Eff. improvement. - Cu" sheetId="5" r:id="rId6"/>
    <sheet name=" Oregrades,prod. of 6 EIregions" sheetId="3" r:id="rId7"/>
    <sheet name="E(G) of 6 EIregions" sheetId="4" r:id="rId8"/>
    <sheet name="Argon" sheetId="10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3" i="9" l="1"/>
  <c r="E623" i="9"/>
  <c r="H622" i="9"/>
  <c r="E622" i="9"/>
  <c r="H621" i="9"/>
  <c r="E621" i="9"/>
  <c r="H620" i="9"/>
  <c r="E620" i="9"/>
  <c r="H619" i="9"/>
  <c r="E619" i="9"/>
  <c r="H618" i="9"/>
  <c r="E618" i="9"/>
  <c r="H617" i="9"/>
  <c r="E617" i="9"/>
  <c r="H616" i="9"/>
  <c r="E616" i="9"/>
  <c r="H615" i="9"/>
  <c r="E615" i="9"/>
  <c r="H614" i="9"/>
  <c r="E614" i="9"/>
  <c r="H613" i="9"/>
  <c r="E613" i="9"/>
  <c r="H612" i="9"/>
  <c r="E612" i="9"/>
  <c r="H611" i="9"/>
  <c r="E611" i="9"/>
  <c r="H610" i="9"/>
  <c r="E610" i="9"/>
  <c r="H609" i="9"/>
  <c r="E609" i="9"/>
  <c r="H608" i="9"/>
  <c r="E608" i="9"/>
  <c r="H607" i="9"/>
  <c r="E607" i="9"/>
  <c r="H606" i="9"/>
  <c r="E606" i="9"/>
  <c r="H605" i="9"/>
  <c r="E605" i="9"/>
  <c r="H604" i="9"/>
  <c r="E604" i="9"/>
  <c r="H603" i="9"/>
  <c r="E603" i="9"/>
  <c r="H602" i="9"/>
  <c r="E602" i="9"/>
  <c r="H601" i="9"/>
  <c r="E601" i="9"/>
  <c r="H600" i="9"/>
  <c r="E600" i="9"/>
  <c r="H599" i="9"/>
  <c r="E599" i="9"/>
  <c r="H598" i="9"/>
  <c r="E598" i="9"/>
  <c r="H597" i="9"/>
  <c r="E597" i="9"/>
  <c r="H596" i="9"/>
  <c r="E596" i="9"/>
  <c r="H595" i="9"/>
  <c r="E595" i="9"/>
  <c r="H594" i="9"/>
  <c r="E594" i="9"/>
  <c r="H593" i="9"/>
  <c r="E593" i="9"/>
  <c r="H592" i="9"/>
  <c r="E592" i="9"/>
  <c r="H591" i="9"/>
  <c r="E591" i="9"/>
  <c r="H590" i="9"/>
  <c r="E590" i="9"/>
  <c r="H589" i="9"/>
  <c r="E589" i="9"/>
  <c r="H588" i="9"/>
  <c r="E588" i="9"/>
  <c r="H587" i="9"/>
  <c r="E587" i="9"/>
  <c r="H586" i="9"/>
  <c r="E586" i="9"/>
  <c r="H585" i="9"/>
  <c r="E585" i="9"/>
  <c r="H584" i="9"/>
  <c r="E584" i="9"/>
  <c r="H583" i="9"/>
  <c r="E583" i="9"/>
  <c r="H582" i="9"/>
  <c r="E582" i="9"/>
  <c r="H581" i="9"/>
  <c r="E581" i="9"/>
  <c r="H580" i="9"/>
  <c r="E580" i="9"/>
  <c r="H579" i="9"/>
  <c r="E579" i="9"/>
  <c r="H578" i="9"/>
  <c r="E578" i="9"/>
  <c r="H577" i="9"/>
  <c r="E577" i="9"/>
  <c r="H576" i="9"/>
  <c r="E576" i="9"/>
  <c r="H575" i="9"/>
  <c r="E575" i="9"/>
  <c r="H574" i="9"/>
  <c r="E574" i="9"/>
  <c r="H573" i="9"/>
  <c r="E573" i="9"/>
  <c r="H572" i="9"/>
  <c r="E572" i="9"/>
  <c r="H571" i="9"/>
  <c r="E571" i="9"/>
  <c r="H570" i="9"/>
  <c r="E570" i="9"/>
  <c r="H569" i="9"/>
  <c r="E569" i="9"/>
  <c r="H568" i="9"/>
  <c r="E568" i="9"/>
  <c r="H567" i="9"/>
  <c r="E567" i="9"/>
  <c r="H566" i="9"/>
  <c r="E566" i="9"/>
  <c r="H565" i="9"/>
  <c r="E565" i="9"/>
  <c r="H564" i="9"/>
  <c r="E564" i="9"/>
  <c r="H563" i="9"/>
  <c r="E563" i="9"/>
  <c r="H562" i="9"/>
  <c r="E562" i="9"/>
  <c r="H561" i="9"/>
  <c r="E561" i="9"/>
  <c r="H560" i="9"/>
  <c r="E560" i="9"/>
  <c r="H559" i="9"/>
  <c r="E559" i="9"/>
  <c r="H558" i="9"/>
  <c r="E558" i="9"/>
  <c r="H557" i="9"/>
  <c r="E557" i="9"/>
  <c r="H556" i="9"/>
  <c r="E556" i="9"/>
  <c r="H555" i="9"/>
  <c r="E555" i="9"/>
  <c r="H554" i="9"/>
  <c r="E554" i="9"/>
  <c r="H553" i="9"/>
  <c r="E553" i="9"/>
  <c r="H552" i="9"/>
  <c r="E552" i="9"/>
  <c r="H551" i="9"/>
  <c r="E551" i="9"/>
  <c r="H550" i="9"/>
  <c r="E550" i="9"/>
  <c r="H549" i="9"/>
  <c r="E549" i="9"/>
  <c r="H548" i="9"/>
  <c r="E548" i="9"/>
  <c r="H547" i="9"/>
  <c r="E547" i="9"/>
  <c r="H546" i="9"/>
  <c r="E546" i="9"/>
  <c r="H545" i="9"/>
  <c r="E545" i="9"/>
  <c r="H544" i="9"/>
  <c r="E544" i="9"/>
  <c r="H543" i="9"/>
  <c r="E543" i="9"/>
  <c r="H542" i="9"/>
  <c r="E542" i="9"/>
  <c r="H541" i="9"/>
  <c r="E541" i="9"/>
  <c r="H540" i="9"/>
  <c r="E540" i="9"/>
  <c r="H539" i="9"/>
  <c r="E539" i="9"/>
  <c r="H538" i="9"/>
  <c r="E538" i="9"/>
  <c r="H537" i="9"/>
  <c r="E537" i="9"/>
  <c r="H536" i="9"/>
  <c r="E536" i="9"/>
  <c r="H535" i="9"/>
  <c r="E535" i="9"/>
  <c r="H534" i="9"/>
  <c r="E534" i="9"/>
  <c r="H533" i="9"/>
  <c r="E533" i="9"/>
  <c r="H532" i="9"/>
  <c r="E532" i="9"/>
  <c r="H531" i="9"/>
  <c r="E531" i="9"/>
  <c r="H530" i="9"/>
  <c r="E530" i="9"/>
  <c r="H529" i="9"/>
  <c r="E529" i="9"/>
  <c r="H528" i="9"/>
  <c r="E528" i="9"/>
  <c r="H527" i="9"/>
  <c r="E527" i="9"/>
  <c r="H526" i="9"/>
  <c r="E526" i="9"/>
  <c r="H525" i="9"/>
  <c r="E525" i="9"/>
  <c r="H524" i="9"/>
  <c r="E524" i="9"/>
  <c r="H523" i="9"/>
  <c r="E523" i="9"/>
  <c r="H522" i="9"/>
  <c r="E522" i="9"/>
  <c r="H521" i="9"/>
  <c r="E521" i="9"/>
  <c r="H520" i="9"/>
  <c r="E520" i="9"/>
  <c r="H519" i="9"/>
  <c r="E519" i="9"/>
  <c r="H518" i="9"/>
  <c r="E518" i="9"/>
  <c r="H517" i="9"/>
  <c r="E517" i="9"/>
  <c r="H516" i="9"/>
  <c r="E516" i="9"/>
  <c r="H515" i="9"/>
  <c r="E515" i="9"/>
  <c r="H514" i="9"/>
  <c r="E514" i="9"/>
  <c r="H513" i="9"/>
  <c r="E513" i="9"/>
  <c r="H512" i="9"/>
  <c r="E512" i="9"/>
  <c r="H511" i="9"/>
  <c r="E511" i="9"/>
  <c r="H510" i="9"/>
  <c r="E510" i="9"/>
  <c r="H509" i="9"/>
  <c r="E509" i="9"/>
  <c r="H508" i="9"/>
  <c r="E508" i="9"/>
  <c r="H507" i="9"/>
  <c r="E507" i="9"/>
  <c r="H506" i="9"/>
  <c r="E506" i="9"/>
  <c r="H505" i="9"/>
  <c r="E505" i="9"/>
  <c r="H504" i="9"/>
  <c r="E504" i="9"/>
  <c r="H503" i="9"/>
  <c r="E503" i="9"/>
  <c r="H502" i="9"/>
  <c r="E502" i="9"/>
  <c r="H501" i="9"/>
  <c r="E501" i="9"/>
  <c r="H500" i="9"/>
  <c r="E500" i="9"/>
  <c r="H499" i="9"/>
  <c r="E499" i="9"/>
  <c r="H498" i="9"/>
  <c r="E498" i="9"/>
  <c r="H497" i="9"/>
  <c r="E497" i="9"/>
  <c r="H496" i="9"/>
  <c r="E496" i="9"/>
  <c r="H495" i="9"/>
  <c r="E495" i="9"/>
  <c r="H494" i="9"/>
  <c r="E494" i="9"/>
  <c r="H493" i="9"/>
  <c r="E493" i="9"/>
  <c r="H492" i="9"/>
  <c r="E492" i="9"/>
  <c r="H491" i="9"/>
  <c r="E491" i="9"/>
  <c r="H490" i="9"/>
  <c r="E490" i="9"/>
  <c r="H489" i="9"/>
  <c r="E489" i="9"/>
  <c r="H488" i="9"/>
  <c r="E488" i="9"/>
  <c r="H487" i="9"/>
  <c r="E487" i="9"/>
  <c r="H486" i="9"/>
  <c r="E486" i="9"/>
  <c r="H485" i="9"/>
  <c r="E485" i="9"/>
  <c r="H484" i="9"/>
  <c r="E484" i="9"/>
  <c r="H483" i="9"/>
  <c r="E483" i="9"/>
  <c r="H482" i="9"/>
  <c r="E482" i="9"/>
  <c r="H481" i="9"/>
  <c r="E481" i="9"/>
  <c r="H480" i="9"/>
  <c r="E480" i="9"/>
  <c r="H479" i="9"/>
  <c r="E479" i="9"/>
  <c r="H478" i="9"/>
  <c r="E478" i="9"/>
  <c r="H477" i="9"/>
  <c r="E477" i="9"/>
  <c r="H476" i="9"/>
  <c r="E476" i="9"/>
  <c r="H475" i="9"/>
  <c r="E475" i="9"/>
  <c r="H474" i="9"/>
  <c r="E474" i="9"/>
  <c r="H473" i="9"/>
  <c r="E473" i="9"/>
  <c r="H472" i="9"/>
  <c r="E472" i="9"/>
  <c r="H471" i="9"/>
  <c r="E471" i="9"/>
  <c r="H470" i="9"/>
  <c r="E470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F96" i="5" l="1"/>
  <c r="L96" i="5" s="1"/>
  <c r="L48" i="5" s="1"/>
  <c r="U95" i="5"/>
  <c r="D95" i="5"/>
  <c r="J95" i="5" s="1"/>
  <c r="S94" i="5"/>
  <c r="B94" i="5"/>
  <c r="S93" i="5"/>
  <c r="B93" i="5"/>
  <c r="Q92" i="5"/>
  <c r="U91" i="5"/>
  <c r="U47" i="5" s="1"/>
  <c r="S90" i="5"/>
  <c r="S89" i="5"/>
  <c r="Q88" i="5"/>
  <c r="H86" i="5"/>
  <c r="H46" i="5" s="1"/>
  <c r="F85" i="5"/>
  <c r="L85" i="5" s="1"/>
  <c r="F84" i="5"/>
  <c r="L84" i="5" s="1"/>
  <c r="D83" i="5"/>
  <c r="J83" i="5" s="1"/>
  <c r="H82" i="5"/>
  <c r="N82" i="5" s="1"/>
  <c r="B82" i="5"/>
  <c r="F81" i="5"/>
  <c r="L81" i="5" s="1"/>
  <c r="L45" i="5" s="1"/>
  <c r="B81" i="5"/>
  <c r="B45" i="5" s="1"/>
  <c r="F80" i="5"/>
  <c r="L80" i="5" s="1"/>
  <c r="U79" i="5"/>
  <c r="D79" i="5"/>
  <c r="J79" i="5" s="1"/>
  <c r="S78" i="5"/>
  <c r="B78" i="5"/>
  <c r="S77" i="5"/>
  <c r="B77" i="5"/>
  <c r="Q76" i="5"/>
  <c r="Q44" i="5" s="1"/>
  <c r="U75" i="5"/>
  <c r="S74" i="5"/>
  <c r="S73" i="5"/>
  <c r="Q72" i="5"/>
  <c r="H70" i="5"/>
  <c r="N70" i="5" s="1"/>
  <c r="F69" i="5"/>
  <c r="L69" i="5" s="1"/>
  <c r="F68" i="5"/>
  <c r="L68" i="5" s="1"/>
  <c r="D67" i="5"/>
  <c r="J67" i="5" s="1"/>
  <c r="H66" i="5"/>
  <c r="H42" i="5" s="1"/>
  <c r="B66" i="5"/>
  <c r="B42" i="5" s="1"/>
  <c r="F65" i="5"/>
  <c r="L65" i="5" s="1"/>
  <c r="B65" i="5"/>
  <c r="N64" i="5"/>
  <c r="M64" i="5"/>
  <c r="L64" i="5"/>
  <c r="K64" i="5"/>
  <c r="J64" i="5"/>
  <c r="I64" i="5"/>
  <c r="K63" i="5"/>
  <c r="D63" i="5"/>
  <c r="J63" i="5" s="1"/>
  <c r="B63" i="5"/>
  <c r="M62" i="5"/>
  <c r="G62" i="5"/>
  <c r="E62" i="5"/>
  <c r="K62" i="5" s="1"/>
  <c r="I61" i="5"/>
  <c r="I40" i="5" s="1"/>
  <c r="C61" i="5"/>
  <c r="C40" i="5" s="1"/>
  <c r="M60" i="5"/>
  <c r="G60" i="5"/>
  <c r="E60" i="5"/>
  <c r="K60" i="5" s="1"/>
  <c r="I59" i="5"/>
  <c r="C59" i="5"/>
  <c r="M58" i="5"/>
  <c r="G58" i="5"/>
  <c r="E58" i="5"/>
  <c r="K58" i="5" s="1"/>
  <c r="I57" i="5"/>
  <c r="C57" i="5"/>
  <c r="P56" i="5"/>
  <c r="P58" i="5" s="1"/>
  <c r="M56" i="5"/>
  <c r="M39" i="5" s="1"/>
  <c r="G56" i="5"/>
  <c r="G39" i="5" s="1"/>
  <c r="E56" i="5"/>
  <c r="B56" i="5"/>
  <c r="B84" i="5" s="1"/>
  <c r="B39" i="5"/>
  <c r="E23" i="5"/>
  <c r="D23" i="5"/>
  <c r="C23" i="5"/>
  <c r="B23" i="5"/>
  <c r="E22" i="5"/>
  <c r="C22" i="5"/>
  <c r="E21" i="5"/>
  <c r="C21" i="5"/>
  <c r="E20" i="5"/>
  <c r="C20" i="5"/>
  <c r="E19" i="5"/>
  <c r="D19" i="5"/>
  <c r="C19" i="5"/>
  <c r="B19" i="5"/>
  <c r="E18" i="5"/>
  <c r="C18" i="5"/>
  <c r="E17" i="5"/>
  <c r="C17" i="5"/>
  <c r="E16" i="5"/>
  <c r="C16" i="5"/>
  <c r="E15" i="5"/>
  <c r="D15" i="5"/>
  <c r="C15" i="5"/>
  <c r="B15" i="5"/>
  <c r="L7" i="5"/>
  <c r="H92" i="5" s="1"/>
  <c r="N92" i="5" s="1"/>
  <c r="J7" i="5"/>
  <c r="E63" i="5" s="1"/>
  <c r="L6" i="5"/>
  <c r="U93" i="5" s="1"/>
  <c r="H73" i="4"/>
  <c r="G70" i="4"/>
  <c r="E62" i="4"/>
  <c r="C59" i="4"/>
  <c r="B56" i="4"/>
  <c r="H53" i="4"/>
  <c r="G50" i="4"/>
  <c r="D49" i="4"/>
  <c r="C49" i="4"/>
  <c r="H46" i="4"/>
  <c r="E45" i="4"/>
  <c r="D45" i="4"/>
  <c r="H44" i="4"/>
  <c r="F43" i="4"/>
  <c r="E43" i="4"/>
  <c r="C42" i="4"/>
  <c r="B42" i="4"/>
  <c r="H41" i="4"/>
  <c r="G41" i="4"/>
  <c r="E40" i="4"/>
  <c r="D40" i="4"/>
  <c r="H39" i="4"/>
  <c r="G39" i="4"/>
  <c r="F38" i="4"/>
  <c r="E38" i="4"/>
  <c r="D38" i="4"/>
  <c r="C37" i="4"/>
  <c r="B37" i="4"/>
  <c r="H36" i="4"/>
  <c r="G36" i="4"/>
  <c r="F36" i="4"/>
  <c r="E35" i="4"/>
  <c r="D35" i="4"/>
  <c r="C35" i="4"/>
  <c r="H34" i="4"/>
  <c r="B34" i="4"/>
  <c r="H18" i="4"/>
  <c r="Q18" i="4" s="1"/>
  <c r="G18" i="4"/>
  <c r="P18" i="4" s="1"/>
  <c r="F18" i="4"/>
  <c r="O18" i="4" s="1"/>
  <c r="B13" i="4"/>
  <c r="H64" i="3"/>
  <c r="G64" i="3"/>
  <c r="F64" i="3"/>
  <c r="E64" i="3"/>
  <c r="D64" i="3"/>
  <c r="C64" i="3"/>
  <c r="B64" i="3"/>
  <c r="Q62" i="3"/>
  <c r="P62" i="3"/>
  <c r="O62" i="3"/>
  <c r="N62" i="3"/>
  <c r="M62" i="3"/>
  <c r="L62" i="3"/>
  <c r="K62" i="3"/>
  <c r="P61" i="3"/>
  <c r="Q61" i="3" s="1"/>
  <c r="O61" i="3"/>
  <c r="N61" i="3"/>
  <c r="M61" i="3"/>
  <c r="L61" i="3"/>
  <c r="K61" i="3"/>
  <c r="P60" i="3"/>
  <c r="O60" i="3"/>
  <c r="Q60" i="3" s="1"/>
  <c r="N60" i="3"/>
  <c r="M60" i="3"/>
  <c r="L60" i="3"/>
  <c r="K60" i="3"/>
  <c r="P59" i="3"/>
  <c r="O59" i="3"/>
  <c r="N59" i="3"/>
  <c r="Q59" i="3" s="1"/>
  <c r="M59" i="3"/>
  <c r="L59" i="3"/>
  <c r="K59" i="3"/>
  <c r="P58" i="3"/>
  <c r="O58" i="3"/>
  <c r="N58" i="3"/>
  <c r="M58" i="3"/>
  <c r="Q58" i="3" s="1"/>
  <c r="L58" i="3"/>
  <c r="K58" i="3"/>
  <c r="P57" i="3"/>
  <c r="O57" i="3"/>
  <c r="N57" i="3"/>
  <c r="M57" i="3"/>
  <c r="L57" i="3"/>
  <c r="Q57" i="3" s="1"/>
  <c r="K57" i="3"/>
  <c r="P56" i="3"/>
  <c r="O56" i="3"/>
  <c r="N56" i="3"/>
  <c r="M56" i="3"/>
  <c r="L56" i="3"/>
  <c r="K56" i="3"/>
  <c r="Q56" i="3" s="1"/>
  <c r="P55" i="3"/>
  <c r="O55" i="3"/>
  <c r="N55" i="3"/>
  <c r="M55" i="3"/>
  <c r="L55" i="3"/>
  <c r="K55" i="3"/>
  <c r="Q55" i="3" s="1"/>
  <c r="Q54" i="3"/>
  <c r="P54" i="3"/>
  <c r="O54" i="3"/>
  <c r="N54" i="3"/>
  <c r="M54" i="3"/>
  <c r="L54" i="3"/>
  <c r="K54" i="3"/>
  <c r="P53" i="3"/>
  <c r="Q53" i="3" s="1"/>
  <c r="O53" i="3"/>
  <c r="N53" i="3"/>
  <c r="M53" i="3"/>
  <c r="L53" i="3"/>
  <c r="K53" i="3"/>
  <c r="P52" i="3"/>
  <c r="O52" i="3"/>
  <c r="Q52" i="3" s="1"/>
  <c r="N52" i="3"/>
  <c r="M52" i="3"/>
  <c r="L52" i="3"/>
  <c r="K52" i="3"/>
  <c r="P51" i="3"/>
  <c r="O51" i="3"/>
  <c r="N51" i="3"/>
  <c r="Q51" i="3" s="1"/>
  <c r="M51" i="3"/>
  <c r="L51" i="3"/>
  <c r="K51" i="3"/>
  <c r="P50" i="3"/>
  <c r="O50" i="3"/>
  <c r="N50" i="3"/>
  <c r="M50" i="3"/>
  <c r="L50" i="3"/>
  <c r="K50" i="3"/>
  <c r="Q50" i="3" s="1"/>
  <c r="P49" i="3"/>
  <c r="O49" i="3"/>
  <c r="N49" i="3"/>
  <c r="M49" i="3"/>
  <c r="L49" i="3"/>
  <c r="Q49" i="3" s="1"/>
  <c r="K49" i="3"/>
  <c r="P48" i="3"/>
  <c r="O48" i="3"/>
  <c r="N48" i="3"/>
  <c r="M48" i="3"/>
  <c r="L48" i="3"/>
  <c r="K48" i="3"/>
  <c r="Q48" i="3" s="1"/>
  <c r="P47" i="3"/>
  <c r="O47" i="3"/>
  <c r="N47" i="3"/>
  <c r="M47" i="3"/>
  <c r="L47" i="3"/>
  <c r="K47" i="3"/>
  <c r="Q47" i="3" s="1"/>
  <c r="Q46" i="3"/>
  <c r="P46" i="3"/>
  <c r="O46" i="3"/>
  <c r="N46" i="3"/>
  <c r="M46" i="3"/>
  <c r="L46" i="3"/>
  <c r="K46" i="3"/>
  <c r="P45" i="3"/>
  <c r="Q45" i="3" s="1"/>
  <c r="O45" i="3"/>
  <c r="N45" i="3"/>
  <c r="M45" i="3"/>
  <c r="L45" i="3"/>
  <c r="K45" i="3"/>
  <c r="P44" i="3"/>
  <c r="O44" i="3"/>
  <c r="Q44" i="3" s="1"/>
  <c r="N44" i="3"/>
  <c r="M44" i="3"/>
  <c r="L44" i="3"/>
  <c r="K44" i="3"/>
  <c r="P43" i="3"/>
  <c r="O43" i="3"/>
  <c r="N43" i="3"/>
  <c r="M43" i="3"/>
  <c r="L43" i="3"/>
  <c r="Q43" i="3" s="1"/>
  <c r="K43" i="3"/>
  <c r="P42" i="3"/>
  <c r="O42" i="3"/>
  <c r="N42" i="3"/>
  <c r="M42" i="3"/>
  <c r="Q42" i="3" s="1"/>
  <c r="L42" i="3"/>
  <c r="K42" i="3"/>
  <c r="P41" i="3"/>
  <c r="O41" i="3"/>
  <c r="N41" i="3"/>
  <c r="M41" i="3"/>
  <c r="L41" i="3"/>
  <c r="Q41" i="3" s="1"/>
  <c r="K41" i="3"/>
  <c r="P40" i="3"/>
  <c r="O40" i="3"/>
  <c r="N40" i="3"/>
  <c r="M40" i="3"/>
  <c r="L40" i="3"/>
  <c r="K40" i="3"/>
  <c r="Q40" i="3" s="1"/>
  <c r="P39" i="3"/>
  <c r="O39" i="3"/>
  <c r="N39" i="3"/>
  <c r="M39" i="3"/>
  <c r="L39" i="3"/>
  <c r="K39" i="3"/>
  <c r="Q39" i="3" s="1"/>
  <c r="Q38" i="3"/>
  <c r="P38" i="3"/>
  <c r="O38" i="3"/>
  <c r="N38" i="3"/>
  <c r="M38" i="3"/>
  <c r="L38" i="3"/>
  <c r="K38" i="3"/>
  <c r="P37" i="3"/>
  <c r="Q37" i="3" s="1"/>
  <c r="O37" i="3"/>
  <c r="N37" i="3"/>
  <c r="M37" i="3"/>
  <c r="L37" i="3"/>
  <c r="K37" i="3"/>
  <c r="P36" i="3"/>
  <c r="O36" i="3"/>
  <c r="Q36" i="3" s="1"/>
  <c r="N36" i="3"/>
  <c r="M36" i="3"/>
  <c r="L36" i="3"/>
  <c r="K36" i="3"/>
  <c r="P35" i="3"/>
  <c r="O35" i="3"/>
  <c r="N35" i="3"/>
  <c r="M35" i="3"/>
  <c r="L35" i="3"/>
  <c r="K35" i="3"/>
  <c r="Q35" i="3" s="1"/>
  <c r="P34" i="3"/>
  <c r="O34" i="3"/>
  <c r="N34" i="3"/>
  <c r="M34" i="3"/>
  <c r="Q34" i="3" s="1"/>
  <c r="L34" i="3"/>
  <c r="K34" i="3"/>
  <c r="P33" i="3"/>
  <c r="O33" i="3"/>
  <c r="N33" i="3"/>
  <c r="M33" i="3"/>
  <c r="L33" i="3"/>
  <c r="Q33" i="3" s="1"/>
  <c r="K33" i="3"/>
  <c r="P32" i="3"/>
  <c r="O32" i="3"/>
  <c r="N32" i="3"/>
  <c r="M32" i="3"/>
  <c r="L32" i="3"/>
  <c r="K32" i="3"/>
  <c r="Q32" i="3" s="1"/>
  <c r="P31" i="3"/>
  <c r="O31" i="3"/>
  <c r="N31" i="3"/>
  <c r="M31" i="3"/>
  <c r="L31" i="3"/>
  <c r="K31" i="3"/>
  <c r="Q31" i="3" s="1"/>
  <c r="Q30" i="3"/>
  <c r="P30" i="3"/>
  <c r="O30" i="3"/>
  <c r="N30" i="3"/>
  <c r="M30" i="3"/>
  <c r="L30" i="3"/>
  <c r="K30" i="3"/>
  <c r="P29" i="3"/>
  <c r="Q29" i="3" s="1"/>
  <c r="O29" i="3"/>
  <c r="N29" i="3"/>
  <c r="M29" i="3"/>
  <c r="L29" i="3"/>
  <c r="K29" i="3"/>
  <c r="P28" i="3"/>
  <c r="O28" i="3"/>
  <c r="Q28" i="3" s="1"/>
  <c r="N28" i="3"/>
  <c r="M28" i="3"/>
  <c r="L28" i="3"/>
  <c r="K28" i="3"/>
  <c r="P27" i="3"/>
  <c r="O27" i="3"/>
  <c r="N27" i="3"/>
  <c r="M27" i="3"/>
  <c r="L27" i="3"/>
  <c r="K27" i="3"/>
  <c r="Q27" i="3" s="1"/>
  <c r="P26" i="3"/>
  <c r="O26" i="3"/>
  <c r="N26" i="3"/>
  <c r="M26" i="3"/>
  <c r="L26" i="3"/>
  <c r="K26" i="3"/>
  <c r="Q26" i="3" s="1"/>
  <c r="P25" i="3"/>
  <c r="O25" i="3"/>
  <c r="N25" i="3"/>
  <c r="M25" i="3"/>
  <c r="L25" i="3"/>
  <c r="Q25" i="3" s="1"/>
  <c r="K25" i="3"/>
  <c r="P24" i="3"/>
  <c r="O24" i="3"/>
  <c r="N24" i="3"/>
  <c r="M24" i="3"/>
  <c r="L24" i="3"/>
  <c r="K24" i="3"/>
  <c r="Q24" i="3" s="1"/>
  <c r="P23" i="3"/>
  <c r="O23" i="3"/>
  <c r="N23" i="3"/>
  <c r="M23" i="3"/>
  <c r="L23" i="3"/>
  <c r="K23" i="3"/>
  <c r="Q23" i="3" s="1"/>
  <c r="Q22" i="3"/>
  <c r="P22" i="3"/>
  <c r="O22" i="3"/>
  <c r="N22" i="3"/>
  <c r="M22" i="3"/>
  <c r="L22" i="3"/>
  <c r="K22" i="3"/>
  <c r="P21" i="3"/>
  <c r="Q21" i="3" s="1"/>
  <c r="O21" i="3"/>
  <c r="N21" i="3"/>
  <c r="M21" i="3"/>
  <c r="L21" i="3"/>
  <c r="K21" i="3"/>
  <c r="P20" i="3"/>
  <c r="O20" i="3"/>
  <c r="Q20" i="3" s="1"/>
  <c r="N20" i="3"/>
  <c r="M20" i="3"/>
  <c r="L20" i="3"/>
  <c r="K20" i="3"/>
  <c r="P19" i="3"/>
  <c r="O19" i="3"/>
  <c r="N19" i="3"/>
  <c r="M19" i="3"/>
  <c r="L19" i="3"/>
  <c r="K19" i="3"/>
  <c r="Q19" i="3" s="1"/>
  <c r="P18" i="3"/>
  <c r="O18" i="3"/>
  <c r="N18" i="3"/>
  <c r="M18" i="3"/>
  <c r="L18" i="3"/>
  <c r="K18" i="3"/>
  <c r="Q18" i="3" s="1"/>
  <c r="P17" i="3"/>
  <c r="O17" i="3"/>
  <c r="N17" i="3"/>
  <c r="M17" i="3"/>
  <c r="L17" i="3"/>
  <c r="Q17" i="3" s="1"/>
  <c r="K17" i="3"/>
  <c r="P16" i="3"/>
  <c r="O16" i="3"/>
  <c r="N16" i="3"/>
  <c r="M16" i="3"/>
  <c r="L16" i="3"/>
  <c r="K16" i="3"/>
  <c r="Q16" i="3" s="1"/>
  <c r="P15" i="3"/>
  <c r="O15" i="3"/>
  <c r="N15" i="3"/>
  <c r="M15" i="3"/>
  <c r="L15" i="3"/>
  <c r="K15" i="3"/>
  <c r="Q15" i="3" s="1"/>
  <c r="Q14" i="3"/>
  <c r="P14" i="3"/>
  <c r="O14" i="3"/>
  <c r="N14" i="3"/>
  <c r="M14" i="3"/>
  <c r="L14" i="3"/>
  <c r="K14" i="3"/>
  <c r="P13" i="3"/>
  <c r="Q13" i="3" s="1"/>
  <c r="O13" i="3"/>
  <c r="N13" i="3"/>
  <c r="M13" i="3"/>
  <c r="L13" i="3"/>
  <c r="K13" i="3"/>
  <c r="P12" i="3"/>
  <c r="O12" i="3"/>
  <c r="Q12" i="3" s="1"/>
  <c r="N12" i="3"/>
  <c r="M12" i="3"/>
  <c r="L12" i="3"/>
  <c r="K12" i="3"/>
  <c r="P11" i="3"/>
  <c r="O11" i="3"/>
  <c r="N11" i="3"/>
  <c r="M11" i="3"/>
  <c r="L11" i="3"/>
  <c r="K11" i="3"/>
  <c r="Q11" i="3" s="1"/>
  <c r="P10" i="3"/>
  <c r="O10" i="3"/>
  <c r="N10" i="3"/>
  <c r="M10" i="3"/>
  <c r="Q10" i="3" s="1"/>
  <c r="L10" i="3"/>
  <c r="K10" i="3"/>
  <c r="P9" i="3"/>
  <c r="O9" i="3"/>
  <c r="N9" i="3"/>
  <c r="M9" i="3"/>
  <c r="L9" i="3"/>
  <c r="Q9" i="3" s="1"/>
  <c r="K9" i="3"/>
  <c r="P8" i="3"/>
  <c r="O8" i="3"/>
  <c r="N8" i="3"/>
  <c r="M8" i="3"/>
  <c r="L8" i="3"/>
  <c r="K8" i="3"/>
  <c r="Q8" i="3" s="1"/>
  <c r="P7" i="3"/>
  <c r="O7" i="3"/>
  <c r="N7" i="3"/>
  <c r="M7" i="3"/>
  <c r="L7" i="3"/>
  <c r="K7" i="3"/>
  <c r="Q7" i="3" s="1"/>
  <c r="Z6" i="3"/>
  <c r="P6" i="3"/>
  <c r="O6" i="3"/>
  <c r="N6" i="3"/>
  <c r="M6" i="3"/>
  <c r="L6" i="3"/>
  <c r="K6" i="3"/>
  <c r="Q6" i="3" s="1"/>
  <c r="O91" i="2"/>
  <c r="O92" i="2" s="1"/>
  <c r="O93" i="2" s="1"/>
  <c r="O94" i="2" s="1"/>
  <c r="I91" i="2"/>
  <c r="I92" i="2" s="1"/>
  <c r="I93" i="2" s="1"/>
  <c r="I94" i="2" s="1"/>
  <c r="C91" i="2"/>
  <c r="C92" i="2" s="1"/>
  <c r="C93" i="2" s="1"/>
  <c r="C94" i="2" s="1"/>
  <c r="O90" i="2"/>
  <c r="I90" i="2"/>
  <c r="C90" i="2"/>
  <c r="G89" i="2"/>
  <c r="D89" i="2"/>
  <c r="O88" i="2"/>
  <c r="O87" i="2" s="1"/>
  <c r="O86" i="2" s="1"/>
  <c r="O85" i="2" s="1"/>
  <c r="O84" i="2" s="1"/>
  <c r="O83" i="2" s="1"/>
  <c r="O82" i="2" s="1"/>
  <c r="O81" i="2" s="1"/>
  <c r="O80" i="2" s="1"/>
  <c r="O79" i="2" s="1"/>
  <c r="I88" i="2"/>
  <c r="E88" i="2"/>
  <c r="C88" i="2"/>
  <c r="C87" i="2" s="1"/>
  <c r="I87" i="2"/>
  <c r="I86" i="2"/>
  <c r="I85" i="2" s="1"/>
  <c r="I84" i="2" s="1"/>
  <c r="C86" i="2"/>
  <c r="C85" i="2" s="1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I83" i="2"/>
  <c r="I82" i="2" s="1"/>
  <c r="I81" i="2" s="1"/>
  <c r="I80" i="2" s="1"/>
  <c r="I79" i="2" s="1"/>
  <c r="E58" i="2"/>
  <c r="D58" i="2"/>
  <c r="H56" i="2"/>
  <c r="E56" i="2"/>
  <c r="E89" i="2" s="1"/>
  <c r="D56" i="2"/>
  <c r="J55" i="2"/>
  <c r="H55" i="2"/>
  <c r="G55" i="2"/>
  <c r="F55" i="2"/>
  <c r="I55" i="2" s="1"/>
  <c r="E55" i="2"/>
  <c r="F42" i="2"/>
  <c r="K42" i="2" s="1"/>
  <c r="C42" i="2"/>
  <c r="G90" i="2" s="1"/>
  <c r="F41" i="2"/>
  <c r="K41" i="2" s="1"/>
  <c r="E41" i="2"/>
  <c r="I41" i="2" s="1"/>
  <c r="R40" i="2"/>
  <c r="P40" i="2"/>
  <c r="O40" i="2"/>
  <c r="N40" i="2"/>
  <c r="E40" i="2"/>
  <c r="I40" i="2" s="1"/>
  <c r="C40" i="2"/>
  <c r="D88" i="2" s="1"/>
  <c r="R39" i="2"/>
  <c r="P39" i="2"/>
  <c r="O39" i="2"/>
  <c r="R38" i="2"/>
  <c r="P38" i="2"/>
  <c r="O38" i="2"/>
  <c r="R37" i="2"/>
  <c r="P37" i="2"/>
  <c r="O37" i="2"/>
  <c r="R36" i="2"/>
  <c r="P36" i="2"/>
  <c r="O36" i="2"/>
  <c r="N36" i="2"/>
  <c r="R35" i="2"/>
  <c r="P35" i="2"/>
  <c r="O35" i="2"/>
  <c r="N35" i="2"/>
  <c r="R34" i="2"/>
  <c r="P34" i="2"/>
  <c r="O34" i="2"/>
  <c r="N34" i="2"/>
  <c r="R33" i="2"/>
  <c r="P33" i="2"/>
  <c r="O33" i="2"/>
  <c r="R32" i="2"/>
  <c r="P32" i="2"/>
  <c r="O32" i="2"/>
  <c r="N32" i="2"/>
  <c r="R31" i="2"/>
  <c r="P31" i="2"/>
  <c r="O31" i="2"/>
  <c r="R30" i="2"/>
  <c r="P30" i="2"/>
  <c r="O30" i="2"/>
  <c r="R29" i="2"/>
  <c r="P29" i="2"/>
  <c r="O29" i="2"/>
  <c r="R28" i="2"/>
  <c r="P28" i="2"/>
  <c r="O28" i="2"/>
  <c r="N28" i="2"/>
  <c r="R27" i="2"/>
  <c r="P27" i="2"/>
  <c r="O27" i="2"/>
  <c r="N27" i="2"/>
  <c r="R26" i="2"/>
  <c r="P26" i="2"/>
  <c r="O26" i="2"/>
  <c r="N26" i="2"/>
  <c r="R25" i="2"/>
  <c r="Q25" i="2"/>
  <c r="P25" i="2"/>
  <c r="O25" i="2"/>
  <c r="R24" i="2"/>
  <c r="P24" i="2"/>
  <c r="O24" i="2"/>
  <c r="N24" i="2"/>
  <c r="R23" i="2"/>
  <c r="P23" i="2"/>
  <c r="O23" i="2"/>
  <c r="R22" i="2"/>
  <c r="P22" i="2"/>
  <c r="O22" i="2"/>
  <c r="R21" i="2"/>
  <c r="Q21" i="2"/>
  <c r="P21" i="2"/>
  <c r="O21" i="2"/>
  <c r="R20" i="2"/>
  <c r="Q20" i="2"/>
  <c r="P20" i="2"/>
  <c r="O20" i="2"/>
  <c r="N20" i="2"/>
  <c r="R19" i="2"/>
  <c r="P19" i="2"/>
  <c r="O19" i="2"/>
  <c r="N19" i="2"/>
  <c r="R18" i="2"/>
  <c r="P18" i="2"/>
  <c r="O18" i="2"/>
  <c r="N18" i="2"/>
  <c r="R17" i="2"/>
  <c r="Q17" i="2"/>
  <c r="P17" i="2"/>
  <c r="O17" i="2"/>
  <c r="R16" i="2"/>
  <c r="P16" i="2"/>
  <c r="O16" i="2"/>
  <c r="N16" i="2"/>
  <c r="G8" i="2"/>
  <c r="D6" i="2"/>
  <c r="D40" i="2" s="1"/>
  <c r="H40" i="2" s="1"/>
  <c r="G5" i="2"/>
  <c r="N37" i="2" s="1"/>
  <c r="Q36" i="4" l="1"/>
  <c r="AJ36" i="4" s="1"/>
  <c r="Q44" i="4"/>
  <c r="AJ44" i="4" s="1"/>
  <c r="P39" i="4"/>
  <c r="AI39" i="4" s="1"/>
  <c r="P41" i="4"/>
  <c r="AI41" i="4" s="1"/>
  <c r="Q41" i="4"/>
  <c r="AJ41" i="4" s="1"/>
  <c r="Q34" i="4"/>
  <c r="O43" i="4"/>
  <c r="AH43" i="4" s="1"/>
  <c r="Q53" i="4"/>
  <c r="AJ53" i="4" s="1"/>
  <c r="O36" i="4"/>
  <c r="AH36" i="4" s="1"/>
  <c r="P36" i="4"/>
  <c r="AI36" i="4" s="1"/>
  <c r="O38" i="4"/>
  <c r="AH38" i="4" s="1"/>
  <c r="Q46" i="4"/>
  <c r="AJ46" i="4" s="1"/>
  <c r="Q73" i="4"/>
  <c r="AJ73" i="4" s="1"/>
  <c r="Q39" i="4"/>
  <c r="AJ39" i="4" s="1"/>
  <c r="K56" i="5"/>
  <c r="K39" i="5" s="1"/>
  <c r="E39" i="5"/>
  <c r="J6" i="5"/>
  <c r="F45" i="5"/>
  <c r="F56" i="5"/>
  <c r="B57" i="5"/>
  <c r="F58" i="5"/>
  <c r="L58" i="5" s="1"/>
  <c r="B59" i="5"/>
  <c r="F60" i="5"/>
  <c r="L60" i="5" s="1"/>
  <c r="B61" i="5"/>
  <c r="B40" i="5" s="1"/>
  <c r="F62" i="5"/>
  <c r="L62" i="5" s="1"/>
  <c r="C63" i="5"/>
  <c r="I63" i="5" s="1"/>
  <c r="B64" i="5"/>
  <c r="B41" i="5" s="1"/>
  <c r="D65" i="5"/>
  <c r="J65" i="5" s="1"/>
  <c r="F66" i="5"/>
  <c r="F67" i="5"/>
  <c r="L67" i="5" s="1"/>
  <c r="H68" i="5"/>
  <c r="N68" i="5" s="1"/>
  <c r="Q74" i="5"/>
  <c r="S75" i="5"/>
  <c r="S76" i="5"/>
  <c r="S44" i="5" s="1"/>
  <c r="U77" i="5"/>
  <c r="B79" i="5"/>
  <c r="B80" i="5"/>
  <c r="D81" i="5"/>
  <c r="F82" i="5"/>
  <c r="L82" i="5" s="1"/>
  <c r="F83" i="5"/>
  <c r="L83" i="5" s="1"/>
  <c r="H84" i="5"/>
  <c r="N84" i="5" s="1"/>
  <c r="Q90" i="5"/>
  <c r="S91" i="5"/>
  <c r="S47" i="5" s="1"/>
  <c r="S92" i="5"/>
  <c r="B95" i="5"/>
  <c r="B96" i="5"/>
  <c r="B48" i="5" s="1"/>
  <c r="V96" i="5"/>
  <c r="V48" i="5" s="1"/>
  <c r="R95" i="5"/>
  <c r="V94" i="5"/>
  <c r="R93" i="5"/>
  <c r="V92" i="5"/>
  <c r="R91" i="5"/>
  <c r="R47" i="5" s="1"/>
  <c r="V90" i="5"/>
  <c r="R89" i="5"/>
  <c r="V88" i="5"/>
  <c r="R87" i="5"/>
  <c r="V86" i="5"/>
  <c r="V46" i="5" s="1"/>
  <c r="R85" i="5"/>
  <c r="V84" i="5"/>
  <c r="R83" i="5"/>
  <c r="V82" i="5"/>
  <c r="R81" i="5"/>
  <c r="R45" i="5" s="1"/>
  <c r="V80" i="5"/>
  <c r="R79" i="5"/>
  <c r="V78" i="5"/>
  <c r="R77" i="5"/>
  <c r="V76" i="5"/>
  <c r="V44" i="5" s="1"/>
  <c r="R75" i="5"/>
  <c r="V74" i="5"/>
  <c r="R73" i="5"/>
  <c r="V72" i="5"/>
  <c r="R71" i="5"/>
  <c r="R43" i="5" s="1"/>
  <c r="V70" i="5"/>
  <c r="R69" i="5"/>
  <c r="V68" i="5"/>
  <c r="R67" i="5"/>
  <c r="V66" i="5"/>
  <c r="V42" i="5" s="1"/>
  <c r="R65" i="5"/>
  <c r="U96" i="5"/>
  <c r="U48" i="5" s="1"/>
  <c r="Q95" i="5"/>
  <c r="U94" i="5"/>
  <c r="Q93" i="5"/>
  <c r="U92" i="5"/>
  <c r="Q91" i="5"/>
  <c r="Q47" i="5" s="1"/>
  <c r="U90" i="5"/>
  <c r="Q89" i="5"/>
  <c r="U88" i="5"/>
  <c r="Q87" i="5"/>
  <c r="U86" i="5"/>
  <c r="U46" i="5" s="1"/>
  <c r="Q85" i="5"/>
  <c r="U84" i="5"/>
  <c r="Q83" i="5"/>
  <c r="U82" i="5"/>
  <c r="Q81" i="5"/>
  <c r="Q45" i="5" s="1"/>
  <c r="U80" i="5"/>
  <c r="Q79" i="5"/>
  <c r="U78" i="5"/>
  <c r="Q77" i="5"/>
  <c r="U76" i="5"/>
  <c r="U44" i="5" s="1"/>
  <c r="Q75" i="5"/>
  <c r="U74" i="5"/>
  <c r="Q73" i="5"/>
  <c r="U72" i="5"/>
  <c r="Q71" i="5"/>
  <c r="Q43" i="5" s="1"/>
  <c r="U70" i="5"/>
  <c r="Q69" i="5"/>
  <c r="U68" i="5"/>
  <c r="Q67" i="5"/>
  <c r="U66" i="5"/>
  <c r="U42" i="5" s="1"/>
  <c r="Q65" i="5"/>
  <c r="T96" i="5"/>
  <c r="T48" i="5" s="1"/>
  <c r="T94" i="5"/>
  <c r="T92" i="5"/>
  <c r="T90" i="5"/>
  <c r="T88" i="5"/>
  <c r="T86" i="5"/>
  <c r="T46" i="5" s="1"/>
  <c r="T84" i="5"/>
  <c r="T82" i="5"/>
  <c r="T80" i="5"/>
  <c r="T78" i="5"/>
  <c r="T76" i="5"/>
  <c r="T44" i="5" s="1"/>
  <c r="T74" i="5"/>
  <c r="T72" i="5"/>
  <c r="T70" i="5"/>
  <c r="T68" i="5"/>
  <c r="T66" i="5"/>
  <c r="T42" i="5" s="1"/>
  <c r="R96" i="5"/>
  <c r="R48" i="5" s="1"/>
  <c r="V95" i="5"/>
  <c r="R94" i="5"/>
  <c r="V93" i="5"/>
  <c r="R92" i="5"/>
  <c r="V91" i="5"/>
  <c r="V47" i="5" s="1"/>
  <c r="R90" i="5"/>
  <c r="V89" i="5"/>
  <c r="R88" i="5"/>
  <c r="V87" i="5"/>
  <c r="R86" i="5"/>
  <c r="R46" i="5" s="1"/>
  <c r="V85" i="5"/>
  <c r="R84" i="5"/>
  <c r="V83" i="5"/>
  <c r="R82" i="5"/>
  <c r="V81" i="5"/>
  <c r="V45" i="5" s="1"/>
  <c r="R80" i="5"/>
  <c r="V79" i="5"/>
  <c r="R78" i="5"/>
  <c r="V77" i="5"/>
  <c r="R76" i="5"/>
  <c r="R44" i="5" s="1"/>
  <c r="V75" i="5"/>
  <c r="R74" i="5"/>
  <c r="V73" i="5"/>
  <c r="R72" i="5"/>
  <c r="V71" i="5"/>
  <c r="V43" i="5" s="1"/>
  <c r="R70" i="5"/>
  <c r="V69" i="5"/>
  <c r="R68" i="5"/>
  <c r="V67" i="5"/>
  <c r="R66" i="5"/>
  <c r="R42" i="5" s="1"/>
  <c r="V65" i="5"/>
  <c r="T95" i="5"/>
  <c r="T93" i="5"/>
  <c r="T91" i="5"/>
  <c r="T47" i="5" s="1"/>
  <c r="T89" i="5"/>
  <c r="T87" i="5"/>
  <c r="T85" i="5"/>
  <c r="T83" i="5"/>
  <c r="T81" i="5"/>
  <c r="T45" i="5" s="1"/>
  <c r="T79" i="5"/>
  <c r="T77" i="5"/>
  <c r="T75" i="5"/>
  <c r="T73" i="5"/>
  <c r="T71" i="5"/>
  <c r="T43" i="5" s="1"/>
  <c r="T69" i="5"/>
  <c r="T67" i="5"/>
  <c r="T65" i="5"/>
  <c r="H56" i="5"/>
  <c r="D57" i="5"/>
  <c r="J57" i="5" s="1"/>
  <c r="H58" i="5"/>
  <c r="N58" i="5" s="1"/>
  <c r="D59" i="5"/>
  <c r="J59" i="5" s="1"/>
  <c r="H60" i="5"/>
  <c r="N60" i="5" s="1"/>
  <c r="D61" i="5"/>
  <c r="H62" i="5"/>
  <c r="N62" i="5" s="1"/>
  <c r="F63" i="5"/>
  <c r="L63" i="5" s="1"/>
  <c r="P63" i="5"/>
  <c r="Q70" i="5"/>
  <c r="S71" i="5"/>
  <c r="S43" i="5" s="1"/>
  <c r="S72" i="5"/>
  <c r="U73" i="5"/>
  <c r="B75" i="5"/>
  <c r="B76" i="5"/>
  <c r="B44" i="5" s="1"/>
  <c r="D77" i="5"/>
  <c r="J77" i="5" s="1"/>
  <c r="F78" i="5"/>
  <c r="L78" i="5" s="1"/>
  <c r="F79" i="5"/>
  <c r="L79" i="5" s="1"/>
  <c r="H80" i="5"/>
  <c r="N80" i="5" s="1"/>
  <c r="Q86" i="5"/>
  <c r="Q46" i="5" s="1"/>
  <c r="S87" i="5"/>
  <c r="S88" i="5"/>
  <c r="U89" i="5"/>
  <c r="B91" i="5"/>
  <c r="B47" i="5" s="1"/>
  <c r="B92" i="5"/>
  <c r="D93" i="5"/>
  <c r="J93" i="5" s="1"/>
  <c r="F94" i="5"/>
  <c r="L94" i="5" s="1"/>
  <c r="F95" i="5"/>
  <c r="L95" i="5" s="1"/>
  <c r="H96" i="5"/>
  <c r="P60" i="5"/>
  <c r="P39" i="5"/>
  <c r="E57" i="5"/>
  <c r="K57" i="5" s="1"/>
  <c r="E59" i="5"/>
  <c r="K59" i="5" s="1"/>
  <c r="E61" i="5"/>
  <c r="G63" i="5"/>
  <c r="M63" i="5" s="1"/>
  <c r="N66" i="5"/>
  <c r="N42" i="5" s="1"/>
  <c r="Q68" i="5"/>
  <c r="S69" i="5"/>
  <c r="S70" i="5"/>
  <c r="U71" i="5"/>
  <c r="U43" i="5" s="1"/>
  <c r="B73" i="5"/>
  <c r="B74" i="5"/>
  <c r="D75" i="5"/>
  <c r="J75" i="5" s="1"/>
  <c r="F76" i="5"/>
  <c r="F77" i="5"/>
  <c r="L77" i="5" s="1"/>
  <c r="H78" i="5"/>
  <c r="N78" i="5" s="1"/>
  <c r="Q84" i="5"/>
  <c r="S85" i="5"/>
  <c r="S86" i="5"/>
  <c r="S46" i="5" s="1"/>
  <c r="U87" i="5"/>
  <c r="B89" i="5"/>
  <c r="B90" i="5"/>
  <c r="D91" i="5"/>
  <c r="F92" i="5"/>
  <c r="L92" i="5" s="1"/>
  <c r="F93" i="5"/>
  <c r="L93" i="5" s="1"/>
  <c r="H94" i="5"/>
  <c r="N94" i="5" s="1"/>
  <c r="K7" i="5"/>
  <c r="F48" i="5"/>
  <c r="F57" i="5"/>
  <c r="L57" i="5" s="1"/>
  <c r="B58" i="5"/>
  <c r="F59" i="5"/>
  <c r="L59" i="5" s="1"/>
  <c r="B60" i="5"/>
  <c r="F61" i="5"/>
  <c r="B62" i="5"/>
  <c r="H63" i="5"/>
  <c r="N63" i="5" s="1"/>
  <c r="Q66" i="5"/>
  <c r="Q42" i="5" s="1"/>
  <c r="S67" i="5"/>
  <c r="S68" i="5"/>
  <c r="U69" i="5"/>
  <c r="B71" i="5"/>
  <c r="B43" i="5" s="1"/>
  <c r="B72" i="5"/>
  <c r="D73" i="5"/>
  <c r="J73" i="5" s="1"/>
  <c r="F74" i="5"/>
  <c r="L74" i="5" s="1"/>
  <c r="F75" i="5"/>
  <c r="L75" i="5" s="1"/>
  <c r="H76" i="5"/>
  <c r="Q82" i="5"/>
  <c r="S83" i="5"/>
  <c r="S84" i="5"/>
  <c r="U85" i="5"/>
  <c r="B87" i="5"/>
  <c r="B88" i="5"/>
  <c r="D89" i="5"/>
  <c r="J89" i="5" s="1"/>
  <c r="F90" i="5"/>
  <c r="L90" i="5" s="1"/>
  <c r="F91" i="5"/>
  <c r="P64" i="5"/>
  <c r="P41" i="5" s="1"/>
  <c r="P95" i="5"/>
  <c r="P93" i="5"/>
  <c r="P91" i="5"/>
  <c r="P47" i="5" s="1"/>
  <c r="P89" i="5"/>
  <c r="P87" i="5"/>
  <c r="P85" i="5"/>
  <c r="P83" i="5"/>
  <c r="P81" i="5"/>
  <c r="P45" i="5" s="1"/>
  <c r="P79" i="5"/>
  <c r="P77" i="5"/>
  <c r="P75" i="5"/>
  <c r="P73" i="5"/>
  <c r="P71" i="5"/>
  <c r="P43" i="5" s="1"/>
  <c r="P69" i="5"/>
  <c r="P67" i="5"/>
  <c r="P65" i="5"/>
  <c r="P96" i="5"/>
  <c r="P48" i="5" s="1"/>
  <c r="P94" i="5"/>
  <c r="P92" i="5"/>
  <c r="P90" i="5"/>
  <c r="P88" i="5"/>
  <c r="P86" i="5"/>
  <c r="P46" i="5" s="1"/>
  <c r="P84" i="5"/>
  <c r="P82" i="5"/>
  <c r="P80" i="5"/>
  <c r="P78" i="5"/>
  <c r="P76" i="5"/>
  <c r="P44" i="5" s="1"/>
  <c r="P74" i="5"/>
  <c r="P72" i="5"/>
  <c r="P70" i="5"/>
  <c r="P68" i="5"/>
  <c r="P66" i="5"/>
  <c r="P42" i="5" s="1"/>
  <c r="P62" i="5"/>
  <c r="N86" i="5"/>
  <c r="N46" i="5" s="1"/>
  <c r="E96" i="5"/>
  <c r="E94" i="5"/>
  <c r="K94" i="5" s="1"/>
  <c r="E92" i="5"/>
  <c r="K92" i="5" s="1"/>
  <c r="E90" i="5"/>
  <c r="K90" i="5" s="1"/>
  <c r="E88" i="5"/>
  <c r="K88" i="5" s="1"/>
  <c r="E86" i="5"/>
  <c r="E84" i="5"/>
  <c r="K84" i="5" s="1"/>
  <c r="E82" i="5"/>
  <c r="K82" i="5" s="1"/>
  <c r="E80" i="5"/>
  <c r="K80" i="5" s="1"/>
  <c r="E78" i="5"/>
  <c r="K78" i="5" s="1"/>
  <c r="E76" i="5"/>
  <c r="E74" i="5"/>
  <c r="K74" i="5" s="1"/>
  <c r="E72" i="5"/>
  <c r="K72" i="5" s="1"/>
  <c r="E70" i="5"/>
  <c r="K70" i="5" s="1"/>
  <c r="E68" i="5"/>
  <c r="K68" i="5" s="1"/>
  <c r="E66" i="5"/>
  <c r="D96" i="5"/>
  <c r="H95" i="5"/>
  <c r="N95" i="5" s="1"/>
  <c r="D94" i="5"/>
  <c r="J94" i="5" s="1"/>
  <c r="H93" i="5"/>
  <c r="N93" i="5" s="1"/>
  <c r="D92" i="5"/>
  <c r="J92" i="5" s="1"/>
  <c r="H91" i="5"/>
  <c r="D90" i="5"/>
  <c r="J90" i="5" s="1"/>
  <c r="H89" i="5"/>
  <c r="N89" i="5" s="1"/>
  <c r="D88" i="5"/>
  <c r="J88" i="5" s="1"/>
  <c r="H87" i="5"/>
  <c r="N87" i="5" s="1"/>
  <c r="D86" i="5"/>
  <c r="H85" i="5"/>
  <c r="N85" i="5" s="1"/>
  <c r="D84" i="5"/>
  <c r="J84" i="5" s="1"/>
  <c r="H83" i="5"/>
  <c r="N83" i="5" s="1"/>
  <c r="D82" i="5"/>
  <c r="J82" i="5" s="1"/>
  <c r="H81" i="5"/>
  <c r="D80" i="5"/>
  <c r="J80" i="5" s="1"/>
  <c r="H79" i="5"/>
  <c r="N79" i="5" s="1"/>
  <c r="D78" i="5"/>
  <c r="J78" i="5" s="1"/>
  <c r="H77" i="5"/>
  <c r="N77" i="5" s="1"/>
  <c r="D76" i="5"/>
  <c r="H75" i="5"/>
  <c r="N75" i="5" s="1"/>
  <c r="D74" i="5"/>
  <c r="J74" i="5" s="1"/>
  <c r="H73" i="5"/>
  <c r="N73" i="5" s="1"/>
  <c r="D72" i="5"/>
  <c r="J72" i="5" s="1"/>
  <c r="H71" i="5"/>
  <c r="D70" i="5"/>
  <c r="J70" i="5" s="1"/>
  <c r="H69" i="5"/>
  <c r="N69" i="5" s="1"/>
  <c r="D68" i="5"/>
  <c r="J68" i="5" s="1"/>
  <c r="H67" i="5"/>
  <c r="N67" i="5" s="1"/>
  <c r="D66" i="5"/>
  <c r="H65" i="5"/>
  <c r="N65" i="5" s="1"/>
  <c r="C96" i="5"/>
  <c r="G95" i="5"/>
  <c r="M95" i="5" s="1"/>
  <c r="C94" i="5"/>
  <c r="I94" i="5" s="1"/>
  <c r="G93" i="5"/>
  <c r="M93" i="5" s="1"/>
  <c r="C92" i="5"/>
  <c r="I92" i="5" s="1"/>
  <c r="G91" i="5"/>
  <c r="C90" i="5"/>
  <c r="I90" i="5" s="1"/>
  <c r="G89" i="5"/>
  <c r="M89" i="5" s="1"/>
  <c r="C88" i="5"/>
  <c r="I88" i="5" s="1"/>
  <c r="G87" i="5"/>
  <c r="M87" i="5" s="1"/>
  <c r="C86" i="5"/>
  <c r="G85" i="5"/>
  <c r="M85" i="5" s="1"/>
  <c r="C84" i="5"/>
  <c r="I84" i="5" s="1"/>
  <c r="G83" i="5"/>
  <c r="M83" i="5" s="1"/>
  <c r="C82" i="5"/>
  <c r="I82" i="5" s="1"/>
  <c r="G81" i="5"/>
  <c r="C80" i="5"/>
  <c r="I80" i="5" s="1"/>
  <c r="G79" i="5"/>
  <c r="M79" i="5" s="1"/>
  <c r="C78" i="5"/>
  <c r="I78" i="5" s="1"/>
  <c r="G77" i="5"/>
  <c r="M77" i="5" s="1"/>
  <c r="C76" i="5"/>
  <c r="G75" i="5"/>
  <c r="M75" i="5" s="1"/>
  <c r="C74" i="5"/>
  <c r="I74" i="5" s="1"/>
  <c r="G73" i="5"/>
  <c r="M73" i="5" s="1"/>
  <c r="C72" i="5"/>
  <c r="I72" i="5" s="1"/>
  <c r="G71" i="5"/>
  <c r="C70" i="5"/>
  <c r="I70" i="5" s="1"/>
  <c r="G69" i="5"/>
  <c r="M69" i="5" s="1"/>
  <c r="C68" i="5"/>
  <c r="I68" i="5" s="1"/>
  <c r="G67" i="5"/>
  <c r="M67" i="5" s="1"/>
  <c r="C66" i="5"/>
  <c r="G65" i="5"/>
  <c r="M65" i="5" s="1"/>
  <c r="E95" i="5"/>
  <c r="K95" i="5" s="1"/>
  <c r="E93" i="5"/>
  <c r="K93" i="5" s="1"/>
  <c r="E91" i="5"/>
  <c r="E89" i="5"/>
  <c r="K89" i="5" s="1"/>
  <c r="E87" i="5"/>
  <c r="K87" i="5" s="1"/>
  <c r="E85" i="5"/>
  <c r="K85" i="5" s="1"/>
  <c r="E83" i="5"/>
  <c r="K83" i="5" s="1"/>
  <c r="E81" i="5"/>
  <c r="E79" i="5"/>
  <c r="K79" i="5" s="1"/>
  <c r="E77" i="5"/>
  <c r="K77" i="5" s="1"/>
  <c r="E75" i="5"/>
  <c r="K75" i="5" s="1"/>
  <c r="E73" i="5"/>
  <c r="K73" i="5" s="1"/>
  <c r="E71" i="5"/>
  <c r="E69" i="5"/>
  <c r="K69" i="5" s="1"/>
  <c r="E67" i="5"/>
  <c r="K67" i="5" s="1"/>
  <c r="E65" i="5"/>
  <c r="K65" i="5" s="1"/>
  <c r="G96" i="5"/>
  <c r="C95" i="5"/>
  <c r="I95" i="5" s="1"/>
  <c r="G94" i="5"/>
  <c r="M94" i="5" s="1"/>
  <c r="C93" i="5"/>
  <c r="I93" i="5" s="1"/>
  <c r="G92" i="5"/>
  <c r="M92" i="5" s="1"/>
  <c r="C91" i="5"/>
  <c r="G90" i="5"/>
  <c r="M90" i="5" s="1"/>
  <c r="C89" i="5"/>
  <c r="I89" i="5" s="1"/>
  <c r="G88" i="5"/>
  <c r="M88" i="5" s="1"/>
  <c r="C87" i="5"/>
  <c r="I87" i="5" s="1"/>
  <c r="G86" i="5"/>
  <c r="C85" i="5"/>
  <c r="I85" i="5" s="1"/>
  <c r="G84" i="5"/>
  <c r="M84" i="5" s="1"/>
  <c r="C83" i="5"/>
  <c r="I83" i="5" s="1"/>
  <c r="G82" i="5"/>
  <c r="M82" i="5" s="1"/>
  <c r="C81" i="5"/>
  <c r="G80" i="5"/>
  <c r="M80" i="5" s="1"/>
  <c r="C79" i="5"/>
  <c r="I79" i="5" s="1"/>
  <c r="G78" i="5"/>
  <c r="M78" i="5" s="1"/>
  <c r="C77" i="5"/>
  <c r="I77" i="5" s="1"/>
  <c r="G76" i="5"/>
  <c r="C75" i="5"/>
  <c r="I75" i="5" s="1"/>
  <c r="G74" i="5"/>
  <c r="M74" i="5" s="1"/>
  <c r="C73" i="5"/>
  <c r="I73" i="5" s="1"/>
  <c r="G72" i="5"/>
  <c r="M72" i="5" s="1"/>
  <c r="C71" i="5"/>
  <c r="G70" i="5"/>
  <c r="M70" i="5" s="1"/>
  <c r="C69" i="5"/>
  <c r="I69" i="5" s="1"/>
  <c r="G68" i="5"/>
  <c r="M68" i="5" s="1"/>
  <c r="C67" i="5"/>
  <c r="I67" i="5" s="1"/>
  <c r="G66" i="5"/>
  <c r="C65" i="5"/>
  <c r="I65" i="5" s="1"/>
  <c r="C56" i="5"/>
  <c r="G57" i="5"/>
  <c r="M57" i="5" s="1"/>
  <c r="P57" i="5"/>
  <c r="C58" i="5"/>
  <c r="I58" i="5" s="1"/>
  <c r="G59" i="5"/>
  <c r="M59" i="5" s="1"/>
  <c r="P59" i="5"/>
  <c r="C60" i="5"/>
  <c r="I60" i="5" s="1"/>
  <c r="G61" i="5"/>
  <c r="P61" i="5"/>
  <c r="P40" i="5" s="1"/>
  <c r="C62" i="5"/>
  <c r="I62" i="5" s="1"/>
  <c r="S65" i="5"/>
  <c r="S66" i="5"/>
  <c r="S42" i="5" s="1"/>
  <c r="U67" i="5"/>
  <c r="B69" i="5"/>
  <c r="B70" i="5"/>
  <c r="D71" i="5"/>
  <c r="F72" i="5"/>
  <c r="L72" i="5" s="1"/>
  <c r="F73" i="5"/>
  <c r="L73" i="5" s="1"/>
  <c r="H74" i="5"/>
  <c r="N74" i="5" s="1"/>
  <c r="Q80" i="5"/>
  <c r="S81" i="5"/>
  <c r="S45" i="5" s="1"/>
  <c r="S82" i="5"/>
  <c r="U83" i="5"/>
  <c r="B85" i="5"/>
  <c r="B86" i="5"/>
  <c r="B46" i="5" s="1"/>
  <c r="D87" i="5"/>
  <c r="J87" i="5" s="1"/>
  <c r="F88" i="5"/>
  <c r="L88" i="5" s="1"/>
  <c r="F89" i="5"/>
  <c r="L89" i="5" s="1"/>
  <c r="H90" i="5"/>
  <c r="N90" i="5" s="1"/>
  <c r="Q96" i="5"/>
  <c r="Q48" i="5" s="1"/>
  <c r="D56" i="5"/>
  <c r="H57" i="5"/>
  <c r="N57" i="5" s="1"/>
  <c r="D58" i="5"/>
  <c r="J58" i="5" s="1"/>
  <c r="H59" i="5"/>
  <c r="N59" i="5" s="1"/>
  <c r="D60" i="5"/>
  <c r="J60" i="5" s="1"/>
  <c r="H61" i="5"/>
  <c r="D62" i="5"/>
  <c r="J62" i="5" s="1"/>
  <c r="U65" i="5"/>
  <c r="B67" i="5"/>
  <c r="B68" i="5"/>
  <c r="D69" i="5"/>
  <c r="J69" i="5" s="1"/>
  <c r="F70" i="5"/>
  <c r="L70" i="5" s="1"/>
  <c r="F71" i="5"/>
  <c r="H72" i="5"/>
  <c r="N72" i="5" s="1"/>
  <c r="Q78" i="5"/>
  <c r="S79" i="5"/>
  <c r="S80" i="5"/>
  <c r="U81" i="5"/>
  <c r="U45" i="5" s="1"/>
  <c r="B83" i="5"/>
  <c r="D85" i="5"/>
  <c r="J85" i="5" s="1"/>
  <c r="F86" i="5"/>
  <c r="F87" i="5"/>
  <c r="L87" i="5" s="1"/>
  <c r="H88" i="5"/>
  <c r="N88" i="5" s="1"/>
  <c r="Q94" i="5"/>
  <c r="S95" i="5"/>
  <c r="S96" i="5"/>
  <c r="S48" i="5" s="1"/>
  <c r="AJ34" i="4"/>
  <c r="P50" i="4"/>
  <c r="AI50" i="4" s="1"/>
  <c r="B74" i="4"/>
  <c r="G73" i="4"/>
  <c r="P73" i="4" s="1"/>
  <c r="AI73" i="4" s="1"/>
  <c r="D72" i="4"/>
  <c r="F70" i="4"/>
  <c r="O70" i="4" s="1"/>
  <c r="AH70" i="4" s="1"/>
  <c r="B69" i="4"/>
  <c r="G68" i="4"/>
  <c r="P68" i="4" s="1"/>
  <c r="AI68" i="4" s="1"/>
  <c r="D67" i="4"/>
  <c r="F65" i="4"/>
  <c r="O65" i="4" s="1"/>
  <c r="AH65" i="4" s="1"/>
  <c r="B64" i="4"/>
  <c r="G63" i="4"/>
  <c r="P63" i="4" s="1"/>
  <c r="AI63" i="4" s="1"/>
  <c r="D62" i="4"/>
  <c r="F60" i="4"/>
  <c r="O60" i="4" s="1"/>
  <c r="AH60" i="4" s="1"/>
  <c r="B59" i="4"/>
  <c r="G58" i="4"/>
  <c r="P58" i="4" s="1"/>
  <c r="AI58" i="4" s="1"/>
  <c r="D57" i="4"/>
  <c r="F55" i="4"/>
  <c r="O55" i="4" s="1"/>
  <c r="AH55" i="4" s="1"/>
  <c r="B54" i="4"/>
  <c r="G53" i="4"/>
  <c r="P53" i="4" s="1"/>
  <c r="AI53" i="4" s="1"/>
  <c r="D52" i="4"/>
  <c r="F50" i="4"/>
  <c r="O50" i="4" s="1"/>
  <c r="AH50" i="4" s="1"/>
  <c r="B49" i="4"/>
  <c r="G48" i="4"/>
  <c r="P48" i="4" s="1"/>
  <c r="AI48" i="4" s="1"/>
  <c r="D47" i="4"/>
  <c r="F73" i="4"/>
  <c r="O73" i="4" s="1"/>
  <c r="AH73" i="4" s="1"/>
  <c r="C72" i="4"/>
  <c r="H71" i="4"/>
  <c r="Q71" i="4" s="1"/>
  <c r="AJ71" i="4" s="1"/>
  <c r="E70" i="4"/>
  <c r="F68" i="4"/>
  <c r="O68" i="4" s="1"/>
  <c r="AH68" i="4" s="1"/>
  <c r="C67" i="4"/>
  <c r="H66" i="4"/>
  <c r="Q66" i="4" s="1"/>
  <c r="AJ66" i="4" s="1"/>
  <c r="E65" i="4"/>
  <c r="F63" i="4"/>
  <c r="O63" i="4" s="1"/>
  <c r="AH63" i="4" s="1"/>
  <c r="C62" i="4"/>
  <c r="H61" i="4"/>
  <c r="Q61" i="4" s="1"/>
  <c r="AJ61" i="4" s="1"/>
  <c r="E60" i="4"/>
  <c r="F58" i="4"/>
  <c r="O58" i="4" s="1"/>
  <c r="AH58" i="4" s="1"/>
  <c r="C57" i="4"/>
  <c r="H56" i="4"/>
  <c r="Q56" i="4" s="1"/>
  <c r="AJ56" i="4" s="1"/>
  <c r="E55" i="4"/>
  <c r="F53" i="4"/>
  <c r="O53" i="4" s="1"/>
  <c r="AH53" i="4" s="1"/>
  <c r="C52" i="4"/>
  <c r="H51" i="4"/>
  <c r="Q51" i="4" s="1"/>
  <c r="AJ51" i="4" s="1"/>
  <c r="E50" i="4"/>
  <c r="F48" i="4"/>
  <c r="O48" i="4" s="1"/>
  <c r="AH48" i="4" s="1"/>
  <c r="C47" i="4"/>
  <c r="H74" i="4"/>
  <c r="E73" i="4"/>
  <c r="B72" i="4"/>
  <c r="G71" i="4"/>
  <c r="P71" i="4" s="1"/>
  <c r="AI71" i="4" s="1"/>
  <c r="D70" i="4"/>
  <c r="H69" i="4"/>
  <c r="E68" i="4"/>
  <c r="B67" i="4"/>
  <c r="G66" i="4"/>
  <c r="P66" i="4" s="1"/>
  <c r="AI66" i="4" s="1"/>
  <c r="D65" i="4"/>
  <c r="H64" i="4"/>
  <c r="E63" i="4"/>
  <c r="B62" i="4"/>
  <c r="G61" i="4"/>
  <c r="P61" i="4" s="1"/>
  <c r="AI61" i="4" s="1"/>
  <c r="D60" i="4"/>
  <c r="H59" i="4"/>
  <c r="E58" i="4"/>
  <c r="B57" i="4"/>
  <c r="G56" i="4"/>
  <c r="P56" i="4" s="1"/>
  <c r="AI56" i="4" s="1"/>
  <c r="D55" i="4"/>
  <c r="H54" i="4"/>
  <c r="E53" i="4"/>
  <c r="B52" i="4"/>
  <c r="G51" i="4"/>
  <c r="P51" i="4" s="1"/>
  <c r="AI51" i="4" s="1"/>
  <c r="D50" i="4"/>
  <c r="H49" i="4"/>
  <c r="E48" i="4"/>
  <c r="B47" i="4"/>
  <c r="G46" i="4"/>
  <c r="P46" i="4" s="1"/>
  <c r="AI46" i="4" s="1"/>
  <c r="G74" i="4"/>
  <c r="D73" i="4"/>
  <c r="F71" i="4"/>
  <c r="O71" i="4" s="1"/>
  <c r="AH71" i="4" s="1"/>
  <c r="C70" i="4"/>
  <c r="G69" i="4"/>
  <c r="D68" i="4"/>
  <c r="F66" i="4"/>
  <c r="O66" i="4" s="1"/>
  <c r="AH66" i="4" s="1"/>
  <c r="C65" i="4"/>
  <c r="G64" i="4"/>
  <c r="D63" i="4"/>
  <c r="F61" i="4"/>
  <c r="O61" i="4" s="1"/>
  <c r="AH61" i="4" s="1"/>
  <c r="C60" i="4"/>
  <c r="G59" i="4"/>
  <c r="D58" i="4"/>
  <c r="F56" i="4"/>
  <c r="O56" i="4" s="1"/>
  <c r="AH56" i="4" s="1"/>
  <c r="C55" i="4"/>
  <c r="G54" i="4"/>
  <c r="D53" i="4"/>
  <c r="F51" i="4"/>
  <c r="O51" i="4" s="1"/>
  <c r="AH51" i="4" s="1"/>
  <c r="C50" i="4"/>
  <c r="G49" i="4"/>
  <c r="D48" i="4"/>
  <c r="F46" i="4"/>
  <c r="O46" i="4" s="1"/>
  <c r="AH46" i="4" s="1"/>
  <c r="F74" i="4"/>
  <c r="C73" i="4"/>
  <c r="H72" i="4"/>
  <c r="Q72" i="4" s="1"/>
  <c r="AJ72" i="4" s="1"/>
  <c r="E71" i="4"/>
  <c r="B70" i="4"/>
  <c r="F69" i="4"/>
  <c r="C68" i="4"/>
  <c r="H67" i="4"/>
  <c r="Q67" i="4" s="1"/>
  <c r="AJ67" i="4" s="1"/>
  <c r="E66" i="4"/>
  <c r="B65" i="4"/>
  <c r="F64" i="4"/>
  <c r="C63" i="4"/>
  <c r="H62" i="4"/>
  <c r="Q62" i="4" s="1"/>
  <c r="AJ62" i="4" s="1"/>
  <c r="E61" i="4"/>
  <c r="B60" i="4"/>
  <c r="F59" i="4"/>
  <c r="C58" i="4"/>
  <c r="H57" i="4"/>
  <c r="Q57" i="4" s="1"/>
  <c r="AJ57" i="4" s="1"/>
  <c r="E56" i="4"/>
  <c r="B55" i="4"/>
  <c r="F54" i="4"/>
  <c r="C53" i="4"/>
  <c r="H52" i="4"/>
  <c r="Q52" i="4" s="1"/>
  <c r="AJ52" i="4" s="1"/>
  <c r="E51" i="4"/>
  <c r="B50" i="4"/>
  <c r="F49" i="4"/>
  <c r="C48" i="4"/>
  <c r="H47" i="4"/>
  <c r="Q47" i="4" s="1"/>
  <c r="AJ47" i="4" s="1"/>
  <c r="E46" i="4"/>
  <c r="E74" i="4"/>
  <c r="B73" i="4"/>
  <c r="G72" i="4"/>
  <c r="P72" i="4" s="1"/>
  <c r="AI72" i="4" s="1"/>
  <c r="D71" i="4"/>
  <c r="E69" i="4"/>
  <c r="B68" i="4"/>
  <c r="G67" i="4"/>
  <c r="P67" i="4" s="1"/>
  <c r="AI67" i="4" s="1"/>
  <c r="D66" i="4"/>
  <c r="E64" i="4"/>
  <c r="B63" i="4"/>
  <c r="G62" i="4"/>
  <c r="P62" i="4" s="1"/>
  <c r="AI62" i="4" s="1"/>
  <c r="D61" i="4"/>
  <c r="E59" i="4"/>
  <c r="B58" i="4"/>
  <c r="G57" i="4"/>
  <c r="P57" i="4" s="1"/>
  <c r="AI57" i="4" s="1"/>
  <c r="D56" i="4"/>
  <c r="E54" i="4"/>
  <c r="B53" i="4"/>
  <c r="G52" i="4"/>
  <c r="P52" i="4" s="1"/>
  <c r="AI52" i="4" s="1"/>
  <c r="D51" i="4"/>
  <c r="E49" i="4"/>
  <c r="B48" i="4"/>
  <c r="G47" i="4"/>
  <c r="P47" i="4" s="1"/>
  <c r="AI47" i="4" s="1"/>
  <c r="D46" i="4"/>
  <c r="D74" i="4"/>
  <c r="F72" i="4"/>
  <c r="O72" i="4" s="1"/>
  <c r="AH72" i="4" s="1"/>
  <c r="C71" i="4"/>
  <c r="H70" i="4"/>
  <c r="Q70" i="4" s="1"/>
  <c r="AJ70" i="4" s="1"/>
  <c r="D69" i="4"/>
  <c r="F67" i="4"/>
  <c r="O67" i="4" s="1"/>
  <c r="AH67" i="4" s="1"/>
  <c r="C66" i="4"/>
  <c r="H65" i="4"/>
  <c r="Q65" i="4" s="1"/>
  <c r="AJ65" i="4" s="1"/>
  <c r="D64" i="4"/>
  <c r="F62" i="4"/>
  <c r="O62" i="4" s="1"/>
  <c r="AH62" i="4" s="1"/>
  <c r="C61" i="4"/>
  <c r="H60" i="4"/>
  <c r="Q60" i="4" s="1"/>
  <c r="AJ60" i="4" s="1"/>
  <c r="D59" i="4"/>
  <c r="F57" i="4"/>
  <c r="O57" i="4" s="1"/>
  <c r="AH57" i="4" s="1"/>
  <c r="C56" i="4"/>
  <c r="H55" i="4"/>
  <c r="Q55" i="4" s="1"/>
  <c r="AJ55" i="4" s="1"/>
  <c r="D54" i="4"/>
  <c r="F52" i="4"/>
  <c r="O52" i="4" s="1"/>
  <c r="AH52" i="4" s="1"/>
  <c r="C51" i="4"/>
  <c r="H50" i="4"/>
  <c r="Q50" i="4" s="1"/>
  <c r="AJ50" i="4" s="1"/>
  <c r="C34" i="4"/>
  <c r="F35" i="4"/>
  <c r="O35" i="4" s="1"/>
  <c r="AH35" i="4" s="1"/>
  <c r="D37" i="4"/>
  <c r="G38" i="4"/>
  <c r="P38" i="4" s="1"/>
  <c r="AI38" i="4" s="1"/>
  <c r="B39" i="4"/>
  <c r="F40" i="4"/>
  <c r="O40" i="4" s="1"/>
  <c r="AH40" i="4" s="1"/>
  <c r="D42" i="4"/>
  <c r="G43" i="4"/>
  <c r="P43" i="4" s="1"/>
  <c r="AI43" i="4" s="1"/>
  <c r="B44" i="4"/>
  <c r="F45" i="4"/>
  <c r="O45" i="4" s="1"/>
  <c r="AH45" i="4" s="1"/>
  <c r="B51" i="4"/>
  <c r="C54" i="4"/>
  <c r="U59" i="4" s="1"/>
  <c r="G65" i="4"/>
  <c r="P65" i="4" s="1"/>
  <c r="AI65" i="4" s="1"/>
  <c r="H68" i="4"/>
  <c r="Q68" i="4" s="1"/>
  <c r="AJ68" i="4" s="1"/>
  <c r="B71" i="4"/>
  <c r="C74" i="4"/>
  <c r="B18" i="4"/>
  <c r="K56" i="4" s="1"/>
  <c r="AD56" i="4" s="1"/>
  <c r="D34" i="4"/>
  <c r="G35" i="4"/>
  <c r="P35" i="4" s="1"/>
  <c r="AI35" i="4" s="1"/>
  <c r="B36" i="4"/>
  <c r="E37" i="4"/>
  <c r="H38" i="4"/>
  <c r="Q38" i="4" s="1"/>
  <c r="AJ38" i="4" s="1"/>
  <c r="C39" i="4"/>
  <c r="G40" i="4"/>
  <c r="P40" i="4" s="1"/>
  <c r="AI40" i="4" s="1"/>
  <c r="B41" i="4"/>
  <c r="K41" i="4" s="1"/>
  <c r="AD41" i="4" s="1"/>
  <c r="E42" i="4"/>
  <c r="H43" i="4"/>
  <c r="Q43" i="4" s="1"/>
  <c r="AJ43" i="4" s="1"/>
  <c r="C44" i="4"/>
  <c r="G45" i="4"/>
  <c r="P45" i="4" s="1"/>
  <c r="AI45" i="4" s="1"/>
  <c r="E57" i="4"/>
  <c r="C18" i="4"/>
  <c r="L49" i="4" s="1"/>
  <c r="AE49" i="4" s="1"/>
  <c r="E34" i="4"/>
  <c r="H35" i="4"/>
  <c r="Q35" i="4" s="1"/>
  <c r="AJ35" i="4" s="1"/>
  <c r="C36" i="4"/>
  <c r="F37" i="4"/>
  <c r="O37" i="4" s="1"/>
  <c r="AH37" i="4" s="1"/>
  <c r="D39" i="4"/>
  <c r="H40" i="4"/>
  <c r="Q40" i="4" s="1"/>
  <c r="AJ40" i="4" s="1"/>
  <c r="C41" i="4"/>
  <c r="F42" i="4"/>
  <c r="O42" i="4" s="1"/>
  <c r="AH42" i="4" s="1"/>
  <c r="D44" i="4"/>
  <c r="H45" i="4"/>
  <c r="Q45" i="4" s="1"/>
  <c r="AJ45" i="4" s="1"/>
  <c r="H48" i="4"/>
  <c r="Q48" i="4" s="1"/>
  <c r="AJ48" i="4" s="1"/>
  <c r="G60" i="4"/>
  <c r="P60" i="4" s="1"/>
  <c r="AI60" i="4" s="1"/>
  <c r="H63" i="4"/>
  <c r="Q63" i="4" s="1"/>
  <c r="AJ63" i="4" s="1"/>
  <c r="B66" i="4"/>
  <c r="C69" i="4"/>
  <c r="P70" i="4"/>
  <c r="AI70" i="4" s="1"/>
  <c r="D18" i="4"/>
  <c r="M18" i="4" s="1"/>
  <c r="F34" i="4"/>
  <c r="O34" i="4" s="1"/>
  <c r="D36" i="4"/>
  <c r="M36" i="4" s="1"/>
  <c r="AF36" i="4" s="1"/>
  <c r="G37" i="4"/>
  <c r="P37" i="4" s="1"/>
  <c r="AI37" i="4" s="1"/>
  <c r="B38" i="4"/>
  <c r="K38" i="4" s="1"/>
  <c r="AD38" i="4" s="1"/>
  <c r="E39" i="4"/>
  <c r="D41" i="4"/>
  <c r="G42" i="4"/>
  <c r="P42" i="4" s="1"/>
  <c r="AI42" i="4" s="1"/>
  <c r="B43" i="4"/>
  <c r="K43" i="4" s="1"/>
  <c r="AD43" i="4" s="1"/>
  <c r="E44" i="4"/>
  <c r="E52" i="4"/>
  <c r="E72" i="4"/>
  <c r="E18" i="4"/>
  <c r="N62" i="4" s="1"/>
  <c r="AG62" i="4" s="1"/>
  <c r="G34" i="4"/>
  <c r="P34" i="4" s="1"/>
  <c r="B35" i="4"/>
  <c r="K35" i="4" s="1"/>
  <c r="AD35" i="4" s="1"/>
  <c r="E36" i="4"/>
  <c r="H37" i="4"/>
  <c r="Q37" i="4" s="1"/>
  <c r="AJ37" i="4" s="1"/>
  <c r="C38" i="4"/>
  <c r="F39" i="4"/>
  <c r="Z39" i="4"/>
  <c r="B40" i="4"/>
  <c r="K40" i="4" s="1"/>
  <c r="AD40" i="4" s="1"/>
  <c r="E41" i="4"/>
  <c r="H42" i="4"/>
  <c r="Q42" i="4" s="1"/>
  <c r="AJ42" i="4" s="1"/>
  <c r="C43" i="4"/>
  <c r="L43" i="4" s="1"/>
  <c r="AE43" i="4" s="1"/>
  <c r="F44" i="4"/>
  <c r="Z44" i="4"/>
  <c r="B45" i="4"/>
  <c r="K45" i="4" s="1"/>
  <c r="AD45" i="4" s="1"/>
  <c r="B46" i="4"/>
  <c r="K46" i="4" s="1"/>
  <c r="AD46" i="4" s="1"/>
  <c r="E47" i="4"/>
  <c r="N47" i="4" s="1"/>
  <c r="AG47" i="4" s="1"/>
  <c r="G55" i="4"/>
  <c r="P55" i="4" s="1"/>
  <c r="AI55" i="4" s="1"/>
  <c r="H58" i="4"/>
  <c r="Q58" i="4" s="1"/>
  <c r="AJ58" i="4" s="1"/>
  <c r="B61" i="4"/>
  <c r="K61" i="4" s="1"/>
  <c r="AD61" i="4" s="1"/>
  <c r="C64" i="4"/>
  <c r="C40" i="4"/>
  <c r="F41" i="4"/>
  <c r="O41" i="4" s="1"/>
  <c r="AH41" i="4" s="1"/>
  <c r="D43" i="4"/>
  <c r="G44" i="4"/>
  <c r="C45" i="4"/>
  <c r="C46" i="4"/>
  <c r="F47" i="4"/>
  <c r="O47" i="4" s="1"/>
  <c r="AH47" i="4" s="1"/>
  <c r="E67" i="4"/>
  <c r="Q38" i="2"/>
  <c r="Q30" i="2"/>
  <c r="Q22" i="2"/>
  <c r="Q39" i="2"/>
  <c r="Q31" i="2"/>
  <c r="Q23" i="2"/>
  <c r="Q37" i="2"/>
  <c r="Q34" i="2"/>
  <c r="Q26" i="2"/>
  <c r="Q18" i="2"/>
  <c r="E57" i="2"/>
  <c r="Q40" i="2"/>
  <c r="Q32" i="2"/>
  <c r="Q24" i="2"/>
  <c r="Q16" i="2"/>
  <c r="Q19" i="2"/>
  <c r="Q27" i="2"/>
  <c r="J42" i="2"/>
  <c r="Q28" i="2"/>
  <c r="Q29" i="2"/>
  <c r="D57" i="2"/>
  <c r="Q36" i="2"/>
  <c r="Q35" i="2"/>
  <c r="H58" i="2"/>
  <c r="G58" i="2"/>
  <c r="F58" i="2"/>
  <c r="Q33" i="2"/>
  <c r="J41" i="2"/>
  <c r="N23" i="2"/>
  <c r="N31" i="2"/>
  <c r="C39" i="2"/>
  <c r="N39" i="2"/>
  <c r="F40" i="2"/>
  <c r="F88" i="2"/>
  <c r="C43" i="2"/>
  <c r="D55" i="2"/>
  <c r="G88" i="2"/>
  <c r="D90" i="2"/>
  <c r="N17" i="2"/>
  <c r="N25" i="2"/>
  <c r="N33" i="2"/>
  <c r="D41" i="2"/>
  <c r="H41" i="2" s="1"/>
  <c r="D42" i="2"/>
  <c r="H42" i="2" s="1"/>
  <c r="F56" i="2"/>
  <c r="E90" i="2"/>
  <c r="N22" i="2"/>
  <c r="N30" i="2"/>
  <c r="N38" i="2"/>
  <c r="E42" i="2"/>
  <c r="I42" i="2" s="1"/>
  <c r="G56" i="2"/>
  <c r="F90" i="2"/>
  <c r="N21" i="2"/>
  <c r="N29" i="2"/>
  <c r="K51" i="4" l="1"/>
  <c r="AD51" i="4" s="1"/>
  <c r="N36" i="4"/>
  <c r="AG36" i="4" s="1"/>
  <c r="L40" i="4"/>
  <c r="AE40" i="4" s="1"/>
  <c r="L38" i="4"/>
  <c r="AE38" i="4" s="1"/>
  <c r="N42" i="4"/>
  <c r="AG42" i="4" s="1"/>
  <c r="N67" i="4"/>
  <c r="AG67" i="4" s="1"/>
  <c r="N34" i="4"/>
  <c r="AG34" i="4" s="1"/>
  <c r="L46" i="4"/>
  <c r="AE46" i="4" s="1"/>
  <c r="L45" i="4"/>
  <c r="AE45" i="4" s="1"/>
  <c r="N41" i="4"/>
  <c r="AG41" i="4" s="1"/>
  <c r="L41" i="4"/>
  <c r="AE41" i="4" s="1"/>
  <c r="K53" i="4"/>
  <c r="AD53" i="4" s="1"/>
  <c r="K63" i="4"/>
  <c r="AD63" i="4" s="1"/>
  <c r="K73" i="4"/>
  <c r="AD73" i="4" s="1"/>
  <c r="K60" i="4"/>
  <c r="AD60" i="4" s="1"/>
  <c r="L68" i="4"/>
  <c r="AE68" i="4" s="1"/>
  <c r="M48" i="4"/>
  <c r="AF48" i="4" s="1"/>
  <c r="M58" i="4"/>
  <c r="AF58" i="4" s="1"/>
  <c r="M68" i="4"/>
  <c r="AF68" i="4" s="1"/>
  <c r="N48" i="4"/>
  <c r="AG48" i="4" s="1"/>
  <c r="K72" i="4"/>
  <c r="AD72" i="4" s="1"/>
  <c r="N72" i="4"/>
  <c r="AG72" i="4" s="1"/>
  <c r="K36" i="4"/>
  <c r="AD36" i="4" s="1"/>
  <c r="N43" i="4"/>
  <c r="AG43" i="4" s="1"/>
  <c r="N52" i="4"/>
  <c r="AG52" i="4" s="1"/>
  <c r="L36" i="4"/>
  <c r="AE36" i="4" s="1"/>
  <c r="D45" i="5"/>
  <c r="J81" i="5"/>
  <c r="J45" i="5" s="1"/>
  <c r="D43" i="5"/>
  <c r="J71" i="5"/>
  <c r="J43" i="5" s="1"/>
  <c r="M61" i="5"/>
  <c r="M40" i="5" s="1"/>
  <c r="G40" i="5"/>
  <c r="I81" i="5"/>
  <c r="I45" i="5" s="1"/>
  <c r="C45" i="5"/>
  <c r="K81" i="5"/>
  <c r="K45" i="5" s="1"/>
  <c r="E45" i="5"/>
  <c r="M81" i="5"/>
  <c r="M45" i="5" s="1"/>
  <c r="G45" i="5"/>
  <c r="N81" i="5"/>
  <c r="N45" i="5" s="1"/>
  <c r="H45" i="5"/>
  <c r="K66" i="5"/>
  <c r="K42" i="5" s="1"/>
  <c r="E42" i="5"/>
  <c r="F40" i="5"/>
  <c r="L61" i="5"/>
  <c r="L40" i="5" s="1"/>
  <c r="L66" i="5"/>
  <c r="L42" i="5" s="1"/>
  <c r="F42" i="5"/>
  <c r="D40" i="5"/>
  <c r="J61" i="5"/>
  <c r="J40" i="5" s="1"/>
  <c r="I91" i="5"/>
  <c r="I47" i="5" s="1"/>
  <c r="C47" i="5"/>
  <c r="M91" i="5"/>
  <c r="M47" i="5" s="1"/>
  <c r="G47" i="5"/>
  <c r="H47" i="5"/>
  <c r="N91" i="5"/>
  <c r="N47" i="5" s="1"/>
  <c r="K86" i="5"/>
  <c r="K46" i="5" s="1"/>
  <c r="E46" i="5"/>
  <c r="D47" i="5"/>
  <c r="J91" i="5"/>
  <c r="J47" i="5" s="1"/>
  <c r="H48" i="5"/>
  <c r="N96" i="5"/>
  <c r="N48" i="5" s="1"/>
  <c r="L56" i="5"/>
  <c r="L39" i="5" s="1"/>
  <c r="F39" i="5"/>
  <c r="I56" i="5"/>
  <c r="I39" i="5" s="1"/>
  <c r="C39" i="5"/>
  <c r="I96" i="5"/>
  <c r="I48" i="5" s="1"/>
  <c r="C48" i="5"/>
  <c r="J96" i="5"/>
  <c r="J48" i="5" s="1"/>
  <c r="D48" i="5"/>
  <c r="M76" i="5"/>
  <c r="M44" i="5" s="1"/>
  <c r="G44" i="5"/>
  <c r="K71" i="5"/>
  <c r="K43" i="5" s="1"/>
  <c r="E43" i="5"/>
  <c r="I76" i="5"/>
  <c r="I44" i="5" s="1"/>
  <c r="C44" i="5"/>
  <c r="J76" i="5"/>
  <c r="J44" i="5" s="1"/>
  <c r="D44" i="5"/>
  <c r="L91" i="5"/>
  <c r="L47" i="5" s="1"/>
  <c r="F47" i="5"/>
  <c r="L76" i="5"/>
  <c r="L44" i="5" s="1"/>
  <c r="F44" i="5"/>
  <c r="M96" i="5"/>
  <c r="M48" i="5" s="1"/>
  <c r="G48" i="5"/>
  <c r="J56" i="5"/>
  <c r="J39" i="5" s="1"/>
  <c r="D39" i="5"/>
  <c r="N61" i="5"/>
  <c r="N40" i="5" s="1"/>
  <c r="H40" i="5"/>
  <c r="N76" i="5"/>
  <c r="N44" i="5" s="1"/>
  <c r="H44" i="5"/>
  <c r="V63" i="5"/>
  <c r="R62" i="5"/>
  <c r="T63" i="5"/>
  <c r="V62" i="5"/>
  <c r="Q61" i="5"/>
  <c r="Q40" i="5" s="1"/>
  <c r="U60" i="5"/>
  <c r="Q59" i="5"/>
  <c r="U58" i="5"/>
  <c r="Q57" i="5"/>
  <c r="U56" i="5"/>
  <c r="U39" i="5" s="1"/>
  <c r="S63" i="5"/>
  <c r="U62" i="5"/>
  <c r="T60" i="5"/>
  <c r="T58" i="5"/>
  <c r="T56" i="5"/>
  <c r="T39" i="5" s="1"/>
  <c r="R63" i="5"/>
  <c r="T62" i="5"/>
  <c r="S60" i="5"/>
  <c r="S58" i="5"/>
  <c r="S56" i="5"/>
  <c r="S39" i="5" s="1"/>
  <c r="T59" i="5"/>
  <c r="K6" i="5"/>
  <c r="Q63" i="5"/>
  <c r="S62" i="5"/>
  <c r="V61" i="5"/>
  <c r="V40" i="5" s="1"/>
  <c r="R60" i="5"/>
  <c r="V59" i="5"/>
  <c r="R58" i="5"/>
  <c r="V57" i="5"/>
  <c r="R56" i="5"/>
  <c r="R39" i="5" s="1"/>
  <c r="Q62" i="5"/>
  <c r="U61" i="5"/>
  <c r="U40" i="5" s="1"/>
  <c r="Q60" i="5"/>
  <c r="U59" i="5"/>
  <c r="Q58" i="5"/>
  <c r="U57" i="5"/>
  <c r="Q56" i="5"/>
  <c r="Q39" i="5" s="1"/>
  <c r="T61" i="5"/>
  <c r="T40" i="5" s="1"/>
  <c r="T57" i="5"/>
  <c r="S61" i="5"/>
  <c r="S40" i="5" s="1"/>
  <c r="S59" i="5"/>
  <c r="S57" i="5"/>
  <c r="U63" i="5"/>
  <c r="R57" i="5"/>
  <c r="R59" i="5"/>
  <c r="R61" i="5"/>
  <c r="R40" i="5" s="1"/>
  <c r="V56" i="5"/>
  <c r="V39" i="5" s="1"/>
  <c r="V58" i="5"/>
  <c r="V60" i="5"/>
  <c r="M66" i="5"/>
  <c r="M42" i="5" s="1"/>
  <c r="G42" i="5"/>
  <c r="J66" i="5"/>
  <c r="J42" i="5" s="1"/>
  <c r="D42" i="5"/>
  <c r="L86" i="5"/>
  <c r="L46" i="5" s="1"/>
  <c r="F46" i="5"/>
  <c r="L71" i="5"/>
  <c r="L43" i="5" s="1"/>
  <c r="F43" i="5"/>
  <c r="M86" i="5"/>
  <c r="M46" i="5" s="1"/>
  <c r="G46" i="5"/>
  <c r="K91" i="5"/>
  <c r="K47" i="5" s="1"/>
  <c r="E47" i="5"/>
  <c r="I86" i="5"/>
  <c r="I46" i="5" s="1"/>
  <c r="C46" i="5"/>
  <c r="D46" i="5"/>
  <c r="J86" i="5"/>
  <c r="J46" i="5" s="1"/>
  <c r="K76" i="5"/>
  <c r="K44" i="5" s="1"/>
  <c r="E44" i="5"/>
  <c r="E40" i="5"/>
  <c r="K61" i="5"/>
  <c r="K40" i="5" s="1"/>
  <c r="K96" i="5"/>
  <c r="K48" i="5" s="1"/>
  <c r="E48" i="5"/>
  <c r="I66" i="5"/>
  <c r="I42" i="5" s="1"/>
  <c r="C42" i="5"/>
  <c r="I71" i="5"/>
  <c r="I43" i="5" s="1"/>
  <c r="C43" i="5"/>
  <c r="M71" i="5"/>
  <c r="M43" i="5" s="1"/>
  <c r="G43" i="5"/>
  <c r="N71" i="5"/>
  <c r="N43" i="5" s="1"/>
  <c r="H43" i="5"/>
  <c r="H39" i="5"/>
  <c r="N56" i="5"/>
  <c r="N39" i="5" s="1"/>
  <c r="L64" i="4"/>
  <c r="AE64" i="4" s="1"/>
  <c r="U64" i="4"/>
  <c r="O44" i="4"/>
  <c r="AH44" i="4" s="1"/>
  <c r="X44" i="4"/>
  <c r="AH34" i="4"/>
  <c r="L54" i="4"/>
  <c r="AE54" i="4" s="1"/>
  <c r="U54" i="4"/>
  <c r="T39" i="4"/>
  <c r="K39" i="4"/>
  <c r="AD39" i="4" s="1"/>
  <c r="V54" i="4"/>
  <c r="M54" i="4"/>
  <c r="AF54" i="4" s="1"/>
  <c r="V64" i="4"/>
  <c r="M64" i="4"/>
  <c r="AF64" i="4" s="1"/>
  <c r="V74" i="4"/>
  <c r="M74" i="4"/>
  <c r="AF74" i="4" s="1"/>
  <c r="N54" i="4"/>
  <c r="AG54" i="4" s="1"/>
  <c r="W54" i="4"/>
  <c r="N64" i="4"/>
  <c r="AG64" i="4" s="1"/>
  <c r="W64" i="4"/>
  <c r="N74" i="4"/>
  <c r="AG74" i="4" s="1"/>
  <c r="W74" i="4"/>
  <c r="L53" i="4"/>
  <c r="AE53" i="4" s="1"/>
  <c r="N61" i="4"/>
  <c r="AG61" i="4" s="1"/>
  <c r="O69" i="4"/>
  <c r="AH69" i="4" s="1"/>
  <c r="X69" i="4"/>
  <c r="P49" i="4"/>
  <c r="AI49" i="4" s="1"/>
  <c r="Y49" i="4"/>
  <c r="P59" i="4"/>
  <c r="AI59" i="4" s="1"/>
  <c r="Y59" i="4"/>
  <c r="P69" i="4"/>
  <c r="AI69" i="4" s="1"/>
  <c r="Y69" i="4"/>
  <c r="Q49" i="4"/>
  <c r="AJ49" i="4" s="1"/>
  <c r="Z49" i="4"/>
  <c r="K57" i="4"/>
  <c r="AD57" i="4" s="1"/>
  <c r="M65" i="4"/>
  <c r="AF65" i="4" s="1"/>
  <c r="N73" i="4"/>
  <c r="AG73" i="4" s="1"/>
  <c r="N55" i="4"/>
  <c r="AG55" i="4" s="1"/>
  <c r="N65" i="4"/>
  <c r="AG65" i="4" s="1"/>
  <c r="M47" i="4"/>
  <c r="AF47" i="4" s="1"/>
  <c r="M57" i="4"/>
  <c r="AF57" i="4" s="1"/>
  <c r="M67" i="4"/>
  <c r="AF67" i="4" s="1"/>
  <c r="M38" i="4"/>
  <c r="AF38" i="4" s="1"/>
  <c r="N44" i="4"/>
  <c r="AG44" i="4" s="1"/>
  <c r="W44" i="4"/>
  <c r="L44" i="4"/>
  <c r="AE44" i="4" s="1"/>
  <c r="U44" i="4"/>
  <c r="M44" i="4"/>
  <c r="AF44" i="4" s="1"/>
  <c r="V44" i="4"/>
  <c r="M34" i="4"/>
  <c r="M46" i="4"/>
  <c r="AF46" i="4" s="1"/>
  <c r="M56" i="4"/>
  <c r="AF56" i="4" s="1"/>
  <c r="M66" i="4"/>
  <c r="AF66" i="4" s="1"/>
  <c r="N46" i="4"/>
  <c r="AG46" i="4" s="1"/>
  <c r="O54" i="4"/>
  <c r="AH54" i="4" s="1"/>
  <c r="X54" i="4"/>
  <c r="K70" i="4"/>
  <c r="AD70" i="4" s="1"/>
  <c r="L50" i="4"/>
  <c r="AE50" i="4" s="1"/>
  <c r="L60" i="4"/>
  <c r="AE60" i="4" s="1"/>
  <c r="L70" i="4"/>
  <c r="AE70" i="4" s="1"/>
  <c r="M50" i="4"/>
  <c r="AF50" i="4" s="1"/>
  <c r="N58" i="4"/>
  <c r="AG58" i="4" s="1"/>
  <c r="Q74" i="4"/>
  <c r="AJ74" i="4" s="1"/>
  <c r="Z74" i="4"/>
  <c r="M35" i="4"/>
  <c r="AF35" i="4" s="1"/>
  <c r="Q64" i="4"/>
  <c r="AJ64" i="4" s="1"/>
  <c r="Z64" i="4"/>
  <c r="M41" i="4"/>
  <c r="AF41" i="4" s="1"/>
  <c r="L42" i="4"/>
  <c r="AE42" i="4" s="1"/>
  <c r="L37" i="4"/>
  <c r="AE37" i="4" s="1"/>
  <c r="L18" i="4"/>
  <c r="K34" i="4"/>
  <c r="K18" i="4"/>
  <c r="M49" i="4"/>
  <c r="AF49" i="4" s="1"/>
  <c r="M37" i="4"/>
  <c r="AF37" i="4" s="1"/>
  <c r="L56" i="4"/>
  <c r="AE56" i="4" s="1"/>
  <c r="L66" i="4"/>
  <c r="AE66" i="4" s="1"/>
  <c r="K55" i="4"/>
  <c r="AD55" i="4" s="1"/>
  <c r="L63" i="4"/>
  <c r="AE63" i="4" s="1"/>
  <c r="N71" i="4"/>
  <c r="AG71" i="4" s="1"/>
  <c r="Q59" i="4"/>
  <c r="AJ59" i="4" s="1"/>
  <c r="Z59" i="4"/>
  <c r="K67" i="4"/>
  <c r="AD67" i="4" s="1"/>
  <c r="L47" i="4"/>
  <c r="AE47" i="4" s="1"/>
  <c r="L57" i="4"/>
  <c r="AE57" i="4" s="1"/>
  <c r="L67" i="4"/>
  <c r="AE67" i="4" s="1"/>
  <c r="K49" i="4"/>
  <c r="AD49" i="4" s="1"/>
  <c r="T49" i="4"/>
  <c r="K59" i="4"/>
  <c r="AD59" i="4" s="1"/>
  <c r="T59" i="4"/>
  <c r="K69" i="4"/>
  <c r="AD69" i="4" s="1"/>
  <c r="T69" i="4"/>
  <c r="V49" i="4"/>
  <c r="L35" i="4"/>
  <c r="AE35" i="4" s="1"/>
  <c r="U49" i="4"/>
  <c r="AI34" i="4"/>
  <c r="L69" i="4"/>
  <c r="AE69" i="4" s="1"/>
  <c r="U69" i="4"/>
  <c r="K48" i="4"/>
  <c r="AD48" i="4" s="1"/>
  <c r="K58" i="4"/>
  <c r="AD58" i="4" s="1"/>
  <c r="K68" i="4"/>
  <c r="AD68" i="4" s="1"/>
  <c r="L48" i="4"/>
  <c r="AE48" i="4" s="1"/>
  <c r="N56" i="4"/>
  <c r="AG56" i="4" s="1"/>
  <c r="O64" i="4"/>
  <c r="AH64" i="4" s="1"/>
  <c r="X64" i="4"/>
  <c r="M53" i="4"/>
  <c r="AF53" i="4" s="1"/>
  <c r="M63" i="4"/>
  <c r="AF63" i="4" s="1"/>
  <c r="M73" i="4"/>
  <c r="AF73" i="4" s="1"/>
  <c r="K52" i="4"/>
  <c r="AD52" i="4" s="1"/>
  <c r="M60" i="4"/>
  <c r="AF60" i="4" s="1"/>
  <c r="N68" i="4"/>
  <c r="AG68" i="4" s="1"/>
  <c r="M40" i="4"/>
  <c r="AF40" i="4" s="1"/>
  <c r="Y39" i="4"/>
  <c r="P44" i="4"/>
  <c r="AI44" i="4" s="1"/>
  <c r="Y44" i="4"/>
  <c r="N18" i="4"/>
  <c r="N45" i="4"/>
  <c r="AG45" i="4" s="1"/>
  <c r="N40" i="4"/>
  <c r="AG40" i="4" s="1"/>
  <c r="N35" i="4"/>
  <c r="AG35" i="4" s="1"/>
  <c r="N39" i="4"/>
  <c r="AG39" i="4" s="1"/>
  <c r="W39" i="4"/>
  <c r="K66" i="4"/>
  <c r="AD66" i="4" s="1"/>
  <c r="L59" i="4"/>
  <c r="AE59" i="4" s="1"/>
  <c r="L39" i="4"/>
  <c r="AE39" i="4" s="1"/>
  <c r="U39" i="4"/>
  <c r="L74" i="4"/>
  <c r="AE74" i="4" s="1"/>
  <c r="U74" i="4"/>
  <c r="T44" i="4"/>
  <c r="K44" i="4"/>
  <c r="AD44" i="4" s="1"/>
  <c r="L34" i="4"/>
  <c r="V59" i="4"/>
  <c r="M59" i="4"/>
  <c r="AF59" i="4" s="1"/>
  <c r="V69" i="4"/>
  <c r="M69" i="4"/>
  <c r="AF69" i="4" s="1"/>
  <c r="W49" i="4"/>
  <c r="N49" i="4"/>
  <c r="AG49" i="4" s="1"/>
  <c r="N59" i="4"/>
  <c r="AG59" i="4" s="1"/>
  <c r="W59" i="4"/>
  <c r="N69" i="4"/>
  <c r="AG69" i="4" s="1"/>
  <c r="W69" i="4"/>
  <c r="O49" i="4"/>
  <c r="AH49" i="4" s="1"/>
  <c r="X49" i="4"/>
  <c r="K65" i="4"/>
  <c r="AD65" i="4" s="1"/>
  <c r="L73" i="4"/>
  <c r="AE73" i="4" s="1"/>
  <c r="P54" i="4"/>
  <c r="AI54" i="4" s="1"/>
  <c r="Y54" i="4"/>
  <c r="P64" i="4"/>
  <c r="AI64" i="4" s="1"/>
  <c r="Y64" i="4"/>
  <c r="P74" i="4"/>
  <c r="AI74" i="4" s="1"/>
  <c r="Y74" i="4"/>
  <c r="N53" i="4"/>
  <c r="AG53" i="4" s="1"/>
  <c r="Q69" i="4"/>
  <c r="AJ69" i="4" s="1"/>
  <c r="Z69" i="4"/>
  <c r="N50" i="4"/>
  <c r="AG50" i="4" s="1"/>
  <c r="N60" i="4"/>
  <c r="AG60" i="4" s="1"/>
  <c r="N70" i="4"/>
  <c r="AG70" i="4" s="1"/>
  <c r="M52" i="4"/>
  <c r="AF52" i="4" s="1"/>
  <c r="M62" i="4"/>
  <c r="AF62" i="4" s="1"/>
  <c r="M72" i="4"/>
  <c r="AF72" i="4" s="1"/>
  <c r="K42" i="4"/>
  <c r="AD42" i="4" s="1"/>
  <c r="K37" i="4"/>
  <c r="AD37" i="4" s="1"/>
  <c r="M43" i="4"/>
  <c r="AF43" i="4" s="1"/>
  <c r="M39" i="4"/>
  <c r="AF39" i="4" s="1"/>
  <c r="V39" i="4"/>
  <c r="V76" i="4" s="1"/>
  <c r="N57" i="4"/>
  <c r="AG57" i="4" s="1"/>
  <c r="K71" i="4"/>
  <c r="AD71" i="4" s="1"/>
  <c r="M51" i="4"/>
  <c r="AF51" i="4" s="1"/>
  <c r="M61" i="4"/>
  <c r="AF61" i="4" s="1"/>
  <c r="M71" i="4"/>
  <c r="AF71" i="4" s="1"/>
  <c r="K50" i="4"/>
  <c r="AD50" i="4" s="1"/>
  <c r="L58" i="4"/>
  <c r="AE58" i="4" s="1"/>
  <c r="N66" i="4"/>
  <c r="AG66" i="4" s="1"/>
  <c r="O74" i="4"/>
  <c r="AH74" i="4" s="1"/>
  <c r="X74" i="4"/>
  <c r="L55" i="4"/>
  <c r="AE55" i="4" s="1"/>
  <c r="L65" i="4"/>
  <c r="AE65" i="4" s="1"/>
  <c r="Q54" i="4"/>
  <c r="AJ54" i="4" s="1"/>
  <c r="Z54" i="4"/>
  <c r="K62" i="4"/>
  <c r="AD62" i="4" s="1"/>
  <c r="M70" i="4"/>
  <c r="AF70" i="4" s="1"/>
  <c r="M45" i="4"/>
  <c r="AF45" i="4" s="1"/>
  <c r="O39" i="4"/>
  <c r="AH39" i="4" s="1"/>
  <c r="X39" i="4"/>
  <c r="N37" i="4"/>
  <c r="AG37" i="4" s="1"/>
  <c r="M42" i="4"/>
  <c r="AF42" i="4" s="1"/>
  <c r="L51" i="4"/>
  <c r="AE51" i="4" s="1"/>
  <c r="L61" i="4"/>
  <c r="AE61" i="4" s="1"/>
  <c r="L71" i="4"/>
  <c r="AE71" i="4" s="1"/>
  <c r="N51" i="4"/>
  <c r="AG51" i="4" s="1"/>
  <c r="O59" i="4"/>
  <c r="AH59" i="4" s="1"/>
  <c r="X59" i="4"/>
  <c r="K47" i="4"/>
  <c r="AD47" i="4" s="1"/>
  <c r="M55" i="4"/>
  <c r="AF55" i="4" s="1"/>
  <c r="N63" i="4"/>
  <c r="AG63" i="4" s="1"/>
  <c r="L52" i="4"/>
  <c r="AE52" i="4" s="1"/>
  <c r="L62" i="4"/>
  <c r="AE62" i="4" s="1"/>
  <c r="L72" i="4"/>
  <c r="AE72" i="4" s="1"/>
  <c r="K54" i="4"/>
  <c r="AD54" i="4" s="1"/>
  <c r="T54" i="4"/>
  <c r="K64" i="4"/>
  <c r="AD64" i="4" s="1"/>
  <c r="T64" i="4"/>
  <c r="K74" i="4"/>
  <c r="AD74" i="4" s="1"/>
  <c r="T74" i="4"/>
  <c r="N38" i="4"/>
  <c r="AG38" i="4" s="1"/>
  <c r="G91" i="2"/>
  <c r="E43" i="2"/>
  <c r="I43" i="2" s="1"/>
  <c r="F91" i="2"/>
  <c r="C44" i="2"/>
  <c r="E91" i="2"/>
  <c r="D91" i="2"/>
  <c r="F43" i="2"/>
  <c r="J56" i="2"/>
  <c r="I56" i="2"/>
  <c r="F89" i="2"/>
  <c r="H57" i="2"/>
  <c r="G57" i="2"/>
  <c r="F57" i="2"/>
  <c r="J40" i="2"/>
  <c r="K40" i="2"/>
  <c r="D43" i="2"/>
  <c r="H43" i="2" s="1"/>
  <c r="F39" i="2"/>
  <c r="C38" i="2"/>
  <c r="D39" i="2"/>
  <c r="H39" i="2" s="1"/>
  <c r="G87" i="2"/>
  <c r="E39" i="2"/>
  <c r="I39" i="2" s="1"/>
  <c r="F87" i="2"/>
  <c r="E87" i="2"/>
  <c r="D87" i="2"/>
  <c r="I58" i="2"/>
  <c r="J58" i="2"/>
  <c r="AJ76" i="4" l="1"/>
  <c r="U76" i="4"/>
  <c r="X76" i="4"/>
  <c r="Z76" i="4"/>
  <c r="AH76" i="4"/>
  <c r="L76" i="4"/>
  <c r="AE34" i="4"/>
  <c r="AE76" i="4" s="1"/>
  <c r="O76" i="4"/>
  <c r="W76" i="4"/>
  <c r="Y76" i="4"/>
  <c r="M76" i="4"/>
  <c r="AF34" i="4"/>
  <c r="AF76" i="4" s="1"/>
  <c r="AI76" i="4"/>
  <c r="AG76" i="4"/>
  <c r="P76" i="4"/>
  <c r="K76" i="4"/>
  <c r="AD34" i="4"/>
  <c r="AD76" i="4" s="1"/>
  <c r="N76" i="4"/>
  <c r="Q76" i="4"/>
  <c r="T76" i="4"/>
  <c r="K43" i="2"/>
  <c r="J43" i="2"/>
  <c r="J57" i="2"/>
  <c r="I57" i="2"/>
  <c r="E44" i="2"/>
  <c r="I44" i="2" s="1"/>
  <c r="G92" i="2"/>
  <c r="F92" i="2"/>
  <c r="C45" i="2"/>
  <c r="E92" i="2"/>
  <c r="D92" i="2"/>
  <c r="F44" i="2"/>
  <c r="D44" i="2"/>
  <c r="H44" i="2" s="1"/>
  <c r="F38" i="2"/>
  <c r="C37" i="2"/>
  <c r="E38" i="2"/>
  <c r="I38" i="2" s="1"/>
  <c r="G86" i="2"/>
  <c r="F86" i="2"/>
  <c r="E86" i="2"/>
  <c r="D86" i="2"/>
  <c r="D38" i="2"/>
  <c r="H38" i="2" s="1"/>
  <c r="J39" i="2"/>
  <c r="K39" i="2"/>
  <c r="G85" i="2" l="1"/>
  <c r="F85" i="2"/>
  <c r="F37" i="2"/>
  <c r="C36" i="2"/>
  <c r="E85" i="2"/>
  <c r="D85" i="2"/>
  <c r="E37" i="2"/>
  <c r="I37" i="2" s="1"/>
  <c r="D37" i="2"/>
  <c r="H37" i="2" s="1"/>
  <c r="K38" i="2"/>
  <c r="J38" i="2"/>
  <c r="K44" i="2"/>
  <c r="J44" i="2"/>
  <c r="D93" i="2"/>
  <c r="E45" i="2"/>
  <c r="I45" i="2" s="1"/>
  <c r="G93" i="2"/>
  <c r="C46" i="2"/>
  <c r="F93" i="2"/>
  <c r="E93" i="2"/>
  <c r="F45" i="2"/>
  <c r="D45" i="2"/>
  <c r="H45" i="2" s="1"/>
  <c r="K45" i="2" l="1"/>
  <c r="J45" i="2"/>
  <c r="E94" i="2"/>
  <c r="D94" i="2"/>
  <c r="E46" i="2"/>
  <c r="I46" i="2" s="1"/>
  <c r="G94" i="2"/>
  <c r="F94" i="2"/>
  <c r="F46" i="2"/>
  <c r="D46" i="2"/>
  <c r="H46" i="2" s="1"/>
  <c r="G84" i="2"/>
  <c r="F84" i="2"/>
  <c r="E84" i="2"/>
  <c r="E36" i="2"/>
  <c r="I36" i="2" s="1"/>
  <c r="D84" i="2"/>
  <c r="C35" i="2"/>
  <c r="F36" i="2"/>
  <c r="D36" i="2"/>
  <c r="H36" i="2" s="1"/>
  <c r="K37" i="2"/>
  <c r="J37" i="2"/>
  <c r="K36" i="2" l="1"/>
  <c r="J36" i="2"/>
  <c r="G83" i="2"/>
  <c r="E35" i="2"/>
  <c r="I35" i="2" s="1"/>
  <c r="F83" i="2"/>
  <c r="E83" i="2"/>
  <c r="D83" i="2"/>
  <c r="F35" i="2"/>
  <c r="D35" i="2"/>
  <c r="H35" i="2" s="1"/>
  <c r="C34" i="2"/>
  <c r="K46" i="2"/>
  <c r="J46" i="2"/>
  <c r="F82" i="2" l="1"/>
  <c r="E82" i="2"/>
  <c r="D82" i="2"/>
  <c r="F34" i="2"/>
  <c r="C33" i="2"/>
  <c r="E34" i="2"/>
  <c r="I34" i="2" s="1"/>
  <c r="G82" i="2"/>
  <c r="D34" i="2"/>
  <c r="H34" i="2" s="1"/>
  <c r="K35" i="2"/>
  <c r="J35" i="2"/>
  <c r="E81" i="2" l="1"/>
  <c r="D81" i="2"/>
  <c r="G81" i="2"/>
  <c r="F81" i="2"/>
  <c r="F33" i="2"/>
  <c r="C32" i="2"/>
  <c r="E33" i="2"/>
  <c r="I33" i="2" s="1"/>
  <c r="D33" i="2"/>
  <c r="H33" i="2" s="1"/>
  <c r="K34" i="2"/>
  <c r="J34" i="2"/>
  <c r="K33" i="2" l="1"/>
  <c r="J33" i="2"/>
  <c r="D80" i="2"/>
  <c r="G80" i="2"/>
  <c r="F80" i="2"/>
  <c r="F32" i="2"/>
  <c r="C31" i="2"/>
  <c r="E32" i="2"/>
  <c r="I32" i="2" s="1"/>
  <c r="E80" i="2"/>
  <c r="D32" i="2"/>
  <c r="H32" i="2" s="1"/>
  <c r="F31" i="2" l="1"/>
  <c r="C30" i="2"/>
  <c r="G79" i="2"/>
  <c r="E31" i="2"/>
  <c r="I31" i="2" s="1"/>
  <c r="F79" i="2"/>
  <c r="E79" i="2"/>
  <c r="D31" i="2"/>
  <c r="H31" i="2" s="1"/>
  <c r="D79" i="2"/>
  <c r="J32" i="2"/>
  <c r="K32" i="2"/>
  <c r="J93" i="2" l="1"/>
  <c r="J88" i="2"/>
  <c r="J82" i="2"/>
  <c r="J83" i="2"/>
  <c r="J84" i="2"/>
  <c r="J79" i="2"/>
  <c r="D104" i="2"/>
  <c r="E104" i="2"/>
  <c r="D102" i="2"/>
  <c r="J86" i="2" s="1"/>
  <c r="D100" i="2"/>
  <c r="D101" i="2"/>
  <c r="D99" i="2"/>
  <c r="E102" i="2"/>
  <c r="K87" i="2" s="1"/>
  <c r="E100" i="2"/>
  <c r="E101" i="2"/>
  <c r="E99" i="2"/>
  <c r="F102" i="2"/>
  <c r="F100" i="2"/>
  <c r="F101" i="2"/>
  <c r="F99" i="2"/>
  <c r="G102" i="2"/>
  <c r="G100" i="2"/>
  <c r="G101" i="2"/>
  <c r="G99" i="2"/>
  <c r="F30" i="2"/>
  <c r="C29" i="2"/>
  <c r="G78" i="2"/>
  <c r="E78" i="2"/>
  <c r="D78" i="2"/>
  <c r="F78" i="2"/>
  <c r="E30" i="2"/>
  <c r="I30" i="2" s="1"/>
  <c r="D30" i="2"/>
  <c r="H30" i="2" s="1"/>
  <c r="J31" i="2"/>
  <c r="K31" i="2"/>
  <c r="S90" i="2" l="1"/>
  <c r="S85" i="2"/>
  <c r="S91" i="2"/>
  <c r="S86" i="2"/>
  <c r="S92" i="2"/>
  <c r="S87" i="2"/>
  <c r="S93" i="2"/>
  <c r="S88" i="2"/>
  <c r="S80" i="2"/>
  <c r="S94" i="2"/>
  <c r="S81" i="2"/>
  <c r="S82" i="2"/>
  <c r="S83" i="2"/>
  <c r="S84" i="2"/>
  <c r="S89" i="2"/>
  <c r="S79" i="2"/>
  <c r="K93" i="2"/>
  <c r="K84" i="2"/>
  <c r="K79" i="2"/>
  <c r="J87" i="2"/>
  <c r="K85" i="2"/>
  <c r="K83" i="2"/>
  <c r="J89" i="2"/>
  <c r="J92" i="2"/>
  <c r="Q83" i="2"/>
  <c r="Q89" i="2"/>
  <c r="Q84" i="2"/>
  <c r="Q90" i="2"/>
  <c r="Q85" i="2"/>
  <c r="Q91" i="2"/>
  <c r="Q86" i="2"/>
  <c r="Q92" i="2"/>
  <c r="Q87" i="2"/>
  <c r="Q79" i="2"/>
  <c r="Q93" i="2"/>
  <c r="Q88" i="2"/>
  <c r="Q80" i="2"/>
  <c r="Q94" i="2"/>
  <c r="Q81" i="2"/>
  <c r="Q82" i="2"/>
  <c r="K88" i="2"/>
  <c r="K89" i="2"/>
  <c r="R89" i="2"/>
  <c r="R84" i="2"/>
  <c r="R90" i="2"/>
  <c r="R85" i="2"/>
  <c r="R91" i="2"/>
  <c r="R86" i="2"/>
  <c r="R92" i="2"/>
  <c r="R87" i="2"/>
  <c r="R79" i="2"/>
  <c r="R93" i="2"/>
  <c r="R88" i="2"/>
  <c r="R80" i="2"/>
  <c r="R94" i="2"/>
  <c r="R81" i="2"/>
  <c r="R82" i="2"/>
  <c r="R83" i="2"/>
  <c r="P82" i="2"/>
  <c r="P83" i="2"/>
  <c r="P89" i="2"/>
  <c r="P84" i="2"/>
  <c r="P90" i="2"/>
  <c r="P85" i="2"/>
  <c r="P91" i="2"/>
  <c r="P86" i="2"/>
  <c r="P92" i="2"/>
  <c r="P87" i="2"/>
  <c r="P79" i="2"/>
  <c r="P93" i="2"/>
  <c r="P88" i="2"/>
  <c r="P80" i="2"/>
  <c r="P94" i="2"/>
  <c r="P81" i="2"/>
  <c r="K82" i="2"/>
  <c r="K86" i="2"/>
  <c r="J81" i="2"/>
  <c r="J91" i="2"/>
  <c r="L92" i="2"/>
  <c r="L87" i="2"/>
  <c r="L79" i="2"/>
  <c r="L93" i="2"/>
  <c r="L88" i="2"/>
  <c r="L80" i="2"/>
  <c r="L94" i="2"/>
  <c r="L81" i="2"/>
  <c r="L82" i="2"/>
  <c r="L89" i="2"/>
  <c r="L83" i="2"/>
  <c r="L84" i="2"/>
  <c r="L90" i="2"/>
  <c r="L85" i="2"/>
  <c r="L91" i="2"/>
  <c r="L86" i="2"/>
  <c r="F104" i="2"/>
  <c r="K81" i="2"/>
  <c r="K91" i="2"/>
  <c r="J94" i="2"/>
  <c r="J85" i="2"/>
  <c r="K80" i="2"/>
  <c r="M93" i="2"/>
  <c r="M88" i="2"/>
  <c r="M80" i="2"/>
  <c r="M94" i="2"/>
  <c r="M81" i="2"/>
  <c r="M82" i="2"/>
  <c r="M89" i="2"/>
  <c r="M83" i="2"/>
  <c r="M84" i="2"/>
  <c r="M90" i="2"/>
  <c r="M85" i="2"/>
  <c r="M91" i="2"/>
  <c r="M86" i="2"/>
  <c r="M92" i="2"/>
  <c r="M87" i="2"/>
  <c r="M79" i="2"/>
  <c r="G104" i="2"/>
  <c r="E77" i="2"/>
  <c r="D77" i="2"/>
  <c r="G77" i="2"/>
  <c r="E29" i="2"/>
  <c r="I29" i="2" s="1"/>
  <c r="C28" i="2"/>
  <c r="F77" i="2"/>
  <c r="F29" i="2"/>
  <c r="D29" i="2"/>
  <c r="H29" i="2" s="1"/>
  <c r="K92" i="2"/>
  <c r="K30" i="2"/>
  <c r="J30" i="2"/>
  <c r="K90" i="2"/>
  <c r="K94" i="2"/>
  <c r="J80" i="2"/>
  <c r="J90" i="2"/>
  <c r="J29" i="2" l="1"/>
  <c r="K29" i="2"/>
  <c r="G76" i="2"/>
  <c r="E28" i="2"/>
  <c r="I28" i="2" s="1"/>
  <c r="F76" i="2"/>
  <c r="E76" i="2"/>
  <c r="D76" i="2"/>
  <c r="F28" i="2"/>
  <c r="C27" i="2"/>
  <c r="D28" i="2"/>
  <c r="H28" i="2" s="1"/>
  <c r="K28" i="2" l="1"/>
  <c r="J28" i="2"/>
  <c r="G75" i="2"/>
  <c r="E27" i="2"/>
  <c r="I27" i="2" s="1"/>
  <c r="F75" i="2"/>
  <c r="D75" i="2"/>
  <c r="D27" i="2"/>
  <c r="H27" i="2" s="1"/>
  <c r="F27" i="2"/>
  <c r="E75" i="2"/>
  <c r="C26" i="2"/>
  <c r="K27" i="2" l="1"/>
  <c r="J27" i="2"/>
  <c r="D74" i="2"/>
  <c r="F26" i="2"/>
  <c r="C25" i="2"/>
  <c r="G74" i="2"/>
  <c r="F74" i="2"/>
  <c r="E26" i="2"/>
  <c r="I26" i="2" s="1"/>
  <c r="E74" i="2"/>
  <c r="D26" i="2"/>
  <c r="H26" i="2" s="1"/>
  <c r="F73" i="2" l="1"/>
  <c r="E73" i="2"/>
  <c r="D73" i="2"/>
  <c r="F25" i="2"/>
  <c r="E25" i="2"/>
  <c r="I25" i="2" s="1"/>
  <c r="C24" i="2"/>
  <c r="G73" i="2"/>
  <c r="D25" i="2"/>
  <c r="H25" i="2" s="1"/>
  <c r="K26" i="2"/>
  <c r="J26" i="2"/>
  <c r="F72" i="2" l="1"/>
  <c r="E72" i="2"/>
  <c r="F24" i="2"/>
  <c r="C23" i="2"/>
  <c r="D72" i="2"/>
  <c r="G72" i="2"/>
  <c r="E24" i="2"/>
  <c r="I24" i="2" s="1"/>
  <c r="D24" i="2"/>
  <c r="H24" i="2" s="1"/>
  <c r="J25" i="2"/>
  <c r="K25" i="2"/>
  <c r="F23" i="2" l="1"/>
  <c r="C22" i="2"/>
  <c r="G71" i="2"/>
  <c r="E23" i="2"/>
  <c r="I23" i="2" s="1"/>
  <c r="F71" i="2"/>
  <c r="E71" i="2"/>
  <c r="D71" i="2"/>
  <c r="D23" i="2"/>
  <c r="H23" i="2" s="1"/>
  <c r="J24" i="2"/>
  <c r="K24" i="2"/>
  <c r="F22" i="2" l="1"/>
  <c r="C21" i="2"/>
  <c r="G70" i="2"/>
  <c r="E70" i="2"/>
  <c r="D70" i="2"/>
  <c r="E22" i="2"/>
  <c r="I22" i="2" s="1"/>
  <c r="F70" i="2"/>
  <c r="D22" i="2"/>
  <c r="H22" i="2" s="1"/>
  <c r="J23" i="2"/>
  <c r="K23" i="2"/>
  <c r="E69" i="2" l="1"/>
  <c r="D69" i="2"/>
  <c r="G69" i="2"/>
  <c r="E21" i="2"/>
  <c r="I21" i="2" s="1"/>
  <c r="C20" i="2"/>
  <c r="F21" i="2"/>
  <c r="D21" i="2"/>
  <c r="H21" i="2" s="1"/>
  <c r="F69" i="2"/>
  <c r="K22" i="2"/>
  <c r="J22" i="2"/>
  <c r="G68" i="2" l="1"/>
  <c r="E20" i="2"/>
  <c r="I20" i="2" s="1"/>
  <c r="F68" i="2"/>
  <c r="E68" i="2"/>
  <c r="D68" i="2"/>
  <c r="C19" i="2"/>
  <c r="F20" i="2"/>
  <c r="D20" i="2"/>
  <c r="H20" i="2" s="1"/>
  <c r="J21" i="2"/>
  <c r="K21" i="2"/>
  <c r="K20" i="2" l="1"/>
  <c r="J20" i="2"/>
  <c r="G67" i="2"/>
  <c r="E19" i="2"/>
  <c r="I19" i="2" s="1"/>
  <c r="F67" i="2"/>
  <c r="D67" i="2"/>
  <c r="D19" i="2"/>
  <c r="H19" i="2" s="1"/>
  <c r="F19" i="2"/>
  <c r="C18" i="2"/>
  <c r="E67" i="2"/>
  <c r="K19" i="2" l="1"/>
  <c r="J19" i="2"/>
  <c r="D66" i="2"/>
  <c r="D98" i="2" s="1"/>
  <c r="D103" i="2" s="1"/>
  <c r="F18" i="2"/>
  <c r="G66" i="2"/>
  <c r="G98" i="2" s="1"/>
  <c r="G103" i="2" s="1"/>
  <c r="F66" i="2"/>
  <c r="F98" i="2" s="1"/>
  <c r="F103" i="2" s="1"/>
  <c r="E18" i="2"/>
  <c r="I18" i="2" s="1"/>
  <c r="E66" i="2"/>
  <c r="E98" i="2" s="1"/>
  <c r="E103" i="2" s="1"/>
  <c r="D18" i="2"/>
  <c r="H18" i="2" s="1"/>
  <c r="K18" i="2" l="1"/>
  <c r="J18" i="2"/>
  <c r="O56" i="1" l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K34" i="1"/>
  <c r="J34" i="1"/>
  <c r="L27" i="1"/>
  <c r="K27" i="1"/>
  <c r="J27" i="1"/>
  <c r="I27" i="1"/>
  <c r="H27" i="1"/>
  <c r="J7" i="1"/>
  <c r="I7" i="1"/>
  <c r="H7" i="1"/>
  <c r="G7" i="1"/>
</calcChain>
</file>

<file path=xl/sharedStrings.xml><?xml version="1.0" encoding="utf-8"?>
<sst xmlns="http://schemas.openxmlformats.org/spreadsheetml/2006/main" count="6146" uniqueCount="3019">
  <si>
    <t>Ore grade (in %)</t>
  </si>
  <si>
    <t>Change of ore grade from 2010 to 2050 (in %)</t>
  </si>
  <si>
    <t>year</t>
  </si>
  <si>
    <t>Cu (global average)</t>
  </si>
  <si>
    <t>Ni</t>
  </si>
  <si>
    <t>Zn</t>
  </si>
  <si>
    <t>Pb</t>
  </si>
  <si>
    <t>Energy requirements in MJ / kg of metal produced</t>
  </si>
  <si>
    <t>Percentage change between 2010 - 2050 (in %)</t>
  </si>
  <si>
    <t xml:space="preserve">Ni </t>
  </si>
  <si>
    <t>FeNi</t>
  </si>
  <si>
    <t>Model overview, values in %</t>
  </si>
  <si>
    <t>Ecoinvent, Pyrometallurgy</t>
  </si>
  <si>
    <t>Ecoinvent, Hydrometallurgy</t>
  </si>
  <si>
    <t>Historic data, Pyrometallurgy</t>
  </si>
  <si>
    <t>Historic data, Hydrometallurgy</t>
  </si>
  <si>
    <t>Extrapolation, Pyrometallurgy</t>
  </si>
  <si>
    <t>Extrapolation, Hydrometallurgy</t>
  </si>
  <si>
    <t>Approach of Van der Voet et al. (2018)</t>
  </si>
  <si>
    <t>Data from Van der Voet et al. (2018) for G(t) and E(G) models</t>
  </si>
  <si>
    <t>Metal</t>
  </si>
  <si>
    <t>a</t>
  </si>
  <si>
    <t>b</t>
  </si>
  <si>
    <t>r</t>
  </si>
  <si>
    <t>q</t>
  </si>
  <si>
    <t>Cu</t>
  </si>
  <si>
    <t>Ni (average)</t>
  </si>
  <si>
    <t>sulfides (sulphide mining)</t>
  </si>
  <si>
    <t>laterites (Fe-Ni)</t>
  </si>
  <si>
    <t xml:space="preserve">ore grade: G(t) = a * t^b </t>
  </si>
  <si>
    <t xml:space="preserve"> Energy requirement: E(t) = r * G(t)^q      </t>
  </si>
  <si>
    <t>E(G) in MJ/kg</t>
  </si>
  <si>
    <t>in %</t>
  </si>
  <si>
    <t>in MJ/kg</t>
  </si>
  <si>
    <t>Ore grade in %</t>
  </si>
  <si>
    <t>Ni sulfides</t>
  </si>
  <si>
    <t>Ni laterites</t>
  </si>
  <si>
    <t>t_EI ecoinvent base year</t>
  </si>
  <si>
    <t>Time</t>
  </si>
  <si>
    <t>Calculation of exponential growth model and modelling factor</t>
  </si>
  <si>
    <t>c = r a ^q</t>
  </si>
  <si>
    <t>d = bq</t>
  </si>
  <si>
    <t>yearly increase 
p*(t)  =  E(t+1)/E(t)  =  (1+1/t)^d</t>
  </si>
  <si>
    <t>t=1900</t>
  </si>
  <si>
    <t>t=2000</t>
  </si>
  <si>
    <t>t=2050</t>
  </si>
  <si>
    <t>av. yearly increase
 in %</t>
  </si>
  <si>
    <t>diff betw. 1900-2050</t>
  </si>
  <si>
    <t>Ferronickel (Ni laterites)</t>
  </si>
  <si>
    <t>yearly increase p(t) = z(t) -1
 in %</t>
  </si>
  <si>
    <t>E_eg (t) Energy requirement, exponential model
E(t) = E_1900*(1+p/100)^(t-1900)
in MJ / kg</t>
  </si>
  <si>
    <t xml:space="preserve">Scenario factor for multiplying corresponding EI functional flow 
1/ [(1+p)^(t-1994)] with av. p </t>
  </si>
  <si>
    <t>Ni - sulfide</t>
  </si>
  <si>
    <t>Ni - laterites</t>
  </si>
  <si>
    <t>sulfides</t>
  </si>
  <si>
    <t>EI base year</t>
  </si>
  <si>
    <t>analysis of yealry increase p(t) 
 in %</t>
  </si>
  <si>
    <t>Max in 1770</t>
  </si>
  <si>
    <t>p(t) in 1900</t>
  </si>
  <si>
    <t>Min in 2050</t>
  </si>
  <si>
    <t>difference betw. 1900-2050</t>
  </si>
  <si>
    <t>arithmetic average p for 1900 - 2050</t>
  </si>
  <si>
    <t>Difference Average - Max</t>
  </si>
  <si>
    <t>fit via exp. growth model 
p=(E_2050/E1900)^(1/150) -1</t>
  </si>
  <si>
    <t>Info: This sheet summarizes the 6 ecoinvnet regions with the Northey et al. (2014) data aggregated into  6 ecoinvent regions</t>
  </si>
  <si>
    <t>Cu production in the 6 EI regions in (kt Cu)</t>
  </si>
  <si>
    <t>Production Shares per region</t>
  </si>
  <si>
    <t>ore grade per region</t>
  </si>
  <si>
    <t>RLA</t>
  </si>
  <si>
    <t>RAS</t>
  </si>
  <si>
    <t>RoW</t>
  </si>
  <si>
    <t>RNA</t>
  </si>
  <si>
    <t>AU</t>
  </si>
  <si>
    <t>RER</t>
  </si>
  <si>
    <t>Total (global)</t>
  </si>
  <si>
    <t>Global average weighed by production shares</t>
  </si>
  <si>
    <t>Total</t>
  </si>
  <si>
    <t>Note: This sheet takes the ore grades of the 6 regions (based on Northey's ore grade data) and calculates future energy consumptions (E(G)) per region based on the formula derived by Kuipers et al. (2018)</t>
  </si>
  <si>
    <t>Model Parameter</t>
  </si>
  <si>
    <t>Value</t>
  </si>
  <si>
    <t>p: Percentage increase of the energy consumption per region in relation to year 1994 in %</t>
  </si>
  <si>
    <t>Percentage increase of the energy consumption per region per 5 years in %</t>
  </si>
  <si>
    <t>Modelling factors = 1 / (1 + p/100)</t>
  </si>
  <si>
    <t>Energy consumption per region in MJ/kg of concentrated Cu</t>
  </si>
  <si>
    <t>Average</t>
  </si>
  <si>
    <t>Efficiency improvements for pyrometallurgical Copper smelting processes</t>
  </si>
  <si>
    <t xml:space="preserve">Data from Kulczycka et al. 2016, table 1 </t>
  </si>
  <si>
    <t>Data from Kulczycka et al. 2016</t>
  </si>
  <si>
    <t>percentage decrease according to Kuipers et al. 2018</t>
  </si>
  <si>
    <t xml:space="preserve">Calculations </t>
  </si>
  <si>
    <t>Energy source/ scenarios</t>
  </si>
  <si>
    <t>Unit</t>
  </si>
  <si>
    <t>reduction?</t>
  </si>
  <si>
    <t xml:space="preserve"> per 5 years </t>
  </si>
  <si>
    <t>per year</t>
  </si>
  <si>
    <t>for f(t) = c * r^(t-t_0)</t>
  </si>
  <si>
    <t xml:space="preserve"> </t>
  </si>
  <si>
    <t xml:space="preserve">in % </t>
  </si>
  <si>
    <t xml:space="preserve">Natural gas </t>
  </si>
  <si>
    <t>GJ/t Cu</t>
  </si>
  <si>
    <t>yes</t>
  </si>
  <si>
    <t>Electricity mix</t>
  </si>
  <si>
    <t>kWh/t Cu</t>
  </si>
  <si>
    <t>Hard coal coke</t>
  </si>
  <si>
    <t>Mg/t Cu</t>
  </si>
  <si>
    <t>no change</t>
  </si>
  <si>
    <t>Heat from nonrenewable source</t>
  </si>
  <si>
    <t>Heavy fuel oil</t>
  </si>
  <si>
    <t>tonne/t Cu</t>
  </si>
  <si>
    <t>Kulczycka 2016</t>
  </si>
  <si>
    <t>Regression model</t>
  </si>
  <si>
    <t>Natural gas</t>
  </si>
  <si>
    <t>Electricity</t>
  </si>
  <si>
    <t>Selected input values  of electricity and natural gas into ecoinvent processes</t>
  </si>
  <si>
    <t>Model: Electricity in kWh/ t Cu</t>
  </si>
  <si>
    <t xml:space="preserve">Electricity in kWh / kg Cu </t>
  </si>
  <si>
    <t xml:space="preserve">Electricity in kWh / t Cu </t>
  </si>
  <si>
    <t>Model: Natural gas in GJ/ t Cu</t>
  </si>
  <si>
    <t>Natural gas in GJ/ t Cu (same as MJ / kg Cu)</t>
  </si>
  <si>
    <t xml:space="preserve">RLA </t>
  </si>
  <si>
    <t>Calculation of input values of electricity and natural gas into ecoinvent processes</t>
  </si>
  <si>
    <r>
      <rPr>
        <b/>
        <sz val="11"/>
        <color theme="1"/>
        <rFont val="Aptos Narrow"/>
        <family val="2"/>
        <scheme val="minor"/>
      </rPr>
      <t>Authors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</si>
  <si>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Affiliations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</si>
  <si>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Title of the article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</si>
  <si>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Journal</t>
    </r>
    <r>
      <rPr>
        <sz val="11"/>
        <color theme="1"/>
        <rFont val="Aptos Narrow"/>
        <family val="2"/>
        <scheme val="minor"/>
      </rPr>
      <t xml:space="preserve">: </t>
    </r>
  </si>
  <si>
    <t>TAB_NAME</t>
  </si>
  <si>
    <t>DESCRIPTION</t>
  </si>
  <si>
    <t>SOURCE</t>
  </si>
  <si>
    <t>Deposit</t>
  </si>
  <si>
    <t>Country</t>
  </si>
  <si>
    <t>ResC Mt</t>
  </si>
  <si>
    <t>Grade ResC</t>
  </si>
  <si>
    <t>ResV Mt</t>
  </si>
  <si>
    <t>Grade ResV</t>
  </si>
  <si>
    <t>Aynak</t>
  </si>
  <si>
    <t>Afghanistan</t>
  </si>
  <si>
    <t>Darband</t>
  </si>
  <si>
    <t>Ikar</t>
  </si>
  <si>
    <t>Kundalyan</t>
  </si>
  <si>
    <t>Shaida</t>
  </si>
  <si>
    <t>Derven</t>
  </si>
  <si>
    <t>Albania</t>
  </si>
  <si>
    <t>Golajt</t>
  </si>
  <si>
    <t>Gurth</t>
  </si>
  <si>
    <t>Karma</t>
  </si>
  <si>
    <t>Lak Roshi</t>
  </si>
  <si>
    <t>Munella (Munelle)</t>
  </si>
  <si>
    <t>Nikoliq</t>
  </si>
  <si>
    <t>Perlat</t>
  </si>
  <si>
    <t>Qaf Bari</t>
  </si>
  <si>
    <t>Rehove</t>
  </si>
  <si>
    <t>Rubik</t>
  </si>
  <si>
    <t>Spaç</t>
  </si>
  <si>
    <t>Tuç</t>
  </si>
  <si>
    <t>Oued El Kebir</t>
  </si>
  <si>
    <t>Algeria</t>
  </si>
  <si>
    <t>Tan Chaffao East</t>
  </si>
  <si>
    <t>Cachoeiras de Binga</t>
  </si>
  <si>
    <t>Angola</t>
  </si>
  <si>
    <t>Agua Rica</t>
  </si>
  <si>
    <t>Argentina</t>
  </si>
  <si>
    <t>Arizaro</t>
  </si>
  <si>
    <t>Bajo de la Alumbrera-Bajo el Durazno</t>
  </si>
  <si>
    <t>Barda Gonzales</t>
  </si>
  <si>
    <t>Beatriz</t>
  </si>
  <si>
    <t>Caicayén</t>
  </si>
  <si>
    <t>Campana Mahuida</t>
  </si>
  <si>
    <t>Cerro Amarillo</t>
  </si>
  <si>
    <t>Cerro Granito</t>
  </si>
  <si>
    <t>Cerro Samenta</t>
  </si>
  <si>
    <t>El Altar</t>
  </si>
  <si>
    <t>El Pachon</t>
  </si>
  <si>
    <t>Eureka</t>
  </si>
  <si>
    <t>Filo Colorado</t>
  </si>
  <si>
    <t>Inca Viejo</t>
  </si>
  <si>
    <t>Josemaría</t>
  </si>
  <si>
    <t>Juramento (Juaramento)</t>
  </si>
  <si>
    <t>La Mejicana</t>
  </si>
  <si>
    <t>La Providencia</t>
  </si>
  <si>
    <t>La Voluntad</t>
  </si>
  <si>
    <t>Las Aguilas</t>
  </si>
  <si>
    <t>Lindero</t>
  </si>
  <si>
    <t>Los Azules</t>
  </si>
  <si>
    <t>Martan Bronce</t>
  </si>
  <si>
    <t>Navidad</t>
  </si>
  <si>
    <t>Nevados de Famatina</t>
  </si>
  <si>
    <t>Papagayos</t>
  </si>
  <si>
    <t>Paramillos Norte / Sur</t>
  </si>
  <si>
    <t>Rincones de Araya</t>
  </si>
  <si>
    <t>Rio Grande</t>
  </si>
  <si>
    <t>Salto Albi-Tendal</t>
  </si>
  <si>
    <t>San Jorge</t>
  </si>
  <si>
    <t>San Romeleo</t>
  </si>
  <si>
    <t>Taca Taca</t>
  </si>
  <si>
    <t>Tango</t>
  </si>
  <si>
    <t>Agarak</t>
  </si>
  <si>
    <t>Armenia</t>
  </si>
  <si>
    <t>Akhtala (Alaverdi)</t>
  </si>
  <si>
    <t>Alaverdi (Alaverdi)</t>
  </si>
  <si>
    <t>Ankavan</t>
  </si>
  <si>
    <t>Armanis-Sagamar</t>
  </si>
  <si>
    <t>Drmbon (Mehmana)</t>
  </si>
  <si>
    <t>Kajaran (Kadjaran)</t>
  </si>
  <si>
    <t>Madneuli (Armenia)</t>
  </si>
  <si>
    <t>Marjan</t>
  </si>
  <si>
    <t>Kapan (Shahumyan)</t>
  </si>
  <si>
    <t>Kavarta</t>
  </si>
  <si>
    <t>Teghout</t>
  </si>
  <si>
    <t>Shamlugh</t>
  </si>
  <si>
    <t>Anaconda</t>
  </si>
  <si>
    <t>Australia</t>
  </si>
  <si>
    <t>Angas</t>
  </si>
  <si>
    <t>Area 55</t>
  </si>
  <si>
    <t>Baal Gammon</t>
  </si>
  <si>
    <t>Balcooma-Surveyor-Dry River South</t>
  </si>
  <si>
    <t>Bali Lo (Bali Hi)</t>
  </si>
  <si>
    <t>Bamboo Creek-Breens</t>
  </si>
  <si>
    <t>Ban Ban</t>
  </si>
  <si>
    <t>Barbara-Lillymay</t>
  </si>
  <si>
    <t>Barbara North</t>
  </si>
  <si>
    <t>Barrow Creek-Home of Bullion</t>
  </si>
  <si>
    <t>Belara</t>
  </si>
  <si>
    <t>Ben Hur-John Hill</t>
  </si>
  <si>
    <t>Ben Mohr</t>
  </si>
  <si>
    <t>Bentley</t>
  </si>
  <si>
    <t>Big Stubby</t>
  </si>
  <si>
    <t>Boddington</t>
  </si>
  <si>
    <t>Brown's / Brown's East</t>
  </si>
  <si>
    <t>Browns Reef</t>
  </si>
  <si>
    <t>Burns Peak</t>
  </si>
  <si>
    <t>Bushranger</t>
  </si>
  <si>
    <t>Cadia East</t>
  </si>
  <si>
    <t>Cadia Hill</t>
  </si>
  <si>
    <t>Camp Dome (17 Mile Hill)</t>
  </si>
  <si>
    <t>Canbelego</t>
  </si>
  <si>
    <t>Carlow Castle-Carlow Castle South</t>
  </si>
  <si>
    <t>Carr Boyd Rocks</t>
  </si>
  <si>
    <t>Carrapateena</t>
  </si>
  <si>
    <t>Carson No. 9</t>
  </si>
  <si>
    <t>Chakola-Harnett Central</t>
  </si>
  <si>
    <t>Chillagoe-Griffiths Hill</t>
  </si>
  <si>
    <t>Chillagoe-King Vol</t>
  </si>
  <si>
    <t>Chillagoe-Red Dome</t>
  </si>
  <si>
    <t>Chillagoe-Mungana/Mungana Deeps</t>
  </si>
  <si>
    <t>Chillagoe-Orient</t>
  </si>
  <si>
    <t>Chillagoe-Red Cap (Penzance-Queenslader-Morrisons)</t>
  </si>
  <si>
    <t>Chillagoe-Victoria Main/South</t>
  </si>
  <si>
    <t>Chinaman's Creek</t>
  </si>
  <si>
    <t>Chunderloo North</t>
  </si>
  <si>
    <t>Citadel</t>
  </si>
  <si>
    <t>Cleveland-Luina</t>
  </si>
  <si>
    <t>Cleveland-Luina Tailings</t>
  </si>
  <si>
    <t>Coalstoun Lakes</t>
  </si>
  <si>
    <t>Cobar-CSA</t>
  </si>
  <si>
    <t>Conrad-Kind Conrad-Greisen</t>
  </si>
  <si>
    <t>Copernicus</t>
  </si>
  <si>
    <t>Copper Hill</t>
  </si>
  <si>
    <t>Corkwood</t>
  </si>
  <si>
    <t>Cowley Hills</t>
  </si>
  <si>
    <t>Daly River Anomaly A</t>
  </si>
  <si>
    <t>Deflector</t>
  </si>
  <si>
    <t>Develin Creek-Rookwood/Foresthome</t>
  </si>
  <si>
    <t>Dimbulah</t>
  </si>
  <si>
    <t>Doolgunna-DeGrussa-Conductor</t>
  </si>
  <si>
    <t>Dugald River (Cu only)</t>
  </si>
  <si>
    <t>Duketon-C2</t>
  </si>
  <si>
    <t>Duketon-South Boulder (Rosie)</t>
  </si>
  <si>
    <t>E1 Camp</t>
  </si>
  <si>
    <t>Eastman</t>
  </si>
  <si>
    <t>Einasleigh Group (Cu, PbZnCu)</t>
  </si>
  <si>
    <t>Elaine</t>
  </si>
  <si>
    <t>Eloise</t>
  </si>
  <si>
    <t>Emull-Lamboo</t>
  </si>
  <si>
    <t>Endeavor (Elura)</t>
  </si>
  <si>
    <t>Ernest Henry</t>
  </si>
  <si>
    <t>Explorer 108</t>
  </si>
  <si>
    <t>Explorer 142</t>
  </si>
  <si>
    <t>Flamingo Group</t>
  </si>
  <si>
    <t>Florence Bore North / South</t>
  </si>
  <si>
    <t>Gabanintha (CuAu)</t>
  </si>
  <si>
    <t>Gem</t>
  </si>
  <si>
    <t>Girilambone Group</t>
  </si>
  <si>
    <t>Golden Grove</t>
  </si>
  <si>
    <t>Great Australia</t>
  </si>
  <si>
    <t>Great Southern Group</t>
  </si>
  <si>
    <t>Greater Whitewash</t>
  </si>
  <si>
    <t>Hellyer Tailings</t>
  </si>
  <si>
    <t>Hera</t>
  </si>
  <si>
    <t>Hillside</t>
  </si>
  <si>
    <t>Home of Bullion</t>
  </si>
  <si>
    <t>Horseshoe (QLD)</t>
  </si>
  <si>
    <t>Horseshoe Lights (incl. Stockpiles)</t>
  </si>
  <si>
    <t>Horseshoe Lights Tailings</t>
  </si>
  <si>
    <t>Ilgarari</t>
  </si>
  <si>
    <t>Iron Blow-Burnside</t>
  </si>
  <si>
    <t>Jervois (all)</t>
  </si>
  <si>
    <t>John Fardy-Peelwood North/South</t>
  </si>
  <si>
    <t>Julivon Creek</t>
  </si>
  <si>
    <t>Juno (Tennant Creek)</t>
  </si>
  <si>
    <t>Just Desserts (Yuinmery)</t>
  </si>
  <si>
    <t>Kalkaroo</t>
  </si>
  <si>
    <t>Kalman</t>
  </si>
  <si>
    <t>Kambalda Field</t>
  </si>
  <si>
    <t>Kangaroo Rat</t>
  </si>
  <si>
    <t>Kangiara</t>
  </si>
  <si>
    <t>Kanmantoo</t>
  </si>
  <si>
    <t>Khamsin</t>
  </si>
  <si>
    <t>Khans Creek</t>
  </si>
  <si>
    <t>Kiwi Carpet</t>
  </si>
  <si>
    <t>Koonenberry-Grasmere</t>
  </si>
  <si>
    <t>Koongie Park (Sandiego-Onedin)</t>
  </si>
  <si>
    <t>Kroombit (Zn/Cu)</t>
  </si>
  <si>
    <t>Kumarina-Rinaldi</t>
  </si>
  <si>
    <t>Lady Annie</t>
  </si>
  <si>
    <t>Leadville (Mount Stewart)</t>
  </si>
  <si>
    <t>Lennons Find</t>
  </si>
  <si>
    <t>Lewis Ponds</t>
  </si>
  <si>
    <t>Liberty-Indee (Evelyn)</t>
  </si>
  <si>
    <t>Limonite Hill</t>
  </si>
  <si>
    <t>Lorna Doone-Lynda</t>
  </si>
  <si>
    <t>Magnum</t>
  </si>
  <si>
    <t>Magpie</t>
  </si>
  <si>
    <t>Maitland</t>
  </si>
  <si>
    <t>Manindi (Freddie Wells)</t>
  </si>
  <si>
    <t>Maroochydore-Broadhurst</t>
  </si>
  <si>
    <t>Marsden</t>
  </si>
  <si>
    <t>Mayfield</t>
  </si>
  <si>
    <t>McPhillamys</t>
  </si>
  <si>
    <t>Merlin</t>
  </si>
  <si>
    <t>Mineral Hill Group</t>
  </si>
  <si>
    <t>Monakoff</t>
  </si>
  <si>
    <t>Mons Cupri</t>
  </si>
  <si>
    <t>Mount Abbot</t>
  </si>
  <si>
    <t>Mount Angelo North</t>
  </si>
  <si>
    <t>Mount Angelo Porphyry</t>
  </si>
  <si>
    <t>Mount Ararat</t>
  </si>
  <si>
    <t>Mount Bonnie</t>
  </si>
  <si>
    <t>Mount Cannindah</t>
  </si>
  <si>
    <t>Mount Carlton</t>
  </si>
  <si>
    <t>Mount Chalmers</t>
  </si>
  <si>
    <t>Mount Colin</t>
  </si>
  <si>
    <t>Mount Dore</t>
  </si>
  <si>
    <t>Mount Elliott-Swan</t>
  </si>
  <si>
    <t>Mount Fitch</t>
  </si>
  <si>
    <t>Mount Garnet</t>
  </si>
  <si>
    <t>Mount Gordon</t>
  </si>
  <si>
    <t>Mount Gunson Group</t>
  </si>
  <si>
    <t>Mount Gunson Tailings</t>
  </si>
  <si>
    <t>Mount Isa (Cu)</t>
  </si>
  <si>
    <t>Mount Isa (Cu) (Open Cut)</t>
  </si>
  <si>
    <t>Mount Leslie</t>
  </si>
  <si>
    <t>Mount Lyell</t>
  </si>
  <si>
    <t>Mount Mulcahy (South Limb)</t>
  </si>
  <si>
    <t>Mount Oxide</t>
  </si>
  <si>
    <t>Mount Pleasant</t>
  </si>
  <si>
    <t>Mount Unicorn</t>
  </si>
  <si>
    <t>Mountain of Light-Lyndhurst</t>
  </si>
  <si>
    <t>Mulga Rock East (Princess-Ambassador)</t>
  </si>
  <si>
    <t>Mulgul-Jillawarra (Abra)</t>
  </si>
  <si>
    <t>Munni Munni</t>
  </si>
  <si>
    <t>Murchison</t>
  </si>
  <si>
    <t>Muturoo</t>
  </si>
  <si>
    <t>Napier Range-Wagon Pass</t>
  </si>
  <si>
    <t>Nanadie Well</t>
  </si>
  <si>
    <t>Nifty</t>
  </si>
  <si>
    <t>Nightflower-Digger Lode</t>
  </si>
  <si>
    <t>North Portia</t>
  </si>
  <si>
    <t xml:space="preserve">Northparkes </t>
  </si>
  <si>
    <t>Nova-Bollinger</t>
  </si>
  <si>
    <t>Nymagee</t>
  </si>
  <si>
    <t>O'Callaghans</t>
  </si>
  <si>
    <t>Olympic Dam</t>
  </si>
  <si>
    <t>Osborne-Kulthor</t>
  </si>
  <si>
    <t>Overlander North/South</t>
  </si>
  <si>
    <t>Panorama-Kangaroo Caves</t>
  </si>
  <si>
    <t>Panorama-Sulphur Springs</t>
  </si>
  <si>
    <t>Panton</t>
  </si>
  <si>
    <t>Pardoo-Highway</t>
  </si>
  <si>
    <t>Peak (NSW)</t>
  </si>
  <si>
    <t>Peak Hill (NSW)</t>
  </si>
  <si>
    <t>Princess Royal</t>
  </si>
  <si>
    <t>Prominent Hill</t>
  </si>
  <si>
    <t>Prospect D</t>
  </si>
  <si>
    <t>Quartz Circle-Igloo</t>
  </si>
  <si>
    <t>Que River-Fossey-Hellyer</t>
  </si>
  <si>
    <t>Quinns-Austin</t>
  </si>
  <si>
    <t>Radio Hill-Sholl</t>
  </si>
  <si>
    <t>Range &amp; Turtle/Copper Ridge</t>
  </si>
  <si>
    <t>Red Bore</t>
  </si>
  <si>
    <t>Redbank</t>
  </si>
  <si>
    <t>Renison Bell</t>
  </si>
  <si>
    <t>Renison Bell Tailings</t>
  </si>
  <si>
    <t>Ridgeway</t>
  </si>
  <si>
    <t>Rocklands</t>
  </si>
  <si>
    <t>Rosebery-South Hercules</t>
  </si>
  <si>
    <t>Roseby Group</t>
  </si>
  <si>
    <t>Rover 1</t>
  </si>
  <si>
    <t>Ruddygore</t>
  </si>
  <si>
    <t>Salt Creek</t>
  </si>
  <si>
    <t>Savannah-Sally Malay</t>
  </si>
  <si>
    <t>Spinifex Ridge (Coppin Gap)</t>
  </si>
  <si>
    <t>Starra Line (222-276)</t>
  </si>
  <si>
    <t>Stockman (Currawong-Wilga)</t>
  </si>
  <si>
    <t>Struck Oil</t>
  </si>
  <si>
    <t>Stuart</t>
  </si>
  <si>
    <t>Succoth</t>
  </si>
  <si>
    <t>Sunny Corner</t>
  </si>
  <si>
    <t>Taipan</t>
  </si>
  <si>
    <t>Tally Ho</t>
  </si>
  <si>
    <t>Telfer Group</t>
  </si>
  <si>
    <t>Temora (porphyry)</t>
  </si>
  <si>
    <t>Temora-Gidginbung</t>
  </si>
  <si>
    <t>Teutonic Bore</t>
  </si>
  <si>
    <t>Texas-Silver Spur</t>
  </si>
  <si>
    <t>Thaduna-Green Dragon (incl. Stockpiles)</t>
  </si>
  <si>
    <t>Thalanga Group</t>
  </si>
  <si>
    <t>Thomson River (Walhalla)</t>
  </si>
  <si>
    <t>Thursdays Gossan</t>
  </si>
  <si>
    <t>Tottenham</t>
  </si>
  <si>
    <t>Tritton-Budgerygar-Budgery</t>
  </si>
  <si>
    <t>Trough Well</t>
  </si>
  <si>
    <t>Turner River (Orchard Tank-Discovery)</t>
  </si>
  <si>
    <t>Turpentine (Hazel Creek)</t>
  </si>
  <si>
    <t>Victory-Flagship</t>
  </si>
  <si>
    <t>Walford Creek</t>
  </si>
  <si>
    <t>Webbs</t>
  </si>
  <si>
    <t>Wellington-Galwadgere</t>
  </si>
  <si>
    <t>West Musgrave (Nebo-Babel)</t>
  </si>
  <si>
    <t>Whim Creek</t>
  </si>
  <si>
    <t>White Range Group</t>
  </si>
  <si>
    <t>Whundo (Ayshia)</t>
  </si>
  <si>
    <t>Wildara-Horn</t>
  </si>
  <si>
    <t>Woodlawn</t>
  </si>
  <si>
    <t>Woodlawn Tailings</t>
  </si>
  <si>
    <t>Yeoval</t>
  </si>
  <si>
    <t>Yeppoon</t>
  </si>
  <si>
    <t>Filizchay (Filizchai)</t>
  </si>
  <si>
    <t>Azerbaijan</t>
  </si>
  <si>
    <t>Gedabek (Kedabek)</t>
  </si>
  <si>
    <t>Herzogenhugel</t>
  </si>
  <si>
    <t>Belgium</t>
  </si>
  <si>
    <t>Avaroa</t>
  </si>
  <si>
    <t>Bolivia</t>
  </si>
  <si>
    <t>Don Mario-UMZ-LMZ-Cerro Felix</t>
  </si>
  <si>
    <t>Malku Khota</t>
  </si>
  <si>
    <t>Uyuni</t>
  </si>
  <si>
    <t>Turco</t>
  </si>
  <si>
    <t>Veovara</t>
  </si>
  <si>
    <t>Bosnia</t>
  </si>
  <si>
    <t>Bushman Group</t>
  </si>
  <si>
    <t>Botswana</t>
  </si>
  <si>
    <t>Corner K-Mahumo</t>
  </si>
  <si>
    <t>Dikoloti</t>
  </si>
  <si>
    <t>Ghanzi-Banana</t>
  </si>
  <si>
    <t>Mowana</t>
  </si>
  <si>
    <t>Nakalakwana Hill</t>
  </si>
  <si>
    <t>NE Mango 1-2 / Boseto</t>
  </si>
  <si>
    <t>Ngwako Pan</t>
  </si>
  <si>
    <t>Ophion</t>
  </si>
  <si>
    <t>Plutus</t>
  </si>
  <si>
    <t>Selebi-Phikwe</t>
  </si>
  <si>
    <t>Selene</t>
  </si>
  <si>
    <t>Target 3-T3</t>
  </si>
  <si>
    <t>Tati-Phoenix</t>
  </si>
  <si>
    <t>Tati-Selkirk</t>
  </si>
  <si>
    <t>Thakadu (Matsitama-Makala)</t>
  </si>
  <si>
    <t>Zeta-Zeta NE</t>
  </si>
  <si>
    <t>Zone 5</t>
  </si>
  <si>
    <t>Alvo 118</t>
  </si>
  <si>
    <t>Brazil</t>
  </si>
  <si>
    <t>Americano do Brasil</t>
  </si>
  <si>
    <t>Antas North/South</t>
  </si>
  <si>
    <t>Aripuanã (Ambrex-Arex)</t>
  </si>
  <si>
    <t>Bico de Pedra</t>
  </si>
  <si>
    <t>Bom Jardim de Goiás</t>
  </si>
  <si>
    <t>Breves</t>
  </si>
  <si>
    <t>Caçapava do Sul (Cu only)</t>
  </si>
  <si>
    <t>Centro 118</t>
  </si>
  <si>
    <t>Chapada</t>
  </si>
  <si>
    <t>Cristalino</t>
  </si>
  <si>
    <t>Estrela</t>
  </si>
  <si>
    <t>Gamaleira</t>
  </si>
  <si>
    <t>Igarapé Bahia/Alemão</t>
  </si>
  <si>
    <t>Liberdade</t>
  </si>
  <si>
    <t>Limoeiro</t>
  </si>
  <si>
    <t>Mirabela-Santa Rita</t>
  </si>
  <si>
    <t>Ouro Paz-Pé Quente</t>
  </si>
  <si>
    <t>Palmeirópolis</t>
  </si>
  <si>
    <t>Pedra Branca (Cu)</t>
  </si>
  <si>
    <t>Pedra Branca (PGEs)</t>
  </si>
  <si>
    <t>Pedra Verde</t>
  </si>
  <si>
    <t>Salobo</t>
  </si>
  <si>
    <t>Santa Maria</t>
  </si>
  <si>
    <t>Serrote da Laje-Caboclo (Rogerio-Zeze)</t>
  </si>
  <si>
    <t>Sossego</t>
  </si>
  <si>
    <t>Assarel</t>
  </si>
  <si>
    <t>Bulgaria</t>
  </si>
  <si>
    <t>Chelopech</t>
  </si>
  <si>
    <t>Davidkovo</t>
  </si>
  <si>
    <t>Ellatsite (Ellatzite)</t>
  </si>
  <si>
    <t>Gorubso-Madan</t>
  </si>
  <si>
    <t>Karlievo</t>
  </si>
  <si>
    <t>Luki-Drujba</t>
  </si>
  <si>
    <t>Medet</t>
  </si>
  <si>
    <t>Orlovo Gnezdo</t>
  </si>
  <si>
    <t>Popovo Dere</t>
  </si>
  <si>
    <t>Prohorovo</t>
  </si>
  <si>
    <t>Tsar Assen</t>
  </si>
  <si>
    <t>Vlakov Vruh</t>
  </si>
  <si>
    <t>Vozdol</t>
  </si>
  <si>
    <t>Boulsa-Sartenga</t>
  </si>
  <si>
    <t>Burkina Faso</t>
  </si>
  <si>
    <t>Gaoua</t>
  </si>
  <si>
    <t>Wayin</t>
  </si>
  <si>
    <t>Musongati</t>
  </si>
  <si>
    <t>Burundi</t>
  </si>
  <si>
    <t>Kou Sa (Prospects 150-160)</t>
  </si>
  <si>
    <t>Cambodia</t>
  </si>
  <si>
    <t>Aer-Kidd</t>
  </si>
  <si>
    <t>Canada</t>
  </si>
  <si>
    <t>Ajax-Afton-E-W</t>
  </si>
  <si>
    <t>Ajax-Rainbow</t>
  </si>
  <si>
    <t>Ajax-DM/Audra/Crescent</t>
  </si>
  <si>
    <t>Akasaba</t>
  </si>
  <si>
    <t>Alexo-Kelex</t>
  </si>
  <si>
    <t>Allard River</t>
  </si>
  <si>
    <t>Angilak-Lac Cinquante</t>
  </si>
  <si>
    <t>Axe</t>
  </si>
  <si>
    <t>B26 East Zone</t>
  </si>
  <si>
    <t>B4-7 (Junior Lake)</t>
  </si>
  <si>
    <t>Bateman Bay</t>
  </si>
  <si>
    <t>Bedford Hill</t>
  </si>
  <si>
    <t>Bell</t>
  </si>
  <si>
    <t>Berg (Canada)</t>
  </si>
  <si>
    <t>Big Bull</t>
  </si>
  <si>
    <t>Big Onion</t>
  </si>
  <si>
    <t>Bigstone</t>
  </si>
  <si>
    <t>Blue Caribou</t>
  </si>
  <si>
    <t>Blue Lake</t>
  </si>
  <si>
    <t>Bobby's Pond</t>
  </si>
  <si>
    <t>Bomber (Cook Lake)</t>
  </si>
  <si>
    <t>Bonanza</t>
  </si>
  <si>
    <t>Boomerang-Domino (Tulks South)</t>
  </si>
  <si>
    <t>Boylen</t>
  </si>
  <si>
    <t>Brabant Lake</t>
  </si>
  <si>
    <t>Bracemac-McLeod</t>
  </si>
  <si>
    <t>Brompton</t>
  </si>
  <si>
    <t>Bronson Slope-Inel (polymet)</t>
  </si>
  <si>
    <t>Bronson Slope-Iskut (AuCu)</t>
  </si>
  <si>
    <t>Bucko Lake</t>
  </si>
  <si>
    <t>Buckton-Buckton South</t>
  </si>
  <si>
    <t>Buttle Lake-Price</t>
  </si>
  <si>
    <t>Buttle Lake-Trumpeter</t>
  </si>
  <si>
    <t>Cadillac Creek-Mid Canada/Orenada Zone 1</t>
  </si>
  <si>
    <t>Caledonia (Cascade)</t>
  </si>
  <si>
    <t>Canfield Dome</t>
  </si>
  <si>
    <t>Captain</t>
  </si>
  <si>
    <t>Caribou</t>
  </si>
  <si>
    <t>Carmacks-Williams Creek</t>
  </si>
  <si>
    <t>Cash</t>
  </si>
  <si>
    <t>Casino</t>
  </si>
  <si>
    <t>Cat Lake-New Manitoba</t>
  </si>
  <si>
    <t>Catface</t>
  </si>
  <si>
    <t>Cavalier</t>
  </si>
  <si>
    <t>Cedar Bay</t>
  </si>
  <si>
    <t>Chester</t>
  </si>
  <si>
    <t>Chu</t>
  </si>
  <si>
    <t>Chu Chua</t>
  </si>
  <si>
    <t>CNE</t>
  </si>
  <si>
    <t>Colchester (incl. Stockpiles)</t>
  </si>
  <si>
    <t>Colossus</t>
  </si>
  <si>
    <t>Copper Canyon</t>
  </si>
  <si>
    <t>Copper Cliff Extension</t>
  </si>
  <si>
    <t>Copper Man</t>
  </si>
  <si>
    <t>Copper Mountain (Similkameen)</t>
  </si>
  <si>
    <t>Copper Road (East/West)</t>
  </si>
  <si>
    <t>Corner Bay</t>
  </si>
  <si>
    <t>Coulon</t>
  </si>
  <si>
    <t>Creek Zone Mat</t>
  </si>
  <si>
    <t>Daniels Pond</t>
  </si>
  <si>
    <t>De Maurès</t>
  </si>
  <si>
    <t>Denison</t>
  </si>
  <si>
    <t>Devlin</t>
  </si>
  <si>
    <t>Devils Elbow</t>
  </si>
  <si>
    <t>Domergue-Anomaly E</t>
  </si>
  <si>
    <t>Don Rouyn</t>
  </si>
  <si>
    <t>Dorchester</t>
  </si>
  <si>
    <t>Dorothy</t>
  </si>
  <si>
    <t>DOT</t>
  </si>
  <si>
    <t>Double Ed</t>
  </si>
  <si>
    <t>Duthie</t>
  </si>
  <si>
    <t>Eagle (Canada)</t>
  </si>
  <si>
    <t>Eagle's Nest</t>
  </si>
  <si>
    <t>Eaglehead</t>
  </si>
  <si>
    <t>Eastmain-Ruby Hill</t>
  </si>
  <si>
    <t>Ecstall</t>
  </si>
  <si>
    <t>Eden (Upper/Lower)</t>
  </si>
  <si>
    <t>Elgin</t>
  </si>
  <si>
    <t>Empire Le Tac</t>
  </si>
  <si>
    <t>Estrades-Caribou</t>
  </si>
  <si>
    <t>Errington</t>
  </si>
  <si>
    <t>Explo-Zinc (Kistabiche)</t>
  </si>
  <si>
    <t>Fabie Bay</t>
  </si>
  <si>
    <t>Faro</t>
  </si>
  <si>
    <t>Fault Creek</t>
  </si>
  <si>
    <t>Ferguson Lake</t>
  </si>
  <si>
    <t>Fyre Lake-Kona</t>
  </si>
  <si>
    <t>Galaxy</t>
  </si>
  <si>
    <t>Galore Creek</t>
  </si>
  <si>
    <t>Gambier Island</t>
  </si>
  <si>
    <t>Geordie Lake</t>
  </si>
  <si>
    <t>Getty North/South</t>
  </si>
  <si>
    <t>Gibraltar</t>
  </si>
  <si>
    <t>GJ-Donnelly/North Donnelly</t>
  </si>
  <si>
    <t>Gnat Pass (Gnat Lake)</t>
  </si>
  <si>
    <t>Goodenough</t>
  </si>
  <si>
    <t>GP4F</t>
  </si>
  <si>
    <t>Grandroy</t>
  </si>
  <si>
    <t>Granisle</t>
  </si>
  <si>
    <t>Greenwood-Golden Crown</t>
  </si>
  <si>
    <t>Greenwood-Lexington/Grenoble</t>
  </si>
  <si>
    <t>Grum-Vamgorda-Grizzly (Dy)</t>
  </si>
  <si>
    <t>Hackett River</t>
  </si>
  <si>
    <t>Halfmile Lake</t>
  </si>
  <si>
    <t>Hand Camp</t>
  </si>
  <si>
    <t>Harper Creek</t>
  </si>
  <si>
    <t>Hart</t>
  </si>
  <si>
    <t>Hart River</t>
  </si>
  <si>
    <t>HB</t>
  </si>
  <si>
    <t>Hidden Creek (Anyox)</t>
  </si>
  <si>
    <t>High Lake</t>
  </si>
  <si>
    <t xml:space="preserve">Highland Valley </t>
  </si>
  <si>
    <t>Hope Brook</t>
  </si>
  <si>
    <t>Horne-5</t>
  </si>
  <si>
    <t>Huckleberry</t>
  </si>
  <si>
    <t>Hudson Bay-777</t>
  </si>
  <si>
    <t>Hudson Bay-Bur</t>
  </si>
  <si>
    <t>Hudson Bay-Lalor</t>
  </si>
  <si>
    <t>Hudson Bay-Lost</t>
  </si>
  <si>
    <t>Hudson Bay-Reed</t>
  </si>
  <si>
    <t>Hudson Bay-Watts River</t>
  </si>
  <si>
    <t>Hudvam</t>
  </si>
  <si>
    <t>Hushamu</t>
  </si>
  <si>
    <t>Ice</t>
  </si>
  <si>
    <t>Indian Mountain-Kennedy Lake West</t>
  </si>
  <si>
    <t>Inmont</t>
  </si>
  <si>
    <t>Invermay (AM / Giant Copper)</t>
  </si>
  <si>
    <t>Iron Mask</t>
  </si>
  <si>
    <t>Izok Lake</t>
  </si>
  <si>
    <t>Jay (Conigo)</t>
  </si>
  <si>
    <t>Jogran</t>
  </si>
  <si>
    <t>June</t>
  </si>
  <si>
    <t>June Creek</t>
  </si>
  <si>
    <t>Kelly Creek</t>
  </si>
  <si>
    <t>Kemess-Kemess East</t>
  </si>
  <si>
    <t>Kenbridge</t>
  </si>
  <si>
    <t>Kidd Creek</t>
  </si>
  <si>
    <t>Klaza-BRX</t>
  </si>
  <si>
    <t>KM61</t>
  </si>
  <si>
    <t>Kokko Creek</t>
  </si>
  <si>
    <t>KSM Group</t>
  </si>
  <si>
    <t>Kudz Ze Kayah (ABM-Krakatoa)</t>
  </si>
  <si>
    <t>Kutcho</t>
  </si>
  <si>
    <t>Kwanika</t>
  </si>
  <si>
    <t>La Grande Sud</t>
  </si>
  <si>
    <t>Lac Chibougamau (Tommy, T10, T9, S-3)</t>
  </si>
  <si>
    <t>Lac des Iles</t>
  </si>
  <si>
    <t>NISK-1 / Lac Levac</t>
  </si>
  <si>
    <t>Lac Rocher</t>
  </si>
  <si>
    <t>Langlois</t>
  </si>
  <si>
    <t>Lara (Canada)</t>
  </si>
  <si>
    <t>LaRonde</t>
  </si>
  <si>
    <t>Lemarchant-South Tally Pond</t>
  </si>
  <si>
    <t>Lenora</t>
  </si>
  <si>
    <t>Lessard</t>
  </si>
  <si>
    <t>Linda 2-RLM</t>
  </si>
  <si>
    <t>Lingwick</t>
  </si>
  <si>
    <t>Little Deer-Whalesback</t>
  </si>
  <si>
    <t>Lochaber Lake</t>
  </si>
  <si>
    <t>Lockerby</t>
  </si>
  <si>
    <t>Lockport</t>
  </si>
  <si>
    <t>Lone Pine</t>
  </si>
  <si>
    <t>Long Lake</t>
  </si>
  <si>
    <t>Lorraine</t>
  </si>
  <si>
    <t>Louise Lake</t>
  </si>
  <si>
    <t>Lundberg-Engine House</t>
  </si>
  <si>
    <t>Lustdust-Canyon Creek</t>
  </si>
  <si>
    <t>Lyndhurst</t>
  </si>
  <si>
    <t>Lynn Lake (EL-N-O-G-EL Plug)</t>
  </si>
  <si>
    <t>Lynx-Yellowknife</t>
  </si>
  <si>
    <t>Mac (MAC)</t>
  </si>
  <si>
    <t>MacLeod Lake</t>
  </si>
  <si>
    <t>Maggie</t>
  </si>
  <si>
    <t>Magusi River</t>
  </si>
  <si>
    <t>Maple Bay Group</t>
  </si>
  <si>
    <t xml:space="preserve">Marathon </t>
  </si>
  <si>
    <t>Marg</t>
  </si>
  <si>
    <t>Marn</t>
  </si>
  <si>
    <t>Makwa (Maskwa)</t>
  </si>
  <si>
    <t>Mayville</t>
  </si>
  <si>
    <t>McDame Belle (Yellowjack-Cariboo)</t>
  </si>
  <si>
    <t>McIlvenna Bay</t>
  </si>
  <si>
    <t>Merrill Island</t>
  </si>
  <si>
    <t>Minto</t>
  </si>
  <si>
    <t>Misty</t>
  </si>
  <si>
    <t>Moleon Lake</t>
  </si>
  <si>
    <t>Moly Brook</t>
  </si>
  <si>
    <t>Monpas (Albar)</t>
  </si>
  <si>
    <t>Mother Lode-Greyhound</t>
  </si>
  <si>
    <t>Mount Milligan</t>
  </si>
  <si>
    <t>Mount Pleasant (North Zone)</t>
  </si>
  <si>
    <t>Mount Polley</t>
  </si>
  <si>
    <t>Mount Washington-Lakeview-Domineer</t>
  </si>
  <si>
    <t>Mount Washington Tailings</t>
  </si>
  <si>
    <t>Murray Brook</t>
  </si>
  <si>
    <t>Myra Falls</t>
  </si>
  <si>
    <t>Nama Creek (Big Nama Creek)</t>
  </si>
  <si>
    <t>New Afton</t>
  </si>
  <si>
    <t>New Bay Pond</t>
  </si>
  <si>
    <t>Newmont Lake-Northwest Zone</t>
  </si>
  <si>
    <t>Nickel King</t>
  </si>
  <si>
    <t>Nico</t>
  </si>
  <si>
    <t>Nicobi</t>
  </si>
  <si>
    <t>Norpax</t>
  </si>
  <si>
    <t>North Boundary</t>
  </si>
  <si>
    <t>North ROK-Coyote</t>
  </si>
  <si>
    <t>Norton Lake</t>
  </si>
  <si>
    <t>Nucleus</t>
  </si>
  <si>
    <t xml:space="preserve">Nunavik </t>
  </si>
  <si>
    <t>Okeover-OK North</t>
  </si>
  <si>
    <t>Ootsa (Ox-Seel East/West)</t>
  </si>
  <si>
    <t>Orchan West</t>
  </si>
  <si>
    <t>Oro Denoro</t>
  </si>
  <si>
    <t>Owen</t>
  </si>
  <si>
    <t>Pabineau River</t>
  </si>
  <si>
    <t>Packsack</t>
  </si>
  <si>
    <t>Parkin Offset</t>
  </si>
  <si>
    <t>PD-1</t>
  </si>
  <si>
    <t>Peak</t>
  </si>
  <si>
    <t>Perch River</t>
  </si>
  <si>
    <t>Phelps Dodge (La Gauchetiere)-Caber</t>
  </si>
  <si>
    <t>Phoenix (Tremblay-Twin Creek-Pit) Tailings</t>
  </si>
  <si>
    <t>Pick Lake</t>
  </si>
  <si>
    <t>Pike</t>
  </si>
  <si>
    <t>Pine</t>
  </si>
  <si>
    <t>Pine Bay</t>
  </si>
  <si>
    <t>Point Leamington</t>
  </si>
  <si>
    <t>Poison Mountain (Copper Creek / Fenton Creek)</t>
  </si>
  <si>
    <t>Poirier</t>
  </si>
  <si>
    <t>Poplar</t>
  </si>
  <si>
    <t>Porphyry Mountain (Quebec)</t>
  </si>
  <si>
    <t>Pot Lake</t>
  </si>
  <si>
    <t>Prairie Creek</t>
  </si>
  <si>
    <t>Primer</t>
  </si>
  <si>
    <t>Pusticamica Lake-Benoit (Benoist)</t>
  </si>
  <si>
    <t>Québec-Chibougamau</t>
  </si>
  <si>
    <t>Raglan</t>
  </si>
  <si>
    <t>Rambler-Ming</t>
  </si>
  <si>
    <t>Rea-Extra High (K-7)</t>
  </si>
  <si>
    <t>Red Bird</t>
  </si>
  <si>
    <t>Red Chris</t>
  </si>
  <si>
    <t>Red Dog</t>
  </si>
  <si>
    <t>Red Spring</t>
  </si>
  <si>
    <t>Redstone (Sudbury)</t>
  </si>
  <si>
    <t>Redstone-Coates Lake (Yukon)</t>
  </si>
  <si>
    <t>Redwing</t>
  </si>
  <si>
    <t>Revenue</t>
  </si>
  <si>
    <t>Ribago</t>
  </si>
  <si>
    <t>Rich Lake-Zone Newmont</t>
  </si>
  <si>
    <t>River Valley</t>
  </si>
  <si>
    <t>Rochon Lake</t>
  </si>
  <si>
    <t>Rock and Roll (Rock &amp; Roll)</t>
  </si>
  <si>
    <t>Romer-Frederickson Lake</t>
  </si>
  <si>
    <t>Romer-Jimmick Lake</t>
  </si>
  <si>
    <t>Romer-Koke</t>
  </si>
  <si>
    <t>Romer-Soucy #1</t>
  </si>
  <si>
    <t>Roughrider East/West (Cu zones only)</t>
  </si>
  <si>
    <t>Ruttan</t>
  </si>
  <si>
    <t>Salkeld</t>
  </si>
  <si>
    <t>Schaft Creek (Liard)</t>
  </si>
  <si>
    <t>Scotia (BC)</t>
  </si>
  <si>
    <t>Scott Lake</t>
  </si>
  <si>
    <t>Seneca</t>
  </si>
  <si>
    <t xml:space="preserve">Shakespeare </t>
  </si>
  <si>
    <t>Shebandowan West</t>
  </si>
  <si>
    <t>Sherridon (Bob-Jungle-Cold-Lost)</t>
  </si>
  <si>
    <t>Shining Tree</t>
  </si>
  <si>
    <t>Shunsby</t>
  </si>
  <si>
    <t>Silver Coin</t>
  </si>
  <si>
    <t>Silver King (incl. Stockpiles)</t>
  </si>
  <si>
    <t>Silver Queen (Cole Lake)</t>
  </si>
  <si>
    <t>Silver Queen (Wrinch)</t>
  </si>
  <si>
    <t>Smith Copper (Zip)</t>
  </si>
  <si>
    <t>Snow Lake-Lon</t>
  </si>
  <si>
    <t>Snow Lake-Rail</t>
  </si>
  <si>
    <t>Snow Lake-Talbot</t>
  </si>
  <si>
    <t>Snow Lake-Tower/T1</t>
  </si>
  <si>
    <t>Snowfield</t>
  </si>
  <si>
    <t>Spout</t>
  </si>
  <si>
    <t>Stralak (East Zone)</t>
  </si>
  <si>
    <t>Stratmat</t>
  </si>
  <si>
    <t>Sturgeon Lake Group</t>
  </si>
  <si>
    <t>Sudbury (Glencore)</t>
  </si>
  <si>
    <t>Sudbury (KGHM)</t>
  </si>
  <si>
    <t>Sudbury (Vale)</t>
  </si>
  <si>
    <t>Sue-Dianne</t>
  </si>
  <si>
    <t>Sullipek</t>
  </si>
  <si>
    <t>Superjack</t>
  </si>
  <si>
    <t>Susu Lake</t>
  </si>
  <si>
    <t>Sustut</t>
  </si>
  <si>
    <t>Swim</t>
  </si>
  <si>
    <t>Tache Lake (Antoinette, Lac Berrigan)</t>
  </si>
  <si>
    <t>Taylor Brook</t>
  </si>
  <si>
    <t>Terra Nova</t>
  </si>
  <si>
    <t>Tetagouche-Armstrong A/B</t>
  </si>
  <si>
    <t>Tetagouche-Rocky Turn</t>
  </si>
  <si>
    <t>Tetagouche-Canoe Landing Lake</t>
  </si>
  <si>
    <t>Tetagouche-McMaster</t>
  </si>
  <si>
    <t>Thompson</t>
  </si>
  <si>
    <t>Thor</t>
  </si>
  <si>
    <t>Thule</t>
  </si>
  <si>
    <t>Thunder Bay North-Current Lake</t>
  </si>
  <si>
    <t>Tillex</t>
  </si>
  <si>
    <t>Tilt Cove</t>
  </si>
  <si>
    <t>Tinta Hill</t>
  </si>
  <si>
    <t>Toad River</t>
  </si>
  <si>
    <t>Tonnancour (Josselin)</t>
  </si>
  <si>
    <t>Tortigny</t>
  </si>
  <si>
    <t>Tribag</t>
  </si>
  <si>
    <t>Trinity</t>
  </si>
  <si>
    <t>Troilus</t>
  </si>
  <si>
    <t>Trout Bay</t>
  </si>
  <si>
    <t>Tulks Hill</t>
  </si>
  <si>
    <t>Tulsequah Chief</t>
  </si>
  <si>
    <t>Upper Beaver</t>
  </si>
  <si>
    <t>Upton</t>
  </si>
  <si>
    <t>Vendôme (Mogador-Barvallée-Belfort)</t>
  </si>
  <si>
    <t>Vermillion</t>
  </si>
  <si>
    <t>Victoria</t>
  </si>
  <si>
    <t>Vine-1</t>
  </si>
  <si>
    <t>Voisey's Bay</t>
  </si>
  <si>
    <t>Vortex-Sullipeck</t>
  </si>
  <si>
    <t>VW</t>
  </si>
  <si>
    <t>Waterbury Lake</t>
  </si>
  <si>
    <t>Wellgreen</t>
  </si>
  <si>
    <t>Werner Lake-Big Zone</t>
  </si>
  <si>
    <t>West Ansil</t>
  </si>
  <si>
    <t>West Graham-Conwest (Lockerby)</t>
  </si>
  <si>
    <t>Whitehorse</t>
  </si>
  <si>
    <t>Wim</t>
  </si>
  <si>
    <t>Wolverine</t>
  </si>
  <si>
    <t>Woodjam North/South</t>
  </si>
  <si>
    <t>Yava</t>
  </si>
  <si>
    <t>Z</t>
  </si>
  <si>
    <t>Zulapa (Ni-Cu)</t>
  </si>
  <si>
    <t>Andacollo</t>
  </si>
  <si>
    <t>Chile</t>
  </si>
  <si>
    <t>Andina</t>
  </si>
  <si>
    <t>Antakena (Madrugador y Elenita)</t>
  </si>
  <si>
    <t>Antucoya</t>
  </si>
  <si>
    <t>Aurum-Tabaco</t>
  </si>
  <si>
    <t>Barreal Seco</t>
  </si>
  <si>
    <t>Blanco Y Negro (ByN)</t>
  </si>
  <si>
    <t>Brujulina</t>
  </si>
  <si>
    <t>Candelaria-Ojos del Salado</t>
  </si>
  <si>
    <t>Carmen</t>
  </si>
  <si>
    <t>Caserones</t>
  </si>
  <si>
    <t>Caspiche (Cu-Au-Ag only)</t>
  </si>
  <si>
    <t>Casualidad-Virgo</t>
  </si>
  <si>
    <t>Centinela</t>
  </si>
  <si>
    <t>Cerro Casale</t>
  </si>
  <si>
    <t>Cerro Colorado (Chile)</t>
  </si>
  <si>
    <t>Chépica-Salvadora</t>
  </si>
  <si>
    <t>Chuquicamata</t>
  </si>
  <si>
    <t>Codelco Miscellaneous</t>
  </si>
  <si>
    <t>Collahuasi</t>
  </si>
  <si>
    <t>Copper Bay-Chañaral Beach Tailings</t>
  </si>
  <si>
    <t>El Abra</t>
  </si>
  <si>
    <t>El Espino-Venus</t>
  </si>
  <si>
    <t>El Morro (La Fortuna)</t>
  </si>
  <si>
    <t>El Salado</t>
  </si>
  <si>
    <t>El Salvador (Chile)</t>
  </si>
  <si>
    <t>El Soldado</t>
  </si>
  <si>
    <t>El Teniente</t>
  </si>
  <si>
    <t>El Teniente Tailings</t>
  </si>
  <si>
    <t>Encuentro</t>
  </si>
  <si>
    <t>Escalones</t>
  </si>
  <si>
    <t>Escondida-Chimborazo</t>
  </si>
  <si>
    <t>Escondida-Main</t>
  </si>
  <si>
    <t>Escondida-Pampa Escondida</t>
  </si>
  <si>
    <t>Escondida-Pinta Verde</t>
  </si>
  <si>
    <t>Farola</t>
  </si>
  <si>
    <t>Filo del Sol</t>
  </si>
  <si>
    <t xml:space="preserve">Franke </t>
  </si>
  <si>
    <t>Frontera</t>
  </si>
  <si>
    <t>Gabriela Mistral (Minera Gaby)</t>
  </si>
  <si>
    <t>Inca de Oro</t>
  </si>
  <si>
    <t>Ivan</t>
  </si>
  <si>
    <t>Josemaria</t>
  </si>
  <si>
    <t>Llahuin</t>
  </si>
  <si>
    <t>Llano-Paleocanal</t>
  </si>
  <si>
    <t>Lomas Bayas</t>
  </si>
  <si>
    <t>Los Bronces-Los Bonces Sur</t>
  </si>
  <si>
    <t>Los Helados</t>
  </si>
  <si>
    <t xml:space="preserve">Los Pelambres </t>
  </si>
  <si>
    <t>Los Volcanes (Conchi)</t>
  </si>
  <si>
    <t>Lucy-Vicky</t>
  </si>
  <si>
    <t>Mantos Blancos</t>
  </si>
  <si>
    <t>Mantoverde</t>
  </si>
  <si>
    <t>Michilla</t>
  </si>
  <si>
    <t>Mina Angela</t>
  </si>
  <si>
    <t>Mina Claudia</t>
  </si>
  <si>
    <t>Mina San Antonio Antiguo</t>
  </si>
  <si>
    <t>Mina San José Profundo</t>
  </si>
  <si>
    <t>Mina San José Superior</t>
  </si>
  <si>
    <t>Mina Zona Barbara</t>
  </si>
  <si>
    <t>Ministro Hales</t>
  </si>
  <si>
    <t>Mirador</t>
  </si>
  <si>
    <t>Mollacas</t>
  </si>
  <si>
    <t>Nora-Berta</t>
  </si>
  <si>
    <t>Pascua-Lama</t>
  </si>
  <si>
    <t>Penacho Blanco</t>
  </si>
  <si>
    <t>Pimenton</t>
  </si>
  <si>
    <t>Polo Sur</t>
  </si>
  <si>
    <t>Potrerillos</t>
  </si>
  <si>
    <t>Productora</t>
  </si>
  <si>
    <t>Punitaqui</t>
  </si>
  <si>
    <t>Quebrada Blanca</t>
  </si>
  <si>
    <t>Radomiro Tomic</t>
  </si>
  <si>
    <t>Relincho</t>
  </si>
  <si>
    <t>Rencoret</t>
  </si>
  <si>
    <t>Rosario-Rosario Oeste</t>
  </si>
  <si>
    <t>Santo Domingo</t>
  </si>
  <si>
    <t>Sierra Gorda</t>
  </si>
  <si>
    <t>Sierra Medina</t>
  </si>
  <si>
    <t>Spence</t>
  </si>
  <si>
    <t>Ticnámar</t>
  </si>
  <si>
    <t>Tovaku JV (Puntilla Galenosa)</t>
  </si>
  <si>
    <t>Tres Valles (Don Gabriel-Papomono)</t>
  </si>
  <si>
    <t>Vallecillo-La Colorada</t>
  </si>
  <si>
    <t>Viscachitas</t>
  </si>
  <si>
    <t>West Wall</t>
  </si>
  <si>
    <t>Zaldivar</t>
  </si>
  <si>
    <t>Ashele</t>
  </si>
  <si>
    <t>China</t>
  </si>
  <si>
    <t>Badaguan</t>
  </si>
  <si>
    <t>Baimashi</t>
  </si>
  <si>
    <t>Bainamiao</t>
  </si>
  <si>
    <t>Baiyunshan</t>
  </si>
  <si>
    <t>Bajiazi</t>
  </si>
  <si>
    <t>Balazha</t>
  </si>
  <si>
    <t>Baogutu</t>
  </si>
  <si>
    <t>Beiya</t>
  </si>
  <si>
    <t>Bijiashan</t>
  </si>
  <si>
    <t>Bolong</t>
  </si>
  <si>
    <t>Chang'an</t>
  </si>
  <si>
    <t>Chehugou</t>
  </si>
  <si>
    <t>Chengmenshan</t>
  </si>
  <si>
    <t>Chenjiamiao</t>
  </si>
  <si>
    <t>Chimashan</t>
  </si>
  <si>
    <t>Chongjiang</t>
  </si>
  <si>
    <t>Dabaoshan</t>
  </si>
  <si>
    <t>Dahongshan</t>
  </si>
  <si>
    <t>Damajianshan</t>
  </si>
  <si>
    <t>Dapingzhang</t>
  </si>
  <si>
    <t>Dexing</t>
  </si>
  <si>
    <t>Dishui</t>
  </si>
  <si>
    <t>Dongga</t>
  </si>
  <si>
    <t>Duobaoshan</t>
  </si>
  <si>
    <t>Duobuza</t>
  </si>
  <si>
    <t>Duolong</t>
  </si>
  <si>
    <t>Duoxiasongduo</t>
  </si>
  <si>
    <t>Fengshan</t>
  </si>
  <si>
    <t>Fengshangdong</t>
  </si>
  <si>
    <t>Gacun</t>
  </si>
  <si>
    <t>Gayiqiong (Gaerqiong)</t>
  </si>
  <si>
    <t>Gegongnong</t>
  </si>
  <si>
    <t>Guomisi</t>
  </si>
  <si>
    <t>Gutian</t>
  </si>
  <si>
    <t>Hami</t>
  </si>
  <si>
    <t>Honggou</t>
  </si>
  <si>
    <t>Houyu</t>
  </si>
  <si>
    <t>Huangshandong-Huangshan-Xiangshan</t>
  </si>
  <si>
    <t>Huangshaping</t>
  </si>
  <si>
    <t>Huanren</t>
  </si>
  <si>
    <t>Hunchun Xiaoxinancha (Hunchun Zijin)</t>
  </si>
  <si>
    <t>Huogeqi</t>
  </si>
  <si>
    <t>Jialongzhang</t>
  </si>
  <si>
    <t>Jiama</t>
  </si>
  <si>
    <t>Jiawula</t>
  </si>
  <si>
    <t>Jinchuan</t>
  </si>
  <si>
    <t>Jinduicheng</t>
  </si>
  <si>
    <t>Kalatongke</t>
  </si>
  <si>
    <t>Keketale</t>
  </si>
  <si>
    <t>Lalachang</t>
  </si>
  <si>
    <t>Lannitang</t>
  </si>
  <si>
    <t>Laojiagou</t>
  </si>
  <si>
    <t>Langdu</t>
  </si>
  <si>
    <t>Langlik</t>
  </si>
  <si>
    <t>LaoXue</t>
  </si>
  <si>
    <t>Liwu</t>
  </si>
  <si>
    <t>Liziping</t>
  </si>
  <si>
    <t>Longjiangting</t>
  </si>
  <si>
    <t>Luoboling</t>
  </si>
  <si>
    <t>Luojiahe</t>
  </si>
  <si>
    <t>Machangqing</t>
  </si>
  <si>
    <t>Malasongduo</t>
  </si>
  <si>
    <t>Mangzong</t>
  </si>
  <si>
    <t>Mengya</t>
  </si>
  <si>
    <t>Miaogou-Sanguikou</t>
  </si>
  <si>
    <t>Nadun</t>
  </si>
  <si>
    <t>Naoniushan</t>
  </si>
  <si>
    <t>Naruo</t>
  </si>
  <si>
    <t>Newtongmen</t>
  </si>
  <si>
    <t>Pulang</t>
  </si>
  <si>
    <t>Qinghai Deerni</t>
  </si>
  <si>
    <t>Qiushuwan</t>
  </si>
  <si>
    <t>Qulong</t>
  </si>
  <si>
    <t>Saishitang</t>
  </si>
  <si>
    <t>Sanfengshan</t>
  </si>
  <si>
    <t>Sareke</t>
  </si>
  <si>
    <t>Shangjiazhuang</t>
  </si>
  <si>
    <t>Shaxi</t>
  </si>
  <si>
    <t>Shiqingdong</t>
  </si>
  <si>
    <t>ShiShan</t>
  </si>
  <si>
    <t>ShiZhiShan</t>
  </si>
  <si>
    <t>Shuguang</t>
  </si>
  <si>
    <t>Sigequan</t>
  </si>
  <si>
    <t>Southern Tiegelong</t>
  </si>
  <si>
    <t>Taipingshan</t>
  </si>
  <si>
    <t>Taiyangshan</t>
  </si>
  <si>
    <t>TangDan</t>
  </si>
  <si>
    <t>Tanyaokou</t>
  </si>
  <si>
    <t>Tiegelongnan</t>
  </si>
  <si>
    <t>Tongchang</t>
  </si>
  <si>
    <t>Tongchankou</t>
  </si>
  <si>
    <t>Tongchangjie</t>
  </si>
  <si>
    <t>Tonghui</t>
  </si>
  <si>
    <t>Tongkuangyu (Zhongtiaoshan)</t>
  </si>
  <si>
    <t>Tonglvshan (Tongshan)</t>
  </si>
  <si>
    <t>Tongshankou</t>
  </si>
  <si>
    <t>Tongyu</t>
  </si>
  <si>
    <t>Tongyugou</t>
  </si>
  <si>
    <t>Tuwu</t>
  </si>
  <si>
    <t>Wangjiazhuang</t>
  </si>
  <si>
    <t>Weilasituo</t>
  </si>
  <si>
    <t>Weiquan</t>
  </si>
  <si>
    <t>Wunugetushan</t>
  </si>
  <si>
    <t>Xiacun</t>
  </si>
  <si>
    <t>Xialiugou</t>
  </si>
  <si>
    <t>Xiaorequanzi</t>
  </si>
  <si>
    <t>Xiaosigou</t>
  </si>
  <si>
    <t>Xiaotieshan</t>
  </si>
  <si>
    <t>Xietongmen</t>
  </si>
  <si>
    <t>Xifanping</t>
  </si>
  <si>
    <t>Xinan</t>
  </si>
  <si>
    <t>Xing'a</t>
  </si>
  <si>
    <t>Xinqiao</t>
  </si>
  <si>
    <t>Xiqiu</t>
  </si>
  <si>
    <t>Xuejiping</t>
  </si>
  <si>
    <t>Yandong</t>
  </si>
  <si>
    <t>Yanxi</t>
  </si>
  <si>
    <t>Yindongzi</t>
  </si>
  <si>
    <t>YinMin</t>
  </si>
  <si>
    <t>Yinmusi</t>
  </si>
  <si>
    <t>Yinshan</t>
  </si>
  <si>
    <t>Yuanzhuding</t>
  </si>
  <si>
    <t>Yueyang</t>
  </si>
  <si>
    <t>Yulong</t>
  </si>
  <si>
    <t>Zhanaga</t>
  </si>
  <si>
    <t>Zheyaoshan</t>
  </si>
  <si>
    <t>Zhunuo</t>
  </si>
  <si>
    <t>Zijinshan</t>
  </si>
  <si>
    <t>Acandi</t>
  </si>
  <si>
    <t>Colombia</t>
  </si>
  <si>
    <t>California</t>
  </si>
  <si>
    <t>El Alacrán</t>
  </si>
  <si>
    <t>El Roble</t>
  </si>
  <si>
    <t>Guadalupe (Azufral)</t>
  </si>
  <si>
    <t>La Bodega (La Moscata)</t>
  </si>
  <si>
    <t>La Mina-La Cantera</t>
  </si>
  <si>
    <t>Quebradona (Nuevo Chaquiro)</t>
  </si>
  <si>
    <t>Quinchía-Batero Group</t>
  </si>
  <si>
    <t>Quinchía-Dos Quebradas North</t>
  </si>
  <si>
    <t>Mocoa</t>
  </si>
  <si>
    <t>Pegadorcito-Pantanos</t>
  </si>
  <si>
    <t>Sababablanca</t>
  </si>
  <si>
    <t>Santa Anita</t>
  </si>
  <si>
    <t>Titiribi-Cerro Vetas</t>
  </si>
  <si>
    <t>Yanga-Koubanza</t>
  </si>
  <si>
    <t>Congo</t>
  </si>
  <si>
    <t>Bangwe Est</t>
  </si>
  <si>
    <t>Chimbedia</t>
  </si>
  <si>
    <t>Dikulushi</t>
  </si>
  <si>
    <t>Disele Sud</t>
  </si>
  <si>
    <t>Etoile-Etoile Extension</t>
  </si>
  <si>
    <t>Frontier</t>
  </si>
  <si>
    <t>Kababankola (Kabankola)</t>
  </si>
  <si>
    <t>Kabolela</t>
  </si>
  <si>
    <t>Kabusanje</t>
  </si>
  <si>
    <t>Kakanda North/South</t>
  </si>
  <si>
    <t>Kakanda Tailings</t>
  </si>
  <si>
    <t>Kakula</t>
  </si>
  <si>
    <t>Kalongwe</t>
  </si>
  <si>
    <t>Kalukundi</t>
  </si>
  <si>
    <t>Kalumines Group</t>
  </si>
  <si>
    <t>Kamoa</t>
  </si>
  <si>
    <t>Kamoto Group</t>
  </si>
  <si>
    <t>Kanika</t>
  </si>
  <si>
    <t>Kapulo (Shaba-Safari)</t>
  </si>
  <si>
    <t>Kavundi Central</t>
  </si>
  <si>
    <t>Kazumbula</t>
  </si>
  <si>
    <t>Kolwezi-Kingamyambo Tailings</t>
  </si>
  <si>
    <t>Kinsevere</t>
  </si>
  <si>
    <t>Kipoi Group</t>
  </si>
  <si>
    <t>Kipushi</t>
  </si>
  <si>
    <t>Kisanfu</t>
  </si>
  <si>
    <t>Lubembe</t>
  </si>
  <si>
    <t>Luisha South (incl. Stockpiles)</t>
  </si>
  <si>
    <t>Luita Est (Ecaille Sud)</t>
  </si>
  <si>
    <t>Lupoto-Sase</t>
  </si>
  <si>
    <t>Manga</t>
  </si>
  <si>
    <t>Mashitu (Principal-Safwe Nord-Sud)</t>
  </si>
  <si>
    <t>Miniere de Musoshi et Kinsenda SARL</t>
  </si>
  <si>
    <t>Mufunta</t>
  </si>
  <si>
    <t>Mukondo Mountain</t>
  </si>
  <si>
    <t>Musonoi-Dilala East</t>
  </si>
  <si>
    <t>Musonoi-Kasobantu</t>
  </si>
  <si>
    <t>Mutanda</t>
  </si>
  <si>
    <t>Pungulume East (1-2-3-4-Principal)</t>
  </si>
  <si>
    <t>Ruashi</t>
  </si>
  <si>
    <t>Saafi</t>
  </si>
  <si>
    <t>Shabulungu Est</t>
  </si>
  <si>
    <t>Taratara</t>
  </si>
  <si>
    <t>Tenke Fungurume</t>
  </si>
  <si>
    <t>Samapleu</t>
  </si>
  <si>
    <t>Côte d'Ivoire</t>
  </si>
  <si>
    <t>Arimao</t>
  </si>
  <si>
    <t>Cuba</t>
  </si>
  <si>
    <t>Camaguey</t>
  </si>
  <si>
    <t>Cuba Libre</t>
  </si>
  <si>
    <t>El Cobre East-West</t>
  </si>
  <si>
    <t>Elección</t>
  </si>
  <si>
    <t>Guachinango</t>
  </si>
  <si>
    <t>Hierro Mantua</t>
  </si>
  <si>
    <t>Jucaro</t>
  </si>
  <si>
    <t>La Cristina</t>
  </si>
  <si>
    <t>Mantua</t>
  </si>
  <si>
    <t>Vega Grande-Juanica</t>
  </si>
  <si>
    <t>Agrokipia</t>
  </si>
  <si>
    <t>Cyprus</t>
  </si>
  <si>
    <t>Apliki</t>
  </si>
  <si>
    <t>Kokkinoyia</t>
  </si>
  <si>
    <t>Kynousa</t>
  </si>
  <si>
    <t>Limni</t>
  </si>
  <si>
    <t>Mathiati</t>
  </si>
  <si>
    <t>Mavrovouni</t>
  </si>
  <si>
    <t>Mousoulos-Kalavasos</t>
  </si>
  <si>
    <t>Phoenix</t>
  </si>
  <si>
    <t>Skouriotissa</t>
  </si>
  <si>
    <t>Tisova</t>
  </si>
  <si>
    <t>Czech Republic</t>
  </si>
  <si>
    <t>Ampliacion Pueblo Viejo-La Lechoza</t>
  </si>
  <si>
    <t>Dominican Republic</t>
  </si>
  <si>
    <t>Bayaguana-Cerro Kiosko</t>
  </si>
  <si>
    <t>Bayaguana-Cerro Verde</t>
  </si>
  <si>
    <t>Bayaguana-Doña Amanda</t>
  </si>
  <si>
    <t>Bayaguana-Doña Loretta</t>
  </si>
  <si>
    <t>Bayaguana-Loma Pesada/Anomaly B</t>
  </si>
  <si>
    <t>Cerro de Maimón</t>
  </si>
  <si>
    <t>La Escandalosa Sur</t>
  </si>
  <si>
    <t>Las Animas</t>
  </si>
  <si>
    <t>Pueblo Viejo</t>
  </si>
  <si>
    <t>Romero-Romero South</t>
  </si>
  <si>
    <t>Chaucha</t>
  </si>
  <si>
    <t>Ecuador</t>
  </si>
  <si>
    <t>Condor-El Hito</t>
  </si>
  <si>
    <t>Condor-Los Cuyes</t>
  </si>
  <si>
    <t>Condor-Santa Barbara</t>
  </si>
  <si>
    <t>Condor-Soledad</t>
  </si>
  <si>
    <t>Curipamba-El Domo</t>
  </si>
  <si>
    <t>Fierro Urcu</t>
  </si>
  <si>
    <t>Gaby</t>
  </si>
  <si>
    <t>La Plata</t>
  </si>
  <si>
    <t>Llurimagua (Junin)</t>
  </si>
  <si>
    <t>Loma Larga (Quimsacocha)</t>
  </si>
  <si>
    <t>Mirador-Mirador Norte</t>
  </si>
  <si>
    <t>Panantza</t>
  </si>
  <si>
    <t>San Carlos</t>
  </si>
  <si>
    <t>Tres Chorreras (3C Breccia-Epithermal)</t>
  </si>
  <si>
    <t>Warintza</t>
  </si>
  <si>
    <t>Abu Marawat</t>
  </si>
  <si>
    <t>Egypt</t>
  </si>
  <si>
    <t>Um Samiuki</t>
  </si>
  <si>
    <t>Asmara-Adi Nefas</t>
  </si>
  <si>
    <t>Eritrea</t>
  </si>
  <si>
    <t>Asmara-Adi Raffi (Adi Rassi)</t>
  </si>
  <si>
    <t>Asmara-Debarwa</t>
  </si>
  <si>
    <t>Asmara-Emba Derho</t>
  </si>
  <si>
    <t>Bisha</t>
  </si>
  <si>
    <t>Bisha-Harena</t>
  </si>
  <si>
    <t>Bisha-Hambok</t>
  </si>
  <si>
    <t>Bisha-Northwest</t>
  </si>
  <si>
    <t>Adyabo (Mato Bula-Da Tambuk)</t>
  </si>
  <si>
    <t>Ethiopia</t>
  </si>
  <si>
    <t>Harvest-Terakimti</t>
  </si>
  <si>
    <t>Namosi JV (Waisoi-Wainaulo)</t>
  </si>
  <si>
    <t>Fiji</t>
  </si>
  <si>
    <t>Tholo-i-Suva</t>
  </si>
  <si>
    <t>Wainaleka</t>
  </si>
  <si>
    <t>Ala-Penikkavaara</t>
  </si>
  <si>
    <t>Finland</t>
  </si>
  <si>
    <t>Arctic-Suhanko</t>
  </si>
  <si>
    <t>Dingelvik</t>
  </si>
  <si>
    <t>Haarakumpu</t>
  </si>
  <si>
    <t>Hannukainen-Kuervitikko</t>
  </si>
  <si>
    <t>Haukiaho</t>
  </si>
  <si>
    <t>Haveri</t>
  </si>
  <si>
    <t>Hitura</t>
  </si>
  <si>
    <t>Hoikka</t>
  </si>
  <si>
    <t>Karankalahti</t>
  </si>
  <si>
    <t>Karhunjupukka</t>
  </si>
  <si>
    <t>Kaukua</t>
  </si>
  <si>
    <t>Kettukumpu</t>
  </si>
  <si>
    <t>Kevitsa</t>
  </si>
  <si>
    <t>Kilvenjoki</t>
  </si>
  <si>
    <t>Kilvenlatvalampi</t>
  </si>
  <si>
    <t>Koivukivalonaapa</t>
  </si>
  <si>
    <t>Kopsa</t>
  </si>
  <si>
    <t>Kotalahti-Hanhisalo</t>
  </si>
  <si>
    <t>Kotalahti-Heiskalanmäki</t>
  </si>
  <si>
    <t>Kotalahti-Kokka A/B</t>
  </si>
  <si>
    <t>Kotalahti-Niinimäki</t>
  </si>
  <si>
    <t>Kotalahti-Riihilahti</t>
  </si>
  <si>
    <t>Kotalahti-Sarkalahti</t>
  </si>
  <si>
    <t>Kotalahti-Valkeisenranta</t>
  </si>
  <si>
    <t>Kotalahti-Vehmasjärvi</t>
  </si>
  <si>
    <t>Kuhmo Group</t>
  </si>
  <si>
    <t>Kuusijärvi</t>
  </si>
  <si>
    <t>Kylylahti</t>
  </si>
  <si>
    <t>Lavotta</t>
  </si>
  <si>
    <t>Liakka</t>
  </si>
  <si>
    <t>Niittylampi</t>
  </si>
  <si>
    <t>Nutturalampi</t>
  </si>
  <si>
    <t>Oravainen</t>
  </si>
  <si>
    <t>Outokumpu-Hautalampi/Keretti</t>
  </si>
  <si>
    <t>Outokumpu-Särkiniemi</t>
  </si>
  <si>
    <t>Paasivaara</t>
  </si>
  <si>
    <t>Pahtavuoma</t>
  </si>
  <si>
    <t>Perttilahti</t>
  </si>
  <si>
    <t>Petrovaara</t>
  </si>
  <si>
    <t>Pyhäsalmi</t>
  </si>
  <si>
    <t>Rauhala</t>
  </si>
  <si>
    <t>Rautavaara (Cu)</t>
  </si>
  <si>
    <t>Rautavaara-R1 (Pappilanmäki)</t>
  </si>
  <si>
    <t>Riikonkoski</t>
  </si>
  <si>
    <t>Rusamo</t>
  </si>
  <si>
    <t>Rytky</t>
  </si>
  <si>
    <t>Saattopora</t>
  </si>
  <si>
    <t>Sahakoski</t>
  </si>
  <si>
    <t>Sahavaara</t>
  </si>
  <si>
    <t>Saramäki</t>
  </si>
  <si>
    <t>Salo-Issakka</t>
  </si>
  <si>
    <t>Säviä</t>
  </si>
  <si>
    <t>Sykäräinen</t>
  </si>
  <si>
    <t>Taivaljärvi</t>
  </si>
  <si>
    <t>Talvivaara (Kolmisoppi-Kuusilampi)</t>
  </si>
  <si>
    <t>Tjårrojåkka</t>
  </si>
  <si>
    <t>Tepsa</t>
  </si>
  <si>
    <t>Vaaralampi</t>
  </si>
  <si>
    <t>Vammala (Stormi-Ekojoki)</t>
  </si>
  <si>
    <t>Vammala Pori (Mäntymäki-Hyvelä-Sahakoski)</t>
  </si>
  <si>
    <t>Bodennec</t>
  </si>
  <si>
    <t>France</t>
  </si>
  <si>
    <t>Chessy-les-Mines</t>
  </si>
  <si>
    <t>Porte-Aux-Moines (Merléac)</t>
  </si>
  <si>
    <t>Sain Bel</t>
  </si>
  <si>
    <t>Rouez</t>
  </si>
  <si>
    <t>Adange</t>
  </si>
  <si>
    <t>Georgia</t>
  </si>
  <si>
    <t>Artana</t>
  </si>
  <si>
    <t>Dambludi</t>
  </si>
  <si>
    <t>David Garedji</t>
  </si>
  <si>
    <t>Kvemo Bolnisi</t>
  </si>
  <si>
    <t>Madneuli (Georgia)</t>
  </si>
  <si>
    <t>Merisi Group</t>
  </si>
  <si>
    <t>Sakdrisi</t>
  </si>
  <si>
    <t>Tsiteli Sopeli</t>
  </si>
  <si>
    <t>Zeshko</t>
  </si>
  <si>
    <t>KSL (Spremberg-Graustein-Schleife)</t>
  </si>
  <si>
    <t>Germany</t>
  </si>
  <si>
    <t>Mechernich</t>
  </si>
  <si>
    <t>Richelsdorf</t>
  </si>
  <si>
    <t>Sangerhausen</t>
  </si>
  <si>
    <t>Fisoka</t>
  </si>
  <si>
    <t>Greece</t>
  </si>
  <si>
    <t>Polikastro</t>
  </si>
  <si>
    <t>Sapes (Sappes)</t>
  </si>
  <si>
    <t>Skouries</t>
  </si>
  <si>
    <t>Blyklippen</t>
  </si>
  <si>
    <t>Greenland</t>
  </si>
  <si>
    <t>Ladderbjerg</t>
  </si>
  <si>
    <t>Rubjerg Knude</t>
  </si>
  <si>
    <t>Aranka</t>
  </si>
  <si>
    <t>Guyana</t>
  </si>
  <si>
    <t>Groete Creek</t>
  </si>
  <si>
    <t>Toroparu</t>
  </si>
  <si>
    <t>Blondin</t>
  </si>
  <si>
    <t>Haiti</t>
  </si>
  <si>
    <t>Casseus-Meme</t>
  </si>
  <si>
    <t>Douvray</t>
  </si>
  <si>
    <t>Quita Gana</t>
  </si>
  <si>
    <t>Honduras</t>
  </si>
  <si>
    <t>Minas de Oro</t>
  </si>
  <si>
    <t>Recsk</t>
  </si>
  <si>
    <t>Hungary</t>
  </si>
  <si>
    <t>Ajari</t>
  </si>
  <si>
    <t>India</t>
  </si>
  <si>
    <t>Ambaji</t>
  </si>
  <si>
    <t>Ambamata</t>
  </si>
  <si>
    <t>Askot</t>
  </si>
  <si>
    <t>Banwas Block</t>
  </si>
  <si>
    <t>Basantgarh</t>
  </si>
  <si>
    <t>Bohtang-Rangpo</t>
  </si>
  <si>
    <t>Bhukia</t>
  </si>
  <si>
    <t>Chandamari-Kolihan</t>
  </si>
  <si>
    <t>Danva</t>
  </si>
  <si>
    <t>Deri</t>
  </si>
  <si>
    <t>Goliya</t>
  </si>
  <si>
    <t>Gorubathan</t>
  </si>
  <si>
    <t>Indian Copper Complex Group</t>
  </si>
  <si>
    <t>Kalabar</t>
  </si>
  <si>
    <t>Khetri-Kolihan</t>
  </si>
  <si>
    <t>Madan-Kudan</t>
  </si>
  <si>
    <t>Malanjkhand</t>
  </si>
  <si>
    <t>Pipela</t>
  </si>
  <si>
    <t>Rewara</t>
  </si>
  <si>
    <t>Surda</t>
  </si>
  <si>
    <t>Batu Hijau</t>
  </si>
  <si>
    <t>Indonesia</t>
  </si>
  <si>
    <t>Beruang Kanan</t>
  </si>
  <si>
    <t>Beutong</t>
  </si>
  <si>
    <t>Binabase-Bawone</t>
  </si>
  <si>
    <t>Bulagidun</t>
  </si>
  <si>
    <t>Elang</t>
  </si>
  <si>
    <t>Ertsberg-Grasberg Group</t>
  </si>
  <si>
    <t>Gunung Rosa</t>
  </si>
  <si>
    <t>Kaputusan</t>
  </si>
  <si>
    <t>Lakuwahi</t>
  </si>
  <si>
    <t>Randu Kuning (Wonogiri)</t>
  </si>
  <si>
    <t>Tansgse</t>
  </si>
  <si>
    <t>Tapadaa</t>
  </si>
  <si>
    <t>Tombulilato Group</t>
  </si>
  <si>
    <t>Tujuh Bukit</t>
  </si>
  <si>
    <t>West Lombok-Selodong</t>
  </si>
  <si>
    <t>Wetar-(Kali Kuning-Lerokis)</t>
  </si>
  <si>
    <t>Ali-Abad (Aliabad)</t>
  </si>
  <si>
    <t>Iran</t>
  </si>
  <si>
    <t>Bagh Khoshk</t>
  </si>
  <si>
    <t>Chah-Firuzeh</t>
  </si>
  <si>
    <t>Dalli</t>
  </si>
  <si>
    <t>Dar Alu</t>
  </si>
  <si>
    <t>Darreh Zar (Darrehzar)</t>
  </si>
  <si>
    <t>Darreh Zereshk (Darrehzereshk)</t>
  </si>
  <si>
    <t>Ghal'e Zari</t>
  </si>
  <si>
    <t>Haft Cheshmeh</t>
  </si>
  <si>
    <t>Iju</t>
  </si>
  <si>
    <t>Kahang</t>
  </si>
  <si>
    <t>Kale Kafi</t>
  </si>
  <si>
    <t>Lar</t>
  </si>
  <si>
    <t>Masjed Daghi</t>
  </si>
  <si>
    <t>Mazra'e</t>
  </si>
  <si>
    <t>Meydouk (Meiduk)</t>
  </si>
  <si>
    <t>Now Chun</t>
  </si>
  <si>
    <t>Raigun</t>
  </si>
  <si>
    <t>Sar Cheshmeh</t>
  </si>
  <si>
    <t>Sar Kuh</t>
  </si>
  <si>
    <t>Songoon (Sungun)</t>
  </si>
  <si>
    <t>Taknar I-II</t>
  </si>
  <si>
    <t>Touzlar</t>
  </si>
  <si>
    <t>Aherlow</t>
  </si>
  <si>
    <t>Ireland</t>
  </si>
  <si>
    <t>Allihies</t>
  </si>
  <si>
    <t>Avoca</t>
  </si>
  <si>
    <t>Ballyvergin</t>
  </si>
  <si>
    <t>Bunmahon</t>
  </si>
  <si>
    <t>Charlestown</t>
  </si>
  <si>
    <t>Gortdrum</t>
  </si>
  <si>
    <t>Mallow (Tullacondra)</t>
  </si>
  <si>
    <t>Tynagh</t>
  </si>
  <si>
    <t>Calabona</t>
  </si>
  <si>
    <t>Italy</t>
  </si>
  <si>
    <t>Campiglia</t>
  </si>
  <si>
    <t>Funtana Raminosa</t>
  </si>
  <si>
    <t>Southern Sulcis</t>
  </si>
  <si>
    <t>Su Zurfuru</t>
  </si>
  <si>
    <t>Tregiovo</t>
  </si>
  <si>
    <t>Bellas Gate</t>
  </si>
  <si>
    <t>Jamaica</t>
  </si>
  <si>
    <t>Feinan (Fenan)</t>
  </si>
  <si>
    <t>Jordan</t>
  </si>
  <si>
    <t>Khirbet EL Nahas /Wadi Jariya</t>
  </si>
  <si>
    <t>Wadi Abu Khusheiba</t>
  </si>
  <si>
    <t>Aidarly</t>
  </si>
  <si>
    <t>Kazakhstan</t>
  </si>
  <si>
    <t>Aktogay (Aktogai)</t>
  </si>
  <si>
    <t>Avangard</t>
  </si>
  <si>
    <t>Benkala-South Benkala (Benqala)</t>
  </si>
  <si>
    <t>Besshoky</t>
  </si>
  <si>
    <t>Borly</t>
  </si>
  <si>
    <t>Bozshakol (Boshekul)</t>
  </si>
  <si>
    <t>Chashinskoye Tailings</t>
  </si>
  <si>
    <t>Central Region-Balkhash Complex</t>
  </si>
  <si>
    <t>Chatyrkul</t>
  </si>
  <si>
    <t>Dolinnoe (Dolinnoye)</t>
  </si>
  <si>
    <t>East Region</t>
  </si>
  <si>
    <t>Karatas (Karatas-I)</t>
  </si>
  <si>
    <t>Karchiga</t>
  </si>
  <si>
    <t>Kazkyrmyskoye (Kazkyrmys / Vostok)</t>
  </si>
  <si>
    <t>Kenkuduk (Kaskyrkazgan)</t>
  </si>
  <si>
    <t>Kepcham</t>
  </si>
  <si>
    <t>Koksay (Koksai)</t>
  </si>
  <si>
    <t>Koktasdzhal</t>
  </si>
  <si>
    <t>Kounrad (Qonyrat)</t>
  </si>
  <si>
    <t>Kounrad (Qonyrat) Waste Rock Dumps</t>
  </si>
  <si>
    <t>Kyzylkain</t>
  </si>
  <si>
    <t>Kyzyltu</t>
  </si>
  <si>
    <t>Limmanoe</t>
  </si>
  <si>
    <t>Maleevsky</t>
  </si>
  <si>
    <t>Naimanjal-Baitimir</t>
  </si>
  <si>
    <t>Naimanjal-Beschoku</t>
  </si>
  <si>
    <t>Novo-Leninogorskoye</t>
  </si>
  <si>
    <t>Nurkazgan</t>
  </si>
  <si>
    <t>Obruchevskoe</t>
  </si>
  <si>
    <t>Ozernoe</t>
  </si>
  <si>
    <t>Ridder-Sokolny</t>
  </si>
  <si>
    <t>Sarioba</t>
  </si>
  <si>
    <t>Saryshagan</t>
  </si>
  <si>
    <t>Shemonaikhinskoe</t>
  </si>
  <si>
    <t>Shuak</t>
  </si>
  <si>
    <t>Shubinsky</t>
  </si>
  <si>
    <t>Starkovskoe</t>
  </si>
  <si>
    <t>Staroye Tailings</t>
  </si>
  <si>
    <t>Tarutin (Tarutinskoye)</t>
  </si>
  <si>
    <t>Tishinsky</t>
  </si>
  <si>
    <t>Tishinsky Tailings</t>
  </si>
  <si>
    <t>Varvara (Varvarinskoye)</t>
  </si>
  <si>
    <t>Vesennee (Vesenny)</t>
  </si>
  <si>
    <t>Yubileiny (Yubileinoe)</t>
  </si>
  <si>
    <t>Zhezkazgan-Zhomart Complex</t>
  </si>
  <si>
    <t>Bumbo</t>
  </si>
  <si>
    <t>Kenya</t>
  </si>
  <si>
    <t>Andash</t>
  </si>
  <si>
    <t>Kyrgyzstan</t>
  </si>
  <si>
    <t>Bozymchak (Boz Emchek)</t>
  </si>
  <si>
    <t>Chontash</t>
  </si>
  <si>
    <t>Kuru-Tegerek</t>
  </si>
  <si>
    <t>Mironovskoye</t>
  </si>
  <si>
    <t>Nasonovskoye</t>
  </si>
  <si>
    <t>Saryaygyr</t>
  </si>
  <si>
    <t>Sarybulak</t>
  </si>
  <si>
    <t>Severniy</t>
  </si>
  <si>
    <t>Talas (Taldy-Bulak)</t>
  </si>
  <si>
    <t>TB Lev.</t>
  </si>
  <si>
    <t>Ban Houei Mo</t>
  </si>
  <si>
    <t>Laos</t>
  </si>
  <si>
    <t>KTL (Kham Thong Lai)</t>
  </si>
  <si>
    <t>Long Chieng Track (LCT)</t>
  </si>
  <si>
    <t>Phu Kham</t>
  </si>
  <si>
    <t>Phu Taxan (Phuda)</t>
  </si>
  <si>
    <t>Sepon (Cu-Au)</t>
  </si>
  <si>
    <t>Bučim</t>
  </si>
  <si>
    <t>Macedonia</t>
  </si>
  <si>
    <t>Ilovica (Ilovitza)</t>
  </si>
  <si>
    <t>Faléa</t>
  </si>
  <si>
    <t>Mali</t>
  </si>
  <si>
    <t>Mengapur</t>
  </si>
  <si>
    <t>Malaysia</t>
  </si>
  <si>
    <t>Lohan Mamut Tailings</t>
  </si>
  <si>
    <t>Guelb Moghrein</t>
  </si>
  <si>
    <t>Mauritania</t>
  </si>
  <si>
    <t>Angangueo</t>
  </si>
  <si>
    <t>Mexico</t>
  </si>
  <si>
    <t>Aranzazu</t>
  </si>
  <si>
    <t>Arista-El Aguila</t>
  </si>
  <si>
    <t>Avino</t>
  </si>
  <si>
    <t>Azulitas</t>
  </si>
  <si>
    <t>Bahuerachi</t>
  </si>
  <si>
    <t>Bilbao</t>
  </si>
  <si>
    <t>Bismark</t>
  </si>
  <si>
    <t>Bolivar</t>
  </si>
  <si>
    <t>Buenavista del Cobre (Cananea)</t>
  </si>
  <si>
    <t>Buenavista Zinc</t>
  </si>
  <si>
    <t>Campo Morado / G-9</t>
  </si>
  <si>
    <t>Cascada</t>
  </si>
  <si>
    <t>Cerro del Gallo</t>
  </si>
  <si>
    <t>Chalchihuites</t>
  </si>
  <si>
    <t>Charcas-Las Eulalias</t>
  </si>
  <si>
    <t>Charcas-Santa Rosa</t>
  </si>
  <si>
    <t>Cobre Grande</t>
  </si>
  <si>
    <t>Cozamin</t>
  </si>
  <si>
    <t>Cuatro Hermanos</t>
  </si>
  <si>
    <t>Cumobabi</t>
  </si>
  <si>
    <t>El Arco</t>
  </si>
  <si>
    <t>El Barqueño</t>
  </si>
  <si>
    <t>El Batamote</t>
  </si>
  <si>
    <t>El Boleo</t>
  </si>
  <si>
    <t>El Cajón</t>
  </si>
  <si>
    <t>El Creston</t>
  </si>
  <si>
    <t>El Gochico (San Bernardo Raquel 3-3B)</t>
  </si>
  <si>
    <t>El Pilar</t>
  </si>
  <si>
    <t>El Tecolote (Reyna del Cobre) Tailings</t>
  </si>
  <si>
    <t>Gavilanes</t>
  </si>
  <si>
    <t>IMMSA Group</t>
  </si>
  <si>
    <t>Jesus Maria-Patrocinio</t>
  </si>
  <si>
    <t>La Balsa</t>
  </si>
  <si>
    <t>La Caridad</t>
  </si>
  <si>
    <t>La Florida-Barrigon (Mina La Lilly)</t>
  </si>
  <si>
    <t>La Joya (MMT-Santo Nino)</t>
  </si>
  <si>
    <t>La Negra</t>
  </si>
  <si>
    <t>La Reyna</t>
  </si>
  <si>
    <t>La Verde</t>
  </si>
  <si>
    <t>Los Chalchihuites</t>
  </si>
  <si>
    <t>Los Gatos</t>
  </si>
  <si>
    <t>Los Verdes</t>
  </si>
  <si>
    <t>Luz del Cobre-Calvario</t>
  </si>
  <si>
    <t>Madero (Francisco I. Madero)</t>
  </si>
  <si>
    <t>Malpica</t>
  </si>
  <si>
    <t>Media Luna</t>
  </si>
  <si>
    <t>Milpillas</t>
  </si>
  <si>
    <t>Naica</t>
  </si>
  <si>
    <t>Cosalá (Nuestra Señora-Zone 120)</t>
  </si>
  <si>
    <t>Piedras Verdes (Cobre del Mayo)</t>
  </si>
  <si>
    <t>Promontorio</t>
  </si>
  <si>
    <t>Rey de Plata</t>
  </si>
  <si>
    <t>Sabinas</t>
  </si>
  <si>
    <t>San Felipe</t>
  </si>
  <si>
    <t>San Javier-Cerro Verde</t>
  </si>
  <si>
    <t>San José de Gracia</t>
  </si>
  <si>
    <t>San Nicolas</t>
  </si>
  <si>
    <t>San Sebastian (Cu only)</t>
  </si>
  <si>
    <t>Santa Barbara-Progreso</t>
  </si>
  <si>
    <t>Santa Barbara-La Paz / Palo Blanco</t>
  </si>
  <si>
    <t>Santo Tomas</t>
  </si>
  <si>
    <t>Sierra Mojada</t>
  </si>
  <si>
    <t>Suaqui Verde</t>
  </si>
  <si>
    <t>Tameapa (Pico Prieto-Venado)</t>
  </si>
  <si>
    <t>Tepal</t>
  </si>
  <si>
    <t>Terrazas</t>
  </si>
  <si>
    <t>Tizapa</t>
  </si>
  <si>
    <t>Velardeña</t>
  </si>
  <si>
    <t>Washington</t>
  </si>
  <si>
    <t>Erdenet</t>
  </si>
  <si>
    <t>Mongolia</t>
  </si>
  <si>
    <t>Golden Hills (Bayan Airag)</t>
  </si>
  <si>
    <t>Kharmagtai Group</t>
  </si>
  <si>
    <t>Lookout Hill</t>
  </si>
  <si>
    <t>Oyu Tolgoi-Oyut</t>
  </si>
  <si>
    <t>Oyu Tolgoi-Hugo Dummett North</t>
  </si>
  <si>
    <t>Oyu Tolgoi-Hugo Dummett North Extension</t>
  </si>
  <si>
    <t>Oyu Tolgoi-Hugo Dummett South</t>
  </si>
  <si>
    <t>Oyu Tolgoi-Heruga ETG</t>
  </si>
  <si>
    <t>Oyu Tolgoi-Heruga OT</t>
  </si>
  <si>
    <t>Tsagaan Suvarga</t>
  </si>
  <si>
    <t>Tumurtui South</t>
  </si>
  <si>
    <t>Zuun Mod</t>
  </si>
  <si>
    <t>Monty Group</t>
  </si>
  <si>
    <t>Montenegro</t>
  </si>
  <si>
    <t>Agjgl (Agujgal)</t>
  </si>
  <si>
    <t>Morocco</t>
  </si>
  <si>
    <t>Akka</t>
  </si>
  <si>
    <t>Alous</t>
  </si>
  <si>
    <t>Amadouz</t>
  </si>
  <si>
    <t>Bouskour</t>
  </si>
  <si>
    <t>CMG (Hajar-Draâ Sfar-Tighardine-Amensif)</t>
  </si>
  <si>
    <t>Jbel Laassel</t>
  </si>
  <si>
    <t>Jbel N'Zourk</t>
  </si>
  <si>
    <t>Oumejrane (CMO)</t>
  </si>
  <si>
    <t>Tazalaght</t>
  </si>
  <si>
    <t>Tizert</t>
  </si>
  <si>
    <t>Mundonguara</t>
  </si>
  <si>
    <t>Mozambique</t>
  </si>
  <si>
    <t>Bawdwin</t>
  </si>
  <si>
    <t>Myanmar</t>
  </si>
  <si>
    <t>Monywa-Letpadaung</t>
  </si>
  <si>
    <t>Monywa-Sabetaung/Kyisintaung</t>
  </si>
  <si>
    <t>Dordabis-Koperberg</t>
  </si>
  <si>
    <t>Namibia</t>
  </si>
  <si>
    <t>Dordabis-RK</t>
  </si>
  <si>
    <t>Elbe (A-Gossan)</t>
  </si>
  <si>
    <t>Gross Otavi Central</t>
  </si>
  <si>
    <t>Haib</t>
  </si>
  <si>
    <t>Khusib Springs</t>
  </si>
  <si>
    <t>Klein Aub</t>
  </si>
  <si>
    <t>Kombat Group</t>
  </si>
  <si>
    <t>Kombat Tailings</t>
  </si>
  <si>
    <t>Kuiseb-Hope</t>
  </si>
  <si>
    <t>Matchless</t>
  </si>
  <si>
    <t>Oamites</t>
  </si>
  <si>
    <t>Okohongo</t>
  </si>
  <si>
    <t>Old Matchless</t>
  </si>
  <si>
    <t>Omitiomire</t>
  </si>
  <si>
    <t>Onganja (Elbe Onganja / Oganja)</t>
  </si>
  <si>
    <t>Ongombo</t>
  </si>
  <si>
    <t>Otjihase</t>
  </si>
  <si>
    <t>Sib</t>
  </si>
  <si>
    <t>Tschudi</t>
  </si>
  <si>
    <t>Tsongoari</t>
  </si>
  <si>
    <t>Tsumeb</t>
  </si>
  <si>
    <t>Tsumeb West</t>
  </si>
  <si>
    <t>Tsumeb West Tailings</t>
  </si>
  <si>
    <t>Uris</t>
  </si>
  <si>
    <t>Witvlei Pos</t>
  </si>
  <si>
    <t>Witvlei-Malachite Pan</t>
  </si>
  <si>
    <t>Witvlei-Okasewa</t>
  </si>
  <si>
    <t>Borosi Group-Rosita Stockpiles</t>
  </si>
  <si>
    <t>Nicaragua</t>
  </si>
  <si>
    <t>Borosi Group-Rosita Tailings</t>
  </si>
  <si>
    <t>Årdal</t>
  </si>
  <si>
    <t>Norway</t>
  </si>
  <si>
    <t>Asoren</t>
  </si>
  <si>
    <t>Bidjovagge</t>
  </si>
  <si>
    <t>Birtavarre</t>
  </si>
  <si>
    <t>Bleikvassli</t>
  </si>
  <si>
    <t>Bursi</t>
  </si>
  <si>
    <t>Dalen</t>
  </si>
  <si>
    <t>Ertelien</t>
  </si>
  <si>
    <t>Fjeldgruve</t>
  </si>
  <si>
    <t>Fonnfjell</t>
  </si>
  <si>
    <t>Furuhaugen</t>
  </si>
  <si>
    <t>Gjersvik</t>
  </si>
  <si>
    <t>Grevdal</t>
  </si>
  <si>
    <t>Grimsdalen</t>
  </si>
  <si>
    <t>Karenhaugen</t>
  </si>
  <si>
    <t>Malsa</t>
  </si>
  <si>
    <t>Mofjellet</t>
  </si>
  <si>
    <t>Mos Gruve</t>
  </si>
  <si>
    <t>Nussir</t>
  </si>
  <si>
    <t>Rieppe (Riehppegaisa)</t>
  </si>
  <si>
    <t>Skiftesmyr</t>
  </si>
  <si>
    <t>Skrattåsen (Skratås-Skrattas)</t>
  </si>
  <si>
    <t>Snertingdal (Ringsjoen)</t>
  </si>
  <si>
    <t>Stormyra</t>
  </si>
  <si>
    <t>Ulveryggen (Wolf Ridge/Repparfjord)</t>
  </si>
  <si>
    <t>Undal (Undals)</t>
  </si>
  <si>
    <t>Våddåss (Vaddas)</t>
  </si>
  <si>
    <t>Aswad</t>
  </si>
  <si>
    <t>Oman</t>
  </si>
  <si>
    <t>Daris</t>
  </si>
  <si>
    <t>Ghuzayn</t>
  </si>
  <si>
    <t>Khaznah</t>
  </si>
  <si>
    <t>Mahab 4</t>
  </si>
  <si>
    <t>Maqail South</t>
  </si>
  <si>
    <t>Mandoos</t>
  </si>
  <si>
    <t>Washihi-Mullaq-Al Ajal</t>
  </si>
  <si>
    <t>Dasht-e-Kain</t>
  </si>
  <si>
    <t>Pakistan</t>
  </si>
  <si>
    <t>Reko Diq JV</t>
  </si>
  <si>
    <t>Saindak (Sindak)</t>
  </si>
  <si>
    <t>Tanjeel</t>
  </si>
  <si>
    <t>Cerro Chorcha</t>
  </si>
  <si>
    <t>Panama</t>
  </si>
  <si>
    <t>Cerro Colorado (Panama)</t>
  </si>
  <si>
    <t>Cobre Panama-Balboa</t>
  </si>
  <si>
    <t>Cobre Panama-Botija</t>
  </si>
  <si>
    <t>Cobre Panama-Botija Abajo / Brazo</t>
  </si>
  <si>
    <t>Cobre Panama-Colina / Medio</t>
  </si>
  <si>
    <t>Cobre Panama-Valle Grande</t>
  </si>
  <si>
    <t>Palmilla</t>
  </si>
  <si>
    <t>Arie</t>
  </si>
  <si>
    <t>Papua New Guinea</t>
  </si>
  <si>
    <t>Panguna-Bougainville</t>
  </si>
  <si>
    <t>Frieda River-Horse/Ivaal/Trukai</t>
  </si>
  <si>
    <t>Frieda River-Koki</t>
  </si>
  <si>
    <t>Frieda River-Ekwai</t>
  </si>
  <si>
    <t>Frieda River-Nena</t>
  </si>
  <si>
    <t>Frieda River-Ok Nerenere</t>
  </si>
  <si>
    <t>Kainantu</t>
  </si>
  <si>
    <t>Kili Teke</t>
  </si>
  <si>
    <t>MMJV-Golpu</t>
  </si>
  <si>
    <t>MMJV-Nambonga</t>
  </si>
  <si>
    <t>Mount Kren</t>
  </si>
  <si>
    <t>Nakru-1 (Mount Nakru)</t>
  </si>
  <si>
    <t>Norac</t>
  </si>
  <si>
    <t>Ok Tedi</t>
  </si>
  <si>
    <t>Simuku (Simku, Simiku)</t>
  </si>
  <si>
    <t>Sinivit-Kavursuki</t>
  </si>
  <si>
    <t>Solwara 1</t>
  </si>
  <si>
    <t>Solwara 12</t>
  </si>
  <si>
    <t>Star Mountains (Futik-Olgal-Nong River)</t>
  </si>
  <si>
    <t>Wamum</t>
  </si>
  <si>
    <t>Yandera</t>
  </si>
  <si>
    <t>Aguila</t>
  </si>
  <si>
    <t>Peru</t>
  </si>
  <si>
    <t>Alpamarca</t>
  </si>
  <si>
    <t>AntaKori-Sinchao</t>
  </si>
  <si>
    <t>Antamina</t>
  </si>
  <si>
    <t>Antapaccay</t>
  </si>
  <si>
    <t>Antilla</t>
  </si>
  <si>
    <t>Ariana</t>
  </si>
  <si>
    <t>Atacocha</t>
  </si>
  <si>
    <t>Aurora</t>
  </si>
  <si>
    <t>Berenguela</t>
  </si>
  <si>
    <t>Cañariaco Norte</t>
  </si>
  <si>
    <t>Cerro Colorado (Peru)</t>
  </si>
  <si>
    <t>Cerro Corona</t>
  </si>
  <si>
    <t>Cerro de Pasco</t>
  </si>
  <si>
    <t>Cerro Lindo</t>
  </si>
  <si>
    <t>Cerro Negro</t>
  </si>
  <si>
    <t>Cerro Verde</t>
  </si>
  <si>
    <t>Chapi</t>
  </si>
  <si>
    <t>Chungar</t>
  </si>
  <si>
    <t>Chucapaca-Canahuire</t>
  </si>
  <si>
    <t>Cobriza</t>
  </si>
  <si>
    <t>Colquijirca</t>
  </si>
  <si>
    <t>Condestable-Raúl</t>
  </si>
  <si>
    <t>Constancia-Pampacancha</t>
  </si>
  <si>
    <t>Contonga</t>
  </si>
  <si>
    <t>Coricancha</t>
  </si>
  <si>
    <t>Coroccohuayca</t>
  </si>
  <si>
    <t>Cotabambas</t>
  </si>
  <si>
    <t>Cuajone</t>
  </si>
  <si>
    <t>El Galeno</t>
  </si>
  <si>
    <t>El Porvenir</t>
  </si>
  <si>
    <t>Haquira</t>
  </si>
  <si>
    <t>Hilarión</t>
  </si>
  <si>
    <t>Huaron</t>
  </si>
  <si>
    <t>Invicta</t>
  </si>
  <si>
    <t>Jasperoide</t>
  </si>
  <si>
    <t>Julcani</t>
  </si>
  <si>
    <t>La Arena</t>
  </si>
  <si>
    <t>La Granja</t>
  </si>
  <si>
    <t>Lara (Peru)</t>
  </si>
  <si>
    <t>Las Bambas</t>
  </si>
  <si>
    <t>Los Calatos</t>
  </si>
  <si>
    <t>Los Chancas</t>
  </si>
  <si>
    <t>Los Pinos</t>
  </si>
  <si>
    <t>Los Quenuales (Iscaycruz-Yauliyacu)</t>
  </si>
  <si>
    <t>Madam Elvira</t>
  </si>
  <si>
    <t>Magistral</t>
  </si>
  <si>
    <t>Marcapunta North/East</t>
  </si>
  <si>
    <t>Michiquillay</t>
  </si>
  <si>
    <t>Mina Justa (Marcona)</t>
  </si>
  <si>
    <t>Morococha</t>
  </si>
  <si>
    <t>Nazareth</t>
  </si>
  <si>
    <t>Ocaña-Irmin</t>
  </si>
  <si>
    <t>Pacococha</t>
  </si>
  <si>
    <t>Pashpap</t>
  </si>
  <si>
    <t>Pinaya</t>
  </si>
  <si>
    <t>Pukaqaqa</t>
  </si>
  <si>
    <t>Quechua</t>
  </si>
  <si>
    <t>Quellaveco</t>
  </si>
  <si>
    <t>Raura</t>
  </si>
  <si>
    <t>Rio Blanco-Whiteriver</t>
  </si>
  <si>
    <t>Río Seco</t>
  </si>
  <si>
    <t>Rondoní</t>
  </si>
  <si>
    <t>San Gabriel (Canteras del Hallazgo)</t>
  </si>
  <si>
    <t>San Sebastian</t>
  </si>
  <si>
    <t>Santa-Ana</t>
  </si>
  <si>
    <t>Santander-Magistral-Puajanca Soouth</t>
  </si>
  <si>
    <t>Tajo Norte (El Brocal North/West)</t>
  </si>
  <si>
    <t>Tantahuatay</t>
  </si>
  <si>
    <t>Tia Maria</t>
  </si>
  <si>
    <t>Toquepala</t>
  </si>
  <si>
    <t>Toromocho</t>
  </si>
  <si>
    <t>Trapiche</t>
  </si>
  <si>
    <t>Vinchos</t>
  </si>
  <si>
    <t>Yanacocha-Conga</t>
  </si>
  <si>
    <t>Yauli</t>
  </si>
  <si>
    <t>Yauricocha</t>
  </si>
  <si>
    <t>Zafranal-Victoria</t>
  </si>
  <si>
    <t>Amacan</t>
  </si>
  <si>
    <t>Philippines</t>
  </si>
  <si>
    <t>Aya Aya</t>
  </si>
  <si>
    <t>Balak-5</t>
  </si>
  <si>
    <t>Balatoc</t>
  </si>
  <si>
    <t>Basay</t>
  </si>
  <si>
    <t>Batong Buhay</t>
  </si>
  <si>
    <t>Black Mountain (Kennon-Southeast)</t>
  </si>
  <si>
    <t>Boneng Lobo</t>
  </si>
  <si>
    <t>Botilao</t>
  </si>
  <si>
    <t>Bumolo</t>
  </si>
  <si>
    <t>Comval Group</t>
  </si>
  <si>
    <t>Didipio (Dinkidi)</t>
  </si>
  <si>
    <t>Dilong (Hale-Mayabo)</t>
  </si>
  <si>
    <t>Dizon</t>
  </si>
  <si>
    <t>Dizon-Bayarong Tailings</t>
  </si>
  <si>
    <t>Far Southeast</t>
  </si>
  <si>
    <t>Hinoba-An (A1-Don Jose-Colet)</t>
  </si>
  <si>
    <t>Ino-Capayang</t>
  </si>
  <si>
    <t>Kilong-Olao (Kilongolao)</t>
  </si>
  <si>
    <t>King-King (Kingking)</t>
  </si>
  <si>
    <t>Lumbay</t>
  </si>
  <si>
    <t>Luna-Asiga</t>
  </si>
  <si>
    <t>Manag</t>
  </si>
  <si>
    <t>Mankayan (Guinaoang)</t>
  </si>
  <si>
    <t>Manlupo</t>
  </si>
  <si>
    <t>Mapula Group</t>
  </si>
  <si>
    <t>Marcopper-San Antonio</t>
  </si>
  <si>
    <t>Marian</t>
  </si>
  <si>
    <t>Matanlang (Larap)</t>
  </si>
  <si>
    <t>Padcal-Santo Tomas II</t>
  </si>
  <si>
    <t>Palidan-Mohong Hill</t>
  </si>
  <si>
    <t>Pisumpan</t>
  </si>
  <si>
    <t>Puray</t>
  </si>
  <si>
    <t>Rapu Rapu (Ungay-Malobago)</t>
  </si>
  <si>
    <t>San Fabian</t>
  </si>
  <si>
    <t>Silangan-Bayugo</t>
  </si>
  <si>
    <t>Silangan-Boyongan</t>
  </si>
  <si>
    <t>Sipilay</t>
  </si>
  <si>
    <t>Saint Anthony (San Antonio-Philex)</t>
  </si>
  <si>
    <t>Sulat</t>
  </si>
  <si>
    <t>Suguibon</t>
  </si>
  <si>
    <t>Suluakan</t>
  </si>
  <si>
    <t>Tampakan</t>
  </si>
  <si>
    <t>Tawi-Tawi</t>
  </si>
  <si>
    <t>Taysan</t>
  </si>
  <si>
    <t>Toledo-Carmen</t>
  </si>
  <si>
    <t>Toledo-Lutopan</t>
  </si>
  <si>
    <t>Victoria-Teresa</t>
  </si>
  <si>
    <t>Bytom Odrzański</t>
  </si>
  <si>
    <t>Poland</t>
  </si>
  <si>
    <t>Głogów</t>
  </si>
  <si>
    <t>Lubin-Małomice</t>
  </si>
  <si>
    <t>Myszków</t>
  </si>
  <si>
    <t>Niecka Grodziecka</t>
  </si>
  <si>
    <t>Nowy Kościół</t>
  </si>
  <si>
    <t>Radwanice-Gaworzyce</t>
  </si>
  <si>
    <t>Polkowice-Sieroszowice</t>
  </si>
  <si>
    <t>Retków-Ścinawa</t>
  </si>
  <si>
    <t>Rudna</t>
  </si>
  <si>
    <t>Wartowice (Konrad-Grodziec)</t>
  </si>
  <si>
    <t>Aljustrel</t>
  </si>
  <si>
    <t>Portugal</t>
  </si>
  <si>
    <t>Aljustrel-Fetais</t>
  </si>
  <si>
    <t>Aljustrel-Gavião</t>
  </si>
  <si>
    <t>Aljustrel-Moinho</t>
  </si>
  <si>
    <t>Neves Corvo</t>
  </si>
  <si>
    <t>Lagoa Salgada</t>
  </si>
  <si>
    <t>Salgadinho</t>
  </si>
  <si>
    <t>Cala Abajo</t>
  </si>
  <si>
    <t>Puerto Rico</t>
  </si>
  <si>
    <t>Rio Vivi</t>
  </si>
  <si>
    <t>Tanama-Helecho</t>
  </si>
  <si>
    <t>Baia Borsa</t>
  </si>
  <si>
    <t>Romania</t>
  </si>
  <si>
    <t>Baia Sprie</t>
  </si>
  <si>
    <t>Balta Plai</t>
  </si>
  <si>
    <t>Bolcana (Bolcana Troita)</t>
  </si>
  <si>
    <t>Bucium-Tarnita</t>
  </si>
  <si>
    <t>Cavnic-Boldut</t>
  </si>
  <si>
    <t>Deva</t>
  </si>
  <si>
    <t>Ilba-Handal</t>
  </si>
  <si>
    <t>Manaila</t>
  </si>
  <si>
    <t>Moldova Noua</t>
  </si>
  <si>
    <t>Musariu</t>
  </si>
  <si>
    <t>Roşia Poieni</t>
  </si>
  <si>
    <t>Rovina Valley (Rovina-Colnic-Ciresata)</t>
  </si>
  <si>
    <t>Sasca Montana</t>
  </si>
  <si>
    <t>Talagiu</t>
  </si>
  <si>
    <t>Valea Morii</t>
  </si>
  <si>
    <t>Agaksyr</t>
  </si>
  <si>
    <t>Russia</t>
  </si>
  <si>
    <t>Aidyrlinskoe</t>
  </si>
  <si>
    <t>Ak-Sug (Aksug)</t>
  </si>
  <si>
    <t>Alexandrinka</t>
  </si>
  <si>
    <t>Amurskoe</t>
  </si>
  <si>
    <t>Bakr Tau</t>
  </si>
  <si>
    <t>Balta Tau</t>
  </si>
  <si>
    <t>Barsuchiy Log</t>
  </si>
  <si>
    <t>Birgilda</t>
  </si>
  <si>
    <t>Burpala</t>
  </si>
  <si>
    <t>Bystrinskoye</t>
  </si>
  <si>
    <t>Bystrinskoe</t>
  </si>
  <si>
    <t>Bystrinsko-Shirinskoye</t>
  </si>
  <si>
    <t>Chebache</t>
  </si>
  <si>
    <t>Chernogorskoe</t>
  </si>
  <si>
    <t>Dalnee (Russia)</t>
  </si>
  <si>
    <t>Degdenreken (Piritovoe)</t>
  </si>
  <si>
    <t>Dzhusinskoe</t>
  </si>
  <si>
    <t>Fedorova</t>
  </si>
  <si>
    <t>Gai (Gaiskoye)</t>
  </si>
  <si>
    <t>Ishkinino</t>
  </si>
  <si>
    <t>Ivanovskoe (Ivanovskaya)</t>
  </si>
  <si>
    <t>Kaluginskoe</t>
  </si>
  <si>
    <t>Kamenushinskoe</t>
  </si>
  <si>
    <t>Karakul</t>
  </si>
  <si>
    <t>Kasarginskoe</t>
  </si>
  <si>
    <t>Kholodninskoe</t>
  </si>
  <si>
    <t>Khotoidokh</t>
  </si>
  <si>
    <t>Kiyalykh-Uzen</t>
  </si>
  <si>
    <t>Kingash Group</t>
  </si>
  <si>
    <t>Kola Peninsula</t>
  </si>
  <si>
    <t>Komaganskoe</t>
  </si>
  <si>
    <t>Komsomolskoe</t>
  </si>
  <si>
    <t>Korbalikha</t>
  </si>
  <si>
    <t>Krasnoe</t>
  </si>
  <si>
    <t>Kultuminskaya (Kultuminskoye)</t>
  </si>
  <si>
    <t>Kun-Manie Group</t>
  </si>
  <si>
    <t>Kyzyl Tashtyg (Tuva / Kyzyl-Tash Turk)</t>
  </si>
  <si>
    <t>Lekyn-Talbei</t>
  </si>
  <si>
    <t>Letnye</t>
  </si>
  <si>
    <t>Lora (Nakhtandjin)</t>
  </si>
  <si>
    <t>Maiskoe</t>
  </si>
  <si>
    <t>Malaya Pana-North Reef</t>
  </si>
  <si>
    <t>Malmyzh</t>
  </si>
  <si>
    <t>Maslovskoy</t>
  </si>
  <si>
    <t>Medgorskoe</t>
  </si>
  <si>
    <t>Miheevskoye</t>
  </si>
  <si>
    <t>Mountain General'skaya</t>
  </si>
  <si>
    <t>North Kaluga</t>
  </si>
  <si>
    <t>Novo-Shemurskoe</t>
  </si>
  <si>
    <t>Obor</t>
  </si>
  <si>
    <t>Osennee</t>
  </si>
  <si>
    <t>Perevalny</t>
  </si>
  <si>
    <t>Peschanka (Baimskoe)</t>
  </si>
  <si>
    <t>Podolskoe</t>
  </si>
  <si>
    <t>Pravo Ingamakit</t>
  </si>
  <si>
    <t xml:space="preserve">Rubtzovskoe </t>
  </si>
  <si>
    <t>Safyanovka (Saf'yanovka, Safyanovskoe)</t>
  </si>
  <si>
    <t>Sakin-I / II</t>
  </si>
  <si>
    <t>Salavat (Salavatskoe)</t>
  </si>
  <si>
    <t>Sulban Group</t>
  </si>
  <si>
    <t>Shaktama (Shakhtama)</t>
  </si>
  <si>
    <t>Sibay</t>
  </si>
  <si>
    <t>Sorsk (Sora-Sorskoe)</t>
  </si>
  <si>
    <t>Srednaya Padma</t>
  </si>
  <si>
    <t>Sultanovskoe</t>
  </si>
  <si>
    <t>Taimyr Peninsula (Nor’ilsk-Talnakh)</t>
  </si>
  <si>
    <t>Talganskoe</t>
  </si>
  <si>
    <t>Tarnyerskoe</t>
  </si>
  <si>
    <t>Tarutino (Tarutinsk-Tarutinskoe)</t>
  </si>
  <si>
    <t>Tominskoe</t>
  </si>
  <si>
    <t>Tubinskoe</t>
  </si>
  <si>
    <t>Tundrovskoe</t>
  </si>
  <si>
    <t>Uchaly</t>
  </si>
  <si>
    <t>Udokan</t>
  </si>
  <si>
    <t>Unkur</t>
  </si>
  <si>
    <t>Urskoe</t>
  </si>
  <si>
    <t>Uzelginskoe</t>
  </si>
  <si>
    <t>Valentina</t>
  </si>
  <si>
    <t>Valentorskoe</t>
  </si>
  <si>
    <t>Verkhnee</t>
  </si>
  <si>
    <t>Vostochno-Semenovskoe</t>
  </si>
  <si>
    <t>Vuruchuayvench</t>
  </si>
  <si>
    <t>Yaman Kasy</t>
  </si>
  <si>
    <t>Yubilenoe (Shekarabulak-II) (Porphyry)</t>
  </si>
  <si>
    <t>Yubilenoe (VMS)</t>
  </si>
  <si>
    <t>Yulalinskoe</t>
  </si>
  <si>
    <t>Zakharovskoe</t>
  </si>
  <si>
    <t>Zapadno-Ashchebutakskoe</t>
  </si>
  <si>
    <t>Zapadno-Ozernoe</t>
  </si>
  <si>
    <t>Zhireken</t>
  </si>
  <si>
    <t>Zimnyee</t>
  </si>
  <si>
    <t>Ar Ridanyah</t>
  </si>
  <si>
    <t>Saudi Arabia</t>
  </si>
  <si>
    <t>Al Amar</t>
  </si>
  <si>
    <t>Al Gehab</t>
  </si>
  <si>
    <t>Al Hajar</t>
  </si>
  <si>
    <t>Al Halahila</t>
  </si>
  <si>
    <t>Al Masane-Al Kobra (AMAK)</t>
  </si>
  <si>
    <t>Al Mehdadah</t>
  </si>
  <si>
    <t>As Safra</t>
  </si>
  <si>
    <t>Ash Sha'ib</t>
  </si>
  <si>
    <t>Ash Shizm</t>
  </si>
  <si>
    <t>Farah Garan</t>
  </si>
  <si>
    <t>Jabal Murryyi</t>
  </si>
  <si>
    <t>Jabal Sayid-Citadel</t>
  </si>
  <si>
    <t>Jadmah</t>
  </si>
  <si>
    <t>Khnaiguiyah</t>
  </si>
  <si>
    <t>Kutam</t>
  </si>
  <si>
    <t>Mahd adh Dahab</t>
  </si>
  <si>
    <t>Nuqrah North/South</t>
  </si>
  <si>
    <t>Rabathan</t>
  </si>
  <si>
    <t>Samran</t>
  </si>
  <si>
    <t>Shaab at Tare (Shaib at Tare)</t>
  </si>
  <si>
    <t>Shi'ib Al Lamisah (Shaib Lamisah)</t>
  </si>
  <si>
    <t>Umm Ad Dabah</t>
  </si>
  <si>
    <t>Umm Ad Damar</t>
  </si>
  <si>
    <t>Ajvalija</t>
  </si>
  <si>
    <t>Serbia</t>
  </si>
  <si>
    <t>Bor</t>
  </si>
  <si>
    <t>Borska Reka</t>
  </si>
  <si>
    <t>Cerova-Cementacija 1</t>
  </si>
  <si>
    <t>Chadine</t>
  </si>
  <si>
    <t>Coka Kuruga</t>
  </si>
  <si>
    <t>Coka Marin</t>
  </si>
  <si>
    <t>Cukaru-Peki (Timok JV)</t>
  </si>
  <si>
    <t>Dumitru Potok</t>
  </si>
  <si>
    <t>Jama (Brezoni-T)</t>
  </si>
  <si>
    <t>Kosmaj Babe</t>
  </si>
  <si>
    <t>Lajkovaca</t>
  </si>
  <si>
    <t>Majdanpek</t>
  </si>
  <si>
    <t>Mali Krivelj</t>
  </si>
  <si>
    <t>Parlozi</t>
  </si>
  <si>
    <t>Rechitsa</t>
  </si>
  <si>
    <t>Stancha</t>
  </si>
  <si>
    <t>Surdulica Group</t>
  </si>
  <si>
    <t>Tolishnitsa</t>
  </si>
  <si>
    <t>Tulare (Kiseljak-Yellow Creek)</t>
  </si>
  <si>
    <t>Valja Strzh</t>
  </si>
  <si>
    <t>Veliki Krivelj</t>
  </si>
  <si>
    <t>Banska Stiavnica 3-Slovinky</t>
  </si>
  <si>
    <t>Slovakia</t>
  </si>
  <si>
    <t>Lubietova-Orsblie (Banska Bystrica)</t>
  </si>
  <si>
    <t>Roznava 2 (Strieborna-Maria)</t>
  </si>
  <si>
    <t>Ŝtiavnica Group</t>
  </si>
  <si>
    <t>Voznica (Hodrusa)</t>
  </si>
  <si>
    <t>Vysoká-Zlatno</t>
  </si>
  <si>
    <t>Koloula (Guadalcanal JV)</t>
  </si>
  <si>
    <t>Solomon Islands</t>
  </si>
  <si>
    <t>Afplats-Leeuwkop Group</t>
  </si>
  <si>
    <t>South Africa</t>
  </si>
  <si>
    <t>Akanani</t>
  </si>
  <si>
    <t>Bafokeng-Rasimone</t>
  </si>
  <si>
    <t>Bakubung (Ledig-Frischgewaagd)</t>
  </si>
  <si>
    <t>Bathopele</t>
  </si>
  <si>
    <t>Berg (South Africa)</t>
  </si>
  <si>
    <t>Black Mountain (Deeps-Swartberg)</t>
  </si>
  <si>
    <t>Blue Ridge</t>
  </si>
  <si>
    <t>Boikgantsho</t>
  </si>
  <si>
    <t>Bokoni-Ga Phasha</t>
  </si>
  <si>
    <t>Booysendal North / South</t>
  </si>
  <si>
    <t>Chieftains Plain-Walhalla</t>
  </si>
  <si>
    <t>Concordia-Carolusberg Tailings</t>
  </si>
  <si>
    <t>Crocodile River</t>
  </si>
  <si>
    <t>Der Brochen</t>
  </si>
  <si>
    <t>Dishaba</t>
  </si>
  <si>
    <t>Eland</t>
  </si>
  <si>
    <t>Everest</t>
  </si>
  <si>
    <t>Everest North-Vygenhoek</t>
  </si>
  <si>
    <t>Everest South-Hoogland</t>
  </si>
  <si>
    <t>Garatau (Garatouw/Hoepakrantz/De Kom)</t>
  </si>
  <si>
    <t>Grootboom</t>
  </si>
  <si>
    <t>Grootboom Tailings</t>
  </si>
  <si>
    <t>Hoedspruit</t>
  </si>
  <si>
    <t>Imbasa</t>
  </si>
  <si>
    <t>Impala</t>
  </si>
  <si>
    <t>Impala (Pt only) Tailings</t>
  </si>
  <si>
    <t>Impala-RBR JV</t>
  </si>
  <si>
    <t>Inkosi</t>
  </si>
  <si>
    <t>Khomanani</t>
  </si>
  <si>
    <t>Kliprivier</t>
  </si>
  <si>
    <t>Kroondal (PSA)</t>
  </si>
  <si>
    <t>Kruidfontein</t>
  </si>
  <si>
    <t>Lesego</t>
  </si>
  <si>
    <t>Liger (Leeuwkop-Tigerpoort)</t>
  </si>
  <si>
    <t>Limpopo-Baobab/Doornvlei</t>
  </si>
  <si>
    <t>Limpopo-Dwaalkop</t>
  </si>
  <si>
    <t>Limpopo-Zebediela</t>
  </si>
  <si>
    <t>Loskop JV (Rietfontein/De Wagendrift)</t>
  </si>
  <si>
    <t>Magazynskraal 3JQ</t>
  </si>
  <si>
    <t>Mareesburg</t>
  </si>
  <si>
    <t>Marikana (Lonmin)</t>
  </si>
  <si>
    <t>Marikana (PSA)</t>
  </si>
  <si>
    <t>Marikana Tailings</t>
  </si>
  <si>
    <t>Marula</t>
  </si>
  <si>
    <t>Maseve-1/1a</t>
  </si>
  <si>
    <t>Maseve-3</t>
  </si>
  <si>
    <t>Millenium</t>
  </si>
  <si>
    <t>Modikwa</t>
  </si>
  <si>
    <t>Mogalakwena</t>
  </si>
  <si>
    <t>Mokopane</t>
  </si>
  <si>
    <t>Mototolo</t>
  </si>
  <si>
    <t>Mphahlele</t>
  </si>
  <si>
    <t>Nkomati</t>
  </si>
  <si>
    <t>O'Kiep Tailings</t>
  </si>
  <si>
    <t>Phalaborwa (Palabora)</t>
  </si>
  <si>
    <t>Pandora JV</t>
  </si>
  <si>
    <t>Phoenix Chrome-PGE Tailings</t>
  </si>
  <si>
    <t>Pilanesburg (Tuschenkomst-Ruighoek)</t>
  </si>
  <si>
    <t>Platreef (Flatreef-Turfspruit)</t>
  </si>
  <si>
    <t>Putsberg</t>
  </si>
  <si>
    <t>Rooderand (Platmin)</t>
  </si>
  <si>
    <t>Rooderand (Platinum Australia)</t>
  </si>
  <si>
    <t>Rooipoort</t>
  </si>
  <si>
    <t>Rustenburg-Union Tailings</t>
  </si>
  <si>
    <t>Salt River</t>
  </si>
  <si>
    <t>Schietfontein</t>
  </si>
  <si>
    <t>Sedibelo</t>
  </si>
  <si>
    <t>Sedibelo West</t>
  </si>
  <si>
    <t>Sheba's Ridge</t>
  </si>
  <si>
    <t>Siphumelele</t>
  </si>
  <si>
    <t>Smokey Hills</t>
  </si>
  <si>
    <t>Spitzkop-Kennedy's Vale</t>
  </si>
  <si>
    <t>Thembelani-Khuseleka</t>
  </si>
  <si>
    <t>Tjate</t>
  </si>
  <si>
    <t>Tubatse (Eerste Geluk-Nooitverwacht)</t>
  </si>
  <si>
    <t>Tumela</t>
  </si>
  <si>
    <t>Twickenham</t>
  </si>
  <si>
    <t>Two Rivers</t>
  </si>
  <si>
    <t>Union North/South</t>
  </si>
  <si>
    <t>Volspruit (South Africa)</t>
  </si>
  <si>
    <t>War Springs (Oorlogsfontein)</t>
  </si>
  <si>
    <t>Waterberg</t>
  </si>
  <si>
    <t>Witkleifontein</t>
  </si>
  <si>
    <t>Zilkaatsnek</t>
  </si>
  <si>
    <t>Zondereinde (Northam)</t>
  </si>
  <si>
    <t>Zondernaam</t>
  </si>
  <si>
    <t>Geumryong</t>
  </si>
  <si>
    <t>South Korea</t>
  </si>
  <si>
    <t>Sinyemi</t>
  </si>
  <si>
    <t>Uljin</t>
  </si>
  <si>
    <t>Yeonhwa II</t>
  </si>
  <si>
    <t>Aguablanca</t>
  </si>
  <si>
    <t>Spain</t>
  </si>
  <si>
    <t>Aguas Teñidas-La Magdalena</t>
  </si>
  <si>
    <t>Arinteiro</t>
  </si>
  <si>
    <t>Aznalcollar</t>
  </si>
  <si>
    <t>Bama</t>
  </si>
  <si>
    <t>Castillo Buitron</t>
  </si>
  <si>
    <t>Cobre Las Cruces</t>
  </si>
  <si>
    <t>Cueva de la Mora</t>
  </si>
  <si>
    <t>El Carpio</t>
  </si>
  <si>
    <t>El Valle-Boinás/Carlés</t>
  </si>
  <si>
    <t>Fornás</t>
  </si>
  <si>
    <t>Grupo Malagon</t>
  </si>
  <si>
    <t>La Esperanza (Angostura)</t>
  </si>
  <si>
    <t>La Romanera</t>
  </si>
  <si>
    <t>La Zarza</t>
  </si>
  <si>
    <t>Lagunazo</t>
  </si>
  <si>
    <t>Lomero-Poyatos</t>
  </si>
  <si>
    <t>Masa Valverde</t>
  </si>
  <si>
    <t>Monte Romero</t>
  </si>
  <si>
    <t>Poderosa</t>
  </si>
  <si>
    <t>Rio Tinto</t>
  </si>
  <si>
    <t>San Miguel</t>
  </si>
  <si>
    <t>San Telmo</t>
  </si>
  <si>
    <t>Sierrecilla</t>
  </si>
  <si>
    <t>Sotiel-Migollas</t>
  </si>
  <si>
    <t>Toral</t>
  </si>
  <si>
    <t>Vuelta Falsa</t>
  </si>
  <si>
    <t>Abu Samar</t>
  </si>
  <si>
    <t>Sudan</t>
  </si>
  <si>
    <t>Hadayamet</t>
  </si>
  <si>
    <t>Hassaï South (VMS only)</t>
  </si>
  <si>
    <t>Hadal Awatib East</t>
  </si>
  <si>
    <t>Hofrat-en-Nasah</t>
  </si>
  <si>
    <t>South Sudan</t>
  </si>
  <si>
    <t>Adak</t>
  </si>
  <si>
    <t>Sweden</t>
  </si>
  <si>
    <t xml:space="preserve">Aitik </t>
  </si>
  <si>
    <t>Bjurliden</t>
  </si>
  <si>
    <t>Bjurtrask (Norra-Södra)</t>
  </si>
  <si>
    <t>Boliden Group</t>
  </si>
  <si>
    <t xml:space="preserve">Brännorna </t>
  </si>
  <si>
    <t>Bunsås</t>
  </si>
  <si>
    <t>Falun</t>
  </si>
  <si>
    <t>Gårkälen (Grakalen)</t>
  </si>
  <si>
    <t>Garpenberg</t>
  </si>
  <si>
    <t>Gelvenakko</t>
  </si>
  <si>
    <t>Gladhammar</t>
  </si>
  <si>
    <t>Huornaisenvuoma</t>
  </si>
  <si>
    <t>Kittelgruvan</t>
  </si>
  <si>
    <t>Lainejaur</t>
  </si>
  <si>
    <t>Lappvattnet</t>
  </si>
  <si>
    <t>Laver</t>
  </si>
  <si>
    <t>Levimalmen (Levi)</t>
  </si>
  <si>
    <t>Lulepotten</t>
  </si>
  <si>
    <t>Mörkliden (1-2-4)</t>
  </si>
  <si>
    <t>Nautanen</t>
  </si>
  <si>
    <t>Norra-Barsele</t>
  </si>
  <si>
    <t>Norra-Norrliden</t>
  </si>
  <si>
    <t>Nyborg</t>
  </si>
  <si>
    <t>Pahtohavare</t>
  </si>
  <si>
    <t>Rakkurijarvi-Discovery Zone</t>
  </si>
  <si>
    <t>Remdalen (Ljusnedals Gruva )</t>
  </si>
  <si>
    <t>Rockliden</t>
  </si>
  <si>
    <t>Ror</t>
  </si>
  <si>
    <t>Stekenjokk</t>
  </si>
  <si>
    <t>Storsjö Kapell</t>
  </si>
  <si>
    <t>Sylarna</t>
  </si>
  <si>
    <t>Tallberg</t>
  </si>
  <si>
    <t>Tjokkola</t>
  </si>
  <si>
    <t>Viken (Myrviken)</t>
  </si>
  <si>
    <t>Vindelgransele</t>
  </si>
  <si>
    <t>Viscaria</t>
  </si>
  <si>
    <t>Zinkgruvan (Cu-Zn only)</t>
  </si>
  <si>
    <t>Chimei</t>
  </si>
  <si>
    <t>Taiwan</t>
  </si>
  <si>
    <t>Bulyanhulu</t>
  </si>
  <si>
    <t>Tanzania</t>
  </si>
  <si>
    <t>Buzwagi</t>
  </si>
  <si>
    <t>Kabanga</t>
  </si>
  <si>
    <t>Mibango (Kapalagulu)</t>
  </si>
  <si>
    <t>Nachingwea-Ntaka Hill</t>
  </si>
  <si>
    <t>Phu Lon</t>
  </si>
  <si>
    <t>Thailand</t>
  </si>
  <si>
    <t>PUT 1/2</t>
  </si>
  <si>
    <t>Akkoy</t>
  </si>
  <si>
    <t>Turkey</t>
  </si>
  <si>
    <t>Akarsen</t>
  </si>
  <si>
    <t>Asarcik</t>
  </si>
  <si>
    <t>Ayazmant</t>
  </si>
  <si>
    <t>Bakýrçay</t>
  </si>
  <si>
    <t>Balcili-Yüksekoba</t>
  </si>
  <si>
    <t>Balikesir-Havran-Tepeoba</t>
  </si>
  <si>
    <t>Başköy</t>
  </si>
  <si>
    <t>Borcka</t>
  </si>
  <si>
    <t>Çayeli</t>
  </si>
  <si>
    <t>Cerattepe (Kafkasor)</t>
  </si>
  <si>
    <t>Cevizlidere</t>
  </si>
  <si>
    <t>Çöpler (Cukurdere)</t>
  </si>
  <si>
    <t>Demirboku</t>
  </si>
  <si>
    <t>Dereköy-Karadere</t>
  </si>
  <si>
    <t>Ergani (Anayatak-Mihrapdag-Weiss)</t>
  </si>
  <si>
    <t>Gumushane</t>
  </si>
  <si>
    <t>Güselyayla (Güzelyayla-Maçka-Trabzon)</t>
  </si>
  <si>
    <t>Hacan</t>
  </si>
  <si>
    <t>Halilağa</t>
  </si>
  <si>
    <t>Hanönü</t>
  </si>
  <si>
    <t>Harkoy (Harkkoy)</t>
  </si>
  <si>
    <t>Hot Maden</t>
  </si>
  <si>
    <t>Ikiztepe Hill</t>
  </si>
  <si>
    <t>Ikiztepeler</t>
  </si>
  <si>
    <t>Irsahan</t>
  </si>
  <si>
    <t>Israil</t>
  </si>
  <si>
    <t>Kalkanli</t>
  </si>
  <si>
    <t>Kankoy</t>
  </si>
  <si>
    <t>Karakartal</t>
  </si>
  <si>
    <t>Kastamonu Küre (Asikoy)</t>
  </si>
  <si>
    <t>Kayabasi (Kankoy)</t>
  </si>
  <si>
    <t>Kisecik</t>
  </si>
  <si>
    <t>Kizilkaya</t>
  </si>
  <si>
    <t>Kostere</t>
  </si>
  <si>
    <t>Kotarakdere</t>
  </si>
  <si>
    <t>Küçükdağ-TV Tower</t>
  </si>
  <si>
    <t>Kure (Asikoy-Bakibaba)</t>
  </si>
  <si>
    <t>Kutlular (Sürmene)</t>
  </si>
  <si>
    <t>Kuvarshan</t>
  </si>
  <si>
    <t>Lahanos</t>
  </si>
  <si>
    <t>Mastra</t>
  </si>
  <si>
    <t>Meydancik</t>
  </si>
  <si>
    <t>Muratdere</t>
  </si>
  <si>
    <t>Murgul (Damar-Anayatak-Çakmakkaya)</t>
  </si>
  <si>
    <t>Ortaklar</t>
  </si>
  <si>
    <t>Salinbaş-Ardala</t>
  </si>
  <si>
    <t>Sarýçayýryayla</t>
  </si>
  <si>
    <t>Seyitler</t>
  </si>
  <si>
    <t>Siirt-Madenköy</t>
  </si>
  <si>
    <t>Sinkot</t>
  </si>
  <si>
    <t>Sukrupasa Group</t>
  </si>
  <si>
    <t>Tepeoba</t>
  </si>
  <si>
    <t>Topukdere</t>
  </si>
  <si>
    <t>Tunca</t>
  </si>
  <si>
    <t>Ulutaţ (Ulutaş)</t>
  </si>
  <si>
    <t>Yenice</t>
  </si>
  <si>
    <t>Yenipazar</t>
  </si>
  <si>
    <t>Ýkiztepe (Kýrklareli)</t>
  </si>
  <si>
    <t>Yusufeli-Taç (Red Mountain-Kizildag)</t>
  </si>
  <si>
    <t>Kasese-Kilembe</t>
  </si>
  <si>
    <t>Uganda</t>
  </si>
  <si>
    <t>Coed y Brenin</t>
  </si>
  <si>
    <t>UK</t>
  </si>
  <si>
    <t>Gairloch</t>
  </si>
  <si>
    <t>South Crofty-Upper Mine Zone</t>
  </si>
  <si>
    <t>Parys Mountain</t>
  </si>
  <si>
    <t>Ajo</t>
  </si>
  <si>
    <t>USA</t>
  </si>
  <si>
    <t>Alder Pond</t>
  </si>
  <si>
    <t>Allard</t>
  </si>
  <si>
    <t>Ambler</t>
  </si>
  <si>
    <t>Andersonville (Zone 18-24)</t>
  </si>
  <si>
    <t>Ann Mason</t>
  </si>
  <si>
    <t>Antler (Vendetta)</t>
  </si>
  <si>
    <t>B&amp;C Springs</t>
  </si>
  <si>
    <t>Babbit-Minnamax</t>
  </si>
  <si>
    <t>Back Forty</t>
  </si>
  <si>
    <t>Bagdad</t>
  </si>
  <si>
    <t>Bald Mountain (Kirwin)</t>
  </si>
  <si>
    <t>Barrett</t>
  </si>
  <si>
    <t>Baultoff</t>
  </si>
  <si>
    <t>Bear-Lagomarsino</t>
  </si>
  <si>
    <t>Beavertown</t>
  </si>
  <si>
    <t>Benbow</t>
  </si>
  <si>
    <t>Bend</t>
  </si>
  <si>
    <t>Big Hill</t>
  </si>
  <si>
    <t>Bingham Canyon</t>
  </si>
  <si>
    <t>Birch Lake</t>
  </si>
  <si>
    <t>Black Butte-Johnyy Lee</t>
  </si>
  <si>
    <t>Blue Hill</t>
  </si>
  <si>
    <t>Blue Moon</t>
  </si>
  <si>
    <t>Bobcat Gulch</t>
  </si>
  <si>
    <t>Bohemia Basin (Basin-Takanis-Flapjack)</t>
  </si>
  <si>
    <t>Bond Creek</t>
  </si>
  <si>
    <t>Boss-Bixby</t>
  </si>
  <si>
    <t>BT</t>
  </si>
  <si>
    <t>Buckingham-Copper Basin (Nevada)</t>
  </si>
  <si>
    <t>Butte Group</t>
  </si>
  <si>
    <t>C.O.D.-Kingman Tailings</t>
  </si>
  <si>
    <t>Caribou Dome (Denali)</t>
  </si>
  <si>
    <t>Carl Creek</t>
  </si>
  <si>
    <t>Carlota</t>
  </si>
  <si>
    <t>Cashin</t>
  </si>
  <si>
    <t>Catheart Mountain</t>
  </si>
  <si>
    <t>Cave Peak</t>
  </si>
  <si>
    <t>Chilito</t>
  </si>
  <si>
    <t>Chino (Santa Rita)</t>
  </si>
  <si>
    <t>Christmas</t>
  </si>
  <si>
    <t>Coal Creek</t>
  </si>
  <si>
    <t xml:space="preserve">Cobre </t>
  </si>
  <si>
    <t>Cochise/Bisbee</t>
  </si>
  <si>
    <t>Contact</t>
  </si>
  <si>
    <t>Continental (Hanover Mountain)</t>
  </si>
  <si>
    <t>Copper Basin (Arizona)</t>
  </si>
  <si>
    <t>Copper Bullion (Rua Cove)</t>
  </si>
  <si>
    <t>Copper Creek</t>
  </si>
  <si>
    <t>Copper Flat</t>
  </si>
  <si>
    <t>Copper King</t>
  </si>
  <si>
    <t>Copperwood</t>
  </si>
  <si>
    <t>Crescent Creek</t>
  </si>
  <si>
    <t>Creta</t>
  </si>
  <si>
    <t>Crypto</t>
  </si>
  <si>
    <t>Cumo</t>
  </si>
  <si>
    <t>Delta (DD North)</t>
  </si>
  <si>
    <t>Dragoon</t>
  </si>
  <si>
    <t>Dry Creek North</t>
  </si>
  <si>
    <t>Dunka Pit</t>
  </si>
  <si>
    <t>Dunka Road (underground)</t>
  </si>
  <si>
    <t>DW-LP</t>
  </si>
  <si>
    <t>Dynamite</t>
  </si>
  <si>
    <t>Eagle (USA)</t>
  </si>
  <si>
    <t>Eisenbrey (Thornapple)</t>
  </si>
  <si>
    <t>Emerald Isle</t>
  </si>
  <si>
    <t>Emigrant Gulch</t>
  </si>
  <si>
    <t>Emigrant-DUV</t>
  </si>
  <si>
    <t>Empire</t>
  </si>
  <si>
    <t>Florence (Poston Butte)</t>
  </si>
  <si>
    <t>Four Metals</t>
  </si>
  <si>
    <t>Funter Bay</t>
  </si>
  <si>
    <t>Gabbs Group</t>
  </si>
  <si>
    <t>Galena (AgCu)</t>
  </si>
  <si>
    <t>Gibson (Summit)</t>
  </si>
  <si>
    <t>Glacier Peak</t>
  </si>
  <si>
    <t>Gold Mountain</t>
  </si>
  <si>
    <t>Golden Dream-Elkhorn</t>
  </si>
  <si>
    <t>Gunnison-North Star</t>
  </si>
  <si>
    <t>Haines Creek-Palmer</t>
  </si>
  <si>
    <t>Heddleston</t>
  </si>
  <si>
    <t>Hermosa-Central</t>
  </si>
  <si>
    <t>Hermosa-Taylor</t>
  </si>
  <si>
    <t>Higdon</t>
  </si>
  <si>
    <t>Horsfield</t>
  </si>
  <si>
    <t>Idaho Cobalt (Ram)</t>
  </si>
  <si>
    <t>Iron Creek</t>
  </si>
  <si>
    <t>JF</t>
  </si>
  <si>
    <t>Johnson Camp</t>
  </si>
  <si>
    <t>Kasaan Peninsula</t>
  </si>
  <si>
    <t>Kay</t>
  </si>
  <si>
    <t>Kelsey</t>
  </si>
  <si>
    <t>Keweenaw-543S Copper</t>
  </si>
  <si>
    <t>Keweenaw Group</t>
  </si>
  <si>
    <t>Kona Dolomite</t>
  </si>
  <si>
    <t>Korn Kob</t>
  </si>
  <si>
    <t>Ledre Ridge</t>
  </si>
  <si>
    <t>Liberty (Hall-Tonopah)</t>
  </si>
  <si>
    <t>Lights Creek (Superior-Moonlight-Engels)</t>
  </si>
  <si>
    <t>Lisbon Valley</t>
  </si>
  <si>
    <t>Local Boy</t>
  </si>
  <si>
    <t>Lone Mountain (Upper Lake Valley)</t>
  </si>
  <si>
    <t>Lone Mountain (Lower Paleozoic)</t>
  </si>
  <si>
    <t>Lone Star (Freeport)</t>
  </si>
  <si>
    <t>Lone Star (Huakan)</t>
  </si>
  <si>
    <t>Longshot Ridge-Copper Queen</t>
  </si>
  <si>
    <t>Lonesome Pine-Esther</t>
  </si>
  <si>
    <t>Lynne</t>
  </si>
  <si>
    <t>MacArthur</t>
  </si>
  <si>
    <t>Mangum</t>
  </si>
  <si>
    <t>Margerie Glacier</t>
  </si>
  <si>
    <t>Maturi-Maturi Southwest</t>
  </si>
  <si>
    <t>Mazama</t>
  </si>
  <si>
    <t>Mesaba (Babbit)</t>
  </si>
  <si>
    <t>Miami</t>
  </si>
  <si>
    <t>Middle Fork</t>
  </si>
  <si>
    <t>Mineral Butte</t>
  </si>
  <si>
    <t>Mineral Park (Ithaca Peak)</t>
  </si>
  <si>
    <t>Mirror Harbor</t>
  </si>
  <si>
    <t>Mission</t>
  </si>
  <si>
    <t>Missoula National</t>
  </si>
  <si>
    <t>Montanore (Rock Lake)</t>
  </si>
  <si>
    <t>Moonlight (Engels-Superior)</t>
  </si>
  <si>
    <t>Morenci</t>
  </si>
  <si>
    <t>Mouat</t>
  </si>
  <si>
    <t>Mount Chase</t>
  </si>
  <si>
    <t>Mount Margaret</t>
  </si>
  <si>
    <t>Mount Tolman</t>
  </si>
  <si>
    <t>Needle Creek-Stinkingwater</t>
  </si>
  <si>
    <t>Niagara</t>
  </si>
  <si>
    <t>Niblack (Lookout-Trio)</t>
  </si>
  <si>
    <t>North Fork Snoqualmie River</t>
  </si>
  <si>
    <t>NorthMet (Dunka Road)</t>
  </si>
  <si>
    <t>Nunatak</t>
  </si>
  <si>
    <t>Nye Basin</t>
  </si>
  <si>
    <t>O.K. (OK)</t>
  </si>
  <si>
    <t>Omar</t>
  </si>
  <si>
    <t>Oracle Ridge</t>
  </si>
  <si>
    <t>Orange Hill</t>
  </si>
  <si>
    <t>Ortiz-Lukas Canyon</t>
  </si>
  <si>
    <t>Palmer</t>
  </si>
  <si>
    <t>Pebble</t>
  </si>
  <si>
    <t>Pelican</t>
  </si>
  <si>
    <t>Phoenix (mill+heap leach)</t>
  </si>
  <si>
    <t>Pilot Mountain-Desert Mountain</t>
  </si>
  <si>
    <t>Pima</t>
  </si>
  <si>
    <t>Pine Flat</t>
  </si>
  <si>
    <t>Pinto Valley-Miami</t>
  </si>
  <si>
    <t>Pinto Valley</t>
  </si>
  <si>
    <t>Pumpkin Hollow (West/East)</t>
  </si>
  <si>
    <t>Pyramid</t>
  </si>
  <si>
    <t>Ray</t>
  </si>
  <si>
    <t>Red Hills (Arizona)</t>
  </si>
  <si>
    <t>Red Hills (Texas)</t>
  </si>
  <si>
    <t>Red Ledge</t>
  </si>
  <si>
    <t>Red Mountain</t>
  </si>
  <si>
    <t>Resolution</t>
  </si>
  <si>
    <t>Revenue-Virginius</t>
  </si>
  <si>
    <t>Rialto</t>
  </si>
  <si>
    <t>Robinson (Ely-Ruth)</t>
  </si>
  <si>
    <t>Rock Creek</t>
  </si>
  <si>
    <t>Rosemont (Helvetia)</t>
  </si>
  <si>
    <t>Round Top</t>
  </si>
  <si>
    <t>Safford (Dos Pobres)</t>
  </si>
  <si>
    <t>San Manuel-Kalamazoo</t>
  </si>
  <si>
    <t>Sanchez</t>
  </si>
  <si>
    <t>Serpentine</t>
  </si>
  <si>
    <t>SFS (Copper Queen)</t>
  </si>
  <si>
    <t>Sheep Mountain (Castle Cu)</t>
  </si>
  <si>
    <t>Sierrita</t>
  </si>
  <si>
    <t>Silver Bell</t>
  </si>
  <si>
    <t>Silver Creek</t>
  </si>
  <si>
    <t>Snipe Bay</t>
  </si>
  <si>
    <t>Snowstorm</t>
  </si>
  <si>
    <t>Southwest Tintic</t>
  </si>
  <si>
    <t>Spruce Road</t>
  </si>
  <si>
    <t>Squaw Peak</t>
  </si>
  <si>
    <t>Stillwater-East Boulder</t>
  </si>
  <si>
    <t>Stray Elephant</t>
  </si>
  <si>
    <t>Strong &amp; Harris</t>
  </si>
  <si>
    <t>Sumdum</t>
  </si>
  <si>
    <t>Sun (Picnic Creek-Hot)</t>
  </si>
  <si>
    <t>Sunnyside</t>
  </si>
  <si>
    <t>Sunrise</t>
  </si>
  <si>
    <t>Sunshine-East Sunshine</t>
  </si>
  <si>
    <t>Superior East</t>
  </si>
  <si>
    <t>Swansea</t>
  </si>
  <si>
    <t>Tamarack North</t>
  </si>
  <si>
    <t>Taurus East/West</t>
  </si>
  <si>
    <t>Tohono</t>
  </si>
  <si>
    <t>Tomichi</t>
  </si>
  <si>
    <t>Troy (Spar Lake)</t>
  </si>
  <si>
    <t>Turner-Albright</t>
  </si>
  <si>
    <t>Turquoise</t>
  </si>
  <si>
    <t>Twin Bridges</t>
  </si>
  <si>
    <t>Twin Buttes</t>
  </si>
  <si>
    <t>Two Peaks (Mine Canyon)</t>
  </si>
  <si>
    <t>Tyrone</t>
  </si>
  <si>
    <t>Upper Kobuk-Arctic</t>
  </si>
  <si>
    <t>Upper Kobuk-Bornite/Ruby Creek</t>
  </si>
  <si>
    <t>Van Dyke</t>
  </si>
  <si>
    <t>Vekol Hills</t>
  </si>
  <si>
    <t>Ventura</t>
  </si>
  <si>
    <t>Vermillion River</t>
  </si>
  <si>
    <t>Victoria (Nevada) (incl. Stockpiles)</t>
  </si>
  <si>
    <t>Wetlegs</t>
  </si>
  <si>
    <t>Whistler</t>
  </si>
  <si>
    <t>White Mesa</t>
  </si>
  <si>
    <t>White Pine (Nonesuch)</t>
  </si>
  <si>
    <t>WTF</t>
  </si>
  <si>
    <t>Yerington</t>
  </si>
  <si>
    <t>Zackly</t>
  </si>
  <si>
    <t>Zonia</t>
  </si>
  <si>
    <t>Dalnee (Uzbekistan)</t>
  </si>
  <si>
    <t>Uzbekistan</t>
  </si>
  <si>
    <t>Kal’makyr (Almalyk)</t>
  </si>
  <si>
    <t>Khandiza</t>
  </si>
  <si>
    <t>Kyzata</t>
  </si>
  <si>
    <t>Sarycheku</t>
  </si>
  <si>
    <t>Brisas</t>
  </si>
  <si>
    <t>Venezuela</t>
  </si>
  <si>
    <t>De Lima II</t>
  </si>
  <si>
    <t>Ban Phuc</t>
  </si>
  <si>
    <t>Vietnam</t>
  </si>
  <si>
    <t>Nui Phao</t>
  </si>
  <si>
    <t>Sin Quyen</t>
  </si>
  <si>
    <t>Baluba (Center)</t>
  </si>
  <si>
    <t>Zambia</t>
  </si>
  <si>
    <t>Baluba East</t>
  </si>
  <si>
    <t>Chambishi Cu-Co Tailings</t>
  </si>
  <si>
    <t>Chambishi (Main)</t>
  </si>
  <si>
    <t>Chambishi (West)</t>
  </si>
  <si>
    <t>Chambishi (Southeast)</t>
  </si>
  <si>
    <t>Cheowa-Chayinda-Chalimbana</t>
  </si>
  <si>
    <t>Chibuluma South</t>
  </si>
  <si>
    <t>Chifupu</t>
  </si>
  <si>
    <t>Kakoso Tailings</t>
  </si>
  <si>
    <t>Kalengwa (incl. Stockpiles)</t>
  </si>
  <si>
    <t>Kalengwa Tailings</t>
  </si>
  <si>
    <t>Kangaluwi-Chisawa-Kalulu</t>
  </si>
  <si>
    <t>Kansanshi</t>
  </si>
  <si>
    <t>Konkola-Nchanga-Nampundwe</t>
  </si>
  <si>
    <t>Lubambe-Lubambe Extension</t>
  </si>
  <si>
    <t>Lumwana (Chimiwungo / Malundwe)</t>
  </si>
  <si>
    <t>Mashiba</t>
  </si>
  <si>
    <t>Mashiba B</t>
  </si>
  <si>
    <t>Mkushi</t>
  </si>
  <si>
    <t>Mokambo</t>
  </si>
  <si>
    <t>Mopani-Mufulira</t>
  </si>
  <si>
    <t>Mopani-Nkana</t>
  </si>
  <si>
    <t>Mopani-Nkana Tailings</t>
  </si>
  <si>
    <t>Muliashi North</t>
  </si>
  <si>
    <t>Muliashi South</t>
  </si>
  <si>
    <t>Mumbwa-Kitumba</t>
  </si>
  <si>
    <t>Mufumbwe</t>
  </si>
  <si>
    <t>Mwambashi</t>
  </si>
  <si>
    <t>Nama (A-C-D)</t>
  </si>
  <si>
    <t>Ndola</t>
  </si>
  <si>
    <t>Samba</t>
  </si>
  <si>
    <t>Sasare Eagle Eye</t>
  </si>
  <si>
    <t>Trident-Sentinel</t>
  </si>
  <si>
    <t>Unki-Main Sulphide Zone</t>
  </si>
  <si>
    <t>Zimbabwe</t>
  </si>
  <si>
    <t>Mimosa Group (North Hill-South Hill-Far South Hill)</t>
  </si>
  <si>
    <t>Bokai North/South</t>
  </si>
  <si>
    <t>Zimplats Group (Ngezi-Hartley)</t>
  </si>
  <si>
    <t>Chironde</t>
  </si>
  <si>
    <t>Serui</t>
  </si>
  <si>
    <t>ResV ktNi</t>
  </si>
  <si>
    <t>ResC ktNi</t>
  </si>
  <si>
    <t>Devolli Group</t>
  </si>
  <si>
    <t>Kukes-Krume-Lure</t>
  </si>
  <si>
    <t>Librazhd-Pogradec</t>
  </si>
  <si>
    <t>Avalon-Bulong</t>
  </si>
  <si>
    <t>Avebury</t>
  </si>
  <si>
    <t>Bamboo Creek</t>
  </si>
  <si>
    <t>Barnes Hill</t>
  </si>
  <si>
    <t>Binti Binti</t>
  </si>
  <si>
    <t>Black Hills-North Monger</t>
  </si>
  <si>
    <t>Black Swan-Silver Swan</t>
  </si>
  <si>
    <t>Brown's-Brown's East</t>
  </si>
  <si>
    <t>Byro East</t>
  </si>
  <si>
    <t>Camelback Bore East</t>
  </si>
  <si>
    <t>Carr Boyd</t>
  </si>
  <si>
    <t>Cawse</t>
  </si>
  <si>
    <t>Claude Hills</t>
  </si>
  <si>
    <t>Cliffs</t>
  </si>
  <si>
    <t>Coglia-Mineral Patch Hill</t>
  </si>
  <si>
    <t>Collerina-Homeville</t>
  </si>
  <si>
    <t>Collurabbie-Olympia</t>
  </si>
  <si>
    <t>Cookes Creek-Anomaly Hill</t>
  </si>
  <si>
    <t>Coronation Dam-Duck Hill</t>
  </si>
  <si>
    <t>Cosmic Boy-Seagull</t>
  </si>
  <si>
    <t>Cosmos Group</t>
  </si>
  <si>
    <t>Diggers</t>
  </si>
  <si>
    <t>Duketon-Rosie</t>
  </si>
  <si>
    <t>Fisher East</t>
  </si>
  <si>
    <t>Flying Fox-Lounge Lizard</t>
  </si>
  <si>
    <t>Gabanintha (Ni-Co-Cu zone only)</t>
  </si>
  <si>
    <t>Ghan Well</t>
  </si>
  <si>
    <t>Goodyear</t>
  </si>
  <si>
    <t>Goongarrie South (Fe)</t>
  </si>
  <si>
    <t>Gordonbrook-Bungonia</t>
  </si>
  <si>
    <t>Honeymoon Well Group (laterite)</t>
  </si>
  <si>
    <t>Honeymoon Well Group (sulfide)</t>
  </si>
  <si>
    <t>Jericho</t>
  </si>
  <si>
    <t>Jimberlana-Bronzite Ridge</t>
  </si>
  <si>
    <t>Julia (Goblin / Leprechaun)</t>
  </si>
  <si>
    <t>Kambalda Tailings</t>
  </si>
  <si>
    <t>Kambalda-Beta Hunt Group</t>
  </si>
  <si>
    <t>Kambalda-Blair</t>
  </si>
  <si>
    <t>Kambalda-Foster/Jan/Fisher</t>
  </si>
  <si>
    <t>Kambalda-Independence Group</t>
  </si>
  <si>
    <t>Kambalda-Lanfranchi Group</t>
  </si>
  <si>
    <t>Kambalda-Mincor Group</t>
  </si>
  <si>
    <t>Kambalda-Mount Edwards/Armstrong Group</t>
  </si>
  <si>
    <t>Kambalda-Spargoville</t>
  </si>
  <si>
    <t>Keller Creek-Eskimo Knoll</t>
  </si>
  <si>
    <t>KNP East-Bulong: Bulong East</t>
  </si>
  <si>
    <t>KNP East-Bulong: Taurus</t>
  </si>
  <si>
    <t>KNP East-Hampton: Kalpini (Lake Rebecca)</t>
  </si>
  <si>
    <t>KNP West-Goongarrie: Big Four</t>
  </si>
  <si>
    <t>KNP West-Goongarrie: Ghost Rocks</t>
  </si>
  <si>
    <t>KNP West-Goongarrie: Goongarrie Hill</t>
  </si>
  <si>
    <t>KNP West-Goongarrie: Goongarrie South</t>
  </si>
  <si>
    <t>KNP West-Goongarrie: Highway</t>
  </si>
  <si>
    <t>KNP West-Goongarrie: Scotia</t>
  </si>
  <si>
    <t>KNP West-Siberia: Black Range</t>
  </si>
  <si>
    <t>KNP West-Siberia: Siberia North</t>
  </si>
  <si>
    <t>KNP West-Siberia: Siberia South</t>
  </si>
  <si>
    <t>KNP Yerilla: Aubils</t>
  </si>
  <si>
    <t>KNP Yerilla: Boyce Creek</t>
  </si>
  <si>
    <t>KNP Yerilla: Jump-Up Dam</t>
  </si>
  <si>
    <t>Kurnalpi-Acra</t>
  </si>
  <si>
    <t>Kurnalpi-Grey Dam</t>
  </si>
  <si>
    <t>Lady Byron</t>
  </si>
  <si>
    <t>Lake Innes (Hurll's Hill)</t>
  </si>
  <si>
    <t>Lake Johnston-Maggie Hays</t>
  </si>
  <si>
    <t>Lake Yindarlgooda</t>
  </si>
  <si>
    <t>Larkins Find</t>
  </si>
  <si>
    <t>Lawlers</t>
  </si>
  <si>
    <t>Leinster</t>
  </si>
  <si>
    <t>Leinster Tailings</t>
  </si>
  <si>
    <t>Limeburners Flat</t>
  </si>
  <si>
    <t>Marlborough Group</t>
  </si>
  <si>
    <t>Marshall Pool</t>
  </si>
  <si>
    <t>Melba Flats (North Cuni-Genets)</t>
  </si>
  <si>
    <t>Miriam</t>
  </si>
  <si>
    <t>Mount Clifford-Marriotts</t>
  </si>
  <si>
    <t>Mount Day-Cat Camp</t>
  </si>
  <si>
    <t>Mount Fitch (Ni-Cu-Co)</t>
  </si>
  <si>
    <t>Mount Goode</t>
  </si>
  <si>
    <t>Mount Jewell-GSP</t>
  </si>
  <si>
    <t>Mount Keith</t>
  </si>
  <si>
    <t>Mount Sholl</t>
  </si>
  <si>
    <t>Mount Thirsty</t>
  </si>
  <si>
    <t>Mount Thirsty-Mission Sill</t>
  </si>
  <si>
    <t>Mt Keith Tailings</t>
  </si>
  <si>
    <t>Mulga Rock East (base metals)</t>
  </si>
  <si>
    <t>Munda</t>
  </si>
  <si>
    <t>Munglinup-Boanaernup (Young River)</t>
  </si>
  <si>
    <t>Murrin Murrin</t>
  </si>
  <si>
    <t>Nepean</t>
  </si>
  <si>
    <t>New Morning-Daybreak</t>
  </si>
  <si>
    <t>Nico Young-Ardnaree</t>
  </si>
  <si>
    <t>Nico Young-Thuddungra</t>
  </si>
  <si>
    <t>Nindilbillup Group</t>
  </si>
  <si>
    <t>NiWest-Eucalyptus</t>
  </si>
  <si>
    <t>NiWest-Hepi</t>
  </si>
  <si>
    <t>NiWest-Macey Hill</t>
  </si>
  <si>
    <t>NiWest-Mertondale</t>
  </si>
  <si>
    <t>NiWest-Mount Kilkenny</t>
  </si>
  <si>
    <t>NiWest-Murrin North</t>
  </si>
  <si>
    <t>NiWest-Waite Kauri</t>
  </si>
  <si>
    <t>NiWest-Wanbanna</t>
  </si>
  <si>
    <t>Nyngan-Summervale</t>
  </si>
  <si>
    <t>Nyngan-West Lynn</t>
  </si>
  <si>
    <t>Owendale</t>
  </si>
  <si>
    <t>Pacific Highway</t>
  </si>
  <si>
    <t>Patch-Gulch (Canegrass)</t>
  </si>
  <si>
    <t>Pitkin-State Forest</t>
  </si>
  <si>
    <t>Prospect D-Barrow Creek</t>
  </si>
  <si>
    <t>Pyke Hill</t>
  </si>
  <si>
    <t>Quicksilver</t>
  </si>
  <si>
    <t>Radio Hill</t>
  </si>
  <si>
    <t>RAV 1-4-5-8</t>
  </si>
  <si>
    <t>Ravensthorpe</t>
  </si>
  <si>
    <t>Riverina-Martins</t>
  </si>
  <si>
    <t>Ruth Well</t>
  </si>
  <si>
    <t>Saints</t>
  </si>
  <si>
    <t>Savannah-Copernicus</t>
  </si>
  <si>
    <t>Sconi North-Bell Creek Group</t>
  </si>
  <si>
    <t>Sconi North-Minnimoolka</t>
  </si>
  <si>
    <t>Sconi South-Greenvale</t>
  </si>
  <si>
    <t>Sconi South-Kokomo</t>
  </si>
  <si>
    <t>Sconi South-Lucknow</t>
  </si>
  <si>
    <t>Scotia Group</t>
  </si>
  <si>
    <t>Sherlock Bay</t>
  </si>
  <si>
    <t>Silver Knight</t>
  </si>
  <si>
    <t>Sinclair</t>
  </si>
  <si>
    <t>Snake Hill-Cullens</t>
  </si>
  <si>
    <t>Spotted Quoll-Beautiful Sunday</t>
  </si>
  <si>
    <t>Stanton</t>
  </si>
  <si>
    <t>State Forest Lot 3</t>
  </si>
  <si>
    <t>Sunrise-Syerston</t>
  </si>
  <si>
    <t>Thunderbox-Waterloo / Amorac</t>
  </si>
  <si>
    <t>Venus</t>
  </si>
  <si>
    <t>Waite Kauri North / Extended</t>
  </si>
  <si>
    <t>Waite Kauri-Eagle Eye</t>
  </si>
  <si>
    <t>Weld Range (laterite)</t>
  </si>
  <si>
    <t>Weld Range (Ni-Cr)</t>
  </si>
  <si>
    <t>Weld Range (PGEs)-Parks Reef (Central-Western)</t>
  </si>
  <si>
    <t>West Musgrave-Babel</t>
  </si>
  <si>
    <t>West Musgrave-Nebo</t>
  </si>
  <si>
    <t>Wilconi (Wiluna)</t>
  </si>
  <si>
    <t>Wildara-The Horn</t>
  </si>
  <si>
    <t>Wildcatters</t>
  </si>
  <si>
    <t>Windarra Group</t>
  </si>
  <si>
    <t>Wingellina</t>
  </si>
  <si>
    <t>Wyo Well</t>
  </si>
  <si>
    <t>Yakabindie</t>
  </si>
  <si>
    <t>Yerilla East / West</t>
  </si>
  <si>
    <t>Phikwe</t>
  </si>
  <si>
    <t>SE Extension</t>
  </si>
  <si>
    <t>Selebi</t>
  </si>
  <si>
    <t>Selebi Central</t>
  </si>
  <si>
    <t>Selebi North</t>
  </si>
  <si>
    <t>Água Branca</t>
  </si>
  <si>
    <t>Araguaia North / South</t>
  </si>
  <si>
    <t>Barro Alto</t>
  </si>
  <si>
    <t>Caboclo dos Mangueiros</t>
  </si>
  <si>
    <t>Diorama</t>
  </si>
  <si>
    <t>Ipanema</t>
  </si>
  <si>
    <t>Jacaré</t>
  </si>
  <si>
    <t>Jacupiranga</t>
  </si>
  <si>
    <t>Jaguar-Onca Rosa</t>
  </si>
  <si>
    <t>Montes Claros</t>
  </si>
  <si>
    <t>Morro de Engenho</t>
  </si>
  <si>
    <t>Morro de Niquel</t>
  </si>
  <si>
    <t>Morro Sem Bone-Morro do Leme</t>
  </si>
  <si>
    <t>Niquelândia-Codemin</t>
  </si>
  <si>
    <t>Onça Puma</t>
  </si>
  <si>
    <t>Piauí (São João do Piauí)</t>
  </si>
  <si>
    <t>Santa Fé-Iporá</t>
  </si>
  <si>
    <t>Santa Rita</t>
  </si>
  <si>
    <t>Serra do Quatipuru</t>
  </si>
  <si>
    <t>Serra do Tapa</t>
  </si>
  <si>
    <t>Tira Pressa</t>
  </si>
  <si>
    <t>Vermelho</t>
  </si>
  <si>
    <t>Nyabikere</t>
  </si>
  <si>
    <t>Waga</t>
  </si>
  <si>
    <t>Cameroon</t>
  </si>
  <si>
    <t>Nkamouna-Mada</t>
  </si>
  <si>
    <t>Canalask-Onion</t>
  </si>
  <si>
    <t>Crawford</t>
  </si>
  <si>
    <t>Decar-Baptiste</t>
  </si>
  <si>
    <t>Dumont</t>
  </si>
  <si>
    <t>Dundonald</t>
  </si>
  <si>
    <t>Eldorado-Port Radium Tailings</t>
  </si>
  <si>
    <t>Grasset</t>
  </si>
  <si>
    <t>Junior Lake-B4-7 / Alpha</t>
  </si>
  <si>
    <t>Junior Lake-VW</t>
  </si>
  <si>
    <t>Lac Kelly (Quebec)</t>
  </si>
  <si>
    <t>Lac Levac-Nisk 1</t>
  </si>
  <si>
    <t>Lynn Lake</t>
  </si>
  <si>
    <t>Marbridge-Cubric</t>
  </si>
  <si>
    <t>Mel</t>
  </si>
  <si>
    <t>Minago</t>
  </si>
  <si>
    <t>Nickel King (Thye Lake)</t>
  </si>
  <si>
    <t>Old Nick</t>
  </si>
  <si>
    <t>Raglan-Nunavik Group #1</t>
  </si>
  <si>
    <t>Raglan-Nunavik Group #2</t>
  </si>
  <si>
    <t>Roughrider East/West</t>
  </si>
  <si>
    <t>Shakespeare</t>
  </si>
  <si>
    <t>Shaw Dome-Hart</t>
  </si>
  <si>
    <t>Shaw Dome-McWatters</t>
  </si>
  <si>
    <t>Shaw Dome-Redstone</t>
  </si>
  <si>
    <t>Sudbury Group (Glencore)</t>
  </si>
  <si>
    <t>Sudbury Group (Vale)</t>
  </si>
  <si>
    <t>Sudbury-Aer-Kidd</t>
  </si>
  <si>
    <t>Sudbury-Kirkwood (KGHM)</t>
  </si>
  <si>
    <t>Sudbury-Lockerby / Conwest</t>
  </si>
  <si>
    <t>Sudbury-Lockerby East</t>
  </si>
  <si>
    <t>Sudbury-Nickel Lake / Foy Offset</t>
  </si>
  <si>
    <t>Sudbury-Parkin Offset</t>
  </si>
  <si>
    <t>Sudbury-Podolsky (KGHM)</t>
  </si>
  <si>
    <t>Sudbury-Victoria (KGHM)</t>
  </si>
  <si>
    <t>Sudbury-West Graham</t>
  </si>
  <si>
    <t>Terra (Silver Bear) Tailings</t>
  </si>
  <si>
    <t>Texmont</t>
  </si>
  <si>
    <t>Turnagain</t>
  </si>
  <si>
    <t>Werner Lake-Norpax</t>
  </si>
  <si>
    <t>Baimazhai</t>
  </si>
  <si>
    <t>Heishan</t>
  </si>
  <si>
    <t>Hongqiling</t>
  </si>
  <si>
    <t>Huanshanxi</t>
  </si>
  <si>
    <t>Jinbaoshan</t>
  </si>
  <si>
    <t>Limahe</t>
  </si>
  <si>
    <t>Piaohechuan</t>
  </si>
  <si>
    <t>Tianyu</t>
  </si>
  <si>
    <t>Xiarihamu</t>
  </si>
  <si>
    <t>Yangliuping</t>
  </si>
  <si>
    <t>Zhouan</t>
  </si>
  <si>
    <t>Zhubu</t>
  </si>
  <si>
    <t>Cerro Matoso</t>
  </si>
  <si>
    <t>Tiuba-Biankouma</t>
  </si>
  <si>
    <t>Cajálbana</t>
  </si>
  <si>
    <t>Moa Bay JV</t>
  </si>
  <si>
    <t>Moa Bay-Camarioca Norte/Sur</t>
  </si>
  <si>
    <t>Moa Bay-Eastern Satellites</t>
  </si>
  <si>
    <t>Nicaro</t>
  </si>
  <si>
    <t>Pinares de Mayari-Nicaro</t>
  </si>
  <si>
    <t>Punta Gorda</t>
  </si>
  <si>
    <t>Taco Bay</t>
  </si>
  <si>
    <t>Cumpié Hill-Cerro de Maimon</t>
  </si>
  <si>
    <t>Falcondo</t>
  </si>
  <si>
    <t>Sidamo</t>
  </si>
  <si>
    <t>Ahokkala</t>
  </si>
  <si>
    <t>Hotinvaara</t>
  </si>
  <si>
    <t>Ilmolahti-Ilmolahti</t>
  </si>
  <si>
    <t>Ilmolahti-Mäkisalo</t>
  </si>
  <si>
    <t>Ilmolahti-Ohensalo</t>
  </si>
  <si>
    <t>Ilmolahti-Törmälä</t>
  </si>
  <si>
    <t>Iso-Siettelöjoki</t>
  </si>
  <si>
    <t>Jauratsi</t>
  </si>
  <si>
    <t>Koivujoki</t>
  </si>
  <si>
    <t>Kuhmo-Arola</t>
  </si>
  <si>
    <t>Kuhmo-Hietaharju</t>
  </si>
  <si>
    <t>Kuhmo-Kauniinlampi</t>
  </si>
  <si>
    <t>Kuhmo-Peura-Aho</t>
  </si>
  <si>
    <t>Kuhmo-Sika-Aho</t>
  </si>
  <si>
    <t>Kuhmo-Vaara</t>
  </si>
  <si>
    <t>Liuksiala</t>
  </si>
  <si>
    <t>Loukinen</t>
  </si>
  <si>
    <t>Luikonlahti-Hoikka</t>
  </si>
  <si>
    <t>Outokumpu-Hautalampi (Keretti)</t>
  </si>
  <si>
    <t>Outokumpu-Riihilahti</t>
  </si>
  <si>
    <t>Outokumpu-Saramäki</t>
  </si>
  <si>
    <t>Outokumpu-Sarkalahti</t>
  </si>
  <si>
    <t>Outokumpu-Valkeisenranta (Rytky)</t>
  </si>
  <si>
    <t>Outokumpu-Vuonos</t>
  </si>
  <si>
    <t>Puumala-Rantala</t>
  </si>
  <si>
    <t>Rautavaara R1</t>
  </si>
  <si>
    <t>Riihilathi</t>
  </si>
  <si>
    <t>Ruimu</t>
  </si>
  <si>
    <t>Sampolanmäki</t>
  </si>
  <si>
    <t>Tallas-Tuliniemi</t>
  </si>
  <si>
    <t>Vammala-Ekojoki</t>
  </si>
  <si>
    <t>Vammala-Sahakoski</t>
  </si>
  <si>
    <t>Vammala-Soukko</t>
  </si>
  <si>
    <t>Vammala-Stormi</t>
  </si>
  <si>
    <t>Vehmasjoki</t>
  </si>
  <si>
    <t>Vesilaskujänkä</t>
  </si>
  <si>
    <t>Agios Ioannis</t>
  </si>
  <si>
    <t>Evvoia</t>
  </si>
  <si>
    <t>Kastoria</t>
  </si>
  <si>
    <t>Guatemala</t>
  </si>
  <si>
    <t>Baja Verapaz</t>
  </si>
  <si>
    <t>Fenix-Exmibal (Saprolite+Limonite)</t>
  </si>
  <si>
    <t>Mayaniquel-Sechol Group</t>
  </si>
  <si>
    <t>Guinea</t>
  </si>
  <si>
    <t>Gogota</t>
  </si>
  <si>
    <t>Bhimatangar</t>
  </si>
  <si>
    <t>Kaliapani</t>
  </si>
  <si>
    <t>Kansa</t>
  </si>
  <si>
    <t>Saruabil</t>
  </si>
  <si>
    <t xml:space="preserve">Simlipal </t>
  </si>
  <si>
    <t>Bahodopi</t>
  </si>
  <si>
    <t>Buli</t>
  </si>
  <si>
    <t>Cycloops (Cyclops)</t>
  </si>
  <si>
    <t>East Halmahera Group (Limonite)</t>
  </si>
  <si>
    <t>East Halmahera Group (Saprolite)</t>
  </si>
  <si>
    <t>Gebe Island</t>
  </si>
  <si>
    <t>Hengjaya Mineralindo (HM)</t>
  </si>
  <si>
    <t>North Konawe Group (Hanking)</t>
  </si>
  <si>
    <t>North Konawe Group (Limonite)</t>
  </si>
  <si>
    <t>North Konawe Group (Saprolite)</t>
  </si>
  <si>
    <t>Obi Island</t>
  </si>
  <si>
    <t>Pomalaa (Limonite)</t>
  </si>
  <si>
    <t>Pomalaa (Saprolite)</t>
  </si>
  <si>
    <t>Pulau-Gag Island (Limonite)</t>
  </si>
  <si>
    <t>Pulau-Gag Island (Saprolite)</t>
  </si>
  <si>
    <t>Sorowako</t>
  </si>
  <si>
    <t>South-east Kalimantan</t>
  </si>
  <si>
    <t>South-east Sulawesi Coastal</t>
  </si>
  <si>
    <t>Sulawesi JV</t>
  </si>
  <si>
    <t>Weda Bay</t>
  </si>
  <si>
    <t>Gornostai</t>
  </si>
  <si>
    <t>Kempirsai (Kempirsay)</t>
  </si>
  <si>
    <t>Shevchenko Group</t>
  </si>
  <si>
    <t>Kosovo</t>
  </si>
  <si>
    <t>Çikatovë (Čikatovo)</t>
  </si>
  <si>
    <t>Trstenik</t>
  </si>
  <si>
    <t>Madagascar</t>
  </si>
  <si>
    <t>Ambatovy JV (incl. Anamalay)</t>
  </si>
  <si>
    <t>Valozoro</t>
  </si>
  <si>
    <t>Malawi</t>
  </si>
  <si>
    <t>Chimimbe Hill</t>
  </si>
  <si>
    <t>Bou-Azzer</t>
  </si>
  <si>
    <t>Mwetaung</t>
  </si>
  <si>
    <t>Tagaung Taung</t>
  </si>
  <si>
    <t>New Caledonia</t>
  </si>
  <si>
    <t>Doniambo-SLN Group</t>
  </si>
  <si>
    <t>Goro</t>
  </si>
  <si>
    <t>Koniambo</t>
  </si>
  <si>
    <t>Prony</t>
  </si>
  <si>
    <t>Bruvann (Råna)</t>
  </si>
  <si>
    <t>Dalen (Espedalen)</t>
  </si>
  <si>
    <t>Ertelien (Ertelia)</t>
  </si>
  <si>
    <t>Flåt</t>
  </si>
  <si>
    <t>Vakkerlien</t>
  </si>
  <si>
    <t>Ibra Group</t>
  </si>
  <si>
    <t>Frieda River</t>
  </si>
  <si>
    <t>Koreppa (Waria Valley-Bovio Hill)</t>
  </si>
  <si>
    <t>Lake Trist</t>
  </si>
  <si>
    <t>Mambare</t>
  </si>
  <si>
    <t>Ramu</t>
  </si>
  <si>
    <t>Wowo Gap</t>
  </si>
  <si>
    <t>Acoje</t>
  </si>
  <si>
    <t>Agata Group</t>
  </si>
  <si>
    <t>Alpha</t>
  </si>
  <si>
    <t>Berong</t>
  </si>
  <si>
    <t>Botolan</t>
  </si>
  <si>
    <t>Cagdianao (GFH)</t>
  </si>
  <si>
    <t>Cagdianao (NAC)</t>
  </si>
  <si>
    <t>Carrascal</t>
  </si>
  <si>
    <t>Casiguran</t>
  </si>
  <si>
    <t>Dinapigue</t>
  </si>
  <si>
    <t>Hinatuan-Taganaan</t>
  </si>
  <si>
    <t>Infanta</t>
  </si>
  <si>
    <t>Ipilan-Celestial</t>
  </si>
  <si>
    <t>Isabela-New Frontier</t>
  </si>
  <si>
    <t>Lagonoy</t>
  </si>
  <si>
    <t>Long Point</t>
  </si>
  <si>
    <t>Manicani</t>
  </si>
  <si>
    <t>Manticao</t>
  </si>
  <si>
    <t>Marcventures-BRC</t>
  </si>
  <si>
    <t>Masinloc</t>
  </si>
  <si>
    <t>Mindoro (Lower Kisluyan-Buraboy)</t>
  </si>
  <si>
    <t>MMDC (Cabangahan-Sipangpang-Pili)</t>
  </si>
  <si>
    <t>Moorsom</t>
  </si>
  <si>
    <t>Nonoc</t>
  </si>
  <si>
    <t>Pujada</t>
  </si>
  <si>
    <t>Pulot</t>
  </si>
  <si>
    <t>Rapid City II-Dinagat Island</t>
  </si>
  <si>
    <t>Rio Tuba</t>
  </si>
  <si>
    <t>Romblon</t>
  </si>
  <si>
    <t>Santa Cruz</t>
  </si>
  <si>
    <t>Taganito</t>
  </si>
  <si>
    <t>Toronto</t>
  </si>
  <si>
    <t>Zambales Chromite</t>
  </si>
  <si>
    <t>Zambales-Global</t>
  </si>
  <si>
    <t>Szklary</t>
  </si>
  <si>
    <t>Guanajibo-Punta Guanajibo</t>
  </si>
  <si>
    <t>Las Mesas</t>
  </si>
  <si>
    <t>Maricao</t>
  </si>
  <si>
    <t>Rosario</t>
  </si>
  <si>
    <t>Aganozero-Ni-bearing serpentinite</t>
  </si>
  <si>
    <t>Akkim</t>
  </si>
  <si>
    <t>Buruktal</t>
  </si>
  <si>
    <t xml:space="preserve">Cheremshanskoe </t>
  </si>
  <si>
    <t>Chernogorskoye</t>
  </si>
  <si>
    <t>Fedorova Tundra</t>
  </si>
  <si>
    <t>Hautavaara</t>
  </si>
  <si>
    <t>Hursulskoe</t>
  </si>
  <si>
    <t>Ishkinino (Russia)</t>
  </si>
  <si>
    <t>Juzhno-Konzhozero</t>
  </si>
  <si>
    <t>Khikhnajarvi</t>
  </si>
  <si>
    <t>Kingash-Kingashsky</t>
  </si>
  <si>
    <t>Kingash-Kuyovsky</t>
  </si>
  <si>
    <t>Kingash-Verkhnekingashsky</t>
  </si>
  <si>
    <t>Kumbuksinskoe</t>
  </si>
  <si>
    <t>Lambozero-1</t>
  </si>
  <si>
    <t>Laukku</t>
  </si>
  <si>
    <t>Lebjazhinskoe</t>
  </si>
  <si>
    <t>Leschevskoe</t>
  </si>
  <si>
    <t>Lovnozerskoe</t>
  </si>
  <si>
    <t>Lunges</t>
  </si>
  <si>
    <t>Malaya Pana-North Reef (Kiyevay)</t>
  </si>
  <si>
    <t>Maslovskoye</t>
  </si>
  <si>
    <t>Monchegorsk-Njudaivench</t>
  </si>
  <si>
    <t>Monchegorsk-NKT</t>
  </si>
  <si>
    <t>Monchegorsk-Sopcha (Lodes)</t>
  </si>
  <si>
    <t>Monchegorsk-Sophuaivench</t>
  </si>
  <si>
    <t>Nord Kamennik</t>
  </si>
  <si>
    <t>Pana-Eastern</t>
  </si>
  <si>
    <t>Pana-Western</t>
  </si>
  <si>
    <t>Rogozhinskoe (Rogozha)</t>
  </si>
  <si>
    <t>Runnijoki</t>
  </si>
  <si>
    <t>Rybozerskoe</t>
  </si>
  <si>
    <t>Serovskoe (Serov)</t>
  </si>
  <si>
    <t>Severo-Konzhozerskoe</t>
  </si>
  <si>
    <t>Sinarskoe</t>
  </si>
  <si>
    <t>Souker</t>
  </si>
  <si>
    <t>Sueinlagash</t>
  </si>
  <si>
    <t>Svetloozerskoe</t>
  </si>
  <si>
    <t>Vozhma Massif Orebody No. 4</t>
  </si>
  <si>
    <t>Yunges</t>
  </si>
  <si>
    <t>Zapadno-Rybozero</t>
  </si>
  <si>
    <t>Zolotoprozhskoe</t>
  </si>
  <si>
    <t>Ba</t>
  </si>
  <si>
    <t>Mokra Gora</t>
  </si>
  <si>
    <t>Rudjinci</t>
  </si>
  <si>
    <t>Veluce (Veluca)</t>
  </si>
  <si>
    <t>Isabela Island (San Jorge-Kolosori)</t>
  </si>
  <si>
    <t>Ngella-Floridas Islands</t>
  </si>
  <si>
    <t>Afplats-Imbasa / Imkosi</t>
  </si>
  <si>
    <t>Afplats-Leeuwkop</t>
  </si>
  <si>
    <t>Amandelbult-Dishaba</t>
  </si>
  <si>
    <t>Amandelbult-Tumela</t>
  </si>
  <si>
    <t>Berg</t>
  </si>
  <si>
    <t>Bon Accord-Segalla</t>
  </si>
  <si>
    <t>Booysendal North / South-Everest</t>
  </si>
  <si>
    <t>Jacomyns Pan</t>
  </si>
  <si>
    <t>Limpopo-Baobab/Doornvlei/Dwaalkop/Zebedelia</t>
  </si>
  <si>
    <t>Magazynskraal-Sedibelo East</t>
  </si>
  <si>
    <t>Maseve-1 / 3</t>
  </si>
  <si>
    <t>Mogalakwena-Boikgantsho</t>
  </si>
  <si>
    <t>Pilanesburg-East / West Pits</t>
  </si>
  <si>
    <t>Rooderand (Sedibelo)</t>
  </si>
  <si>
    <t>Ruighoek</t>
  </si>
  <si>
    <t>Rustenburg Group</t>
  </si>
  <si>
    <t>Sedibelo Central</t>
  </si>
  <si>
    <t>Siphumelele 3</t>
  </si>
  <si>
    <t>Volspruit</t>
  </si>
  <si>
    <t>Backviken</t>
  </si>
  <si>
    <t>Häggån</t>
  </si>
  <si>
    <t>Lainejaur (Lainijaur)</t>
  </si>
  <si>
    <t>Mjövattnet</t>
  </si>
  <si>
    <t>Mojo</t>
  </si>
  <si>
    <t>Rönnbäcksnäset (Rönnbäcken)</t>
  </si>
  <si>
    <t>Rörmyrberget</t>
  </si>
  <si>
    <t>Sundsberget</t>
  </si>
  <si>
    <t>Vinberget</t>
  </si>
  <si>
    <t>Dutwa (Wamangola-Ngasamo)</t>
  </si>
  <si>
    <t>Kapalagulu (Mibango)</t>
  </si>
  <si>
    <t>Togo</t>
  </si>
  <si>
    <t>Mount Kpote</t>
  </si>
  <si>
    <t>Manisa Gördes</t>
  </si>
  <si>
    <t>Manisa-Turgutlu Çaldağ</t>
  </si>
  <si>
    <t>Eagle-Eagle East (USA)</t>
  </si>
  <si>
    <t>Gap</t>
  </si>
  <si>
    <t>Gasquet Mountain</t>
  </si>
  <si>
    <t>Maturi (incl. Nokomis)</t>
  </si>
  <si>
    <t>Maturi Southwest</t>
  </si>
  <si>
    <t>Mine LaMotte-Fredericktown</t>
  </si>
  <si>
    <t>Red Flat Mountain</t>
  </si>
  <si>
    <t>Riddle (Nickel Mountain)</t>
  </si>
  <si>
    <t>Loma de Niquel (Loma de Hierro)</t>
  </si>
  <si>
    <t>Kalumbila-Enterprise</t>
  </si>
  <si>
    <t>Munali</t>
  </si>
  <si>
    <t>Bindura (Trojan-Shangani-Hunter's Road)</t>
  </si>
  <si>
    <t>Bokai North/South (Todal)</t>
  </si>
  <si>
    <t>Mimosa</t>
  </si>
  <si>
    <t>Unki Main Sulphide Zone</t>
  </si>
  <si>
    <t>Zimplats</t>
  </si>
  <si>
    <t>Single ore grade for laterite ores</t>
  </si>
  <si>
    <t>Mudd2014_ni</t>
  </si>
  <si>
    <t>Mudd (2018) , Growing Global Copper Resources, Reserves and Production: Discovery Is Not the Only Control on Supply</t>
  </si>
  <si>
    <t>Mudd (2014), A Detailed Assessment of Global Nickel Resource Trends and Endowments</t>
  </si>
  <si>
    <t>Mudd2018_cop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</si>
</sst>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5">
    <xf numFmtId="0" fontId="0" fillId="0" borderId="0" xfId="0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" fontId="3" fillId="0" borderId="7" xfId="0" applyNumberFormat="1" applyFont="1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3" fillId="0" borderId="7" xfId="0" applyFont="1" applyBorder="1"/>
    <xf numFmtId="164" fontId="0" fillId="0" borderId="0" xfId="0" applyNumberFormat="1"/>
    <xf numFmtId="164" fontId="0" fillId="0" borderId="8" xfId="0" applyNumberFormat="1" applyBorder="1"/>
    <xf numFmtId="0" fontId="3" fillId="0" borderId="10" xfId="0" applyFont="1" applyBorder="1"/>
    <xf numFmtId="2" fontId="0" fillId="0" borderId="11" xfId="0" applyNumberFormat="1" applyBorder="1"/>
    <xf numFmtId="2" fontId="0" fillId="0" borderId="12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2" fillId="0" borderId="0" xfId="0" applyFont="1"/>
    <xf numFmtId="0" fontId="2" fillId="0" borderId="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/>
    <xf numFmtId="1" fontId="3" fillId="0" borderId="0" xfId="0" applyNumberFormat="1" applyFont="1"/>
    <xf numFmtId="0" fontId="3" fillId="0" borderId="0" xfId="0" applyFont="1"/>
    <xf numFmtId="0" fontId="2" fillId="0" borderId="10" xfId="0" applyFont="1" applyBorder="1"/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/>
    <xf numFmtId="0" fontId="2" fillId="0" borderId="13" xfId="0" applyFont="1" applyBorder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4" fillId="0" borderId="0" xfId="0" applyNumberFormat="1" applyFont="1"/>
    <xf numFmtId="0" fontId="4" fillId="0" borderId="0" xfId="0" applyFont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16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2" fillId="0" borderId="8" xfId="0" applyFont="1" applyBorder="1"/>
    <xf numFmtId="0" fontId="2" fillId="0" borderId="6" xfId="0" applyFont="1" applyBorder="1" applyAlignment="1">
      <alignment wrapText="1"/>
    </xf>
    <xf numFmtId="11" fontId="0" fillId="0" borderId="0" xfId="0" applyNumberFormat="1"/>
    <xf numFmtId="11" fontId="0" fillId="0" borderId="8" xfId="0" applyNumberFormat="1" applyBorder="1"/>
    <xf numFmtId="0" fontId="5" fillId="0" borderId="6" xfId="0" applyFont="1" applyBorder="1"/>
    <xf numFmtId="0" fontId="0" fillId="0" borderId="4" xfId="0" applyBorder="1"/>
    <xf numFmtId="0" fontId="2" fillId="0" borderId="0" xfId="0" applyFont="1" applyAlignment="1">
      <alignment vertical="center" wrapText="1"/>
    </xf>
    <xf numFmtId="2" fontId="6" fillId="0" borderId="0" xfId="0" applyNumberFormat="1" applyFont="1"/>
    <xf numFmtId="164" fontId="0" fillId="0" borderId="9" xfId="0" applyNumberFormat="1" applyBorder="1"/>
    <xf numFmtId="2" fontId="0" fillId="0" borderId="9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" fontId="2" fillId="0" borderId="7" xfId="0" applyNumberFormat="1" applyFont="1" applyBorder="1"/>
    <xf numFmtId="0" fontId="2" fillId="5" borderId="0" xfId="0" applyFont="1" applyFill="1"/>
    <xf numFmtId="0" fontId="2" fillId="0" borderId="16" xfId="0" applyFont="1" applyBorder="1" applyAlignment="1">
      <alignment horizontal="center" vertical="center" wrapText="1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0" fontId="0" fillId="0" borderId="10" xfId="0" applyBorder="1"/>
    <xf numFmtId="1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4" fillId="0" borderId="0" xfId="0" applyNumberFormat="1" applyFont="1"/>
    <xf numFmtId="165" fontId="0" fillId="0" borderId="9" xfId="0" applyNumberFormat="1" applyBorder="1"/>
    <xf numFmtId="165" fontId="0" fillId="0" borderId="0" xfId="0" applyNumberFormat="1"/>
    <xf numFmtId="11" fontId="4" fillId="0" borderId="11" xfId="0" applyNumberFormat="1" applyFont="1" applyBorder="1"/>
    <xf numFmtId="2" fontId="4" fillId="0" borderId="11" xfId="0" applyNumberFormat="1" applyFont="1" applyBorder="1"/>
    <xf numFmtId="165" fontId="0" fillId="0" borderId="13" xfId="0" applyNumberFormat="1" applyBorder="1"/>
    <xf numFmtId="165" fontId="0" fillId="0" borderId="11" xfId="0" applyNumberFormat="1" applyBorder="1"/>
    <xf numFmtId="0" fontId="2" fillId="0" borderId="16" xfId="0" applyFont="1" applyBorder="1"/>
    <xf numFmtId="0" fontId="0" fillId="0" borderId="11" xfId="0" applyBorder="1"/>
    <xf numFmtId="0" fontId="2" fillId="0" borderId="11" xfId="0" applyFont="1" applyBorder="1"/>
    <xf numFmtId="0" fontId="2" fillId="0" borderId="12" xfId="0" applyFont="1" applyBorder="1"/>
    <xf numFmtId="1" fontId="2" fillId="0" borderId="10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8" xfId="0" applyNumberForma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1" fillId="0" borderId="20" xfId="1" applyFill="1" applyBorder="1" applyAlignment="1">
      <alignment vertical="center"/>
    </xf>
    <xf numFmtId="166" fontId="1" fillId="0" borderId="21" xfId="1" applyNumberFormat="1" applyFill="1" applyBorder="1" applyAlignment="1">
      <alignment vertical="center"/>
    </xf>
    <xf numFmtId="166" fontId="1" fillId="0" borderId="1" xfId="1" applyNumberFormat="1" applyFill="1" applyAlignment="1">
      <alignment vertical="center"/>
    </xf>
    <xf numFmtId="166" fontId="1" fillId="0" borderId="22" xfId="1" applyNumberForma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1" fillId="0" borderId="1" xfId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6" borderId="0" xfId="0" applyFont="1" applyFill="1"/>
    <xf numFmtId="164" fontId="2" fillId="6" borderId="0" xfId="0" applyNumberFormat="1" applyFont="1" applyFill="1"/>
    <xf numFmtId="0" fontId="5" fillId="0" borderId="0" xfId="0" applyFont="1"/>
    <xf numFmtId="0" fontId="6" fillId="0" borderId="0" xfId="0" applyFont="1"/>
    <xf numFmtId="2" fontId="2" fillId="0" borderId="0" xfId="0" applyNumberFormat="1" applyFont="1"/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0" xfId="0" applyFont="1" applyFill="1"/>
    <xf numFmtId="11" fontId="2" fillId="3" borderId="0" xfId="0" applyNumberFormat="1" applyFont="1" applyFill="1"/>
    <xf numFmtId="0" fontId="0" fillId="3" borderId="0" xfId="0" applyFill="1"/>
    <xf numFmtId="0" fontId="2" fillId="6" borderId="1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7" xfId="0" applyNumberFormat="1" applyBorder="1"/>
    <xf numFmtId="11" fontId="0" fillId="0" borderId="9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11" fontId="0" fillId="0" borderId="13" xfId="0" applyNumberFormat="1" applyBorder="1"/>
    <xf numFmtId="0" fontId="7" fillId="0" borderId="0" xfId="0" applyFont="1"/>
    <xf numFmtId="1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0" xfId="0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9" xfId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development </a:t>
            </a:r>
            <a:r>
              <a:rPr lang="de-DE" baseline="0"/>
              <a:t>per metal</a:t>
            </a:r>
          </a:p>
        </c:rich>
      </c:tx>
      <c:layout>
        <c:manualLayout>
          <c:xMode val="edge"/>
          <c:yMode val="edge"/>
          <c:x val="0.27680807037158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0.17666051675412503"/>
          <c:w val="0.60165882172892227"/>
          <c:h val="0.60805013109873951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Ni,Zn,Pb'!$D$32,'[1]V1 ore grade decline - Ni,Zn,Pb'!$D$34,'[1]V1 ore grade decline - Ni,Zn,Pb'!$D$36,'[1]V1 ore grade decline - Ni,Zn,Pb'!$D$38,'[1]V1 ore grade decline - Ni,Zn,Pb'!$D$40,'[1]V1 ore grade decline - Ni,Zn,Pb'!$D$42,'[1]V1 ore grade decline - Ni,Zn,Pb'!$D$44,'[1]V1 ore grade decline - Ni,Zn,Pb'!$D$46)</c:f>
              <c:numCache>
                <c:formatCode>General</c:formatCode>
                <c:ptCount val="8"/>
                <c:pt idx="0">
                  <c:v>12.979533015441989</c:v>
                </c:pt>
                <c:pt idx="1">
                  <c:v>11.061564637488202</c:v>
                </c:pt>
                <c:pt idx="2">
                  <c:v>9.442564722401448</c:v>
                </c:pt>
                <c:pt idx="3">
                  <c:v>8.0735526752234161</c:v>
                </c:pt>
                <c:pt idx="4">
                  <c:v>6.9139547333982057</c:v>
                </c:pt>
                <c:pt idx="5">
                  <c:v>5.9300966727710769</c:v>
                </c:pt>
                <c:pt idx="6">
                  <c:v>5.0939780910442032</c:v>
                </c:pt>
                <c:pt idx="7">
                  <c:v>4.3822735897624234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637-45CE-B4C9-B9AB8777867A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Ni,Zn,Pb'!$E$32,'[1]V1 ore grade decline - Ni,Zn,Pb'!$E$34,'[1]V1 ore grade decline - Ni,Zn,Pb'!$E$36,'[1]V1 ore grade decline - Ni,Zn,Pb'!$E$38,'[1]V1 ore grade decline - Ni,Zn,Pb'!$E$40,'[1]V1 ore grade decline - Ni,Zn,Pb'!$E$42,'[1]V1 ore grade decline - Ni,Zn,Pb'!$E$44,'[1]V1 ore grade decline - Ni,Zn,Pb'!$E$46)</c:f>
              <c:numCache>
                <c:formatCode>General</c:formatCode>
                <c:ptCount val="8"/>
                <c:pt idx="0">
                  <c:v>12.557743927395007</c:v>
                </c:pt>
                <c:pt idx="1">
                  <c:v>9.3359870442602997</c:v>
                </c:pt>
                <c:pt idx="2">
                  <c:v>6.962035209598965</c:v>
                </c:pt>
                <c:pt idx="3">
                  <c:v>5.2072983146275673</c:v>
                </c:pt>
                <c:pt idx="4">
                  <c:v>3.9062739740431716</c:v>
                </c:pt>
                <c:pt idx="5">
                  <c:v>2.9387420044491375</c:v>
                </c:pt>
                <c:pt idx="6">
                  <c:v>2.2170935357275154</c:v>
                </c:pt>
                <c:pt idx="7">
                  <c:v>1.6772830920628847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637-45CE-B4C9-B9AB8777867A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'V1 ore grade decline - Ni,Zn,Pb'!#REF!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637-45CE-B4C9-B9AB8777867A}"/>
            </c:ext>
          </c:extLst>
        </c:ser>
        <c:ser>
          <c:idx val="10"/>
          <c:order val="5"/>
          <c:tx>
            <c:v>Ni (average)</c:v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80000"/>
                </a:schemeClr>
              </a:solidFill>
              <a:ln w="6350" cap="flat" cmpd="sng" algn="ctr">
                <a:solidFill>
                  <a:schemeClr val="accent4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Ni,Zn,Pb'!$F$32,'[1]V1 ore grade decline - Ni,Zn,Pb'!$F$34,'[1]V1 ore grade decline - Ni,Zn,Pb'!$F$36,'[1]V1 ore grade decline - Ni,Zn,Pb'!$F$38,'[1]V1 ore grade decline - Ni,Zn,Pb'!$F$40,'[1]V1 ore grade decline - Ni,Zn,Pb'!$F$42,'[1]V1 ore grade decline - Ni,Zn,Pb'!$F$44,'[1]V1 ore grade decline - Ni,Zn,Pb'!$F$46)</c:f>
              <c:numCache>
                <c:formatCode>General</c:formatCode>
                <c:ptCount val="8"/>
                <c:pt idx="0">
                  <c:v>2.6091168631214368</c:v>
                </c:pt>
                <c:pt idx="1">
                  <c:v>2.2625907559502578</c:v>
                </c:pt>
                <c:pt idx="2">
                  <c:v>1.9649726604774316</c:v>
                </c:pt>
                <c:pt idx="3">
                  <c:v>1.7089604881448834</c:v>
                </c:pt>
                <c:pt idx="4">
                  <c:v>1.4884008534667739</c:v>
                </c:pt>
                <c:pt idx="5">
                  <c:v>1.2980993431206669</c:v>
                </c:pt>
                <c:pt idx="6">
                  <c:v>1.1336635859145239</c:v>
                </c:pt>
                <c:pt idx="7">
                  <c:v>0.99137320471934332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637-45CE-B4C9-B9AB8777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5392"/>
        <c:axId val="166263424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('V1 ore grade decline - Ni,Zn,Pb'!#REF!,'V1 ore grade decline - Ni,Zn,Pb'!#REF!,'V1 ore grade decline - Ni,Zn,Pb'!#REF!,'V1 ore grade decline - Ni,Zn,Pb'!#REF!,'V1 ore grade decline - Ni,Zn,Pb'!#REF!,'V1 ore grade decline - Ni,Zn,Pb'!#REF!,'V1 ore grade decline - Ni,Zn,Pb'!#REF!,'V1 ore grade decline - Ni,Zn,Pb'!#REF!)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37-45CE-B4C9-B9AB8777867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60000"/>
                      </a:schemeClr>
                    </a:solidFill>
                    <a:ln w="6350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Ni,Zn,Pb'!$C$32,'[1]V1 ore grade decline - Ni,Zn,Pb'!$C$34,'[1]V1 ore grade decline - Ni,Zn,Pb'!$C$36,'[1]V1 ore grade decline - Ni,Zn,Pb'!$C$38,'[1]V1 ore grade decline - Ni,Zn,Pb'!$C$40,'[1]V1 ore grade decline - Ni,Zn,Pb'!$C$42,'[1]V1 ore grade decline - Ni,Zn,Pb'!$C$44,'[1]V1 ore grade decline - Ni,Zn,Pb'!$C$46)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Ni,Zn,Pb'!$G$32,'[1]V1 ore grade decline - Ni,Zn,Pb'!$G$34,'[1]V1 ore grade decline - Ni,Zn,Pb'!$G$36,'[1]V1 ore grade decline - Ni,Zn,Pb'!$G$38,'[1]V1 ore grade decline - Ni,Zn,Pb'!$G$40,'[1]V1 ore grade decline - Ni,Zn,Pb'!$G$42,'[1]V1 ore grade decline - Ni,Zn,Pb'!$G$44,'[1]V1 ore grade decline - Ni,Zn,Pb'!$G$46)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37-45CE-B4C9-B9AB8777867A}"/>
                  </c:ext>
                </c:extLst>
              </c15:ser>
            </c15:filteredLineSeries>
          </c:ext>
        </c:extLst>
      </c:lineChart>
      <c:catAx>
        <c:axId val="1660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424"/>
        <c:crosses val="autoZero"/>
        <c:auto val="1"/>
        <c:lblAlgn val="ctr"/>
        <c:lblOffset val="100"/>
        <c:noMultiLvlLbl val="0"/>
      </c:catAx>
      <c:valAx>
        <c:axId val="166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G(t)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392"/>
        <c:crosses val="autoZero"/>
        <c:crossBetween val="midCat"/>
        <c:minorUnit val="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95400244276957"/>
          <c:y val="0.89440504359569983"/>
          <c:w val="0.59289951489311199"/>
          <c:h val="6.8313608788451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Ecoinvent input values for natural gas  into copper primary production for six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7349388871035"/>
          <c:y val="0.20647258668814353"/>
          <c:w val="0.82783341656263842"/>
          <c:h val="0.49504677759980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'[1]V3 Eff. improvement. - Cu'!$Q$38</c:f>
              <c:strCache>
                <c:ptCount val="1"/>
                <c:pt idx="0">
                  <c:v>RER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Cu'!$Q$39:$Q$48</c:f>
              <c:numCache>
                <c:formatCode>General</c:formatCode>
                <c:ptCount val="10"/>
                <c:pt idx="0">
                  <c:v>4.0004989155213817</c:v>
                </c:pt>
                <c:pt idx="1">
                  <c:v>3.7126629967477833</c:v>
                </c:pt>
                <c:pt idx="2">
                  <c:v>3.55</c:v>
                </c:pt>
                <c:pt idx="3">
                  <c:v>3.4439770339531215</c:v>
                </c:pt>
                <c:pt idx="4">
                  <c:v>3.1925667104745439</c:v>
                </c:pt>
                <c:pt idx="5">
                  <c:v>2.9595093406099036</c:v>
                </c:pt>
                <c:pt idx="6">
                  <c:v>2.7434651587453813</c:v>
                </c:pt>
                <c:pt idx="7">
                  <c:v>2.5431922021569693</c:v>
                </c:pt>
                <c:pt idx="8">
                  <c:v>2.3575391713995111</c:v>
                </c:pt>
                <c:pt idx="9">
                  <c:v>2.1854388118873476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0-4F6F-B91D-492BF01E6BF7}"/>
            </c:ext>
          </c:extLst>
        </c:ser>
        <c:ser>
          <c:idx val="1"/>
          <c:order val="1"/>
          <c:tx>
            <c:strRef>
              <c:f>'[1]V3 Eff. improvement. - Cu'!$R$38</c:f>
              <c:strCache>
                <c:ptCount val="1"/>
                <c:pt idx="0">
                  <c:v>RAS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Cu'!$R$39:$R$48</c:f>
              <c:numCache>
                <c:formatCode>General</c:formatCode>
                <c:ptCount val="10"/>
                <c:pt idx="0">
                  <c:v>4.0455749596399322</c:v>
                </c:pt>
                <c:pt idx="1">
                  <c:v>3.7544958192463498</c:v>
                </c:pt>
                <c:pt idx="2">
                  <c:v>3.59</c:v>
                </c:pt>
                <c:pt idx="3">
                  <c:v>3.4827824089835793</c:v>
                </c:pt>
                <c:pt idx="4">
                  <c:v>3.2285392931277781</c:v>
                </c:pt>
                <c:pt idx="5">
                  <c:v>2.9928559247294517</c:v>
                </c:pt>
                <c:pt idx="6">
                  <c:v>2.7743774422242025</c:v>
                </c:pt>
                <c:pt idx="7">
                  <c:v>2.5718478889418366</c:v>
                </c:pt>
                <c:pt idx="8">
                  <c:v>2.3841029930490829</c:v>
                </c:pt>
                <c:pt idx="9">
                  <c:v>2.2100634745565011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0-4F6F-B91D-492BF01E6BF7}"/>
            </c:ext>
          </c:extLst>
        </c:ser>
        <c:ser>
          <c:idx val="2"/>
          <c:order val="2"/>
          <c:tx>
            <c:strRef>
              <c:f>'[1]V3 Eff. improvement. - Cu'!$S$38</c:f>
              <c:strCache>
                <c:ptCount val="1"/>
                <c:pt idx="0">
                  <c:v>RLA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Cu'!$S$39:$S$48</c:f>
              <c:numCache>
                <c:formatCode>General</c:formatCode>
                <c:ptCount val="10"/>
                <c:pt idx="0">
                  <c:v>2.366492316223916</c:v>
                </c:pt>
                <c:pt idx="1">
                  <c:v>2.1962231811747452</c:v>
                </c:pt>
                <c:pt idx="2">
                  <c:v>2.1</c:v>
                </c:pt>
                <c:pt idx="3">
                  <c:v>2.0372821890990296</c:v>
                </c:pt>
                <c:pt idx="4">
                  <c:v>1.8885605892948008</c:v>
                </c:pt>
                <c:pt idx="5">
                  <c:v>1.7506956662762811</c:v>
                </c:pt>
                <c:pt idx="6">
                  <c:v>1.6228948826381131</c:v>
                </c:pt>
                <c:pt idx="7">
                  <c:v>1.5044235562055313</c:v>
                </c:pt>
                <c:pt idx="8">
                  <c:v>1.3946006366025279</c:v>
                </c:pt>
                <c:pt idx="9">
                  <c:v>1.2927947901305439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0-4F6F-B91D-492BF01E6BF7}"/>
            </c:ext>
          </c:extLst>
        </c:ser>
        <c:ser>
          <c:idx val="3"/>
          <c:order val="3"/>
          <c:tx>
            <c:strRef>
              <c:f>'[1]V3 Eff. improvement. - Cu'!$T$38</c:f>
              <c:strCache>
                <c:ptCount val="1"/>
                <c:pt idx="0">
                  <c:v>AU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Cu'!$T$39:$T$48</c:f>
              <c:numCache>
                <c:formatCode>General</c:formatCode>
                <c:ptCount val="10"/>
                <c:pt idx="0">
                  <c:v>2.9412118787354382</c:v>
                </c:pt>
                <c:pt idx="1">
                  <c:v>2.7295916680314689</c:v>
                </c:pt>
                <c:pt idx="2">
                  <c:v>2.61</c:v>
                </c:pt>
                <c:pt idx="3">
                  <c:v>2.5320507207373653</c:v>
                </c:pt>
                <c:pt idx="4">
                  <c:v>2.3472110181235379</c:v>
                </c:pt>
                <c:pt idx="5">
                  <c:v>2.1758646138005204</c:v>
                </c:pt>
                <c:pt idx="6">
                  <c:v>2.0170264969930831</c:v>
                </c:pt>
                <c:pt idx="7">
                  <c:v>1.8697835627125887</c:v>
                </c:pt>
                <c:pt idx="8">
                  <c:v>1.73328936263457</c:v>
                </c:pt>
                <c:pt idx="9">
                  <c:v>1.6067592391622472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0-4F6F-B91D-492BF01E6BF7}"/>
            </c:ext>
          </c:extLst>
        </c:ser>
        <c:ser>
          <c:idx val="4"/>
          <c:order val="4"/>
          <c:tx>
            <c:strRef>
              <c:f>'[1]V3 Eff. improvement. - Cu'!$U$38</c:f>
              <c:strCache>
                <c:ptCount val="1"/>
                <c:pt idx="0">
                  <c:v>RNA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Cu'!$U$39:$U$48</c:f>
              <c:numCache>
                <c:formatCode>General</c:formatCode>
                <c:ptCount val="10"/>
                <c:pt idx="0">
                  <c:v>11.032361798015302</c:v>
                </c:pt>
                <c:pt idx="1">
                  <c:v>10.238583306524168</c:v>
                </c:pt>
                <c:pt idx="2">
                  <c:v>9.7899999999999991</c:v>
                </c:pt>
                <c:pt idx="3">
                  <c:v>9.4976155387045225</c:v>
                </c:pt>
                <c:pt idx="4">
                  <c:v>8.8042896043790932</c:v>
                </c:pt>
                <c:pt idx="5">
                  <c:v>8.1615764632594239</c:v>
                </c:pt>
                <c:pt idx="6">
                  <c:v>7.5657813814414885</c:v>
                </c:pt>
                <c:pt idx="7">
                  <c:v>7.0134793405962617</c:v>
                </c:pt>
                <c:pt idx="8">
                  <c:v>6.5014953487327363</c:v>
                </c:pt>
                <c:pt idx="9">
                  <c:v>6.0268861882752489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60-4F6F-B91D-492BF01E6BF7}"/>
            </c:ext>
          </c:extLst>
        </c:ser>
        <c:ser>
          <c:idx val="5"/>
          <c:order val="5"/>
          <c:tx>
            <c:strRef>
              <c:f>'[1]V3 Eff. improvement. - Cu'!$V$38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Cu'!$V$39:$V$48</c:f>
              <c:numCache>
                <c:formatCode>General</c:formatCode>
                <c:ptCount val="10"/>
                <c:pt idx="0">
                  <c:v>4.9470958420109472</c:v>
                </c:pt>
                <c:pt idx="1">
                  <c:v>4.5911522692176812</c:v>
                </c:pt>
                <c:pt idx="2">
                  <c:v>4.3899999999999997</c:v>
                </c:pt>
                <c:pt idx="3">
                  <c:v>4.2588899095927326</c:v>
                </c:pt>
                <c:pt idx="4">
                  <c:v>3.9479909461924643</c:v>
                </c:pt>
                <c:pt idx="5">
                  <c:v>3.6597876071204158</c:v>
                </c:pt>
                <c:pt idx="6">
                  <c:v>3.3926231118006265</c:v>
                </c:pt>
                <c:pt idx="7">
                  <c:v>3.1449616246391816</c:v>
                </c:pt>
                <c:pt idx="8">
                  <c:v>2.9153794260405221</c:v>
                </c:pt>
                <c:pt idx="9">
                  <c:v>2.702556727939565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60-4F6F-B91D-492BF01E6BF7}"/>
            </c:ext>
          </c:extLst>
        </c:ser>
        <c:ser>
          <c:idx val="6"/>
          <c:order val="6"/>
          <c:tx>
            <c:v>Regression model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Cu'!$P$39:$P$48</c:f>
              <c:numCache>
                <c:formatCode>General</c:formatCode>
                <c:ptCount val="10"/>
                <c:pt idx="0">
                  <c:v>6.1</c:v>
                </c:pt>
                <c:pt idx="1">
                  <c:v>5.6547000000000009</c:v>
                </c:pt>
                <c:pt idx="2">
                  <c:v>5.4032792064354123</c:v>
                </c:pt>
                <c:pt idx="3">
                  <c:v>5.2419069000000027</c:v>
                </c:pt>
                <c:pt idx="4">
                  <c:v>4.8592476963000024</c:v>
                </c:pt>
                <c:pt idx="5">
                  <c:v>4.5045226144701047</c:v>
                </c:pt>
                <c:pt idx="6">
                  <c:v>4.175692463613788</c:v>
                </c:pt>
                <c:pt idx="7">
                  <c:v>3.8708669137699827</c:v>
                </c:pt>
                <c:pt idx="8">
                  <c:v>3.5882936290647751</c:v>
                </c:pt>
                <c:pt idx="9">
                  <c:v>3.3263481941430477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60-4F6F-B91D-492BF01E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0704"/>
        <c:axId val="131642880"/>
      </c:scatterChart>
      <c:valAx>
        <c:axId val="131640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2880"/>
        <c:crosses val="autoZero"/>
        <c:crossBetween val="midCat"/>
      </c:valAx>
      <c:valAx>
        <c:axId val="131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in GJ/ t Cu</a:t>
                </a:r>
              </a:p>
              <a:p>
                <a:pPr>
                  <a:defRPr/>
                </a:pPr>
                <a:r>
                  <a:rPr lang="de-DE" baseline="0"/>
                  <a:t>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1842989532827811E-2"/>
              <c:y val="0.36693004634850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38714243647522"/>
          <c:y val="0.78972435122965512"/>
          <c:w val="0.81703090372999654"/>
          <c:h val="0.164501563793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Cu production in the 6 EI regions in (kt Cu)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2010 - 2050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 Oregrades,prod. of 6 EIregions'!$C$5</c:f>
              <c:strCache>
                <c:ptCount val="1"/>
                <c:pt idx="0">
                  <c:v>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EIregions'!$C$22:$C$62</c15:sqref>
                  </c15:fullRef>
                </c:ext>
              </c:extLst>
              <c:f>('[2] Oregrades,prod. of 6 EIregions'!$C$22,'[2] Oregrades,prod. of 6 EIregions'!$C$27,'[2] Oregrades,prod. of 6 EIregions'!$C$32,'[2] Oregrades,prod. of 6 EIregions'!$C$37,'[2] Oregrades,prod. of 6 EIregions'!$C$42,'[2] Oregrades,prod. of 6 EIregions'!$C$47,'[2] Oregrades,prod. of 6 EIregions'!$C$52,'[2] Oregrades,prod. of 6 EIregions'!$C$57,'[2] Oregrades,prod. of 6 EIregions'!$C$62)</c:f>
              <c:numCache>
                <c:formatCode>General</c:formatCode>
                <c:ptCount val="9"/>
                <c:pt idx="0">
                  <c:v>4268.3601999999992</c:v>
                </c:pt>
                <c:pt idx="1">
                  <c:v>4506.0520619999998</c:v>
                </c:pt>
                <c:pt idx="2">
                  <c:v>4940.2505000000001</c:v>
                </c:pt>
                <c:pt idx="3">
                  <c:v>5421.4777000000004</c:v>
                </c:pt>
                <c:pt idx="4">
                  <c:v>5439.9769999999999</c:v>
                </c:pt>
                <c:pt idx="5">
                  <c:v>5303.3685000000005</c:v>
                </c:pt>
                <c:pt idx="6">
                  <c:v>5072.9517999999998</c:v>
                </c:pt>
                <c:pt idx="7">
                  <c:v>4981.6797500000002</c:v>
                </c:pt>
                <c:pt idx="8">
                  <c:v>4607.8720000000003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D-4880-BCF6-66587954F74B}"/>
            </c:ext>
          </c:extLst>
        </c:ser>
        <c:ser>
          <c:idx val="1"/>
          <c:order val="1"/>
          <c:tx>
            <c:strRef>
              <c:f>'[2] Oregrades,prod. of 6 EIregions'!$E$5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EIregions'!$E$22:$E$62</c15:sqref>
                  </c15:fullRef>
                </c:ext>
              </c:extLst>
              <c:f>('[2] Oregrades,prod. of 6 EIregions'!$E$22,'[2] Oregrades,prod. of 6 EIregions'!$E$27,'[2] Oregrades,prod. of 6 EIregions'!$E$32,'[2] Oregrades,prod. of 6 EIregions'!$E$37,'[2] Oregrades,prod. of 6 EIregions'!$E$42,'[2] Oregrades,prod. of 6 EIregions'!$E$47,'[2] Oregrades,prod. of 6 EIregions'!$E$52,'[2] Oregrades,prod. of 6 EIregions'!$E$57,'[2] Oregrades,prod. of 6 EIregions'!$E$62)</c:f>
              <c:numCache>
                <c:formatCode>General</c:formatCode>
                <c:ptCount val="9"/>
                <c:pt idx="0">
                  <c:v>1731.8889999999999</c:v>
                </c:pt>
                <c:pt idx="1">
                  <c:v>1725.3039999999999</c:v>
                </c:pt>
                <c:pt idx="2">
                  <c:v>1829.2329999999999</c:v>
                </c:pt>
                <c:pt idx="3">
                  <c:v>2027.6890000000001</c:v>
                </c:pt>
                <c:pt idx="4">
                  <c:v>1923.1659999999999</c:v>
                </c:pt>
                <c:pt idx="5">
                  <c:v>1764.953</c:v>
                </c:pt>
                <c:pt idx="6">
                  <c:v>1691.3109999999999</c:v>
                </c:pt>
                <c:pt idx="7">
                  <c:v>1762.0650000000001</c:v>
                </c:pt>
                <c:pt idx="8">
                  <c:v>1912.7940000000001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D-4880-BCF6-66587954F74B}"/>
            </c:ext>
          </c:extLst>
        </c:ser>
        <c:ser>
          <c:idx val="2"/>
          <c:order val="2"/>
          <c:tx>
            <c:strRef>
              <c:f>'[2] Oregrades,prod. of 6 EIregions'!$F$5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EIregions'!$F$22:$F$62</c15:sqref>
                  </c15:fullRef>
                </c:ext>
              </c:extLst>
              <c:f>('[2] Oregrades,prod. of 6 EIregions'!$F$22,'[2] Oregrades,prod. of 6 EIregions'!$F$27,'[2] Oregrades,prod. of 6 EIregions'!$F$32,'[2] Oregrades,prod. of 6 EIregions'!$F$37,'[2] Oregrades,prod. of 6 EIregions'!$F$42,'[2] Oregrades,prod. of 6 EIregions'!$F$47,'[2] Oregrades,prod. of 6 EIregions'!$F$52,'[2] Oregrades,prod. of 6 EIregions'!$F$57,'[2] Oregrades,prod. of 6 EIregions'!$F$62)</c:f>
              <c:numCache>
                <c:formatCode>General</c:formatCode>
                <c:ptCount val="9"/>
                <c:pt idx="0">
                  <c:v>903.46</c:v>
                </c:pt>
                <c:pt idx="1">
                  <c:v>982.44500000000005</c:v>
                </c:pt>
                <c:pt idx="2">
                  <c:v>1267.06</c:v>
                </c:pt>
                <c:pt idx="3">
                  <c:v>1533.57</c:v>
                </c:pt>
                <c:pt idx="4">
                  <c:v>1732.04</c:v>
                </c:pt>
                <c:pt idx="5">
                  <c:v>1840.15</c:v>
                </c:pt>
                <c:pt idx="6">
                  <c:v>1861.85</c:v>
                </c:pt>
                <c:pt idx="7">
                  <c:v>1786.11</c:v>
                </c:pt>
                <c:pt idx="8">
                  <c:v>1826.08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D-4880-BCF6-66587954F74B}"/>
            </c:ext>
          </c:extLst>
        </c:ser>
        <c:ser>
          <c:idx val="3"/>
          <c:order val="3"/>
          <c:tx>
            <c:strRef>
              <c:f>'[2] Oregrades,prod. of 6 EIregions'!$D$5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EIregions'!$D$22:$D$62</c15:sqref>
                  </c15:fullRef>
                </c:ext>
              </c:extLst>
              <c:f>('[2] Oregrades,prod. of 6 EIregions'!$D$22,'[2] Oregrades,prod. of 6 EIregions'!$D$27,'[2] Oregrades,prod. of 6 EIregions'!$D$32,'[2] Oregrades,prod. of 6 EIregions'!$D$37,'[2] Oregrades,prod. of 6 EIregions'!$D$42,'[2] Oregrades,prod. of 6 EIregions'!$D$47,'[2] Oregrades,prod. of 6 EIregions'!$D$52,'[2] Oregrades,prod. of 6 EIregions'!$D$57,'[2] Oregrades,prod. of 6 EIregions'!$D$62)</c:f>
              <c:numCache>
                <c:formatCode>General</c:formatCode>
                <c:ptCount val="9"/>
                <c:pt idx="0">
                  <c:v>1362.21325</c:v>
                </c:pt>
                <c:pt idx="1">
                  <c:v>2254.3130000000001</c:v>
                </c:pt>
                <c:pt idx="2">
                  <c:v>3114.5942500000001</c:v>
                </c:pt>
                <c:pt idx="3">
                  <c:v>3857.81</c:v>
                </c:pt>
                <c:pt idx="4">
                  <c:v>4202.7974000000004</c:v>
                </c:pt>
                <c:pt idx="5">
                  <c:v>3446.3662890000005</c:v>
                </c:pt>
                <c:pt idx="6">
                  <c:v>2089.4150499999996</c:v>
                </c:pt>
                <c:pt idx="7">
                  <c:v>1442.0942500000001</c:v>
                </c:pt>
                <c:pt idx="8">
                  <c:v>1048.37555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D-4880-BCF6-66587954F74B}"/>
            </c:ext>
          </c:extLst>
        </c:ser>
        <c:ser>
          <c:idx val="4"/>
          <c:order val="4"/>
          <c:tx>
            <c:strRef>
              <c:f>'[2] Oregrades,prod. of 6 EIregions'!$G$5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EIregions'!$G$22:$G$62</c15:sqref>
                  </c15:fullRef>
                </c:ext>
              </c:extLst>
              <c:f>('[2] Oregrades,prod. of 6 EIregions'!$G$22,'[2] Oregrades,prod. of 6 EIregions'!$G$27,'[2] Oregrades,prod. of 6 EIregions'!$G$32,'[2] Oregrades,prod. of 6 EIregions'!$G$37,'[2] Oregrades,prod. of 6 EIregions'!$G$42,'[2] Oregrades,prod. of 6 EIregions'!$G$47,'[2] Oregrades,prod. of 6 EIregions'!$G$52,'[2] Oregrades,prod. of 6 EIregions'!$G$57,'[2] Oregrades,prod. of 6 EIregions'!$G$62)</c:f>
              <c:numCache>
                <c:formatCode>General</c:formatCode>
                <c:ptCount val="9"/>
                <c:pt idx="0">
                  <c:v>420.71924999999999</c:v>
                </c:pt>
                <c:pt idx="1">
                  <c:v>487.803</c:v>
                </c:pt>
                <c:pt idx="2">
                  <c:v>469.31299999999999</c:v>
                </c:pt>
                <c:pt idx="3">
                  <c:v>675.00720999999999</c:v>
                </c:pt>
                <c:pt idx="4">
                  <c:v>818.56259999999997</c:v>
                </c:pt>
                <c:pt idx="5">
                  <c:v>851.12211000000002</c:v>
                </c:pt>
                <c:pt idx="6">
                  <c:v>1021.2501</c:v>
                </c:pt>
                <c:pt idx="7">
                  <c:v>1055.1563000000001</c:v>
                </c:pt>
                <c:pt idx="8">
                  <c:v>804.68799999999999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D-4880-BCF6-66587954F74B}"/>
            </c:ext>
          </c:extLst>
        </c:ser>
        <c:ser>
          <c:idx val="5"/>
          <c:order val="5"/>
          <c:tx>
            <c:strRef>
              <c:f>'[2] Oregrades,prod. of 6 EIregions'!$B$5</c:f>
              <c:strCache>
                <c:ptCount val="1"/>
                <c:pt idx="0">
                  <c:v>RLA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EIregions'!$A$22:$A$62</c15:sqref>
                  </c15:fullRef>
                </c:ext>
              </c:extLst>
              <c:f>('[2]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EIregions'!$B$22:$B$62</c15:sqref>
                  </c15:fullRef>
                </c:ext>
              </c:extLst>
              <c:f>('[2] Oregrades,prod. of 6 EIregions'!$B$22,'[2] Oregrades,prod. of 6 EIregions'!$B$27,'[2] Oregrades,prod. of 6 EIregions'!$B$32,'[2] Oregrades,prod. of 6 EIregions'!$B$37,'[2] Oregrades,prod. of 6 EIregions'!$B$42,'[2] Oregrades,prod. of 6 EIregions'!$B$47,'[2] Oregrades,prod. of 6 EIregions'!$B$52,'[2] Oregrades,prod. of 6 EIregions'!$B$57,'[2] Oregrades,prod. of 6 EIregions'!$B$62)</c:f>
              <c:numCache>
                <c:formatCode>General</c:formatCode>
                <c:ptCount val="9"/>
                <c:pt idx="0">
                  <c:v>8342.5489999999991</c:v>
                </c:pt>
                <c:pt idx="1">
                  <c:v>9723.24</c:v>
                </c:pt>
                <c:pt idx="2">
                  <c:v>11229.267749999999</c:v>
                </c:pt>
                <c:pt idx="3">
                  <c:v>12463.512999999999</c:v>
                </c:pt>
                <c:pt idx="4">
                  <c:v>13217.828</c:v>
                </c:pt>
                <c:pt idx="5">
                  <c:v>13667.820454000001</c:v>
                </c:pt>
                <c:pt idx="6">
                  <c:v>13725.3243</c:v>
                </c:pt>
                <c:pt idx="7">
                  <c:v>13388.95852</c:v>
                </c:pt>
                <c:pt idx="8">
                  <c:v>12452.5802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D-4880-BCF6-6658795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715840"/>
        <c:axId val="219722112"/>
      </c:barChart>
      <c:catAx>
        <c:axId val="2197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2112"/>
        <c:crosses val="autoZero"/>
        <c:auto val="1"/>
        <c:lblAlgn val="ctr"/>
        <c:lblOffset val="100"/>
        <c:noMultiLvlLbl val="0"/>
      </c:catAx>
      <c:valAx>
        <c:axId val="2197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</a:t>
                </a:r>
                <a:r>
                  <a:rPr lang="de-DE" baseline="0"/>
                  <a:t> production in kt Cu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Production Shares per region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2010 - 2050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 Oregrades,prod. of 6 EIregions'!$K$5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EIregions'!$K$22:$K$62</c15:sqref>
                  </c15:fullRef>
                </c:ext>
              </c:extLst>
              <c:f>('[2] Oregrades,prod. of 6 EIregions'!$K$22,'[2] Oregrades,prod. of 6 EIregions'!$K$27,'[2] Oregrades,prod. of 6 EIregions'!$K$32,'[2] Oregrades,prod. of 6 EIregions'!$K$37,'[2] Oregrades,prod. of 6 EIregions'!$K$42,'[2] Oregrades,prod. of 6 EIregions'!$K$47,'[2] Oregrades,prod. of 6 EIregions'!$K$52,'[2] Oregrades,prod. of 6 EIregions'!$K$57,'[2] Oregrades,prod. of 6 EIregions'!$K$62)</c:f>
              <c:numCache>
                <c:formatCode>General</c:formatCode>
                <c:ptCount val="9"/>
                <c:pt idx="0">
                  <c:v>0.48989697437588747</c:v>
                </c:pt>
                <c:pt idx="1">
                  <c:v>0.49408823606450869</c:v>
                </c:pt>
                <c:pt idx="2">
                  <c:v>0.49144009148296508</c:v>
                </c:pt>
                <c:pt idx="3">
                  <c:v>0.47975214210647721</c:v>
                </c:pt>
                <c:pt idx="4">
                  <c:v>0.48356071555478625</c:v>
                </c:pt>
                <c:pt idx="5">
                  <c:v>0.50859314448754944</c:v>
                </c:pt>
                <c:pt idx="6">
                  <c:v>0.5390491391966663</c:v>
                </c:pt>
                <c:pt idx="7">
                  <c:v>0.54836678912317827</c:v>
                </c:pt>
                <c:pt idx="8">
                  <c:v>0.5497247900743012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43FF-8D1A-06C6FFF4D6BF}"/>
            </c:ext>
          </c:extLst>
        </c:ser>
        <c:ser>
          <c:idx val="1"/>
          <c:order val="1"/>
          <c:tx>
            <c:strRef>
              <c:f>'[2] Oregrades,prod. of 6 EIregions'!$L$5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EIregions'!$L$22:$L$62</c15:sqref>
                  </c15:fullRef>
                </c:ext>
              </c:extLst>
              <c:f>('[2] Oregrades,prod. of 6 EIregions'!$L$22,'[2] Oregrades,prod. of 6 EIregions'!$L$27,'[2] Oregrades,prod. of 6 EIregions'!$L$32,'[2] Oregrades,prod. of 6 EIregions'!$L$37,'[2] Oregrades,prod. of 6 EIregions'!$L$42,'[2] Oregrades,prod. of 6 EIregions'!$L$47,'[2] Oregrades,prod. of 6 EIregions'!$L$52,'[2] Oregrades,prod. of 6 EIregions'!$L$57,'[2] Oregrades,prod. of 6 EIregions'!$L$62)</c:f>
              <c:numCache>
                <c:formatCode>General</c:formatCode>
                <c:ptCount val="9"/>
                <c:pt idx="0">
                  <c:v>0.2506496212999717</c:v>
                </c:pt>
                <c:pt idx="1">
                  <c:v>0.22897586760466901</c:v>
                </c:pt>
                <c:pt idx="2">
                  <c:v>0.21620618652260423</c:v>
                </c:pt>
                <c:pt idx="3">
                  <c:v>0.2086863904227883</c:v>
                </c:pt>
                <c:pt idx="4">
                  <c:v>0.19901599345380946</c:v>
                </c:pt>
                <c:pt idx="5">
                  <c:v>0.19734359774984053</c:v>
                </c:pt>
                <c:pt idx="6">
                  <c:v>0.19923538717232195</c:v>
                </c:pt>
                <c:pt idx="7">
                  <c:v>0.20403287715521712</c:v>
                </c:pt>
                <c:pt idx="8">
                  <c:v>0.20341659537268031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6-43FF-8D1A-06C6FFF4D6BF}"/>
            </c:ext>
          </c:extLst>
        </c:ser>
        <c:ser>
          <c:idx val="2"/>
          <c:order val="2"/>
          <c:tx>
            <c:strRef>
              <c:f>'[2] Oregrades,prod. of 6 EIregions'!$M$5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EIregions'!$M$22:$M$62</c15:sqref>
                  </c15:fullRef>
                </c:ext>
              </c:extLst>
              <c:f>('[2] Oregrades,prod. of 6 EIregions'!$M$22,'[2] Oregrades,prod. of 6 EIregions'!$M$27,'[2] Oregrades,prod. of 6 EIregions'!$M$32,'[2] Oregrades,prod. of 6 EIregions'!$M$37,'[2] Oregrades,prod. of 6 EIregions'!$M$42,'[2] Oregrades,prod. of 6 EIregions'!$M$47,'[2] Oregrades,prod. of 6 EIregions'!$M$52,'[2] Oregrades,prod. of 6 EIregions'!$M$57,'[2] Oregrades,prod. of 6 EIregions'!$M$62)</c:f>
              <c:numCache>
                <c:formatCode>General</c:formatCode>
                <c:ptCount val="9"/>
                <c:pt idx="0">
                  <c:v>7.9992835478670185E-2</c:v>
                </c:pt>
                <c:pt idx="1">
                  <c:v>0.11455333136971738</c:v>
                </c:pt>
                <c:pt idx="2">
                  <c:v>0.13630777333208724</c:v>
                </c:pt>
                <c:pt idx="3">
                  <c:v>0.14849686531716932</c:v>
                </c:pt>
                <c:pt idx="4">
                  <c:v>0.15375504342133939</c:v>
                </c:pt>
                <c:pt idx="5">
                  <c:v>0.12824270510997429</c:v>
                </c:pt>
                <c:pt idx="6">
                  <c:v>8.2059801248343486E-2</c:v>
                </c:pt>
                <c:pt idx="7">
                  <c:v>5.9063338817894703E-2</c:v>
                </c:pt>
                <c:pt idx="8">
                  <c:v>4.6281013242763937E-2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6-43FF-8D1A-06C6FFF4D6BF}"/>
            </c:ext>
          </c:extLst>
        </c:ser>
        <c:ser>
          <c:idx val="3"/>
          <c:order val="3"/>
          <c:tx>
            <c:strRef>
              <c:f>'[2] Oregrades,prod. of 6 EIregions'!$N$5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EIregions'!$N$22:$N$62</c15:sqref>
                  </c15:fullRef>
                </c:ext>
              </c:extLst>
              <c:f>('[2] Oregrades,prod. of 6 EIregions'!$N$22,'[2] Oregrades,prod. of 6 EIregions'!$N$27,'[2] Oregrades,prod. of 6 EIregions'!$N$32,'[2] Oregrades,prod. of 6 EIregions'!$N$37,'[2] Oregrades,prod. of 6 EIregions'!$N$42,'[2] Oregrades,prod. of 6 EIregions'!$N$47,'[2] Oregrades,prod. of 6 EIregions'!$N$52,'[2] Oregrades,prod. of 6 EIregions'!$N$57,'[2] Oregrades,prod. of 6 EIregions'!$N$62)</c:f>
              <c:numCache>
                <c:formatCode>General</c:formatCode>
                <c:ptCount val="9"/>
                <c:pt idx="0">
                  <c:v>0.10170119241192127</c:v>
                </c:pt>
                <c:pt idx="1">
                  <c:v>8.7671641349492666E-2</c:v>
                </c:pt>
                <c:pt idx="2">
                  <c:v>8.0054946847594649E-2</c:v>
                </c:pt>
                <c:pt idx="3">
                  <c:v>7.8050878694934628E-2</c:v>
                </c:pt>
                <c:pt idx="4">
                  <c:v>7.0357060713048772E-2</c:v>
                </c:pt>
                <c:pt idx="5">
                  <c:v>6.5675650273854108E-2</c:v>
                </c:pt>
                <c:pt idx="6">
                  <c:v>6.6424640958308925E-2</c:v>
                </c:pt>
                <c:pt idx="7">
                  <c:v>7.21682664736744E-2</c:v>
                </c:pt>
                <c:pt idx="8">
                  <c:v>8.4441157030683708E-2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6-43FF-8D1A-06C6FFF4D6BF}"/>
            </c:ext>
          </c:extLst>
        </c:ser>
        <c:ser>
          <c:idx val="4"/>
          <c:order val="4"/>
          <c:tx>
            <c:strRef>
              <c:f>'[2] Oregrades,prod. of 6 EIregions'!$O$5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EIregions'!$O$22:$O$62</c15:sqref>
                  </c15:fullRef>
                </c:ext>
              </c:extLst>
              <c:f>('[2] Oregrades,prod. of 6 EIregions'!$O$22,'[2] Oregrades,prod. of 6 EIregions'!$O$27,'[2] Oregrades,prod. of 6 EIregions'!$O$32,'[2] Oregrades,prod. of 6 EIregions'!$O$37,'[2] Oregrades,prod. of 6 EIregions'!$O$42,'[2] Oregrades,prod. of 6 EIregions'!$O$47,'[2] Oregrades,prod. of 6 EIregions'!$O$52,'[2] Oregrades,prod. of 6 EIregions'!$O$57,'[2] Oregrades,prod. of 6 EIregions'!$O$62)</c:f>
              <c:numCache>
                <c:formatCode>General</c:formatCode>
                <c:ptCount val="9"/>
                <c:pt idx="0">
                  <c:v>5.3053607532858288E-2</c:v>
                </c:pt>
                <c:pt idx="1">
                  <c:v>4.9923124090364555E-2</c:v>
                </c:pt>
                <c:pt idx="2">
                  <c:v>5.5451886639216144E-2</c:v>
                </c:pt>
                <c:pt idx="3">
                  <c:v>5.9030988499809832E-2</c:v>
                </c:pt>
                <c:pt idx="4">
                  <c:v>6.3364911524761258E-2</c:v>
                </c:pt>
                <c:pt idx="5">
                  <c:v>6.8473805167294899E-2</c:v>
                </c:pt>
                <c:pt idx="6">
                  <c:v>7.3122398995943069E-2</c:v>
                </c:pt>
                <c:pt idx="7">
                  <c:v>7.3153068945410391E-2</c:v>
                </c:pt>
                <c:pt idx="8">
                  <c:v>8.0613128246215179E-2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6-43FF-8D1A-06C6FFF4D6BF}"/>
            </c:ext>
          </c:extLst>
        </c:ser>
        <c:ser>
          <c:idx val="5"/>
          <c:order val="5"/>
          <c:tx>
            <c:strRef>
              <c:f>'[2] Oregrades,prod. of 6 EIregions'!$P$5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EIregions'!$J$22:$J$62</c15:sqref>
                  </c15:fullRef>
                </c:ext>
              </c:extLst>
              <c:f>('[2]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EIregions'!$P$22:$P$62</c15:sqref>
                  </c15:fullRef>
                </c:ext>
              </c:extLst>
              <c:f>('[2] Oregrades,prod. of 6 EIregions'!$P$22,'[2] Oregrades,prod. of 6 EIregions'!$P$27,'[2] Oregrades,prod. of 6 EIregions'!$P$32,'[2] Oregrades,prod. of 6 EIregions'!$P$37,'[2] Oregrades,prod. of 6 EIregions'!$P$42,'[2] Oregrades,prod. of 6 EIregions'!$P$47,'[2] Oregrades,prod. of 6 EIregions'!$P$52,'[2] Oregrades,prod. of 6 EIregions'!$P$57,'[2] Oregrades,prod. of 6 EIregions'!$P$62)</c:f>
              <c:numCache>
                <c:formatCode>General</c:formatCode>
                <c:ptCount val="9"/>
                <c:pt idx="0">
                  <c:v>2.4705768900691216E-2</c:v>
                </c:pt>
                <c:pt idx="1">
                  <c:v>2.47877995212476E-2</c:v>
                </c:pt>
                <c:pt idx="2">
                  <c:v>2.0539115175532689E-2</c:v>
                </c:pt>
                <c:pt idx="3">
                  <c:v>2.5982734958820738E-2</c:v>
                </c:pt>
                <c:pt idx="4">
                  <c:v>2.994627533225476E-2</c:v>
                </c:pt>
                <c:pt idx="5">
                  <c:v>3.1671097211486532E-2</c:v>
                </c:pt>
                <c:pt idx="6">
                  <c:v>4.0108632428416238E-2</c:v>
                </c:pt>
                <c:pt idx="7">
                  <c:v>4.3215659484625329E-2</c:v>
                </c:pt>
                <c:pt idx="8">
                  <c:v>3.5523316033355817E-2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6-43FF-8D1A-06C6FFF4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96576"/>
        <c:axId val="220698496"/>
      </c:lineChart>
      <c:catAx>
        <c:axId val="2206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8496"/>
        <c:crosses val="autoZero"/>
        <c:auto val="1"/>
        <c:lblAlgn val="ctr"/>
        <c:lblOffset val="100"/>
        <c:noMultiLvlLbl val="0"/>
      </c:catAx>
      <c:valAx>
        <c:axId val="220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2010 -2050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EIregions'!$T$22:$T$62</c15:sqref>
                  </c15:fullRef>
                </c:ext>
              </c:extLst>
              <c:f>('[2] Oregrades,prod. of 6 EIregions'!$T$22,'[2] Oregrades,prod. of 6 EIregions'!$T$27,'[2] Oregrades,prod. of 6 EIregions'!$T$34,'[2] Oregrades,prod. of 6 EIregions'!$T$42,'[2] Oregrades,prod. of 6 EIregions'!$T$47,'[2] Oregrades,prod. of 6 EIregions'!$T$52,'[2] Oregrades,prod. of 6 EIregions'!$T$57,'[2] Oregrades,prod. of 6 EIregions'!$T$62)</c:f>
              <c:numCache>
                <c:formatCode>General</c:formatCode>
                <c:ptCount val="8"/>
                <c:pt idx="0">
                  <c:v>0.70036704034479813</c:v>
                </c:pt>
                <c:pt idx="1">
                  <c:v>0.70974572508282274</c:v>
                </c:pt>
                <c:pt idx="2">
                  <c:v>0.67893300879043694</c:v>
                </c:pt>
                <c:pt idx="3">
                  <c:v>0.6718256736727316</c:v>
                </c:pt>
                <c:pt idx="4">
                  <c:v>0.66779541834138822</c:v>
                </c:pt>
                <c:pt idx="5">
                  <c:v>0.65088893834134087</c:v>
                </c:pt>
                <c:pt idx="6">
                  <c:v>0.64184184900314789</c:v>
                </c:pt>
                <c:pt idx="7">
                  <c:v>0.63942959691022971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3-49E0-BF3B-F68B5DA7ABA2}"/>
            </c:ext>
          </c:extLst>
        </c:ser>
        <c:ser>
          <c:idx val="1"/>
          <c:order val="1"/>
          <c:tx>
            <c:strRef>
              <c:f>'[2]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EIregions'!$U$22:$U$62</c15:sqref>
                  </c15:fullRef>
                </c:ext>
              </c:extLst>
              <c:f>('[2] Oregrades,prod. of 6 EIregions'!$U$22,'[2] Oregrades,prod. of 6 EIregions'!$U$27,'[2] Oregrades,prod. of 6 EIregions'!$U$34,'[2] Oregrades,prod. of 6 EIregions'!$U$42,'[2] Oregrades,prod. of 6 EIregions'!$U$47,'[2] Oregrades,prod. of 6 EIregions'!$U$52,'[2] Oregrades,prod. of 6 EIregions'!$U$57,'[2] Oregrades,prod. of 6 EIregions'!$U$62)</c:f>
              <c:numCache>
                <c:formatCode>General</c:formatCode>
                <c:ptCount val="8"/>
                <c:pt idx="0">
                  <c:v>1.0733491860313835</c:v>
                </c:pt>
                <c:pt idx="1">
                  <c:v>1.1000647840012627</c:v>
                </c:pt>
                <c:pt idx="2">
                  <c:v>1.116008736253935</c:v>
                </c:pt>
                <c:pt idx="3">
                  <c:v>1.1006301813783823</c:v>
                </c:pt>
                <c:pt idx="4">
                  <c:v>1.0797189241156104</c:v>
                </c:pt>
                <c:pt idx="5">
                  <c:v>0.75751442874196384</c:v>
                </c:pt>
                <c:pt idx="6">
                  <c:v>0.7906608018062149</c:v>
                </c:pt>
                <c:pt idx="7">
                  <c:v>0.78120994421154255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3-49E0-BF3B-F68B5DA7ABA2}"/>
            </c:ext>
          </c:extLst>
        </c:ser>
        <c:ser>
          <c:idx val="2"/>
          <c:order val="2"/>
          <c:tx>
            <c:strRef>
              <c:f>'[2]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EIregions'!$V$22:$V$62</c15:sqref>
                  </c15:fullRef>
                </c:ext>
              </c:extLst>
              <c:f>('[2] Oregrades,prod. of 6 EIregions'!$V$22,'[2] Oregrades,prod. of 6 EIregions'!$V$27,'[2] Oregrades,prod. of 6 EIregions'!$V$34,'[2] Oregrades,prod. of 6 EIregions'!$V$42,'[2] Oregrades,prod. of 6 EIregions'!$V$47,'[2] Oregrades,prod. of 6 EIregions'!$V$52,'[2] Oregrades,prod. of 6 EIregions'!$V$57,'[2] Oregrades,prod. of 6 EIregions'!$V$62)</c:f>
              <c:numCache>
                <c:formatCode>General</c:formatCode>
                <c:ptCount val="8"/>
                <c:pt idx="0">
                  <c:v>2.896433996075412</c:v>
                </c:pt>
                <c:pt idx="1">
                  <c:v>2.6661085691288893</c:v>
                </c:pt>
                <c:pt idx="2">
                  <c:v>2.3740493156598435</c:v>
                </c:pt>
                <c:pt idx="3">
                  <c:v>2.0210092087322411</c:v>
                </c:pt>
                <c:pt idx="4">
                  <c:v>1.7701271402049941</c:v>
                </c:pt>
                <c:pt idx="5">
                  <c:v>1.6733542194212601</c:v>
                </c:pt>
                <c:pt idx="6">
                  <c:v>1.2442313514271823</c:v>
                </c:pt>
                <c:pt idx="7">
                  <c:v>0.93134809593225121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3-49E0-BF3B-F68B5DA7ABA2}"/>
            </c:ext>
          </c:extLst>
        </c:ser>
        <c:ser>
          <c:idx val="3"/>
          <c:order val="3"/>
          <c:tx>
            <c:strRef>
              <c:f>'[2]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EIregions'!$W$22:$W$62</c15:sqref>
                  </c15:fullRef>
                </c:ext>
              </c:extLst>
              <c:f>('[2] Oregrades,prod. of 6 EIregions'!$W$22,'[2] Oregrades,prod. of 6 EIregions'!$W$27,'[2] Oregrades,prod. of 6 EIregions'!$W$34,'[2] Oregrades,prod. of 6 EIregions'!$W$42,'[2] Oregrades,prod. of 6 EIregions'!$W$47,'[2] Oregrades,prod. of 6 EIregions'!$W$52,'[2] Oregrades,prod. of 6 EIregions'!$W$57,'[2] Oregrades,prod. of 6 EIregions'!$W$62)</c:f>
              <c:numCache>
                <c:formatCode>General</c:formatCode>
                <c:ptCount val="8"/>
                <c:pt idx="0">
                  <c:v>1.3848956847753473</c:v>
                </c:pt>
                <c:pt idx="1">
                  <c:v>1.327823874227573</c:v>
                </c:pt>
                <c:pt idx="2">
                  <c:v>1.2615657908220712</c:v>
                </c:pt>
                <c:pt idx="3">
                  <c:v>1.2379001846626103</c:v>
                </c:pt>
                <c:pt idx="4">
                  <c:v>1.2281288940717228</c:v>
                </c:pt>
                <c:pt idx="5">
                  <c:v>0.70340049821822848</c:v>
                </c:pt>
                <c:pt idx="6">
                  <c:v>0.56506940647562764</c:v>
                </c:pt>
                <c:pt idx="7">
                  <c:v>0.59152508504396073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3-49E0-BF3B-F68B5DA7ABA2}"/>
            </c:ext>
          </c:extLst>
        </c:ser>
        <c:ser>
          <c:idx val="4"/>
          <c:order val="4"/>
          <c:tx>
            <c:strRef>
              <c:f>'[2]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EIregions'!$X$22:$X$62</c15:sqref>
                  </c15:fullRef>
                </c:ext>
              </c:extLst>
              <c:f>('[2] Oregrades,prod. of 6 EIregions'!$X$22,'[2] Oregrades,prod. of 6 EIregions'!$X$27,'[2] Oregrades,prod. of 6 EIregions'!$X$34,'[2] Oregrades,prod. of 6 EIregions'!$X$42,'[2] Oregrades,prod. of 6 EIregions'!$X$47,'[2] Oregrades,prod. of 6 EIregions'!$X$52,'[2] Oregrades,prod. of 6 EIregions'!$X$57,'[2] Oregrades,prod. of 6 EIregions'!$X$62)</c:f>
              <c:numCache>
                <c:formatCode>General</c:formatCode>
                <c:ptCount val="8"/>
                <c:pt idx="0">
                  <c:v>2.2081233706038321</c:v>
                </c:pt>
                <c:pt idx="1">
                  <c:v>2.2081233706038321</c:v>
                </c:pt>
                <c:pt idx="2">
                  <c:v>2.2081233706038321</c:v>
                </c:pt>
                <c:pt idx="3">
                  <c:v>1.1956143793039746</c:v>
                </c:pt>
                <c:pt idx="4">
                  <c:v>1.1956143793039746</c:v>
                </c:pt>
                <c:pt idx="5">
                  <c:v>1.1956143793039746</c:v>
                </c:pt>
                <c:pt idx="6">
                  <c:v>1.1956143793039746</c:v>
                </c:pt>
                <c:pt idx="7">
                  <c:v>1.1956143793039746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3-49E0-BF3B-F68B5DA7ABA2}"/>
            </c:ext>
          </c:extLst>
        </c:ser>
        <c:ser>
          <c:idx val="5"/>
          <c:order val="5"/>
          <c:tx>
            <c:strRef>
              <c:f>'[2]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EIregions'!$Y$22:$Y$62</c15:sqref>
                  </c15:fullRef>
                </c:ext>
              </c:extLst>
              <c:f>('[2] Oregrades,prod. of 6 EIregions'!$Y$22,'[2] Oregrades,prod. of 6 EIregions'!$Y$27,'[2] Oregrades,prod. of 6 EIregions'!$Y$34,'[2] Oregrades,prod. of 6 EIregions'!$Y$42,'[2] Oregrades,prod. of 6 EIregions'!$Y$47,'[2] Oregrades,prod. of 6 EIregions'!$Y$52,'[2] Oregrades,prod. of 6 EIregions'!$Y$57,'[2] Oregrades,prod. of 6 EIregions'!$Y$62)</c:f>
              <c:numCache>
                <c:formatCode>General</c:formatCode>
                <c:ptCount val="8"/>
                <c:pt idx="0">
                  <c:v>2.0387295695722338</c:v>
                </c:pt>
                <c:pt idx="1">
                  <c:v>2.4584535959148375</c:v>
                </c:pt>
                <c:pt idx="2">
                  <c:v>2.565670407490301</c:v>
                </c:pt>
                <c:pt idx="3">
                  <c:v>2.4712995403562372</c:v>
                </c:pt>
                <c:pt idx="4">
                  <c:v>2.4303808667801308</c:v>
                </c:pt>
                <c:pt idx="5">
                  <c:v>2.3458570154310006</c:v>
                </c:pt>
                <c:pt idx="6">
                  <c:v>2.0744755558270729</c:v>
                </c:pt>
                <c:pt idx="7">
                  <c:v>1.8955209633168573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3-49E0-BF3B-F68B5DA7ABA2}"/>
            </c:ext>
          </c:extLst>
        </c:ser>
        <c:ser>
          <c:idx val="6"/>
          <c:order val="6"/>
          <c:tx>
            <c:strRef>
              <c:f>'[2] Oregrades,prod. of 6 EIregions'!$Z$5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EIregions'!$S$22:$S$62</c15:sqref>
                  </c15:fullRef>
                </c:ext>
              </c:extLst>
              <c:f>('[2] Oregrades,prod. of 6 EIregions'!$S$22,'[2] Oregrades,prod. of 6 EIregions'!$S$27,'[2] Oregrades,prod. of 6 EIregions'!$S$34,'[2]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8"/>
                <c:pt idx="0">
                  <c:v>2010</c:v>
                </c:pt>
                <c:pt idx="1">
                  <c:v>2015</c:v>
                </c:pt>
                <c:pt idx="2">
                  <c:v>2022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EIregions'!$Z$22:$Z$62</c15:sqref>
                  </c15:fullRef>
                </c:ext>
              </c:extLst>
              <c:f>('[2] Oregrades,prod. of 6 EIregions'!$Z$22,'[2] Oregrades,prod. of 6 EIregions'!$Z$27,'[2] Oregrades,prod. of 6 EIregions'!$Z$34,'[2] Oregrades,prod. of 6 EIregions'!$Z$42,'[2] Oregrades,prod. of 6 EIregions'!$Z$47,'[2] Oregrades,prod. of 6 EIregions'!$Z$52,'[2] Oregrades,prod. of 6 EIregions'!$Z$57,'[2] Oregrades,prod. of 6 EIregions'!$Z$62)</c:f>
              <c:numCache>
                <c:formatCode>General</c:formatCode>
                <c:ptCount val="8"/>
                <c:pt idx="0">
                  <c:v>1.1521990639345807</c:v>
                </c:pt>
                <c:pt idx="1">
                  <c:v>1.1955654904674842</c:v>
                </c:pt>
                <c:pt idx="2">
                  <c:v>1.1950515552670984</c:v>
                </c:pt>
                <c:pt idx="3">
                  <c:v>1.091513105380393</c:v>
                </c:pt>
                <c:pt idx="4">
                  <c:v>1.0192169400753348</c:v>
                </c:pt>
                <c:pt idx="5">
                  <c:v>0.86733835108267987</c:v>
                </c:pt>
                <c:pt idx="6">
                  <c:v>0.80466677984010715</c:v>
                </c:pt>
                <c:pt idx="7">
                  <c:v>0.76719156972641978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33-49E0-BF3B-F68B5DA7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93856"/>
        <c:axId val="220820992"/>
      </c:lineChart>
      <c:catAx>
        <c:axId val="2207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0992"/>
        <c:crosses val="autoZero"/>
        <c:auto val="1"/>
        <c:lblAlgn val="ctr"/>
        <c:lblOffset val="100"/>
        <c:noMultiLvlLbl val="0"/>
      </c:catAx>
      <c:valAx>
        <c:axId val="2208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Ore grade in % 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Cu production in the 6 EI regions in (kt Cu)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1994 - 2050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 Oregrades,prod. of 6 EIregions'!$C$5</c:f>
              <c:strCache>
                <c:ptCount val="1"/>
                <c:pt idx="0">
                  <c:v>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EIregions'!$C$6:$C$62</c15:sqref>
                  </c15:fullRef>
                </c:ext>
              </c:extLst>
              <c:f>('[2] Oregrades,prod. of 6 EIregions'!$C$6:$C$7,'[2] Oregrades,prod. of 6 EIregions'!$C$12,'[2] Oregrades,prod. of 6 EIregions'!$C$17,'[2] Oregrades,prod. of 6 EIregions'!$C$22,'[2] Oregrades,prod. of 6 EIregions'!$C$27,'[2] Oregrades,prod. of 6 EIregions'!$C$32,'[2] Oregrades,prod. of 6 EIregions'!$C$37,'[2] Oregrades,prod. of 6 EIregions'!$C$42,'[2] Oregrades,prod. of 6 EIregions'!$C$47,'[2] Oregrades,prod. of 6 EIregions'!$C$52,'[2] Oregrades,prod. of 6 EIregions'!$C$57,'[2] Oregrades,prod. of 6 EIregions'!$C$62)</c:f>
              <c:numCache>
                <c:formatCode>General</c:formatCode>
                <c:ptCount val="13"/>
                <c:pt idx="0">
                  <c:v>2358.1898530000003</c:v>
                </c:pt>
                <c:pt idx="1">
                  <c:v>2435.4182500000002</c:v>
                </c:pt>
                <c:pt idx="2">
                  <c:v>3000.2037223000002</c:v>
                </c:pt>
                <c:pt idx="3">
                  <c:v>3690.5315000000001</c:v>
                </c:pt>
                <c:pt idx="4">
                  <c:v>4268.3601999999992</c:v>
                </c:pt>
                <c:pt idx="5">
                  <c:v>4506.0520619999998</c:v>
                </c:pt>
                <c:pt idx="6">
                  <c:v>4940.2505000000001</c:v>
                </c:pt>
                <c:pt idx="7">
                  <c:v>5421.4777000000004</c:v>
                </c:pt>
                <c:pt idx="8">
                  <c:v>5439.9769999999999</c:v>
                </c:pt>
                <c:pt idx="9">
                  <c:v>5303.3685000000005</c:v>
                </c:pt>
                <c:pt idx="10">
                  <c:v>5072.9517999999998</c:v>
                </c:pt>
                <c:pt idx="11">
                  <c:v>4981.6797500000002</c:v>
                </c:pt>
                <c:pt idx="12">
                  <c:v>4607.8720000000003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7-45D3-AF9E-840EB5449936}"/>
            </c:ext>
          </c:extLst>
        </c:ser>
        <c:ser>
          <c:idx val="1"/>
          <c:order val="1"/>
          <c:tx>
            <c:strRef>
              <c:f>'[2] Oregrades,prod. of 6 EIregions'!$E$5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EIregions'!$E$6:$E$62</c15:sqref>
                  </c15:fullRef>
                </c:ext>
              </c:extLst>
              <c:f>('[2] Oregrades,prod. of 6 EIregions'!$E$6:$E$7,'[2] Oregrades,prod. of 6 EIregions'!$E$12,'[2] Oregrades,prod. of 6 EIregions'!$E$17,'[2] Oregrades,prod. of 6 EIregions'!$E$22,'[2] Oregrades,prod. of 6 EIregions'!$E$27,'[2] Oregrades,prod. of 6 EIregions'!$E$32,'[2] Oregrades,prod. of 6 EIregions'!$E$37,'[2] Oregrades,prod. of 6 EIregions'!$E$42,'[2] Oregrades,prod. of 6 EIregions'!$E$47,'[2] Oregrades,prod. of 6 EIregions'!$E$52,'[2] Oregrades,prod. of 6 EIregions'!$E$57,'[2] Oregrades,prod. of 6 EIregions'!$E$62)</c:f>
              <c:numCache>
                <c:formatCode>General</c:formatCode>
                <c:ptCount val="13"/>
                <c:pt idx="0">
                  <c:v>2542.924</c:v>
                </c:pt>
                <c:pt idx="1">
                  <c:v>2584.5929999999998</c:v>
                </c:pt>
                <c:pt idx="2">
                  <c:v>2051.6259999999997</c:v>
                </c:pt>
                <c:pt idx="3">
                  <c:v>1899.8489999999999</c:v>
                </c:pt>
                <c:pt idx="4">
                  <c:v>1731.8889999999999</c:v>
                </c:pt>
                <c:pt idx="5">
                  <c:v>1725.3039999999999</c:v>
                </c:pt>
                <c:pt idx="6">
                  <c:v>1829.2329999999999</c:v>
                </c:pt>
                <c:pt idx="7">
                  <c:v>2027.6890000000001</c:v>
                </c:pt>
                <c:pt idx="8">
                  <c:v>1923.1659999999999</c:v>
                </c:pt>
                <c:pt idx="9">
                  <c:v>1764.953</c:v>
                </c:pt>
                <c:pt idx="10">
                  <c:v>1691.3109999999999</c:v>
                </c:pt>
                <c:pt idx="11">
                  <c:v>1762.0650000000001</c:v>
                </c:pt>
                <c:pt idx="12">
                  <c:v>1912.7940000000001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7-45D3-AF9E-840EB5449936}"/>
            </c:ext>
          </c:extLst>
        </c:ser>
        <c:ser>
          <c:idx val="2"/>
          <c:order val="2"/>
          <c:tx>
            <c:strRef>
              <c:f>'[2] Oregrades,prod. of 6 EIregions'!$F$5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EIregions'!$F$6:$F$62</c15:sqref>
                  </c15:fullRef>
                </c:ext>
              </c:extLst>
              <c:f>('[2] Oregrades,prod. of 6 EIregions'!$F$6:$F$7,'[2] Oregrades,prod. of 6 EIregions'!$F$12,'[2] Oregrades,prod. of 6 EIregions'!$F$17,'[2] Oregrades,prod. of 6 EIregions'!$F$22,'[2] Oregrades,prod. of 6 EIregions'!$F$27,'[2] Oregrades,prod. of 6 EIregions'!$F$32,'[2] Oregrades,prod. of 6 EIregions'!$F$37,'[2] Oregrades,prod. of 6 EIregions'!$F$42,'[2] Oregrades,prod. of 6 EIregions'!$F$47,'[2] Oregrades,prod. of 6 EIregions'!$F$52,'[2] Oregrades,prod. of 6 EIregions'!$F$57,'[2] Oregrades,prod. of 6 EIregions'!$F$62)</c:f>
              <c:numCache>
                <c:formatCode>General</c:formatCode>
                <c:ptCount val="13"/>
                <c:pt idx="0">
                  <c:v>506.399</c:v>
                </c:pt>
                <c:pt idx="1">
                  <c:v>535.20399999999995</c:v>
                </c:pt>
                <c:pt idx="2">
                  <c:v>732.22799999999995</c:v>
                </c:pt>
                <c:pt idx="3">
                  <c:v>925.697</c:v>
                </c:pt>
                <c:pt idx="4">
                  <c:v>903.46</c:v>
                </c:pt>
                <c:pt idx="5">
                  <c:v>982.44500000000005</c:v>
                </c:pt>
                <c:pt idx="6">
                  <c:v>1267.06</c:v>
                </c:pt>
                <c:pt idx="7">
                  <c:v>1533.57</c:v>
                </c:pt>
                <c:pt idx="8">
                  <c:v>1732.04</c:v>
                </c:pt>
                <c:pt idx="9">
                  <c:v>1840.15</c:v>
                </c:pt>
                <c:pt idx="10">
                  <c:v>1861.85</c:v>
                </c:pt>
                <c:pt idx="11">
                  <c:v>1786.11</c:v>
                </c:pt>
                <c:pt idx="12">
                  <c:v>1826.08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7-45D3-AF9E-840EB5449936}"/>
            </c:ext>
          </c:extLst>
        </c:ser>
        <c:ser>
          <c:idx val="3"/>
          <c:order val="3"/>
          <c:tx>
            <c:strRef>
              <c:f>'[2] Oregrades,prod. of 6 EIregions'!$D$5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EIregions'!$D$6:$D$62</c15:sqref>
                  </c15:fullRef>
                </c:ext>
              </c:extLst>
              <c:f>('[2] Oregrades,prod. of 6 EIregions'!$D$6:$D$7,'[2] Oregrades,prod. of 6 EIregions'!$D$12,'[2] Oregrades,prod. of 6 EIregions'!$D$17,'[2] Oregrades,prod. of 6 EIregions'!$D$22,'[2] Oregrades,prod. of 6 EIregions'!$D$27,'[2] Oregrades,prod. of 6 EIregions'!$D$32,'[2] Oregrades,prod. of 6 EIregions'!$D$37,'[2] Oregrades,prod. of 6 EIregions'!$D$42,'[2] Oregrades,prod. of 6 EIregions'!$D$47,'[2] Oregrades,prod. of 6 EIregions'!$D$52,'[2] Oregrades,prod. of 6 EIregions'!$D$57,'[2] Oregrades,prod. of 6 EIregions'!$D$62)</c:f>
              <c:numCache>
                <c:formatCode>General</c:formatCode>
                <c:ptCount val="13"/>
                <c:pt idx="0">
                  <c:v>868.13279999999997</c:v>
                </c:pt>
                <c:pt idx="1">
                  <c:v>788.97300000000007</c:v>
                </c:pt>
                <c:pt idx="2">
                  <c:v>608.14112499999999</c:v>
                </c:pt>
                <c:pt idx="3">
                  <c:v>983.84012999999993</c:v>
                </c:pt>
                <c:pt idx="4">
                  <c:v>1362.21325</c:v>
                </c:pt>
                <c:pt idx="5">
                  <c:v>2254.3130000000001</c:v>
                </c:pt>
                <c:pt idx="6">
                  <c:v>3114.5942500000001</c:v>
                </c:pt>
                <c:pt idx="7">
                  <c:v>3857.81</c:v>
                </c:pt>
                <c:pt idx="8">
                  <c:v>4202.7974000000004</c:v>
                </c:pt>
                <c:pt idx="9">
                  <c:v>3446.3662890000005</c:v>
                </c:pt>
                <c:pt idx="10">
                  <c:v>2089.4150499999996</c:v>
                </c:pt>
                <c:pt idx="11">
                  <c:v>1442.0942500000001</c:v>
                </c:pt>
                <c:pt idx="12">
                  <c:v>1048.37555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7-45D3-AF9E-840EB5449936}"/>
            </c:ext>
          </c:extLst>
        </c:ser>
        <c:ser>
          <c:idx val="4"/>
          <c:order val="4"/>
          <c:tx>
            <c:strRef>
              <c:f>'[2] Oregrades,prod. of 6 EIregions'!$G$5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EIregions'!$G$6:$G$62</c15:sqref>
                  </c15:fullRef>
                </c:ext>
              </c:extLst>
              <c:f>('[2] Oregrades,prod. of 6 EIregions'!$G$6:$G$7,'[2] Oregrades,prod. of 6 EIregions'!$G$12,'[2] Oregrades,prod. of 6 EIregions'!$G$17,'[2] Oregrades,prod. of 6 EIregions'!$G$22,'[2] Oregrades,prod. of 6 EIregions'!$G$27,'[2] Oregrades,prod. of 6 EIregions'!$G$32,'[2] Oregrades,prod. of 6 EIregions'!$G$37,'[2] Oregrades,prod. of 6 EIregions'!$G$42,'[2] Oregrades,prod. of 6 EIregions'!$G$47,'[2] Oregrades,prod. of 6 EIregions'!$G$52,'[2] Oregrades,prod. of 6 EIregions'!$G$57,'[2] Oregrades,prod. of 6 EIregions'!$G$62)</c:f>
              <c:numCache>
                <c:formatCode>General</c:formatCode>
                <c:ptCount val="13"/>
                <c:pt idx="0">
                  <c:v>946.29349999999999</c:v>
                </c:pt>
                <c:pt idx="1">
                  <c:v>919.41849999999999</c:v>
                </c:pt>
                <c:pt idx="2">
                  <c:v>829.30509999999992</c:v>
                </c:pt>
                <c:pt idx="3">
                  <c:v>754.21929999999998</c:v>
                </c:pt>
                <c:pt idx="4">
                  <c:v>420.71924999999999</c:v>
                </c:pt>
                <c:pt idx="5">
                  <c:v>487.803</c:v>
                </c:pt>
                <c:pt idx="6">
                  <c:v>469.31299999999999</c:v>
                </c:pt>
                <c:pt idx="7">
                  <c:v>675.00720999999999</c:v>
                </c:pt>
                <c:pt idx="8">
                  <c:v>818.56259999999997</c:v>
                </c:pt>
                <c:pt idx="9">
                  <c:v>851.12211000000002</c:v>
                </c:pt>
                <c:pt idx="10">
                  <c:v>1021.2501</c:v>
                </c:pt>
                <c:pt idx="11">
                  <c:v>1055.1563000000001</c:v>
                </c:pt>
                <c:pt idx="12">
                  <c:v>804.68799999999999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7-45D3-AF9E-840EB5449936}"/>
            </c:ext>
          </c:extLst>
        </c:ser>
        <c:ser>
          <c:idx val="5"/>
          <c:order val="5"/>
          <c:tx>
            <c:strRef>
              <c:f>'[2] Oregrades,prod. of 6 EIregions'!$B$5</c:f>
              <c:strCache>
                <c:ptCount val="1"/>
                <c:pt idx="0">
                  <c:v>RLA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EIregions'!$A$6:$A$62</c15:sqref>
                  </c15:fullRef>
                </c:ext>
              </c:extLst>
              <c:f>('[2] Oregrades,prod. of 6 EIregions'!$A$6:$A$7,'[2] Oregrades,prod. of 6 EIregions'!$A$12,'[2] Oregrades,prod. of 6 EIregions'!$A$17,'[2] Oregrades,prod. of 6 EIregions'!$A$22,'[2] Oregrades,prod. of 6 EIregions'!$A$27,'[2] Oregrades,prod. of 6 EIregions'!$A$32,'[2] Oregrades,prod. of 6 EIregions'!$A$37,'[2] Oregrades,prod. of 6 EIregions'!$A$42,'[2] Oregrades,prod. of 6 EIregions'!$A$47,'[2] Oregrades,prod. of 6 EIregions'!$A$52,'[2] Oregrades,prod. of 6 EIregions'!$A$57,'[2] Oregrades,prod. of 6 EIregions'!$A$62)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EIregions'!$B$6:$B$62</c15:sqref>
                  </c15:fullRef>
                </c:ext>
              </c:extLst>
              <c:f>('[2] Oregrades,prod. of 6 EIregions'!$B$6:$B$7,'[2] Oregrades,prod. of 6 EIregions'!$B$12,'[2] Oregrades,prod. of 6 EIregions'!$B$17,'[2] Oregrades,prod. of 6 EIregions'!$B$22,'[2] Oregrades,prod. of 6 EIregions'!$B$27,'[2] Oregrades,prod. of 6 EIregions'!$B$32,'[2] Oregrades,prod. of 6 EIregions'!$B$37,'[2] Oregrades,prod. of 6 EIregions'!$B$42,'[2] Oregrades,prod. of 6 EIregions'!$B$47,'[2] Oregrades,prod. of 6 EIregions'!$B$52,'[2] Oregrades,prod. of 6 EIregions'!$B$57,'[2] Oregrades,prod. of 6 EIregions'!$B$62)</c:f>
              <c:numCache>
                <c:formatCode>General</c:formatCode>
                <c:ptCount val="13"/>
                <c:pt idx="0">
                  <c:v>4246.252125</c:v>
                </c:pt>
                <c:pt idx="1">
                  <c:v>4455.6350000000002</c:v>
                </c:pt>
                <c:pt idx="2">
                  <c:v>5728.0300000000007</c:v>
                </c:pt>
                <c:pt idx="3">
                  <c:v>7105.6380399999998</c:v>
                </c:pt>
                <c:pt idx="4">
                  <c:v>8342.5489999999991</c:v>
                </c:pt>
                <c:pt idx="5">
                  <c:v>9723.24</c:v>
                </c:pt>
                <c:pt idx="6">
                  <c:v>11229.267749999999</c:v>
                </c:pt>
                <c:pt idx="7">
                  <c:v>12463.512999999999</c:v>
                </c:pt>
                <c:pt idx="8">
                  <c:v>13217.828</c:v>
                </c:pt>
                <c:pt idx="9">
                  <c:v>13667.820454000001</c:v>
                </c:pt>
                <c:pt idx="10">
                  <c:v>13725.3243</c:v>
                </c:pt>
                <c:pt idx="11">
                  <c:v>13388.95852</c:v>
                </c:pt>
                <c:pt idx="12">
                  <c:v>12452.5802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7-45D3-AF9E-840EB544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36832"/>
        <c:axId val="222538368"/>
      </c:barChart>
      <c:catAx>
        <c:axId val="222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8368"/>
        <c:crosses val="autoZero"/>
        <c:auto val="1"/>
        <c:lblAlgn val="ctr"/>
        <c:lblOffset val="100"/>
        <c:noMultiLvlLbl val="0"/>
      </c:catAx>
      <c:valAx>
        <c:axId val="222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</a:t>
                </a:r>
                <a:r>
                  <a:rPr lang="de-DE" baseline="0"/>
                  <a:t> production in kt Cu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Production Shares per region</a:t>
            </a:r>
            <a:r>
              <a:rPr lang="de-DE" sz="1400" b="0" i="0" u="none" strike="noStrike" baseline="0"/>
              <a:t> </a:t>
            </a:r>
          </a:p>
          <a:p>
            <a:pPr>
              <a:defRPr/>
            </a:pPr>
            <a:r>
              <a:rPr lang="de-DE" sz="1400" b="0" i="0" u="none" strike="noStrike" baseline="0"/>
              <a:t>1994 - 2050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 Oregrades,prod. of 6 EIregions'!$K$5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EIregions'!$K$6:$K$62</c15:sqref>
                  </c15:fullRef>
                </c:ext>
              </c:extLst>
              <c:f>('[2] Oregrades,prod. of 6 EIregions'!$K$6:$K$7,'[2] Oregrades,prod. of 6 EIregions'!$K$12,'[2] Oregrades,prod. of 6 EIregions'!$K$16:$K$17,'[2] Oregrades,prod. of 6 EIregions'!$K$22,'[2] Oregrades,prod. of 6 EIregions'!$K$27,'[2] Oregrades,prod. of 6 EIregions'!$K$32,'[2] Oregrades,prod. of 6 EIregions'!$K$37,'[2] Oregrades,prod. of 6 EIregions'!$K$42,'[2] Oregrades,prod. of 6 EIregions'!$K$47,'[2] Oregrades,prod. of 6 EIregions'!$K$52,'[2] Oregrades,prod. of 6 EIregions'!$K$57,'[2] Oregrades,prod. of 6 EIregions'!$K$62)</c:f>
              <c:numCache>
                <c:formatCode>General</c:formatCode>
                <c:ptCount val="14"/>
                <c:pt idx="0">
                  <c:v>0.37026345498315816</c:v>
                </c:pt>
                <c:pt idx="1">
                  <c:v>0.3801982325349676</c:v>
                </c:pt>
                <c:pt idx="2">
                  <c:v>0.44233483794173956</c:v>
                </c:pt>
                <c:pt idx="3">
                  <c:v>0.45747356500642045</c:v>
                </c:pt>
                <c:pt idx="4">
                  <c:v>0.4626134206964882</c:v>
                </c:pt>
                <c:pt idx="5">
                  <c:v>0.48989697437588747</c:v>
                </c:pt>
                <c:pt idx="6">
                  <c:v>0.49408823606450869</c:v>
                </c:pt>
                <c:pt idx="7">
                  <c:v>0.49144009148296508</c:v>
                </c:pt>
                <c:pt idx="8">
                  <c:v>0.47975214210647721</c:v>
                </c:pt>
                <c:pt idx="9">
                  <c:v>0.48356071555478625</c:v>
                </c:pt>
                <c:pt idx="10">
                  <c:v>0.50859314448754944</c:v>
                </c:pt>
                <c:pt idx="11">
                  <c:v>0.5390491391966663</c:v>
                </c:pt>
                <c:pt idx="12">
                  <c:v>0.54836678912317827</c:v>
                </c:pt>
                <c:pt idx="13">
                  <c:v>0.5497247900743012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C42-BF11-BAD25BD870A7}"/>
            </c:ext>
          </c:extLst>
        </c:ser>
        <c:ser>
          <c:idx val="1"/>
          <c:order val="1"/>
          <c:tx>
            <c:strRef>
              <c:f>'[2] Oregrades,prod. of 6 EIregions'!$L$5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EIregions'!$L$6:$L$62</c15:sqref>
                  </c15:fullRef>
                </c:ext>
              </c:extLst>
              <c:f>('[2] Oregrades,prod. of 6 EIregions'!$L$6:$L$7,'[2] Oregrades,prod. of 6 EIregions'!$L$12,'[2] Oregrades,prod. of 6 EIregions'!$L$16:$L$17,'[2] Oregrades,prod. of 6 EIregions'!$L$22,'[2] Oregrades,prod. of 6 EIregions'!$L$27,'[2] Oregrades,prod. of 6 EIregions'!$L$32,'[2] Oregrades,prod. of 6 EIregions'!$L$37,'[2] Oregrades,prod. of 6 EIregions'!$L$42,'[2] Oregrades,prod. of 6 EIregions'!$L$47,'[2] Oregrades,prod. of 6 EIregions'!$L$52,'[2] Oregrades,prod. of 6 EIregions'!$L$57,'[2] Oregrades,prod. of 6 EIregions'!$L$62)</c:f>
              <c:numCache>
                <c:formatCode>General</c:formatCode>
                <c:ptCount val="14"/>
                <c:pt idx="0">
                  <c:v>0.20562875137283704</c:v>
                </c:pt>
                <c:pt idx="1">
                  <c:v>0.20781363691895854</c:v>
                </c:pt>
                <c:pt idx="2">
                  <c:v>0.23168430111151203</c:v>
                </c:pt>
                <c:pt idx="3">
                  <c:v>0.23792821520682836</c:v>
                </c:pt>
                <c:pt idx="4">
                  <c:v>0.24027249795053476</c:v>
                </c:pt>
                <c:pt idx="5">
                  <c:v>0.2506496212999717</c:v>
                </c:pt>
                <c:pt idx="6">
                  <c:v>0.22897586760466901</c:v>
                </c:pt>
                <c:pt idx="7">
                  <c:v>0.21620618652260423</c:v>
                </c:pt>
                <c:pt idx="8">
                  <c:v>0.2086863904227883</c:v>
                </c:pt>
                <c:pt idx="9">
                  <c:v>0.19901599345380946</c:v>
                </c:pt>
                <c:pt idx="10">
                  <c:v>0.19734359774984053</c:v>
                </c:pt>
                <c:pt idx="11">
                  <c:v>0.19923538717232195</c:v>
                </c:pt>
                <c:pt idx="12">
                  <c:v>0.20403287715521712</c:v>
                </c:pt>
                <c:pt idx="13">
                  <c:v>0.20341659537268031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C42-BF11-BAD25BD870A7}"/>
            </c:ext>
          </c:extLst>
        </c:ser>
        <c:ser>
          <c:idx val="2"/>
          <c:order val="2"/>
          <c:tx>
            <c:strRef>
              <c:f>'[2] Oregrades,prod. of 6 EIregions'!$M$5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EIregions'!$M$6:$M$62</c15:sqref>
                  </c15:fullRef>
                </c:ext>
              </c:extLst>
              <c:f>('[2] Oregrades,prod. of 6 EIregions'!$M$6:$M$7,'[2] Oregrades,prod. of 6 EIregions'!$M$12,'[2] Oregrades,prod. of 6 EIregions'!$M$16:$M$17,'[2] Oregrades,prod. of 6 EIregions'!$M$22,'[2] Oregrades,prod. of 6 EIregions'!$M$27,'[2] Oregrades,prod. of 6 EIregions'!$M$32,'[2] Oregrades,prod. of 6 EIregions'!$M$37,'[2] Oregrades,prod. of 6 EIregions'!$M$42,'[2] Oregrades,prod. of 6 EIregions'!$M$47,'[2] Oregrades,prod. of 6 EIregions'!$M$52,'[2] Oregrades,prod. of 6 EIregions'!$M$57,'[2] Oregrades,prod. of 6 EIregions'!$M$62)</c:f>
              <c:numCache>
                <c:formatCode>General</c:formatCode>
                <c:ptCount val="14"/>
                <c:pt idx="0">
                  <c:v>7.569919082753547E-2</c:v>
                </c:pt>
                <c:pt idx="1">
                  <c:v>6.7322870952807173E-2</c:v>
                </c:pt>
                <c:pt idx="2">
                  <c:v>4.6962394745240887E-2</c:v>
                </c:pt>
                <c:pt idx="3">
                  <c:v>6.2191170867283319E-2</c:v>
                </c:pt>
                <c:pt idx="4">
                  <c:v>6.4053030198788122E-2</c:v>
                </c:pt>
                <c:pt idx="5">
                  <c:v>7.9992835478670185E-2</c:v>
                </c:pt>
                <c:pt idx="6">
                  <c:v>0.11455333136971738</c:v>
                </c:pt>
                <c:pt idx="7">
                  <c:v>0.13630777333208724</c:v>
                </c:pt>
                <c:pt idx="8">
                  <c:v>0.14849686531716932</c:v>
                </c:pt>
                <c:pt idx="9">
                  <c:v>0.15375504342133939</c:v>
                </c:pt>
                <c:pt idx="10">
                  <c:v>0.12824270510997429</c:v>
                </c:pt>
                <c:pt idx="11">
                  <c:v>8.2059801248343486E-2</c:v>
                </c:pt>
                <c:pt idx="12">
                  <c:v>5.9063338817894703E-2</c:v>
                </c:pt>
                <c:pt idx="13">
                  <c:v>4.6281013242763937E-2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1-4C42-BF11-BAD25BD870A7}"/>
            </c:ext>
          </c:extLst>
        </c:ser>
        <c:ser>
          <c:idx val="3"/>
          <c:order val="3"/>
          <c:tx>
            <c:strRef>
              <c:f>'[2] Oregrades,prod. of 6 EIregions'!$N$5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EIregions'!$N$6:$N$62</c15:sqref>
                  </c15:fullRef>
                </c:ext>
              </c:extLst>
              <c:f>('[2] Oregrades,prod. of 6 EIregions'!$N$6:$N$7,'[2] Oregrades,prod. of 6 EIregions'!$N$12,'[2] Oregrades,prod. of 6 EIregions'!$N$16:$N$17,'[2] Oregrades,prod. of 6 EIregions'!$N$22,'[2] Oregrades,prod. of 6 EIregions'!$N$27,'[2] Oregrades,prod. of 6 EIregions'!$N$32,'[2] Oregrades,prod. of 6 EIregions'!$N$37,'[2] Oregrades,prod. of 6 EIregions'!$N$42,'[2] Oregrades,prod. of 6 EIregions'!$N$47,'[2] Oregrades,prod. of 6 EIregions'!$N$52,'[2] Oregrades,prod. of 6 EIregions'!$N$57,'[2] Oregrades,prod. of 6 EIregions'!$N$62)</c:f>
              <c:numCache>
                <c:formatCode>General</c:formatCode>
                <c:ptCount val="14"/>
                <c:pt idx="0">
                  <c:v>0.22173714567162978</c:v>
                </c:pt>
                <c:pt idx="1">
                  <c:v>0.22054268144097292</c:v>
                </c:pt>
                <c:pt idx="2">
                  <c:v>0.15843241991174264</c:v>
                </c:pt>
                <c:pt idx="3">
                  <c:v>0.1290505051922102</c:v>
                </c:pt>
                <c:pt idx="4">
                  <c:v>0.12368989804282268</c:v>
                </c:pt>
                <c:pt idx="5">
                  <c:v>0.10170119241192127</c:v>
                </c:pt>
                <c:pt idx="6">
                  <c:v>8.7671641349492666E-2</c:v>
                </c:pt>
                <c:pt idx="7">
                  <c:v>8.0054946847594649E-2</c:v>
                </c:pt>
                <c:pt idx="8">
                  <c:v>7.8050878694934628E-2</c:v>
                </c:pt>
                <c:pt idx="9">
                  <c:v>7.0357060713048772E-2</c:v>
                </c:pt>
                <c:pt idx="10">
                  <c:v>6.5675650273854108E-2</c:v>
                </c:pt>
                <c:pt idx="11">
                  <c:v>6.6424640958308925E-2</c:v>
                </c:pt>
                <c:pt idx="12">
                  <c:v>7.21682664736744E-2</c:v>
                </c:pt>
                <c:pt idx="13">
                  <c:v>8.4441157030683708E-2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1-4C42-BF11-BAD25BD870A7}"/>
            </c:ext>
          </c:extLst>
        </c:ser>
        <c:ser>
          <c:idx val="4"/>
          <c:order val="4"/>
          <c:tx>
            <c:strRef>
              <c:f>'[2] Oregrades,prod. of 6 EIregions'!$O$5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EIregions'!$O$6:$O$62</c15:sqref>
                  </c15:fullRef>
                </c:ext>
              </c:extLst>
              <c:f>('[2] Oregrades,prod. of 6 EIregions'!$O$6:$O$7,'[2] Oregrades,prod. of 6 EIregions'!$O$12,'[2] Oregrades,prod. of 6 EIregions'!$O$16:$O$17,'[2] Oregrades,prod. of 6 EIregions'!$O$22,'[2] Oregrades,prod. of 6 EIregions'!$O$27,'[2] Oregrades,prod. of 6 EIregions'!$O$32,'[2] Oregrades,prod. of 6 EIregions'!$O$37,'[2] Oregrades,prod. of 6 EIregions'!$O$42,'[2] Oregrades,prod. of 6 EIregions'!$O$47,'[2] Oregrades,prod. of 6 EIregions'!$O$52,'[2] Oregrades,prod. of 6 EIregions'!$O$57,'[2] Oregrades,prod. of 6 EIregions'!$O$62)</c:f>
              <c:numCache>
                <c:formatCode>General</c:formatCode>
                <c:ptCount val="14"/>
                <c:pt idx="0">
                  <c:v>4.4156832383102147E-2</c:v>
                </c:pt>
                <c:pt idx="1">
                  <c:v>4.5668824947654993E-2</c:v>
                </c:pt>
                <c:pt idx="2">
                  <c:v>5.6544737670089718E-2</c:v>
                </c:pt>
                <c:pt idx="3">
                  <c:v>6.132125108569083E-2</c:v>
                </c:pt>
                <c:pt idx="4">
                  <c:v>6.0267614714930945E-2</c:v>
                </c:pt>
                <c:pt idx="5">
                  <c:v>5.3053607532858288E-2</c:v>
                </c:pt>
                <c:pt idx="6">
                  <c:v>4.9923124090364555E-2</c:v>
                </c:pt>
                <c:pt idx="7">
                  <c:v>5.5451886639216144E-2</c:v>
                </c:pt>
                <c:pt idx="8">
                  <c:v>5.9030988499809832E-2</c:v>
                </c:pt>
                <c:pt idx="9">
                  <c:v>6.3364911524761258E-2</c:v>
                </c:pt>
                <c:pt idx="10">
                  <c:v>6.8473805167294899E-2</c:v>
                </c:pt>
                <c:pt idx="11">
                  <c:v>7.3122398995943069E-2</c:v>
                </c:pt>
                <c:pt idx="12">
                  <c:v>7.3153068945410391E-2</c:v>
                </c:pt>
                <c:pt idx="13">
                  <c:v>8.0613128246215179E-2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1-4C42-BF11-BAD25BD870A7}"/>
            </c:ext>
          </c:extLst>
        </c:ser>
        <c:ser>
          <c:idx val="5"/>
          <c:order val="5"/>
          <c:tx>
            <c:strRef>
              <c:f>'[2] Oregrades,prod. of 6 EIregions'!$P$5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EIregions'!$J$6:$J$62</c15:sqref>
                  </c15:fullRef>
                </c:ext>
              </c:extLst>
              <c:f>('[2] Oregrades,prod. of 6 EIregions'!$J$6:$J$7,'[2] Oregrades,prod. of 6 EIregions'!$J$12,'[2] Oregrades,prod. of 6 EIregions'!$J$16:$J$17,'[2] Oregrades,prod. of 6 EIregions'!$J$22,'[2] Oregrades,prod. of 6 EIregions'!$J$27,'[2] Oregrades,prod. of 6 EIregions'!$J$32,'[2] Oregrades,prod. of 6 EIregions'!$J$37,'[2] Oregrades,prod. of 6 EIregions'!$J$42,'[2] Oregrades,prod. of 6 EIregions'!$J$47,'[2] Oregrades,prod. of 6 EIregions'!$J$52,'[2] Oregrades,prod. of 6 EIregions'!$J$57,'[2] Oregrades,prod. of 6 EIregions'!$J$62)</c:f>
              <c:numCache>
                <c:formatCode>General</c:formatCode>
                <c:ptCount val="14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EIregions'!$P$6:$P$62</c15:sqref>
                  </c15:fullRef>
                </c:ext>
              </c:extLst>
              <c:f>('[2] Oregrades,prod. of 6 EIregions'!$P$6:$P$7,'[2] Oregrades,prod. of 6 EIregions'!$P$12,'[2] Oregrades,prod. of 6 EIregions'!$P$16:$P$17,'[2] Oregrades,prod. of 6 EIregions'!$P$22,'[2] Oregrades,prod. of 6 EIregions'!$P$27,'[2] Oregrades,prod. of 6 EIregions'!$P$32,'[2] Oregrades,prod. of 6 EIregions'!$P$37,'[2] Oregrades,prod. of 6 EIregions'!$P$42,'[2] Oregrades,prod. of 6 EIregions'!$P$47,'[2] Oregrades,prod. of 6 EIregions'!$P$52,'[2] Oregrades,prod. of 6 EIregions'!$P$57,'[2] Oregrades,prod. of 6 EIregions'!$P$62)</c:f>
              <c:numCache>
                <c:formatCode>General</c:formatCode>
                <c:ptCount val="14"/>
                <c:pt idx="0">
                  <c:v>8.2514624761737432E-2</c:v>
                </c:pt>
                <c:pt idx="1">
                  <c:v>7.8453753204638862E-2</c:v>
                </c:pt>
                <c:pt idx="2">
                  <c:v>6.4041308619675177E-2</c:v>
                </c:pt>
                <c:pt idx="3">
                  <c:v>5.2035292641566887E-2</c:v>
                </c:pt>
                <c:pt idx="4">
                  <c:v>4.9103538396435241E-2</c:v>
                </c:pt>
                <c:pt idx="5">
                  <c:v>2.4705768900691216E-2</c:v>
                </c:pt>
                <c:pt idx="6">
                  <c:v>2.47877995212476E-2</c:v>
                </c:pt>
                <c:pt idx="7">
                  <c:v>2.0539115175532689E-2</c:v>
                </c:pt>
                <c:pt idx="8">
                  <c:v>2.5982734958820738E-2</c:v>
                </c:pt>
                <c:pt idx="9">
                  <c:v>2.994627533225476E-2</c:v>
                </c:pt>
                <c:pt idx="10">
                  <c:v>3.1671097211486532E-2</c:v>
                </c:pt>
                <c:pt idx="11">
                  <c:v>4.0108632428416238E-2</c:v>
                </c:pt>
                <c:pt idx="12">
                  <c:v>4.3215659484625329E-2</c:v>
                </c:pt>
                <c:pt idx="13">
                  <c:v>3.5523316033355817E-2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1-4C42-BF11-BAD25BD8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07616"/>
        <c:axId val="222822784"/>
      </c:lineChart>
      <c:catAx>
        <c:axId val="2226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22784"/>
        <c:crosses val="autoZero"/>
        <c:auto val="1"/>
        <c:lblAlgn val="ctr"/>
        <c:lblOffset val="100"/>
        <c:noMultiLvlLbl val="0"/>
      </c:catAx>
      <c:valAx>
        <c:axId val="222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17434141922754"/>
          <c:y val="0.24204090964971844"/>
          <c:w val="0.13128884496433407"/>
          <c:h val="0.6092074861235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1994 -2050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2392358708004"/>
          <c:y val="0.21140465443806725"/>
          <c:w val="0.55852953639767577"/>
          <c:h val="0.6980781478842667"/>
        </c:manualLayout>
      </c:layout>
      <c:lineChart>
        <c:grouping val="standard"/>
        <c:varyColors val="0"/>
        <c:ser>
          <c:idx val="0"/>
          <c:order val="0"/>
          <c:tx>
            <c:strRef>
              <c:f>'[2]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EIregions'!$T$6:$T$62</c15:sqref>
                  </c15:fullRef>
                </c:ext>
              </c:extLst>
              <c:f>('[2] Oregrades,prod. of 6 EIregions'!$T$6:$T$7,'[2] Oregrades,prod. of 6 EIregions'!$T$12,'[2] Oregrades,prod. of 6 EIregions'!$T$17,'[2] Oregrades,prod. of 6 EIregions'!$T$22,'[2] Oregrades,prod. of 6 EIregions'!$T$27,'[2] Oregrades,prod. of 6 EIregions'!$T$32,'[2] Oregrades,prod. of 6 EIregions'!$T$37,'[2] Oregrades,prod. of 6 EIregions'!$T$42,'[2] Oregrades,prod. of 6 EIregions'!$T$47,'[2] Oregrades,prod. of 6 EIregions'!$T$52,'[2] Oregrades,prod. of 6 EIregions'!$T$57,'[2] Oregrades,prod. of 6 EIregions'!$T$62)</c:f>
              <c:numCache>
                <c:formatCode>General</c:formatCode>
                <c:ptCount val="13"/>
                <c:pt idx="0">
                  <c:v>1.39</c:v>
                </c:pt>
                <c:pt idx="4">
                  <c:v>0.70036704034479813</c:v>
                </c:pt>
                <c:pt idx="5">
                  <c:v>0.70974572508282274</c:v>
                </c:pt>
                <c:pt idx="6">
                  <c:v>0.67980536049553952</c:v>
                </c:pt>
                <c:pt idx="7">
                  <c:v>0.67182550866762858</c:v>
                </c:pt>
                <c:pt idx="8">
                  <c:v>0.6718256736727316</c:v>
                </c:pt>
                <c:pt idx="9">
                  <c:v>0.66779541834138822</c:v>
                </c:pt>
                <c:pt idx="10">
                  <c:v>0.65088893834134087</c:v>
                </c:pt>
                <c:pt idx="11">
                  <c:v>0.64184184900314789</c:v>
                </c:pt>
                <c:pt idx="12">
                  <c:v>0.63942959691022971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C-4C7B-9F13-AA9D0246A305}"/>
            </c:ext>
          </c:extLst>
        </c:ser>
        <c:ser>
          <c:idx val="1"/>
          <c:order val="1"/>
          <c:tx>
            <c:strRef>
              <c:f>'[2]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EIregions'!$U$6:$U$62</c15:sqref>
                  </c15:fullRef>
                </c:ext>
              </c:extLst>
              <c:f>('[2] Oregrades,prod. of 6 EIregions'!$U$6:$U$7,'[2] Oregrades,prod. of 6 EIregions'!$U$12,'[2] Oregrades,prod. of 6 EIregions'!$U$17,'[2] Oregrades,prod. of 6 EIregions'!$U$22,'[2] Oregrades,prod. of 6 EIregions'!$U$27,'[2] Oregrades,prod. of 6 EIregions'!$U$32,'[2] Oregrades,prod. of 6 EIregions'!$U$37,'[2] Oregrades,prod. of 6 EIregions'!$U$42,'[2] Oregrades,prod. of 6 EIregions'!$U$47,'[2] Oregrades,prod. of 6 EIregions'!$U$52,'[2] Oregrades,prod. of 6 EIregions'!$U$57,'[2] Oregrades,prod. of 6 EIregions'!$U$62)</c:f>
              <c:numCache>
                <c:formatCode>General</c:formatCode>
                <c:ptCount val="13"/>
                <c:pt idx="0">
                  <c:v>1.3149999999999999</c:v>
                </c:pt>
                <c:pt idx="4">
                  <c:v>1.0733491860313835</c:v>
                </c:pt>
                <c:pt idx="5">
                  <c:v>1.1000647840012627</c:v>
                </c:pt>
                <c:pt idx="6">
                  <c:v>1.1204054637562977</c:v>
                </c:pt>
                <c:pt idx="7">
                  <c:v>1.1081750802217747</c:v>
                </c:pt>
                <c:pt idx="8">
                  <c:v>1.1006301813783823</c:v>
                </c:pt>
                <c:pt idx="9">
                  <c:v>1.0797189241156104</c:v>
                </c:pt>
                <c:pt idx="10">
                  <c:v>0.75751442874196384</c:v>
                </c:pt>
                <c:pt idx="11">
                  <c:v>0.7906608018062149</c:v>
                </c:pt>
                <c:pt idx="12">
                  <c:v>0.78120994421154255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C-4C7B-9F13-AA9D0246A305}"/>
            </c:ext>
          </c:extLst>
        </c:ser>
        <c:ser>
          <c:idx val="2"/>
          <c:order val="2"/>
          <c:tx>
            <c:strRef>
              <c:f>'[2]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EIregions'!$V$6:$V$62</c15:sqref>
                  </c15:fullRef>
                </c:ext>
              </c:extLst>
              <c:f>('[2] Oregrades,prod. of 6 EIregions'!$V$6:$V$7,'[2] Oregrades,prod. of 6 EIregions'!$V$12,'[2] Oregrades,prod. of 6 EIregions'!$V$17,'[2] Oregrades,prod. of 6 EIregions'!$V$22,'[2] Oregrades,prod. of 6 EIregions'!$V$27,'[2] Oregrades,prod. of 6 EIregions'!$V$32,'[2] Oregrades,prod. of 6 EIregions'!$V$37,'[2] Oregrades,prod. of 6 EIregions'!$V$42,'[2] Oregrades,prod. of 6 EIregions'!$V$47,'[2] Oregrades,prod. of 6 EIregions'!$V$52,'[2] Oregrades,prod. of 6 EIregions'!$V$57,'[2] Oregrades,prod. of 6 EIregions'!$V$62)</c:f>
              <c:numCache>
                <c:formatCode>General</c:formatCode>
                <c:ptCount val="13"/>
                <c:pt idx="0">
                  <c:v>0.82</c:v>
                </c:pt>
                <c:pt idx="4">
                  <c:v>2.896433996075412</c:v>
                </c:pt>
                <c:pt idx="5">
                  <c:v>2.6661085691288893</c:v>
                </c:pt>
                <c:pt idx="6">
                  <c:v>2.3406839902232015</c:v>
                </c:pt>
                <c:pt idx="7">
                  <c:v>2.1962069808970575</c:v>
                </c:pt>
                <c:pt idx="8">
                  <c:v>2.0210092087322411</c:v>
                </c:pt>
                <c:pt idx="9">
                  <c:v>1.7701271402049941</c:v>
                </c:pt>
                <c:pt idx="10">
                  <c:v>1.6733542194212601</c:v>
                </c:pt>
                <c:pt idx="11">
                  <c:v>1.2442313514271823</c:v>
                </c:pt>
                <c:pt idx="12">
                  <c:v>0.93134809593225121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C-4C7B-9F13-AA9D0246A305}"/>
            </c:ext>
          </c:extLst>
        </c:ser>
        <c:ser>
          <c:idx val="3"/>
          <c:order val="3"/>
          <c:tx>
            <c:strRef>
              <c:f>'[2]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EIregions'!$W$6:$W$62</c15:sqref>
                  </c15:fullRef>
                </c:ext>
              </c:extLst>
              <c:f>('[2] Oregrades,prod. of 6 EIregions'!$W$6:$W$7,'[2] Oregrades,prod. of 6 EIregions'!$W$12,'[2] Oregrades,prod. of 6 EIregions'!$W$17,'[2] Oregrades,prod. of 6 EIregions'!$W$22,'[2] Oregrades,prod. of 6 EIregions'!$W$27,'[2] Oregrades,prod. of 6 EIregions'!$W$32,'[2] Oregrades,prod. of 6 EIregions'!$W$37,'[2] Oregrades,prod. of 6 EIregions'!$W$42,'[2] Oregrades,prod. of 6 EIregions'!$W$47,'[2] Oregrades,prod. of 6 EIregions'!$W$52,'[2] Oregrades,prod. of 6 EIregions'!$W$57,'[2] Oregrades,prod. of 6 EIregions'!$W$62)</c:f>
              <c:numCache>
                <c:formatCode>General</c:formatCode>
                <c:ptCount val="13"/>
                <c:pt idx="0">
                  <c:v>0.58899999999999997</c:v>
                </c:pt>
                <c:pt idx="4">
                  <c:v>1.3848956847753473</c:v>
                </c:pt>
                <c:pt idx="5">
                  <c:v>1.327823874227573</c:v>
                </c:pt>
                <c:pt idx="6">
                  <c:v>1.2769314578511735</c:v>
                </c:pt>
                <c:pt idx="7">
                  <c:v>1.2541481085243829</c:v>
                </c:pt>
                <c:pt idx="8">
                  <c:v>1.2379001846626103</c:v>
                </c:pt>
                <c:pt idx="9">
                  <c:v>1.2281288940717228</c:v>
                </c:pt>
                <c:pt idx="10">
                  <c:v>0.70340049821822848</c:v>
                </c:pt>
                <c:pt idx="11">
                  <c:v>0.56506940647562764</c:v>
                </c:pt>
                <c:pt idx="12">
                  <c:v>0.59152508504396073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C-4C7B-9F13-AA9D0246A305}"/>
            </c:ext>
          </c:extLst>
        </c:ser>
        <c:ser>
          <c:idx val="4"/>
          <c:order val="4"/>
          <c:tx>
            <c:strRef>
              <c:f>'[2]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EIregions'!$X$6:$X$62</c15:sqref>
                  </c15:fullRef>
                </c:ext>
              </c:extLst>
              <c:f>('[2] Oregrades,prod. of 6 EIregions'!$X$6:$X$7,'[2] Oregrades,prod. of 6 EIregions'!$X$12,'[2] Oregrades,prod. of 6 EIregions'!$X$17,'[2] Oregrades,prod. of 6 EIregions'!$X$22,'[2] Oregrades,prod. of 6 EIregions'!$X$27,'[2] Oregrades,prod. of 6 EIregions'!$X$32,'[2] Oregrades,prod. of 6 EIregions'!$X$37,'[2] Oregrades,prod. of 6 EIregions'!$X$42,'[2] Oregrades,prod. of 6 EIregions'!$X$47,'[2] Oregrades,prod. of 6 EIregions'!$X$52,'[2] Oregrades,prod. of 6 EIregions'!$X$57,'[2] Oregrades,prod. of 6 EIregions'!$X$62)</c:f>
              <c:numCache>
                <c:formatCode>General</c:formatCode>
                <c:ptCount val="13"/>
                <c:pt idx="0">
                  <c:v>2.37</c:v>
                </c:pt>
                <c:pt idx="4">
                  <c:v>2.2081233706038321</c:v>
                </c:pt>
                <c:pt idx="5">
                  <c:v>2.2081233706038321</c:v>
                </c:pt>
                <c:pt idx="6">
                  <c:v>2.2081233706038321</c:v>
                </c:pt>
                <c:pt idx="7">
                  <c:v>1.1956143793039746</c:v>
                </c:pt>
                <c:pt idx="8">
                  <c:v>1.1956143793039746</c:v>
                </c:pt>
                <c:pt idx="9">
                  <c:v>1.1956143793039746</c:v>
                </c:pt>
                <c:pt idx="10">
                  <c:v>1.1956143793039746</c:v>
                </c:pt>
                <c:pt idx="11">
                  <c:v>1.1956143793039746</c:v>
                </c:pt>
                <c:pt idx="12">
                  <c:v>1.1956143793039746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C-4C7B-9F13-AA9D0246A305}"/>
            </c:ext>
          </c:extLst>
        </c:ser>
        <c:ser>
          <c:idx val="5"/>
          <c:order val="5"/>
          <c:tx>
            <c:strRef>
              <c:f>'[2]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EIregions'!$Y$6:$Y$62</c15:sqref>
                  </c15:fullRef>
                </c:ext>
              </c:extLst>
              <c:f>('[2] Oregrades,prod. of 6 EIregions'!$Y$6:$Y$7,'[2] Oregrades,prod. of 6 EIregions'!$Y$12,'[2] Oregrades,prod. of 6 EIregions'!$Y$17,'[2] Oregrades,prod. of 6 EIregions'!$Y$22,'[2] Oregrades,prod. of 6 EIregions'!$Y$27,'[2] Oregrades,prod. of 6 EIregions'!$Y$32,'[2] Oregrades,prod. of 6 EIregions'!$Y$37,'[2] Oregrades,prod. of 6 EIregions'!$Y$42,'[2] Oregrades,prod. of 6 EIregions'!$Y$47,'[2] Oregrades,prod. of 6 EIregions'!$Y$52,'[2] Oregrades,prod. of 6 EIregions'!$Y$57,'[2] Oregrades,prod. of 6 EIregions'!$Y$62)</c:f>
              <c:numCache>
                <c:formatCode>General</c:formatCode>
                <c:ptCount val="13"/>
                <c:pt idx="0">
                  <c:v>1.78</c:v>
                </c:pt>
                <c:pt idx="4">
                  <c:v>2.0387295695722338</c:v>
                </c:pt>
                <c:pt idx="5">
                  <c:v>2.4584535959148375</c:v>
                </c:pt>
                <c:pt idx="6">
                  <c:v>2.5945176749740217</c:v>
                </c:pt>
                <c:pt idx="7">
                  <c:v>2.5023996047802108</c:v>
                </c:pt>
                <c:pt idx="8">
                  <c:v>2.4712995403562372</c:v>
                </c:pt>
                <c:pt idx="9">
                  <c:v>2.4303808667801308</c:v>
                </c:pt>
                <c:pt idx="10">
                  <c:v>2.3458570154310006</c:v>
                </c:pt>
                <c:pt idx="11">
                  <c:v>2.0744755558270729</c:v>
                </c:pt>
                <c:pt idx="12">
                  <c:v>1.8955209633168573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C-4C7B-9F13-AA9D0246A305}"/>
            </c:ext>
          </c:extLst>
        </c:ser>
        <c:ser>
          <c:idx val="6"/>
          <c:order val="6"/>
          <c:tx>
            <c:strRef>
              <c:f>'[2] Oregrades,prod. of 6 EIregions'!$Z$5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EIregions'!$S$6:$S$62</c15:sqref>
                  </c15:fullRef>
                </c:ext>
              </c:extLst>
              <c:f>('[2] Oregrades,prod. of 6 EIregions'!$S$6:$S$7,'[2] Oregrades,prod. of 6 EIregions'!$S$12,'[2] Oregrades,prod. of 6 EIregions'!$S$17,'[2] Oregrades,prod. of 6 EIregions'!$S$22,'[2] Oregrades,prod. of 6 EIregions'!$S$27,'[2] Oregrades,prod. of 6 EIregions'!$S$32,'[2] Oregrades,prod. of 6 EIregions'!$S$37,'[2] Oregrades,prod. of 6 EIregions'!$S$42,'[2] Oregrades,prod. of 6 EIregions'!$S$47,'[2] Oregrades,prod. of 6 EIregions'!$S$52,'[2] Oregrades,prod. of 6 EIregions'!$S$57,'[2] Oregrades,prod. of 6 EIregions'!$S$62)</c:f>
              <c:numCache>
                <c:formatCode>General</c:formatCode>
                <c:ptCount val="13"/>
                <c:pt idx="0">
                  <c:v>1994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 Oregrades,prod. of 6 EIregions'!$Z$6:$Z$62</c15:sqref>
                  </c15:fullRef>
                </c:ext>
              </c:extLst>
              <c:f>('[2] Oregrades,prod. of 6 EIregions'!$Z$6:$Z$7,'[2] Oregrades,prod. of 6 EIregions'!$Z$12,'[2] Oregrades,prod. of 6 EIregions'!$Z$17,'[2] Oregrades,prod. of 6 EIregions'!$Z$22,'[2] Oregrades,prod. of 6 EIregions'!$Z$27,'[2] Oregrades,prod. of 6 EIregions'!$Z$32,'[2] Oregrades,prod. of 6 EIregions'!$Z$37,'[2] Oregrades,prod. of 6 EIregions'!$Z$42,'[2] Oregrades,prod. of 6 EIregions'!$Z$47,'[2] Oregrades,prod. of 6 EIregions'!$Z$52,'[2] Oregrades,prod. of 6 EIregions'!$Z$57,'[2] Oregrades,prod. of 6 EIregions'!$Z$62)</c:f>
              <c:numCache>
                <c:formatCode>General</c:formatCode>
                <c:ptCount val="13"/>
                <c:pt idx="0">
                  <c:v>1.2292722505848841</c:v>
                </c:pt>
                <c:pt idx="4">
                  <c:v>1.1521990639345807</c:v>
                </c:pt>
                <c:pt idx="5">
                  <c:v>1.1955654904674842</c:v>
                </c:pt>
                <c:pt idx="6">
                  <c:v>1.1733340081814383</c:v>
                </c:pt>
                <c:pt idx="7">
                  <c:v>1.1131854828548124</c:v>
                </c:pt>
                <c:pt idx="8">
                  <c:v>1.091513105380393</c:v>
                </c:pt>
                <c:pt idx="9">
                  <c:v>1.0192169400753348</c:v>
                </c:pt>
                <c:pt idx="10">
                  <c:v>0.86733835108267987</c:v>
                </c:pt>
                <c:pt idx="11">
                  <c:v>0.80466677984010715</c:v>
                </c:pt>
                <c:pt idx="12">
                  <c:v>0.76719156972641978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C-4C7B-9F13-AA9D0246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6800"/>
        <c:axId val="223375360"/>
      </c:lineChart>
      <c:catAx>
        <c:axId val="223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5360"/>
        <c:crosses val="autoZero"/>
        <c:auto val="1"/>
        <c:lblAlgn val="ctr"/>
        <c:lblOffset val="100"/>
        <c:noMultiLvlLbl val="0"/>
      </c:catAx>
      <c:valAx>
        <c:axId val="223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Ore grade in % 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0362386627083"/>
          <c:y val="0.17580586520378128"/>
          <c:w val="0.28181698483027051"/>
          <c:h val="0.76191800128157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ore grade per region</a:t>
            </a:r>
          </a:p>
          <a:p>
            <a:pPr>
              <a:defRPr/>
            </a:pPr>
            <a:r>
              <a:rPr lang="de-DE"/>
              <a:t>2010 -2050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235014207142952"/>
          <c:y val="0.20946636311065031"/>
          <c:w val="0.29107631868690104"/>
          <c:h val="0.37318581441887538"/>
        </c:manualLayout>
      </c:layout>
      <c:scatterChart>
        <c:scatterStyle val="lineMarker"/>
        <c:varyColors val="0"/>
        <c:ser>
          <c:idx val="7"/>
          <c:order val="7"/>
          <c:tx>
            <c:v>RLA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EIregions'!$T$6</c:f>
              <c:numCache>
                <c:formatCode>General</c:formatCode>
                <c:ptCount val="1"/>
                <c:pt idx="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4288-A759-B148409776F7}"/>
            </c:ext>
          </c:extLst>
        </c:ser>
        <c:ser>
          <c:idx val="8"/>
          <c:order val="8"/>
          <c:tx>
            <c:v>RAS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EIregions'!$U$6</c:f>
              <c:numCache>
                <c:formatCode>General</c:formatCode>
                <c:ptCount val="1"/>
                <c:pt idx="0">
                  <c:v>1.3149999999999999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E-4288-A759-B148409776F7}"/>
            </c:ext>
          </c:extLst>
        </c:ser>
        <c:ser>
          <c:idx val="9"/>
          <c:order val="9"/>
          <c:tx>
            <c:v>RoW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EIregions'!$V$6</c:f>
              <c:numCache>
                <c:formatCode>General</c:formatCode>
                <c:ptCount val="1"/>
                <c:pt idx="0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E-4288-A759-B148409776F7}"/>
            </c:ext>
          </c:extLst>
        </c:ser>
        <c:ser>
          <c:idx val="10"/>
          <c:order val="10"/>
          <c:tx>
            <c:v>RNA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EIregions'!$W$6</c:f>
              <c:numCache>
                <c:formatCode>General</c:formatCode>
                <c:ptCount val="1"/>
                <c:pt idx="0">
                  <c:v>0.58899999999999997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E-4288-A759-B148409776F7}"/>
            </c:ext>
          </c:extLst>
        </c:ser>
        <c:ser>
          <c:idx val="11"/>
          <c:order val="11"/>
          <c:tx>
            <c:v>AU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6633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EIregions'!$X$6</c:f>
              <c:numCache>
                <c:formatCode>General</c:formatCode>
                <c:ptCount val="1"/>
                <c:pt idx="0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E-4288-A759-B148409776F7}"/>
            </c:ext>
          </c:extLst>
        </c:ser>
        <c:ser>
          <c:idx val="12"/>
          <c:order val="12"/>
          <c:tx>
            <c:v>RER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EIregions'!$Y$6</c:f>
              <c:numCache>
                <c:formatCode>General</c:formatCode>
                <c:ptCount val="1"/>
                <c:pt idx="0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E-4288-A759-B148409776F7}"/>
            </c:ext>
          </c:extLst>
        </c:ser>
        <c:ser>
          <c:idx val="13"/>
          <c:order val="13"/>
          <c:tx>
            <c:v>Global average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'[2] Oregrades,prod. of 6 EIregions'!$S$6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 Oregrades,prod. of 6 EIregions'!$Z$6</c:f>
              <c:numCache>
                <c:formatCode>General</c:formatCode>
                <c:ptCount val="1"/>
                <c:pt idx="0">
                  <c:v>1.2292722505848841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BE-4288-A759-B148409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632"/>
        <c:axId val="224807168"/>
      </c:scatterChart>
      <c:scatterChart>
        <c:scatterStyle val="smoothMarker"/>
        <c:varyColors val="0"/>
        <c:ser>
          <c:idx val="0"/>
          <c:order val="0"/>
          <c:tx>
            <c:strRef>
              <c:f>'[2] Oregrades,prod. of 6 EIregions'!$T$5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EIregions'!$T$6:$T$62</c:f>
              <c:numCache>
                <c:formatCode>General</c:formatCode>
                <c:ptCount val="57"/>
                <c:pt idx="0">
                  <c:v>1.39</c:v>
                </c:pt>
                <c:pt idx="16">
                  <c:v>0.70036704034479813</c:v>
                </c:pt>
                <c:pt idx="17">
                  <c:v>0.69872800861807294</c:v>
                </c:pt>
                <c:pt idx="18">
                  <c:v>0.70111065556728192</c:v>
                </c:pt>
                <c:pt idx="19">
                  <c:v>0.70311894616888382</c:v>
                </c:pt>
                <c:pt idx="20">
                  <c:v>0.70560739763871616</c:v>
                </c:pt>
                <c:pt idx="21">
                  <c:v>0.70974572508282274</c:v>
                </c:pt>
                <c:pt idx="22">
                  <c:v>0.71353434672827498</c:v>
                </c:pt>
                <c:pt idx="23">
                  <c:v>0.71747946539528373</c:v>
                </c:pt>
                <c:pt idx="24">
                  <c:v>0.72004251402678732</c:v>
                </c:pt>
                <c:pt idx="25">
                  <c:v>0.69794230518772138</c:v>
                </c:pt>
                <c:pt idx="26">
                  <c:v>0.67980536049553952</c:v>
                </c:pt>
                <c:pt idx="27">
                  <c:v>0.67931180182230955</c:v>
                </c:pt>
                <c:pt idx="28">
                  <c:v>0.67893300879043694</c:v>
                </c:pt>
                <c:pt idx="29">
                  <c:v>0.67806953413288118</c:v>
                </c:pt>
                <c:pt idx="30">
                  <c:v>0.67234098568430478</c:v>
                </c:pt>
                <c:pt idx="31">
                  <c:v>0.67182550866762858</c:v>
                </c:pt>
                <c:pt idx="32">
                  <c:v>0.67151586395471052</c:v>
                </c:pt>
                <c:pt idx="33">
                  <c:v>0.67170236939991712</c:v>
                </c:pt>
                <c:pt idx="34">
                  <c:v>0.6716530374527715</c:v>
                </c:pt>
                <c:pt idx="35">
                  <c:v>0.67195671075111796</c:v>
                </c:pt>
                <c:pt idx="36">
                  <c:v>0.6718256736727316</c:v>
                </c:pt>
                <c:pt idx="37">
                  <c:v>0.67117460900049297</c:v>
                </c:pt>
                <c:pt idx="38">
                  <c:v>0.67054060104380075</c:v>
                </c:pt>
                <c:pt idx="39">
                  <c:v>0.669558274942333</c:v>
                </c:pt>
                <c:pt idx="40">
                  <c:v>0.6686147961439135</c:v>
                </c:pt>
                <c:pt idx="41">
                  <c:v>0.66779541834138822</c:v>
                </c:pt>
                <c:pt idx="42">
                  <c:v>0.66708089930398251</c:v>
                </c:pt>
                <c:pt idx="43">
                  <c:v>0.66375879863479881</c:v>
                </c:pt>
                <c:pt idx="44">
                  <c:v>0.66316210542574938</c:v>
                </c:pt>
                <c:pt idx="45">
                  <c:v>0.65212951541459396</c:v>
                </c:pt>
                <c:pt idx="46">
                  <c:v>0.65088893834134087</c:v>
                </c:pt>
                <c:pt idx="47">
                  <c:v>0.64956163609686957</c:v>
                </c:pt>
                <c:pt idx="48">
                  <c:v>0.64831972788580183</c:v>
                </c:pt>
                <c:pt idx="49">
                  <c:v>0.64801668777976851</c:v>
                </c:pt>
                <c:pt idx="50">
                  <c:v>0.64176629568326216</c:v>
                </c:pt>
                <c:pt idx="51">
                  <c:v>0.64184184900314789</c:v>
                </c:pt>
                <c:pt idx="52">
                  <c:v>0.64160373628253131</c:v>
                </c:pt>
                <c:pt idx="53">
                  <c:v>0.64060558986619642</c:v>
                </c:pt>
                <c:pt idx="54">
                  <c:v>0.63831629658667965</c:v>
                </c:pt>
                <c:pt idx="55">
                  <c:v>0.63884884072367676</c:v>
                </c:pt>
                <c:pt idx="56">
                  <c:v>0.63942959691022971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BE-4288-A759-B148409776F7}"/>
            </c:ext>
          </c:extLst>
        </c:ser>
        <c:ser>
          <c:idx val="1"/>
          <c:order val="1"/>
          <c:tx>
            <c:strRef>
              <c:f>'[2] Oregrades,prod. of 6 EIregions'!$U$5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EIregions'!$U$6:$U$62</c:f>
              <c:numCache>
                <c:formatCode>General</c:formatCode>
                <c:ptCount val="57"/>
                <c:pt idx="0">
                  <c:v>1.3149999999999999</c:v>
                </c:pt>
                <c:pt idx="16">
                  <c:v>1.0733491860313835</c:v>
                </c:pt>
                <c:pt idx="17">
                  <c:v>1.0816511736509968</c:v>
                </c:pt>
                <c:pt idx="18">
                  <c:v>1.0811379263577945</c:v>
                </c:pt>
                <c:pt idx="19">
                  <c:v>1.0866766387475246</c:v>
                </c:pt>
                <c:pt idx="20">
                  <c:v>1.0925425401161459</c:v>
                </c:pt>
                <c:pt idx="21">
                  <c:v>1.1000647840012627</c:v>
                </c:pt>
                <c:pt idx="22">
                  <c:v>1.1051414387922363</c:v>
                </c:pt>
                <c:pt idx="23">
                  <c:v>1.1108732773253516</c:v>
                </c:pt>
                <c:pt idx="24">
                  <c:v>1.1166600771823514</c:v>
                </c:pt>
                <c:pt idx="25">
                  <c:v>1.1200724236451587</c:v>
                </c:pt>
                <c:pt idx="26">
                  <c:v>1.1204054637562977</c:v>
                </c:pt>
                <c:pt idx="27">
                  <c:v>1.1168934692712824</c:v>
                </c:pt>
                <c:pt idx="28">
                  <c:v>1.116008736253935</c:v>
                </c:pt>
                <c:pt idx="29">
                  <c:v>1.1132593486689113</c:v>
                </c:pt>
                <c:pt idx="30">
                  <c:v>1.1139334204568458</c:v>
                </c:pt>
                <c:pt idx="31">
                  <c:v>1.1081750802217747</c:v>
                </c:pt>
                <c:pt idx="32">
                  <c:v>1.1081037406544514</c:v>
                </c:pt>
                <c:pt idx="33">
                  <c:v>1.1084874278969385</c:v>
                </c:pt>
                <c:pt idx="34">
                  <c:v>1.106104444579473</c:v>
                </c:pt>
                <c:pt idx="35">
                  <c:v>1.1031930084870141</c:v>
                </c:pt>
                <c:pt idx="36">
                  <c:v>1.1006301813783823</c:v>
                </c:pt>
                <c:pt idx="37">
                  <c:v>1.0986393045384308</c:v>
                </c:pt>
                <c:pt idx="38">
                  <c:v>1.0977061645161765</c:v>
                </c:pt>
                <c:pt idx="39">
                  <c:v>1.0947285280200421</c:v>
                </c:pt>
                <c:pt idx="40">
                  <c:v>1.0886066988441785</c:v>
                </c:pt>
                <c:pt idx="41">
                  <c:v>1.0797189241156104</c:v>
                </c:pt>
                <c:pt idx="42">
                  <c:v>1.0712048289915799</c:v>
                </c:pt>
                <c:pt idx="43">
                  <c:v>1.0630869969966861</c:v>
                </c:pt>
                <c:pt idx="44">
                  <c:v>0.74604741628643367</c:v>
                </c:pt>
                <c:pt idx="45">
                  <c:v>0.7510880056870437</c:v>
                </c:pt>
                <c:pt idx="46">
                  <c:v>0.75751442874196384</c:v>
                </c:pt>
                <c:pt idx="47">
                  <c:v>0.76499343174714673</c:v>
                </c:pt>
                <c:pt idx="48">
                  <c:v>0.77208504298560554</c:v>
                </c:pt>
                <c:pt idx="49">
                  <c:v>0.77872677272978175</c:v>
                </c:pt>
                <c:pt idx="50">
                  <c:v>0.78510286920065497</c:v>
                </c:pt>
                <c:pt idx="51">
                  <c:v>0.7906608018062149</c:v>
                </c:pt>
                <c:pt idx="52">
                  <c:v>0.79766660372272791</c:v>
                </c:pt>
                <c:pt idx="53">
                  <c:v>0.80400666450296254</c:v>
                </c:pt>
                <c:pt idx="54">
                  <c:v>0.80921705308591252</c:v>
                </c:pt>
                <c:pt idx="55">
                  <c:v>0.81315215905828853</c:v>
                </c:pt>
                <c:pt idx="56">
                  <c:v>0.78120994421154255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BE-4288-A759-B148409776F7}"/>
            </c:ext>
          </c:extLst>
        </c:ser>
        <c:ser>
          <c:idx val="2"/>
          <c:order val="2"/>
          <c:tx>
            <c:strRef>
              <c:f>'[2] Oregrades,prod. of 6 EIregions'!$V$5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EIregions'!$V$6:$V$62</c:f>
              <c:numCache>
                <c:formatCode>General</c:formatCode>
                <c:ptCount val="57"/>
                <c:pt idx="0">
                  <c:v>0.82</c:v>
                </c:pt>
                <c:pt idx="16">
                  <c:v>2.896433996075412</c:v>
                </c:pt>
                <c:pt idx="17">
                  <c:v>2.8465774279272558</c:v>
                </c:pt>
                <c:pt idx="18">
                  <c:v>2.7873884303611702</c:v>
                </c:pt>
                <c:pt idx="19">
                  <c:v>2.7477038482301226</c:v>
                </c:pt>
                <c:pt idx="20">
                  <c:v>2.7039200924986462</c:v>
                </c:pt>
                <c:pt idx="21">
                  <c:v>2.6661085691288893</c:v>
                </c:pt>
                <c:pt idx="22">
                  <c:v>2.254593880250245</c:v>
                </c:pt>
                <c:pt idx="23">
                  <c:v>2.2694886113075663</c:v>
                </c:pt>
                <c:pt idx="24">
                  <c:v>2.2879011219218257</c:v>
                </c:pt>
                <c:pt idx="25">
                  <c:v>2.3143813751948912</c:v>
                </c:pt>
                <c:pt idx="26">
                  <c:v>2.3406839902232015</c:v>
                </c:pt>
                <c:pt idx="27">
                  <c:v>2.3599947647154149</c:v>
                </c:pt>
                <c:pt idx="28">
                  <c:v>2.3740493156598435</c:v>
                </c:pt>
                <c:pt idx="29">
                  <c:v>2.1469905205483992</c:v>
                </c:pt>
                <c:pt idx="30">
                  <c:v>2.1724232536645425</c:v>
                </c:pt>
                <c:pt idx="31">
                  <c:v>2.1962069808970575</c:v>
                </c:pt>
                <c:pt idx="32">
                  <c:v>2.2199969687426711</c:v>
                </c:pt>
                <c:pt idx="33">
                  <c:v>2.239781771298087</c:v>
                </c:pt>
                <c:pt idx="34">
                  <c:v>2.2797731116160969</c:v>
                </c:pt>
                <c:pt idx="35">
                  <c:v>2.3208042803626601</c:v>
                </c:pt>
                <c:pt idx="36">
                  <c:v>2.0210092087322411</c:v>
                </c:pt>
                <c:pt idx="37">
                  <c:v>1.7222041094438294</c:v>
                </c:pt>
                <c:pt idx="38">
                  <c:v>1.7334666047618754</c:v>
                </c:pt>
                <c:pt idx="39">
                  <c:v>1.7477851522364256</c:v>
                </c:pt>
                <c:pt idx="40">
                  <c:v>1.7561227236810641</c:v>
                </c:pt>
                <c:pt idx="41">
                  <c:v>1.7701271402049941</c:v>
                </c:pt>
                <c:pt idx="42">
                  <c:v>1.6903822859471593</c:v>
                </c:pt>
                <c:pt idx="43">
                  <c:v>1.7110568406286362</c:v>
                </c:pt>
                <c:pt idx="44">
                  <c:v>1.6394328185985843</c:v>
                </c:pt>
                <c:pt idx="45">
                  <c:v>1.6578429798832302</c:v>
                </c:pt>
                <c:pt idx="46">
                  <c:v>1.6733542194212601</c:v>
                </c:pt>
                <c:pt idx="47">
                  <c:v>1.6654109886464803</c:v>
                </c:pt>
                <c:pt idx="48">
                  <c:v>1.6223310515052214</c:v>
                </c:pt>
                <c:pt idx="49">
                  <c:v>1.4653317134211385</c:v>
                </c:pt>
                <c:pt idx="50">
                  <c:v>1.3984674286161234</c:v>
                </c:pt>
                <c:pt idx="51">
                  <c:v>1.2442313514271823</c:v>
                </c:pt>
                <c:pt idx="52">
                  <c:v>1.1721010104281968</c:v>
                </c:pt>
                <c:pt idx="53">
                  <c:v>1.1084906894927591</c:v>
                </c:pt>
                <c:pt idx="54">
                  <c:v>1.046370411991614</c:v>
                </c:pt>
                <c:pt idx="55">
                  <c:v>0.98873004071225068</c:v>
                </c:pt>
                <c:pt idx="56">
                  <c:v>0.93134809593225121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DBE-4288-A759-B148409776F7}"/>
            </c:ext>
          </c:extLst>
        </c:ser>
        <c:ser>
          <c:idx val="3"/>
          <c:order val="3"/>
          <c:tx>
            <c:strRef>
              <c:f>'[2] Oregrades,prod. of 6 EIregions'!$W$5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EIregions'!$W$6:$W$62</c:f>
              <c:numCache>
                <c:formatCode>General</c:formatCode>
                <c:ptCount val="57"/>
                <c:pt idx="0">
                  <c:v>0.58899999999999997</c:v>
                </c:pt>
                <c:pt idx="16">
                  <c:v>1.3848956847753473</c:v>
                </c:pt>
                <c:pt idx="17">
                  <c:v>1.3747178882828295</c:v>
                </c:pt>
                <c:pt idx="18">
                  <c:v>1.3633303538725696</c:v>
                </c:pt>
                <c:pt idx="19">
                  <c:v>1.3499765889720057</c:v>
                </c:pt>
                <c:pt idx="20">
                  <c:v>1.3384843470893193</c:v>
                </c:pt>
                <c:pt idx="21">
                  <c:v>1.327823874227573</c:v>
                </c:pt>
                <c:pt idx="22">
                  <c:v>1.3196831602650021</c:v>
                </c:pt>
                <c:pt idx="23">
                  <c:v>1.3111654705976843</c:v>
                </c:pt>
                <c:pt idx="24">
                  <c:v>1.2990563808411548</c:v>
                </c:pt>
                <c:pt idx="25">
                  <c:v>1.2888945043542868</c:v>
                </c:pt>
                <c:pt idx="26">
                  <c:v>1.2769314578511735</c:v>
                </c:pt>
                <c:pt idx="27">
                  <c:v>1.2676683452624737</c:v>
                </c:pt>
                <c:pt idx="28">
                  <c:v>1.2615657908220712</c:v>
                </c:pt>
                <c:pt idx="29">
                  <c:v>1.2583564926049902</c:v>
                </c:pt>
                <c:pt idx="30">
                  <c:v>1.2561332440154094</c:v>
                </c:pt>
                <c:pt idx="31">
                  <c:v>1.2541481085243829</c:v>
                </c:pt>
                <c:pt idx="32">
                  <c:v>1.2510681439969518</c:v>
                </c:pt>
                <c:pt idx="33">
                  <c:v>1.2459885971909692</c:v>
                </c:pt>
                <c:pt idx="34">
                  <c:v>1.2425715842662459</c:v>
                </c:pt>
                <c:pt idx="35">
                  <c:v>1.2384063875918372</c:v>
                </c:pt>
                <c:pt idx="36">
                  <c:v>1.2379001846626103</c:v>
                </c:pt>
                <c:pt idx="37">
                  <c:v>1.2361747180539144</c:v>
                </c:pt>
                <c:pt idx="38">
                  <c:v>1.2336387783811269</c:v>
                </c:pt>
                <c:pt idx="39">
                  <c:v>1.2312671028969866</c:v>
                </c:pt>
                <c:pt idx="40">
                  <c:v>1.2265049753251918</c:v>
                </c:pt>
                <c:pt idx="41">
                  <c:v>1.2281288940717228</c:v>
                </c:pt>
                <c:pt idx="42">
                  <c:v>0.66550754766354281</c:v>
                </c:pt>
                <c:pt idx="43">
                  <c:v>0.67654963627064524</c:v>
                </c:pt>
                <c:pt idx="44">
                  <c:v>0.69550439160011035</c:v>
                </c:pt>
                <c:pt idx="45">
                  <c:v>0.70014201918979335</c:v>
                </c:pt>
                <c:pt idx="46">
                  <c:v>0.70340049821822848</c:v>
                </c:pt>
                <c:pt idx="47">
                  <c:v>0.7135297183484105</c:v>
                </c:pt>
                <c:pt idx="48">
                  <c:v>0.71926124529481705</c:v>
                </c:pt>
                <c:pt idx="49">
                  <c:v>0.73959527911079981</c:v>
                </c:pt>
                <c:pt idx="50">
                  <c:v>0.55949475693370143</c:v>
                </c:pt>
                <c:pt idx="51">
                  <c:v>0.56506940647562764</c:v>
                </c:pt>
                <c:pt idx="52">
                  <c:v>0.57115423733426463</c:v>
                </c:pt>
                <c:pt idx="53">
                  <c:v>0.57707494631473533</c:v>
                </c:pt>
                <c:pt idx="54">
                  <c:v>0.58162846461904683</c:v>
                </c:pt>
                <c:pt idx="55">
                  <c:v>0.58668958280137118</c:v>
                </c:pt>
                <c:pt idx="56">
                  <c:v>0.59152508504396073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DBE-4288-A759-B148409776F7}"/>
            </c:ext>
          </c:extLst>
        </c:ser>
        <c:ser>
          <c:idx val="4"/>
          <c:order val="4"/>
          <c:tx>
            <c:strRef>
              <c:f>'[2] Oregrades,prod. of 6 EIregions'!$X$5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EIregions'!$X$6:$X$62</c:f>
              <c:numCache>
                <c:formatCode>General</c:formatCode>
                <c:ptCount val="57"/>
                <c:pt idx="0">
                  <c:v>2.37</c:v>
                </c:pt>
                <c:pt idx="16">
                  <c:v>2.2081233706038321</c:v>
                </c:pt>
                <c:pt idx="17">
                  <c:v>2.2081233706038321</c:v>
                </c:pt>
                <c:pt idx="18">
                  <c:v>2.2081233706038321</c:v>
                </c:pt>
                <c:pt idx="19">
                  <c:v>2.2081233706038321</c:v>
                </c:pt>
                <c:pt idx="20">
                  <c:v>2.2081233706038321</c:v>
                </c:pt>
                <c:pt idx="21">
                  <c:v>2.2081233706038321</c:v>
                </c:pt>
                <c:pt idx="22">
                  <c:v>2.2081233706038321</c:v>
                </c:pt>
                <c:pt idx="23">
                  <c:v>2.2081233706038321</c:v>
                </c:pt>
                <c:pt idx="24">
                  <c:v>2.2081233706038321</c:v>
                </c:pt>
                <c:pt idx="25">
                  <c:v>2.2081233706038321</c:v>
                </c:pt>
                <c:pt idx="26">
                  <c:v>2.2081233706038321</c:v>
                </c:pt>
                <c:pt idx="27">
                  <c:v>2.2081233706038321</c:v>
                </c:pt>
                <c:pt idx="28">
                  <c:v>2.2081233706038321</c:v>
                </c:pt>
                <c:pt idx="29">
                  <c:v>2.2081233706038321</c:v>
                </c:pt>
                <c:pt idx="30">
                  <c:v>1.1956143793039746</c:v>
                </c:pt>
                <c:pt idx="31">
                  <c:v>1.1956143793039746</c:v>
                </c:pt>
                <c:pt idx="32">
                  <c:v>1.1956143793039746</c:v>
                </c:pt>
                <c:pt idx="33">
                  <c:v>1.1956143793039746</c:v>
                </c:pt>
                <c:pt idx="34">
                  <c:v>1.1956143793039746</c:v>
                </c:pt>
                <c:pt idx="35">
                  <c:v>1.1956143793039746</c:v>
                </c:pt>
                <c:pt idx="36">
                  <c:v>1.1956143793039746</c:v>
                </c:pt>
                <c:pt idx="37">
                  <c:v>1.1956143793039746</c:v>
                </c:pt>
                <c:pt idx="38">
                  <c:v>1.1956143793039746</c:v>
                </c:pt>
                <c:pt idx="39">
                  <c:v>1.1956143793039746</c:v>
                </c:pt>
                <c:pt idx="40">
                  <c:v>1.1956143793039746</c:v>
                </c:pt>
                <c:pt idx="41">
                  <c:v>1.1956143793039746</c:v>
                </c:pt>
                <c:pt idx="42">
                  <c:v>1.1956143793039746</c:v>
                </c:pt>
                <c:pt idx="43">
                  <c:v>1.1956143793039746</c:v>
                </c:pt>
                <c:pt idx="44">
                  <c:v>1.1956143793039746</c:v>
                </c:pt>
                <c:pt idx="45">
                  <c:v>1.1956143793039746</c:v>
                </c:pt>
                <c:pt idx="46">
                  <c:v>1.1956143793039746</c:v>
                </c:pt>
                <c:pt idx="47">
                  <c:v>1.1956143793039746</c:v>
                </c:pt>
                <c:pt idx="48">
                  <c:v>1.1956143793039746</c:v>
                </c:pt>
                <c:pt idx="49">
                  <c:v>1.1956143793039746</c:v>
                </c:pt>
                <c:pt idx="50">
                  <c:v>1.1956143793039746</c:v>
                </c:pt>
                <c:pt idx="51">
                  <c:v>1.1956143793039746</c:v>
                </c:pt>
                <c:pt idx="52">
                  <c:v>1.1956143793039746</c:v>
                </c:pt>
                <c:pt idx="53">
                  <c:v>1.1956143793039746</c:v>
                </c:pt>
                <c:pt idx="54">
                  <c:v>1.1956143793039746</c:v>
                </c:pt>
                <c:pt idx="55">
                  <c:v>1.1956143793039746</c:v>
                </c:pt>
                <c:pt idx="56">
                  <c:v>1.1956143793039746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DBE-4288-A759-B148409776F7}"/>
            </c:ext>
          </c:extLst>
        </c:ser>
        <c:ser>
          <c:idx val="5"/>
          <c:order val="5"/>
          <c:tx>
            <c:strRef>
              <c:f>'[2] Oregrades,prod. of 6 EIregions'!$Y$5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EIregions'!$Y$6:$Y$62</c:f>
              <c:numCache>
                <c:formatCode>General</c:formatCode>
                <c:ptCount val="57"/>
                <c:pt idx="0">
                  <c:v>1.78</c:v>
                </c:pt>
                <c:pt idx="16">
                  <c:v>2.0387295695722338</c:v>
                </c:pt>
                <c:pt idx="17">
                  <c:v>2.0822801779848343</c:v>
                </c:pt>
                <c:pt idx="18">
                  <c:v>2.2014561265513857</c:v>
                </c:pt>
                <c:pt idx="19">
                  <c:v>2.316255461478069</c:v>
                </c:pt>
                <c:pt idx="20">
                  <c:v>2.3902193587348814</c:v>
                </c:pt>
                <c:pt idx="21">
                  <c:v>2.4584535959148375</c:v>
                </c:pt>
                <c:pt idx="22">
                  <c:v>2.5045724441907895</c:v>
                </c:pt>
                <c:pt idx="23">
                  <c:v>2.5374356922261714</c:v>
                </c:pt>
                <c:pt idx="24">
                  <c:v>2.5488515926668631</c:v>
                </c:pt>
                <c:pt idx="25">
                  <c:v>2.5732455003031607</c:v>
                </c:pt>
                <c:pt idx="26">
                  <c:v>2.5945176749740217</c:v>
                </c:pt>
                <c:pt idx="27">
                  <c:v>2.5824517384037855</c:v>
                </c:pt>
                <c:pt idx="28">
                  <c:v>2.565670407490301</c:v>
                </c:pt>
                <c:pt idx="29">
                  <c:v>2.5265289831198783</c:v>
                </c:pt>
                <c:pt idx="30">
                  <c:v>2.5048249986645437</c:v>
                </c:pt>
                <c:pt idx="31">
                  <c:v>2.5023996047802108</c:v>
                </c:pt>
                <c:pt idx="32">
                  <c:v>2.4530728282447516</c:v>
                </c:pt>
                <c:pt idx="33">
                  <c:v>2.4607264953409458</c:v>
                </c:pt>
                <c:pt idx="34">
                  <c:v>2.472418501184352</c:v>
                </c:pt>
                <c:pt idx="35">
                  <c:v>2.4776676864151099</c:v>
                </c:pt>
                <c:pt idx="36">
                  <c:v>2.4712995403562372</c:v>
                </c:pt>
                <c:pt idx="37">
                  <c:v>2.4706862160466567</c:v>
                </c:pt>
                <c:pt idx="38">
                  <c:v>2.4635982731086608</c:v>
                </c:pt>
                <c:pt idx="39">
                  <c:v>2.4582422081696942</c:v>
                </c:pt>
                <c:pt idx="40">
                  <c:v>2.4492878914984453</c:v>
                </c:pt>
                <c:pt idx="41">
                  <c:v>2.4303808667801308</c:v>
                </c:pt>
                <c:pt idx="42">
                  <c:v>2.4137156724288151</c:v>
                </c:pt>
                <c:pt idx="43">
                  <c:v>2.3965585489779144</c:v>
                </c:pt>
                <c:pt idx="44">
                  <c:v>2.3766070328850817</c:v>
                </c:pt>
                <c:pt idx="45">
                  <c:v>2.3645123646339306</c:v>
                </c:pt>
                <c:pt idx="46">
                  <c:v>2.3458570154310006</c:v>
                </c:pt>
                <c:pt idx="47">
                  <c:v>2.1442137324054693</c:v>
                </c:pt>
                <c:pt idx="48">
                  <c:v>2.1243218870221248</c:v>
                </c:pt>
                <c:pt idx="49">
                  <c:v>2.1042860081171249</c:v>
                </c:pt>
                <c:pt idx="50">
                  <c:v>2.0904880308197114</c:v>
                </c:pt>
                <c:pt idx="51">
                  <c:v>2.0744755558270729</c:v>
                </c:pt>
                <c:pt idx="52">
                  <c:v>2.0525146903800691</c:v>
                </c:pt>
                <c:pt idx="53">
                  <c:v>2.0250241360109658</c:v>
                </c:pt>
                <c:pt idx="54">
                  <c:v>1.985892654202472</c:v>
                </c:pt>
                <c:pt idx="55">
                  <c:v>1.9461977268583528</c:v>
                </c:pt>
                <c:pt idx="56">
                  <c:v>1.8955209633168573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DBE-4288-A759-B148409776F7}"/>
            </c:ext>
          </c:extLst>
        </c:ser>
        <c:ser>
          <c:idx val="6"/>
          <c:order val="6"/>
          <c:tx>
            <c:v>Global average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ADBE-4288-A759-B148409776F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ADBE-4288-A759-B148409776F7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ADBE-4288-A759-B148409776F7}"/>
              </c:ext>
            </c:extLst>
          </c:dPt>
          <c:xVal>
            <c:numRef>
              <c:f>'[2] Oregrades,prod. of 6 EIregions'!$S$6:$S$62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 Oregrades,prod. of 6 EIregions'!$Z$6:$Z$62</c:f>
              <c:numCache>
                <c:formatCode>General</c:formatCode>
                <c:ptCount val="57"/>
                <c:pt idx="0">
                  <c:v>1.2292722505848841</c:v>
                </c:pt>
                <c:pt idx="16">
                  <c:v>1.1521990639345807</c:v>
                </c:pt>
                <c:pt idx="17">
                  <c:v>1.1569263202987963</c:v>
                </c:pt>
                <c:pt idx="18">
                  <c:v>1.1653189037841085</c:v>
                </c:pt>
                <c:pt idx="19">
                  <c:v>1.1753807808231249</c:v>
                </c:pt>
                <c:pt idx="20">
                  <c:v>1.1870034875744859</c:v>
                </c:pt>
                <c:pt idx="21">
                  <c:v>1.1955654904674842</c:v>
                </c:pt>
                <c:pt idx="22">
                  <c:v>1.1549533082737962</c:v>
                </c:pt>
                <c:pt idx="23">
                  <c:v>1.1645993442113662</c:v>
                </c:pt>
                <c:pt idx="24">
                  <c:v>1.1722546836349674</c:v>
                </c:pt>
                <c:pt idx="25">
                  <c:v>1.1714494688790436</c:v>
                </c:pt>
                <c:pt idx="26">
                  <c:v>1.1733340081814383</c:v>
                </c:pt>
                <c:pt idx="27">
                  <c:v>1.1848596529790043</c:v>
                </c:pt>
                <c:pt idx="28">
                  <c:v>1.1950515552670984</c:v>
                </c:pt>
                <c:pt idx="29">
                  <c:v>1.1654622448543235</c:v>
                </c:pt>
                <c:pt idx="30">
                  <c:v>1.1120259387890885</c:v>
                </c:pt>
                <c:pt idx="31">
                  <c:v>1.1131854828548124</c:v>
                </c:pt>
                <c:pt idx="32">
                  <c:v>1.114347595170359</c:v>
                </c:pt>
                <c:pt idx="33">
                  <c:v>1.1175970704586085</c:v>
                </c:pt>
                <c:pt idx="34">
                  <c:v>1.1265397461576234</c:v>
                </c:pt>
                <c:pt idx="35">
                  <c:v>1.1365578510470531</c:v>
                </c:pt>
                <c:pt idx="36">
                  <c:v>1.091513105380393</c:v>
                </c:pt>
                <c:pt idx="37">
                  <c:v>1.0446766182736773</c:v>
                </c:pt>
                <c:pt idx="38">
                  <c:v>1.0413892784574303</c:v>
                </c:pt>
                <c:pt idx="39">
                  <c:v>1.0355302460553086</c:v>
                </c:pt>
                <c:pt idx="40">
                  <c:v>1.0277163689906217</c:v>
                </c:pt>
                <c:pt idx="41">
                  <c:v>1.0192169400753348</c:v>
                </c:pt>
                <c:pt idx="42">
                  <c:v>0.96369904443779131</c:v>
                </c:pt>
                <c:pt idx="43">
                  <c:v>0.95786058080795444</c:v>
                </c:pt>
                <c:pt idx="44">
                  <c:v>0.88182595029163424</c:v>
                </c:pt>
                <c:pt idx="45">
                  <c:v>0.87302927564783694</c:v>
                </c:pt>
                <c:pt idx="46">
                  <c:v>0.86733835108267987</c:v>
                </c:pt>
                <c:pt idx="47">
                  <c:v>0.85444433896947181</c:v>
                </c:pt>
                <c:pt idx="48">
                  <c:v>0.84765204850152276</c:v>
                </c:pt>
                <c:pt idx="49">
                  <c:v>0.83582843708254351</c:v>
                </c:pt>
                <c:pt idx="50">
                  <c:v>0.81473444661117878</c:v>
                </c:pt>
                <c:pt idx="51">
                  <c:v>0.80466677984010715</c:v>
                </c:pt>
                <c:pt idx="52">
                  <c:v>0.79996620827510134</c:v>
                </c:pt>
                <c:pt idx="53">
                  <c:v>0.79412761236615803</c:v>
                </c:pt>
                <c:pt idx="54">
                  <c:v>0.78595036398892626</c:v>
                </c:pt>
                <c:pt idx="55">
                  <c:v>0.78002037431667437</c:v>
                </c:pt>
                <c:pt idx="56">
                  <c:v>0.76719156972641978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DBE-4288-A759-B148409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632"/>
        <c:axId val="224807168"/>
      </c:scatterChart>
      <c:valAx>
        <c:axId val="224805632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7168"/>
        <c:crosses val="autoZero"/>
        <c:crossBetween val="midCat"/>
        <c:minorUnit val="5"/>
      </c:valAx>
      <c:valAx>
        <c:axId val="224807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 Cu</a:t>
                </a:r>
              </a:p>
            </c:rich>
          </c:tx>
          <c:layout>
            <c:manualLayout>
              <c:xMode val="edge"/>
              <c:yMode val="edge"/>
              <c:x val="0.28408723056760282"/>
              <c:y val="0.2801202415250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5632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712657323380662E-2"/>
          <c:y val="0.7225927990539055"/>
          <c:w val="0.82104785883230047"/>
          <c:h val="0.1269568194946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region in MJ/kg of concentrated Cu </a:t>
            </a:r>
          </a:p>
          <a:p>
            <a:pPr>
              <a:defRPr/>
            </a:pPr>
            <a:r>
              <a:rPr lang="de-DE"/>
              <a:t>2010 - 2050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'[2]E(G) of 6 EIregions'!$B$17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EIregions'!$B$34:$B$74</c15:sqref>
                  </c15:fullRef>
                </c:ext>
              </c:extLst>
              <c:f>('[2]E(G) of 6 EIregions'!$B$34,'[2]E(G) of 6 EIregions'!$B$39,'[2]E(G) of 6 EIregions'!$B$44,'[2]E(G) of 6 EIregions'!$B$49,'[2]E(G) of 6 EIregions'!$B$54,'[2]E(G) of 6 EIregions'!$B$59,'[2]E(G) of 6 EIregions'!$B$64,'[2]E(G) of 6 EIregions'!$B$69,'[2]E(G) of 6 EIregions'!$B$74)</c:f>
              <c:numCache>
                <c:formatCode>General</c:formatCode>
                <c:ptCount val="9"/>
                <c:pt idx="0">
                  <c:v>216.73864660531805</c:v>
                </c:pt>
                <c:pt idx="1">
                  <c:v>215.21597344950408</c:v>
                </c:pt>
                <c:pt idx="2">
                  <c:v>220.18876118724978</c:v>
                </c:pt>
                <c:pt idx="3">
                  <c:v>221.57106160321905</c:v>
                </c:pt>
                <c:pt idx="4">
                  <c:v>221.5710327609309</c:v>
                </c:pt>
                <c:pt idx="5">
                  <c:v>222.27875593017075</c:v>
                </c:pt>
                <c:pt idx="6">
                  <c:v>225.32030261535488</c:v>
                </c:pt>
                <c:pt idx="7">
                  <c:v>226.99804765090434</c:v>
                </c:pt>
                <c:pt idx="8">
                  <c:v>227.45151233527477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A-4FD0-8DE2-57663A4E619D}"/>
            </c:ext>
          </c:extLst>
        </c:ser>
        <c:ser>
          <c:idx val="1"/>
          <c:order val="1"/>
          <c:tx>
            <c:strRef>
              <c:f>'[2]E(G) of 6 EIregions'!$C$17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EIregions'!$C$34:$C$74</c15:sqref>
                  </c15:fullRef>
                </c:ext>
              </c:extLst>
              <c:f>('[2]E(G) of 6 EIregions'!$C$34,'[2]E(G) of 6 EIregions'!$C$39,'[2]E(G) of 6 EIregions'!$C$44,'[2]E(G) of 6 EIregions'!$C$49,'[2]E(G) of 6 EIregions'!$C$54,'[2]E(G) of 6 EIregions'!$C$59,'[2]E(G) of 6 EIregions'!$C$64,'[2]E(G) of 6 EIregions'!$C$69,'[2]E(G) of 6 EIregions'!$C$74)</c:f>
              <c:numCache>
                <c:formatCode>General</c:formatCode>
                <c:ptCount val="9"/>
                <c:pt idx="0">
                  <c:v>172.84874532813572</c:v>
                </c:pt>
                <c:pt idx="1">
                  <c:v>170.61110632983014</c:v>
                </c:pt>
                <c:pt idx="2">
                  <c:v>168.96241661110403</c:v>
                </c:pt>
                <c:pt idx="3">
                  <c:v>169.94818730752323</c:v>
                </c:pt>
                <c:pt idx="4">
                  <c:v>170.56464967030078</c:v>
                </c:pt>
                <c:pt idx="5">
                  <c:v>172.30754707949353</c:v>
                </c:pt>
                <c:pt idx="6">
                  <c:v>207.91307231662333</c:v>
                </c:pt>
                <c:pt idx="7">
                  <c:v>203.24701101155563</c:v>
                </c:pt>
                <c:pt idx="8">
                  <c:v>204.54650518651627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A-4FD0-8DE2-57663A4E619D}"/>
            </c:ext>
          </c:extLst>
        </c:ser>
        <c:ser>
          <c:idx val="2"/>
          <c:order val="2"/>
          <c:tx>
            <c:strRef>
              <c:f>'[2]E(G) of 6 EIregions'!$D$17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EIregions'!$D$34:$D$74</c15:sqref>
                  </c15:fullRef>
                </c:ext>
              </c:extLst>
              <c:f>('[2]E(G) of 6 EIregions'!$D$34,'[2]E(G) of 6 EIregions'!$D$39,'[2]E(G) of 6 EIregions'!$D$44,'[2]E(G) of 6 EIregions'!$D$49,'[2]E(G) of 6 EIregions'!$D$54,'[2]E(G) of 6 EIregions'!$D$59,'[2]E(G) of 6 EIregions'!$D$64,'[2]E(G) of 6 EIregions'!$D$69,'[2]E(G) of 6 EIregions'!$D$74)</c:f>
              <c:numCache>
                <c:formatCode>General</c:formatCode>
                <c:ptCount val="9"/>
                <c:pt idx="0">
                  <c:v>102.13421394960332</c:v>
                </c:pt>
                <c:pt idx="1">
                  <c:v>106.7194867034369</c:v>
                </c:pt>
                <c:pt idx="2">
                  <c:v>114.34239960791216</c:v>
                </c:pt>
                <c:pt idx="3">
                  <c:v>118.26933262308886</c:v>
                </c:pt>
                <c:pt idx="4">
                  <c:v>123.59695832406635</c:v>
                </c:pt>
                <c:pt idx="5">
                  <c:v>132.59178392113415</c:v>
                </c:pt>
                <c:pt idx="6">
                  <c:v>136.60210758052216</c:v>
                </c:pt>
                <c:pt idx="7">
                  <c:v>159.83113138946351</c:v>
                </c:pt>
                <c:pt idx="8">
                  <c:v>186.35008774302378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A-4FD0-8DE2-57663A4E619D}"/>
            </c:ext>
          </c:extLst>
        </c:ser>
        <c:ser>
          <c:idx val="3"/>
          <c:order val="3"/>
          <c:tx>
            <c:strRef>
              <c:f>'[2]E(G) of 6 EIregions'!$E$17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EIregions'!$E$34:$E$74</c15:sqref>
                  </c15:fullRef>
                </c:ext>
              </c:extLst>
              <c:f>('[2]E(G) of 6 EIregions'!$E$34,'[2]E(G) of 6 EIregions'!$E$39,'[2]E(G) of 6 EIregions'!$E$44,'[2]E(G) of 6 EIregions'!$E$49,'[2]E(G) of 6 EIregions'!$E$54,'[2]E(G) of 6 EIregions'!$E$59,'[2]E(G) of 6 EIregions'!$E$64,'[2]E(G) of 6 EIregions'!$E$69,'[2]E(G) of 6 EIregions'!$E$74)</c:f>
              <c:numCache>
                <c:formatCode>General</c:formatCode>
                <c:ptCount val="9"/>
                <c:pt idx="0">
                  <c:v>151.01077455875264</c:v>
                </c:pt>
                <c:pt idx="1">
                  <c:v>154.41679255826111</c:v>
                </c:pt>
                <c:pt idx="2">
                  <c:v>157.64861416009902</c:v>
                </c:pt>
                <c:pt idx="3">
                  <c:v>159.16006192460767</c:v>
                </c:pt>
                <c:pt idx="4">
                  <c:v>160.26385877878712</c:v>
                </c:pt>
                <c:pt idx="5">
                  <c:v>160.93840207919962</c:v>
                </c:pt>
                <c:pt idx="6">
                  <c:v>216.2427531591286</c:v>
                </c:pt>
                <c:pt idx="7">
                  <c:v>242.85386902168915</c:v>
                </c:pt>
                <c:pt idx="8">
                  <c:v>237.03539411794529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A-4FD0-8DE2-57663A4E619D}"/>
            </c:ext>
          </c:extLst>
        </c:ser>
        <c:ser>
          <c:idx val="4"/>
          <c:order val="4"/>
          <c:tx>
            <c:strRef>
              <c:f>'[2]E(G) of 6 EIregions'!$F$17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EIregions'!$F$34:$F$74</c15:sqref>
                  </c15:fullRef>
                </c:ext>
              </c:extLst>
              <c:f>('[2]E(G) of 6 EIregions'!$F$34,'[2]E(G) of 6 EIregions'!$F$39,'[2]E(G) of 6 EIregions'!$F$44,'[2]E(G) of 6 EIregions'!$F$49,'[2]E(G) of 6 EIregions'!$F$54,'[2]E(G) of 6 EIregions'!$F$59,'[2]E(G) of 6 EIregions'!$F$64,'[2]E(G) of 6 EIregions'!$F$69,'[2]E(G) of 6 EIregions'!$F$74)</c:f>
              <c:numCache>
                <c:formatCode>General</c:formatCode>
                <c:ptCount val="9"/>
                <c:pt idx="0">
                  <c:v>117.93062789138692</c:v>
                </c:pt>
                <c:pt idx="1">
                  <c:v>117.93062789138692</c:v>
                </c:pt>
                <c:pt idx="2">
                  <c:v>117.93062789138692</c:v>
                </c:pt>
                <c:pt idx="3">
                  <c:v>163.24341795811995</c:v>
                </c:pt>
                <c:pt idx="4">
                  <c:v>163.24341795811995</c:v>
                </c:pt>
                <c:pt idx="5">
                  <c:v>163.24341795811995</c:v>
                </c:pt>
                <c:pt idx="6">
                  <c:v>163.24341795811995</c:v>
                </c:pt>
                <c:pt idx="7">
                  <c:v>163.24341795811995</c:v>
                </c:pt>
                <c:pt idx="8">
                  <c:v>163.24341795811995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A-4FD0-8DE2-57663A4E619D}"/>
            </c:ext>
          </c:extLst>
        </c:ser>
        <c:ser>
          <c:idx val="5"/>
          <c:order val="5"/>
          <c:tx>
            <c:strRef>
              <c:f>'[2]E(G) of 6 EIregions'!$G$17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EIregions'!$G$34:$G$74</c15:sqref>
                  </c15:fullRef>
                </c:ext>
              </c:extLst>
              <c:f>('[2]E(G) of 6 EIregions'!$G$34,'[2]E(G) of 6 EIregions'!$G$39,'[2]E(G) of 6 EIregions'!$G$44,'[2]E(G) of 6 EIregions'!$G$49,'[2]E(G) of 6 EIregions'!$G$54,'[2]E(G) of 6 EIregions'!$G$59,'[2]E(G) of 6 EIregions'!$G$64,'[2]E(G) of 6 EIregions'!$G$69,'[2]E(G) of 6 EIregions'!$G$74)</c:f>
              <c:numCache>
                <c:formatCode>General</c:formatCode>
                <c:ptCount val="9"/>
                <c:pt idx="0">
                  <c:v>123.02641771334777</c:v>
                </c:pt>
                <c:pt idx="1">
                  <c:v>111.40587908573261</c:v>
                </c:pt>
                <c:pt idx="2">
                  <c:v>108.270205775522</c:v>
                </c:pt>
                <c:pt idx="3">
                  <c:v>110.36463891882966</c:v>
                </c:pt>
                <c:pt idx="4">
                  <c:v>111.09858360751919</c:v>
                </c:pt>
                <c:pt idx="5">
                  <c:v>112.08605375913095</c:v>
                </c:pt>
                <c:pt idx="6">
                  <c:v>114.20869343058604</c:v>
                </c:pt>
                <c:pt idx="7">
                  <c:v>121.89827712807147</c:v>
                </c:pt>
                <c:pt idx="8">
                  <c:v>127.86828028862207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0A-4FD0-8DE2-57663A4E619D}"/>
            </c:ext>
          </c:extLst>
        </c:ser>
        <c:ser>
          <c:idx val="6"/>
          <c:order val="6"/>
          <c:tx>
            <c:strRef>
              <c:f>'[2]E(G) of 6 EIregions'!$H$17</c:f>
              <c:strCache>
                <c:ptCount val="1"/>
                <c:pt idx="0">
                  <c:v>Global average weighed by production shares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EIregions'!$A$34:$A$74</c15:sqref>
                  </c15:fullRef>
                </c:ext>
              </c:extLst>
              <c:f>('[2]E(G) of 6 EIregions'!$A$34,'[2]E(G) of 6 EIregions'!$A$39,'[2]E(G) of 6 EIregions'!$A$44,'[2]E(G) of 6 EIregions'!$A$49,'[2]E(G) of 6 EIregions'!$A$54,'[2]E(G) of 6 EIregions'!$A$59,'[2]E(G) of 6 EIregions'!$A$64,'[2]E(G) of 6 EIregions'!$A$69,'[2]E(G) of 6 EIregions'!$A$74)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EIregions'!$H$34:$H$74</c15:sqref>
                  </c15:fullRef>
                </c:ext>
              </c:extLst>
              <c:f>('[2]E(G) of 6 EIregions'!$H$34,'[2]E(G) of 6 EIregions'!$H$39,'[2]E(G) of 6 EIregions'!$H$44,'[2]E(G) of 6 EIregions'!$H$49,'[2]E(G) of 6 EIregions'!$H$54,'[2]E(G) of 6 EIregions'!$H$59,'[2]E(G) of 6 EIregions'!$H$64,'[2]E(G) of 6 EIregions'!$H$69,'[2]E(G) of 6 EIregions'!$H$74)</c:f>
              <c:numCache>
                <c:formatCode>General</c:formatCode>
                <c:ptCount val="9"/>
                <c:pt idx="0">
                  <c:v>166.475141784046</c:v>
                </c:pt>
                <c:pt idx="1">
                  <c:v>163.24695584307497</c:v>
                </c:pt>
                <c:pt idx="2">
                  <c:v>164.87905855335299</c:v>
                </c:pt>
                <c:pt idx="3">
                  <c:v>169.54234470376875</c:v>
                </c:pt>
                <c:pt idx="4">
                  <c:v>171.31825105448436</c:v>
                </c:pt>
                <c:pt idx="5">
                  <c:v>177.65509301696105</c:v>
                </c:pt>
                <c:pt idx="6">
                  <c:v>193.51696603121351</c:v>
                </c:pt>
                <c:pt idx="7">
                  <c:v>201.3642921577021</c:v>
                </c:pt>
                <c:pt idx="8">
                  <c:v>206.51897096087887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0A-4FD0-8DE2-57663A4E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94176"/>
        <c:axId val="226196096"/>
      </c:lineChart>
      <c:catAx>
        <c:axId val="22619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6096"/>
        <c:crosses val="autoZero"/>
        <c:auto val="1"/>
        <c:lblAlgn val="ctr"/>
        <c:lblOffset val="100"/>
        <c:noMultiLvlLbl val="0"/>
      </c:catAx>
      <c:valAx>
        <c:axId val="226196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consumption in MJ/kg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Percentage increase of the energy consumption per region in relation to year 1994</a:t>
            </a:r>
          </a:p>
        </c:rich>
      </c:tx>
      <c:layout>
        <c:manualLayout>
          <c:xMode val="edge"/>
          <c:yMode val="edge"/>
          <c:x val="0.1186804703444959"/>
          <c:y val="2.759609737262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0829244284468"/>
          <c:y val="0.1951068849251745"/>
          <c:w val="0.78920449337034304"/>
          <c:h val="0.5438600934710156"/>
        </c:manualLayout>
      </c:layout>
      <c:lineChart>
        <c:grouping val="standard"/>
        <c:varyColors val="0"/>
        <c:ser>
          <c:idx val="0"/>
          <c:order val="0"/>
          <c:tx>
            <c:strRef>
              <c:f>'[2]E(G) of 6 EIregions'!$K$16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EIregions'!$K$17:$K$74</c15:sqref>
                  </c15:fullRef>
                </c:ext>
              </c:extLst>
              <c:f>('[2]E(G) of 6 EIregions'!$K$34,'[2]E(G) of 6 EIregions'!$K$39,'[2]E(G) of 6 EIregions'!$K$44,'[2]E(G) of 6 EIregions'!$K$49,'[2]E(G) of 6 EIregions'!$K$54,'[2]E(G) of 6 EIregions'!$K$59,'[2]E(G) of 6 EIregions'!$K$64,'[2]E(G) of 6 EIregions'!$K$69,'[2]E(G) of 6 EIregions'!$K$74)</c:f>
              <c:numCache>
                <c:formatCode>General</c:formatCode>
                <c:ptCount val="9"/>
                <c:pt idx="0">
                  <c:v>43.805409545912724</c:v>
                </c:pt>
                <c:pt idx="1">
                  <c:v>42.795120701694103</c:v>
                </c:pt>
                <c:pt idx="2">
                  <c:v>46.094549707143408</c:v>
                </c:pt>
                <c:pt idx="3">
                  <c:v>47.011701680487278</c:v>
                </c:pt>
                <c:pt idx="4">
                  <c:v>47.011682543719914</c:v>
                </c:pt>
                <c:pt idx="5">
                  <c:v>47.481254637998966</c:v>
                </c:pt>
                <c:pt idx="6">
                  <c:v>49.499311286255185</c:v>
                </c:pt>
                <c:pt idx="7">
                  <c:v>50.612489834380767</c:v>
                </c:pt>
                <c:pt idx="8">
                  <c:v>50.913362224569894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9-40EB-A129-A39A960F54B8}"/>
            </c:ext>
          </c:extLst>
        </c:ser>
        <c:ser>
          <c:idx val="1"/>
          <c:order val="1"/>
          <c:tx>
            <c:strRef>
              <c:f>'[2]E(G) of 6 EIregions'!$L$16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EIregions'!$L$17:$L$74</c15:sqref>
                  </c15:fullRef>
                </c:ext>
              </c:extLst>
              <c:f>('[2]E(G) of 6 EIregions'!$L$34,'[2]E(G) of 6 EIregions'!$L$39,'[2]E(G) of 6 EIregions'!$L$44,'[2]E(G) of 6 EIregions'!$L$49,'[2]E(G) of 6 EIregions'!$L$54,'[2]E(G) of 6 EIregions'!$L$59,'[2]E(G) of 6 EIregions'!$L$64,'[2]E(G) of 6 EIregions'!$L$69,'[2]E(G) of 6 EIregions'!$L$74)</c:f>
              <c:numCache>
                <c:formatCode>General</c:formatCode>
                <c:ptCount val="9"/>
                <c:pt idx="0">
                  <c:v>11.362225750924621</c:v>
                </c:pt>
                <c:pt idx="1">
                  <c:v>9.9205695861354535</c:v>
                </c:pt>
                <c:pt idx="2">
                  <c:v>8.8583590603867393</c:v>
                </c:pt>
                <c:pt idx="3">
                  <c:v>9.4934670481530326</c:v>
                </c:pt>
                <c:pt idx="4">
                  <c:v>9.8906386948448031</c:v>
                </c:pt>
                <c:pt idx="5">
                  <c:v>11.01354493506517</c:v>
                </c:pt>
                <c:pt idx="6">
                  <c:v>33.953315379508574</c:v>
                </c:pt>
                <c:pt idx="7">
                  <c:v>30.947086023107104</c:v>
                </c:pt>
                <c:pt idx="8">
                  <c:v>31.784318387156098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9-40EB-A129-A39A960F54B8}"/>
            </c:ext>
          </c:extLst>
        </c:ser>
        <c:ser>
          <c:idx val="2"/>
          <c:order val="2"/>
          <c:tx>
            <c:strRef>
              <c:f>'[2]E(G) of 6 EIregions'!$M$16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EIregions'!$M$17:$M$74</c15:sqref>
                  </c15:fullRef>
                </c:ext>
              </c:extLst>
              <c:f>('[2]E(G) of 6 EIregions'!$M$34,'[2]E(G) of 6 EIregions'!$M$39,'[2]E(G) of 6 EIregions'!$M$44,'[2]E(G) of 6 EIregions'!$M$49,'[2]E(G) of 6 EIregions'!$M$54,'[2]E(G) of 6 EIregions'!$M$59,'[2]E(G) of 6 EIregions'!$M$64,'[2]E(G) of 6 EIregions'!$M$69,'[2]E(G) of 6 EIregions'!$M$74)</c:f>
              <c:numCache>
                <c:formatCode>General</c:formatCode>
                <c:ptCount val="9"/>
                <c:pt idx="0">
                  <c:v>-48.768907821654459</c:v>
                </c:pt>
                <c:pt idx="1">
                  <c:v>-46.468909397713809</c:v>
                </c:pt>
                <c:pt idx="2">
                  <c:v>-42.645213707752632</c:v>
                </c:pt>
                <c:pt idx="3">
                  <c:v>-40.675442173818119</c:v>
                </c:pt>
                <c:pt idx="4">
                  <c:v>-38.003075365246218</c:v>
                </c:pt>
                <c:pt idx="5">
                  <c:v>-33.4912206059889</c:v>
                </c:pt>
                <c:pt idx="6">
                  <c:v>-31.479619859147252</c:v>
                </c:pt>
                <c:pt idx="7">
                  <c:v>-19.827811773013945</c:v>
                </c:pt>
                <c:pt idx="8">
                  <c:v>-6.5257551468852331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9-40EB-A129-A39A960F54B8}"/>
            </c:ext>
          </c:extLst>
        </c:ser>
        <c:ser>
          <c:idx val="3"/>
          <c:order val="3"/>
          <c:tx>
            <c:strRef>
              <c:f>'[2]E(G) of 6 EIregions'!$N$16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EIregions'!$N$17:$N$74</c15:sqref>
                  </c15:fullRef>
                </c:ext>
              </c:extLst>
              <c:f>('[2]E(G) of 6 EIregions'!$N$34,'[2]E(G) of 6 EIregions'!$N$39,'[2]E(G) of 6 EIregions'!$N$44,'[2]E(G) of 6 EIregions'!$N$49,'[2]E(G) of 6 EIregions'!$N$54,'[2]E(G) of 6 EIregions'!$N$59,'[2]E(G) of 6 EIregions'!$N$64,'[2]E(G) of 6 EIregions'!$N$69,'[2]E(G) of 6 EIregions'!$N$74)</c:f>
              <c:numCache>
                <c:formatCode>General</c:formatCode>
                <c:ptCount val="9"/>
                <c:pt idx="0">
                  <c:v>-36.436169139227303</c:v>
                </c:pt>
                <c:pt idx="1">
                  <c:v>-35.002499570535221</c:v>
                </c:pt>
                <c:pt idx="2">
                  <c:v>-33.642153182857484</c:v>
                </c:pt>
                <c:pt idx="3">
                  <c:v>-33.00595083015223</c:v>
                </c:pt>
                <c:pt idx="4">
                  <c:v>-32.541337912638724</c:v>
                </c:pt>
                <c:pt idx="5">
                  <c:v>-32.257407468728545</c:v>
                </c:pt>
                <c:pt idx="6">
                  <c:v>-8.9785624447153474</c:v>
                </c:pt>
                <c:pt idx="7">
                  <c:v>2.2226546382824184</c:v>
                </c:pt>
                <c:pt idx="8">
                  <c:v>-0.22647229143432793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9-40EB-A129-A39A960F54B8}"/>
            </c:ext>
          </c:extLst>
        </c:ser>
        <c:ser>
          <c:idx val="4"/>
          <c:order val="4"/>
          <c:tx>
            <c:strRef>
              <c:f>'[2]E(G) of 6 EIregions'!$O$16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EIregions'!$O$17:$O$74</c15:sqref>
                  </c15:fullRef>
                </c:ext>
              </c:extLst>
              <c:f>('[2]E(G) of 6 EIregions'!$O$34,'[2]E(G) of 6 EIregions'!$O$39,'[2]E(G) of 6 EIregions'!$O$44,'[2]E(G) of 6 EIregions'!$O$49,'[2]E(G) of 6 EIregions'!$O$54,'[2]E(G) of 6 EIregions'!$O$59,'[2]E(G) of 6 EIregions'!$O$64,'[2]E(G) of 6 EIregions'!$O$69,'[2]E(G) of 6 EIregions'!$O$74)</c:f>
              <c:numCache>
                <c:formatCode>General</c:formatCode>
                <c:ptCount val="9"/>
                <c:pt idx="0">
                  <c:v>3.820772545090283</c:v>
                </c:pt>
                <c:pt idx="1">
                  <c:v>3.820772545090283</c:v>
                </c:pt>
                <c:pt idx="2">
                  <c:v>3.820772545090283</c:v>
                </c:pt>
                <c:pt idx="3">
                  <c:v>43.712096410799163</c:v>
                </c:pt>
                <c:pt idx="4">
                  <c:v>43.712096410799163</c:v>
                </c:pt>
                <c:pt idx="5">
                  <c:v>43.712096410799163</c:v>
                </c:pt>
                <c:pt idx="6">
                  <c:v>43.712096410799163</c:v>
                </c:pt>
                <c:pt idx="7">
                  <c:v>43.712096410799163</c:v>
                </c:pt>
                <c:pt idx="8">
                  <c:v>43.712096410799163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9-40EB-A129-A39A960F54B8}"/>
            </c:ext>
          </c:extLst>
        </c:ser>
        <c:ser>
          <c:idx val="5"/>
          <c:order val="5"/>
          <c:tx>
            <c:strRef>
              <c:f>'[2]E(G) of 6 EIregions'!$P$16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EIregions'!$P$17:$P$74</c15:sqref>
                  </c15:fullRef>
                </c:ext>
              </c:extLst>
              <c:f>('[2]E(G) of 6 EIregions'!$P$34,'[2]E(G) of 6 EIregions'!$P$39,'[2]E(G) of 6 EIregions'!$P$44,'[2]E(G) of 6 EIregions'!$P$49,'[2]E(G) of 6 EIregions'!$P$54,'[2]E(G) of 6 EIregions'!$P$59,'[2]E(G) of 6 EIregions'!$P$64,'[2]E(G) of 6 EIregions'!$P$69,'[2]E(G) of 6 EIregions'!$P$74)</c:f>
              <c:numCache>
                <c:formatCode>General</c:formatCode>
                <c:ptCount val="9"/>
                <c:pt idx="0">
                  <c:v>-6.9402242637375267</c:v>
                </c:pt>
                <c:pt idx="1">
                  <c:v>-15.730244640825326</c:v>
                </c:pt>
                <c:pt idx="2">
                  <c:v>-18.102134032177759</c:v>
                </c:pt>
                <c:pt idx="3">
                  <c:v>-16.517860652252637</c:v>
                </c:pt>
                <c:pt idx="4">
                  <c:v>-15.96268941828718</c:v>
                </c:pt>
                <c:pt idx="5">
                  <c:v>-15.215746179889745</c:v>
                </c:pt>
                <c:pt idx="6">
                  <c:v>-13.610136787484644</c:v>
                </c:pt>
                <c:pt idx="7">
                  <c:v>-7.7935735834698345</c:v>
                </c:pt>
                <c:pt idx="8">
                  <c:v>-3.2777373460846917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9-40EB-A129-A39A960F54B8}"/>
            </c:ext>
          </c:extLst>
        </c:ser>
        <c:ser>
          <c:idx val="6"/>
          <c:order val="6"/>
          <c:tx>
            <c:v>Global 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EIregions'!$J$17:$J$74</c15:sqref>
                  </c15:fullRef>
                </c:ext>
              </c:extLst>
              <c:f>('[2]E(G) of 6 EIregions'!$J$34,'[2]E(G) of 6 EIregions'!$J$39,'[2]E(G) of 6 EIregions'!$J$44,'[2]E(G) of 6 EIregions'!$J$49,'[2]E(G) of 6 EIregions'!$J$54,'[2]E(G) of 6 EIregions'!$J$59,'[2]E(G) of 6 EIregions'!$J$64,'[2]E(G) of 6 EIregions'!$J$69,'[2]E(G) of 6 EIregions'!$J$74)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EIregions'!$Q$17:$Q$74</c15:sqref>
                  </c15:fullRef>
                </c:ext>
              </c:extLst>
              <c:f>('[2]E(G) of 6 EIregions'!$Q$34,'[2]E(G) of 6 EIregions'!$Q$39,'[2]E(G) of 6 EIregions'!$Q$44,'[2]E(G) of 6 EIregions'!$Q$49,'[2]E(G) of 6 EIregions'!$Q$54,'[2]E(G) of 6 EIregions'!$Q$59,'[2]E(G) of 6 EIregions'!$Q$64,'[2]E(G) of 6 EIregions'!$Q$69,'[2]E(G) of 6 EIregions'!$Q$74)</c:f>
              <c:numCache>
                <c:formatCode>General</c:formatCode>
                <c:ptCount val="9"/>
                <c:pt idx="0">
                  <c:v>3.4913129723490455</c:v>
                </c:pt>
                <c:pt idx="1">
                  <c:v>1.4844716027026663</c:v>
                </c:pt>
                <c:pt idx="2">
                  <c:v>2.499088263077776</c:v>
                </c:pt>
                <c:pt idx="3">
                  <c:v>5.3980772730907312</c:v>
                </c:pt>
                <c:pt idx="4">
                  <c:v>6.5020912296603459</c:v>
                </c:pt>
                <c:pt idx="5">
                  <c:v>10.44146672901095</c:v>
                </c:pt>
                <c:pt idx="6">
                  <c:v>20.302194564131963</c:v>
                </c:pt>
                <c:pt idx="7">
                  <c:v>25.180581063457058</c:v>
                </c:pt>
                <c:pt idx="8">
                  <c:v>28.385050340819319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9-40EB-A129-A39A960F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81792"/>
        <c:axId val="229283712"/>
      </c:lineChart>
      <c:catAx>
        <c:axId val="2292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3712"/>
        <c:crossesAt val="-60"/>
        <c:auto val="1"/>
        <c:lblAlgn val="ctr"/>
        <c:lblOffset val="100"/>
        <c:noMultiLvlLbl val="0"/>
      </c:catAx>
      <c:valAx>
        <c:axId val="229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Percentage increase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179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261291736435769E-2"/>
          <c:y val="0.82263527251779356"/>
          <c:w val="0.89073693921354535"/>
          <c:h val="0.1094579530990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400" b="0"/>
              <a:t> Energy requirement: E(t) = r * G(t)^q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0.15797631713014712"/>
          <c:w val="0.89234842193863295"/>
          <c:h val="0.63087003009754961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Ni,Zn,Pb'!$H$18:$H$46</c:f>
              <c:numCache>
                <c:formatCode>General</c:formatCode>
                <c:ptCount val="29"/>
                <c:pt idx="0">
                  <c:v>185.95584939361524</c:v>
                </c:pt>
                <c:pt idx="1">
                  <c:v>202.75297754042853</c:v>
                </c:pt>
                <c:pt idx="2">
                  <c:v>220.96028982713838</c:v>
                </c:pt>
                <c:pt idx="3">
                  <c:v>240.68729090680972</c:v>
                </c:pt>
                <c:pt idx="4">
                  <c:v>262.05130667868212</c:v>
                </c:pt>
                <c:pt idx="5">
                  <c:v>285.17799475013118</c:v>
                </c:pt>
                <c:pt idx="6">
                  <c:v>310.20188510673688</c:v>
                </c:pt>
                <c:pt idx="7">
                  <c:v>337.26695259645732</c:v>
                </c:pt>
                <c:pt idx="8">
                  <c:v>366.52722290935822</c:v>
                </c:pt>
                <c:pt idx="9">
                  <c:v>398.14741381358164</c:v>
                </c:pt>
                <c:pt idx="10">
                  <c:v>432.30361349030687</c:v>
                </c:pt>
                <c:pt idx="11">
                  <c:v>469.18399789596856</c:v>
                </c:pt>
                <c:pt idx="12">
                  <c:v>508.98958916907145</c:v>
                </c:pt>
                <c:pt idx="13">
                  <c:v>551.93505719150858</c:v>
                </c:pt>
                <c:pt idx="14">
                  <c:v>598.24956651073944</c:v>
                </c:pt>
                <c:pt idx="15">
                  <c:v>648.17767092909332</c:v>
                </c:pt>
                <c:pt idx="16">
                  <c:v>701.98025817107498</c:v>
                </c:pt>
                <c:pt idx="17">
                  <c:v>759.93554714734842</c:v>
                </c:pt>
                <c:pt idx="18">
                  <c:v>822.34014044705361</c:v>
                </c:pt>
                <c:pt idx="19">
                  <c:v>889.51013480681127</c:v>
                </c:pt>
                <c:pt idx="20">
                  <c:v>961.78229242619295</c:v>
                </c:pt>
                <c:pt idx="21">
                  <c:v>1039.5152761260679</c:v>
                </c:pt>
                <c:pt idx="22">
                  <c:v>1123.0909514768412</c:v>
                </c:pt>
                <c:pt idx="23">
                  <c:v>1212.9157591598291</c:v>
                </c:pt>
                <c:pt idx="24">
                  <c:v>1309.4221609664739</c:v>
                </c:pt>
                <c:pt idx="25">
                  <c:v>1413.0701629864966</c:v>
                </c:pt>
                <c:pt idx="26">
                  <c:v>1524.3489196884768</c:v>
                </c:pt>
                <c:pt idx="27">
                  <c:v>1643.778422753687</c:v>
                </c:pt>
                <c:pt idx="28">
                  <c:v>1771.9112786887788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E65-AFEE-4C8FA4941912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Ni,Zn,Pb'!$I$18:$I$46</c:f>
              <c:numCache>
                <c:formatCode>General</c:formatCode>
                <c:ptCount val="29"/>
                <c:pt idx="0">
                  <c:v>68.815209124982118</c:v>
                </c:pt>
                <c:pt idx="1">
                  <c:v>80.782732469936349</c:v>
                </c:pt>
                <c:pt idx="2">
                  <c:v>94.746360209416224</c:v>
                </c:pt>
                <c:pt idx="3">
                  <c:v>111.02499661125987</c:v>
                </c:pt>
                <c:pt idx="4">
                  <c:v>129.98627970381048</c:v>
                </c:pt>
                <c:pt idx="5">
                  <c:v>152.05369400879619</c:v>
                </c:pt>
                <c:pt idx="6">
                  <c:v>177.71467312180525</c:v>
                </c:pt>
                <c:pt idx="7">
                  <c:v>207.52982325478459</c:v>
                </c:pt>
                <c:pt idx="8">
                  <c:v>242.14341535308668</c:v>
                </c:pt>
                <c:pt idx="9">
                  <c:v>282.29531186552344</c:v>
                </c:pt>
                <c:pt idx="10">
                  <c:v>328.83451490183438</c:v>
                </c:pt>
                <c:pt idx="11">
                  <c:v>382.73454560304276</c:v>
                </c:pt>
                <c:pt idx="12">
                  <c:v>445.11089034866177</c:v>
                </c:pt>
                <c:pt idx="13">
                  <c:v>517.24077822966285</c:v>
                </c:pt>
                <c:pt idx="14">
                  <c:v>600.58558636053681</c:v>
                </c:pt>
                <c:pt idx="15">
                  <c:v>696.81620545200667</c:v>
                </c:pt>
                <c:pt idx="16">
                  <c:v>807.84173802348721</c:v>
                </c:pt>
                <c:pt idx="17">
                  <c:v>935.84194614498927</c:v>
                </c:pt>
                <c:pt idx="18">
                  <c:v>1083.3039151542071</c:v>
                </c:pt>
                <c:pt idx="19">
                  <c:v>1253.063454936178</c:v>
                </c:pt>
                <c:pt idx="20">
                  <c:v>1448.3518216757693</c:v>
                </c:pt>
                <c:pt idx="21">
                  <c:v>1672.848411151929</c:v>
                </c:pt>
                <c:pt idx="22">
                  <c:v>1930.7401503621845</c:v>
                </c:pt>
                <c:pt idx="23">
                  <c:v>2226.7883983314327</c:v>
                </c:pt>
                <c:pt idx="24">
                  <c:v>2566.404260252079</c:v>
                </c:pt>
                <c:pt idx="25">
                  <c:v>2955.7333225690363</c:v>
                </c:pt>
                <c:pt idx="26">
                  <c:v>3401.7509313269343</c:v>
                </c:pt>
                <c:pt idx="27">
                  <c:v>3912.3692631737458</c:v>
                </c:pt>
                <c:pt idx="28">
                  <c:v>4496.5575791526762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E65-AFEE-4C8FA4941912}"/>
            </c:ext>
          </c:extLst>
        </c:ser>
        <c:ser>
          <c:idx val="4"/>
          <c:order val="3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Ni,Zn,Pb'!$J$18:$J$46</c:f>
              <c:numCache>
                <c:formatCode>General</c:formatCode>
                <c:ptCount val="29"/>
                <c:pt idx="0">
                  <c:v>570.73256428833224</c:v>
                </c:pt>
                <c:pt idx="1">
                  <c:v>588.87351218775962</c:v>
                </c:pt>
                <c:pt idx="2">
                  <c:v>607.48457623666729</c:v>
                </c:pt>
                <c:pt idx="3">
                  <c:v>626.57521053497862</c:v>
                </c:pt>
                <c:pt idx="4">
                  <c:v>646.15500504510032</c:v>
                </c:pt>
                <c:pt idx="5">
                  <c:v>666.23368677330632</c:v>
                </c:pt>
                <c:pt idx="6">
                  <c:v>686.82112095473974</c:v>
                </c:pt>
                <c:pt idx="7">
                  <c:v>707.92731224210274</c:v>
                </c:pt>
                <c:pt idx="8">
                  <c:v>729.56240589788422</c:v>
                </c:pt>
                <c:pt idx="9">
                  <c:v>751.73668899029519</c:v>
                </c:pt>
                <c:pt idx="10">
                  <c:v>774.46059159273671</c:v>
                </c:pt>
                <c:pt idx="11">
                  <c:v>797.74468798691271</c:v>
                </c:pt>
                <c:pt idx="12">
                  <c:v>821.59969786951649</c:v>
                </c:pt>
                <c:pt idx="13">
                  <c:v>846.03648756248526</c:v>
                </c:pt>
                <c:pt idx="14">
                  <c:v>871.06607122685</c:v>
                </c:pt>
                <c:pt idx="15">
                  <c:v>896.69961208013274</c:v>
                </c:pt>
                <c:pt idx="16">
                  <c:v>922.9484236173131</c:v>
                </c:pt>
                <c:pt idx="17">
                  <c:v>949.82397083531225</c:v>
                </c:pt>
                <c:pt idx="18">
                  <c:v>977.33787146106886</c:v>
                </c:pt>
                <c:pt idx="19">
                  <c:v>1005.5018971830788</c:v>
                </c:pt>
                <c:pt idx="20">
                  <c:v>1034.3279748865259</c:v>
                </c:pt>
                <c:pt idx="21">
                  <c:v>1063.8281878918649</c:v>
                </c:pt>
                <c:pt idx="22">
                  <c:v>1094.01477719696</c:v>
                </c:pt>
                <c:pt idx="23">
                  <c:v>1124.9001427226883</c:v>
                </c:pt>
                <c:pt idx="24">
                  <c:v>1156.4968445620573</c:v>
                </c:pt>
                <c:pt idx="25">
                  <c:v>1188.8176042327839</c:v>
                </c:pt>
                <c:pt idx="26">
                  <c:v>1221.8753059333724</c:v>
                </c:pt>
                <c:pt idx="27">
                  <c:v>1255.682997802634</c:v>
                </c:pt>
                <c:pt idx="28">
                  <c:v>1290.2538931826828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5C0-4E65-AFEE-4C8FA4941912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Ni,Zn,Pb'!$K$18:$K$46</c:f>
              <c:numCache>
                <c:formatCode>General</c:formatCode>
                <c:ptCount val="29"/>
                <c:pt idx="0">
                  <c:v>705.74289962995431</c:v>
                </c:pt>
                <c:pt idx="1">
                  <c:v>733.13062775731748</c:v>
                </c:pt>
                <c:pt idx="2">
                  <c:v>761.41876618498361</c:v>
                </c:pt>
                <c:pt idx="3">
                  <c:v>790.63163766928278</c:v>
                </c:pt>
                <c:pt idx="4">
                  <c:v>820.79408098560066</c:v>
                </c:pt>
                <c:pt idx="5">
                  <c:v>851.9314589178349</c:v>
                </c:pt>
                <c:pt idx="6">
                  <c:v>884.06966632622698</c:v>
                </c:pt>
                <c:pt idx="7">
                  <c:v>917.23513829401395</c:v>
                </c:pt>
                <c:pt idx="8">
                  <c:v>951.45485835301338</c:v>
                </c:pt>
                <c:pt idx="9">
                  <c:v>986.75636678875082</c:v>
                </c:pt>
                <c:pt idx="10">
                  <c:v>1023.1677690251968</c:v>
                </c:pt>
                <c:pt idx="11">
                  <c:v>1060.7177440896307</c:v>
                </c:pt>
                <c:pt idx="12">
                  <c:v>1099.4355531578597</c:v>
                </c:pt>
                <c:pt idx="13">
                  <c:v>1139.3510481801304</c:v>
                </c:pt>
                <c:pt idx="14">
                  <c:v>1180.4946805881066</c:v>
                </c:pt>
                <c:pt idx="15">
                  <c:v>1222.8975100831933</c:v>
                </c:pt>
                <c:pt idx="16">
                  <c:v>1266.5912135065578</c:v>
                </c:pt>
                <c:pt idx="17">
                  <c:v>1311.6080937911281</c:v>
                </c:pt>
                <c:pt idx="18">
                  <c:v>1357.9810889960124</c:v>
                </c:pt>
                <c:pt idx="19">
                  <c:v>1405.7437814234713</c:v>
                </c:pt>
                <c:pt idx="20">
                  <c:v>1454.9304068189942</c:v>
                </c:pt>
                <c:pt idx="21">
                  <c:v>1505.5758636545834</c:v>
                </c:pt>
                <c:pt idx="22">
                  <c:v>1557.7157224957582</c:v>
                </c:pt>
                <c:pt idx="23">
                  <c:v>1611.3862354524572</c:v>
                </c:pt>
                <c:pt idx="24">
                  <c:v>1666.6243457142687</c:v>
                </c:pt>
                <c:pt idx="25">
                  <c:v>1723.4676971702218</c:v>
                </c:pt>
                <c:pt idx="26">
                  <c:v>1781.9546441135542</c:v>
                </c:pt>
                <c:pt idx="27">
                  <c:v>1842.1242610316745</c:v>
                </c:pt>
                <c:pt idx="28">
                  <c:v>1904.0163524817281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5C0-4E65-AFEE-4C8FA494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4704"/>
        <c:axId val="168088704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Ni,Zn,Pb'!$C$18:$C$46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1770</c:v>
                      </c:pt>
                      <c:pt idx="1">
                        <c:v>1780</c:v>
                      </c:pt>
                      <c:pt idx="2">
                        <c:v>1790</c:v>
                      </c:pt>
                      <c:pt idx="3">
                        <c:v>1800</c:v>
                      </c:pt>
                      <c:pt idx="4">
                        <c:v>1810</c:v>
                      </c:pt>
                      <c:pt idx="5">
                        <c:v>1820</c:v>
                      </c:pt>
                      <c:pt idx="6">
                        <c:v>1830</c:v>
                      </c:pt>
                      <c:pt idx="7">
                        <c:v>1840</c:v>
                      </c:pt>
                      <c:pt idx="8">
                        <c:v>1850</c:v>
                      </c:pt>
                      <c:pt idx="9">
                        <c:v>1860</c:v>
                      </c:pt>
                      <c:pt idx="10">
                        <c:v>1870</c:v>
                      </c:pt>
                      <c:pt idx="11">
                        <c:v>1880</c:v>
                      </c:pt>
                      <c:pt idx="12">
                        <c:v>1890</c:v>
                      </c:pt>
                      <c:pt idx="13">
                        <c:v>1900</c:v>
                      </c:pt>
                      <c:pt idx="14">
                        <c:v>1910</c:v>
                      </c:pt>
                      <c:pt idx="15">
                        <c:v>1920</c:v>
                      </c:pt>
                      <c:pt idx="16">
                        <c:v>1930</c:v>
                      </c:pt>
                      <c:pt idx="17">
                        <c:v>1940</c:v>
                      </c:pt>
                      <c:pt idx="18">
                        <c:v>1950</c:v>
                      </c:pt>
                      <c:pt idx="19">
                        <c:v>1960</c:v>
                      </c:pt>
                      <c:pt idx="20">
                        <c:v>1970</c:v>
                      </c:pt>
                      <c:pt idx="21">
                        <c:v>1980</c:v>
                      </c:pt>
                      <c:pt idx="22">
                        <c:v>1990</c:v>
                      </c:pt>
                      <c:pt idx="23">
                        <c:v>2000</c:v>
                      </c:pt>
                      <c:pt idx="24">
                        <c:v>2010</c:v>
                      </c:pt>
                      <c:pt idx="25">
                        <c:v>2020</c:v>
                      </c:pt>
                      <c:pt idx="26">
                        <c:v>2030</c:v>
                      </c:pt>
                      <c:pt idx="27">
                        <c:v>2040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C0-4E65-AFEE-4C8FA4941912}"/>
                  </c:ext>
                </c:extLst>
              </c15:ser>
            </c15:filteredLineSeries>
          </c:ext>
        </c:extLst>
      </c:lineChart>
      <c:catAx>
        <c:axId val="1680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8704"/>
        <c:crosses val="autoZero"/>
        <c:auto val="1"/>
        <c:lblAlgn val="ctr"/>
        <c:lblOffset val="100"/>
        <c:noMultiLvlLbl val="0"/>
      </c:catAx>
      <c:valAx>
        <c:axId val="1680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Energy requirement in MJ /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4704"/>
        <c:crosses val="autoZero"/>
        <c:crossBetween val="between"/>
        <c:minorUnit val="1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Modelling Factors for 2010 - 2050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4582791150002"/>
          <c:y val="0.29398841458068198"/>
          <c:w val="0.75693888672559084"/>
          <c:h val="0.62445147898882858"/>
        </c:manualLayout>
      </c:layout>
      <c:lineChart>
        <c:grouping val="standard"/>
        <c:varyColors val="0"/>
        <c:ser>
          <c:idx val="0"/>
          <c:order val="0"/>
          <c:tx>
            <c:strRef>
              <c:f>'[2]E(G) of 6 EIregions'!$AD$16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EIregions'!$AD$17:$AD$74</c15:sqref>
                  </c15:fullRef>
                </c:ext>
              </c:extLst>
              <c:f>('[2]E(G) of 6 EIregions'!$AD$34,'[2]E(G) of 6 EIregions'!$AD$39,'[2]E(G) of 6 EIregions'!$AD$44,'[2]E(G) of 6 EIregions'!$AD$49,'[2]E(G) of 6 EIregions'!$AD$54,'[2]E(G) of 6 EIregions'!$AD$59,'[2]E(G) of 6 EIregions'!$AD$64,'[2]E(G) of 6 EIregions'!$AD$69,'[2]E(G) of 6 EIregions'!$AD$74)</c:f>
              <c:numCache>
                <c:formatCode>General</c:formatCode>
                <c:ptCount val="9"/>
                <c:pt idx="0">
                  <c:v>0.69538413273718347</c:v>
                </c:pt>
                <c:pt idx="1">
                  <c:v>0.7003040405624561</c:v>
                </c:pt>
                <c:pt idx="2">
                  <c:v>0.68448823176810425</c:v>
                </c:pt>
                <c:pt idx="3">
                  <c:v>0.68021796127044565</c:v>
                </c:pt>
                <c:pt idx="4">
                  <c:v>0.68021804981560519</c:v>
                </c:pt>
                <c:pt idx="5">
                  <c:v>0.67805227345980768</c:v>
                </c:pt>
                <c:pt idx="6">
                  <c:v>0.668899402543227</c:v>
                </c:pt>
                <c:pt idx="7">
                  <c:v>0.66395555979430265</c:v>
                </c:pt>
                <c:pt idx="8">
                  <c:v>0.66263184734558389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95-B632-67240C56F72A}"/>
            </c:ext>
          </c:extLst>
        </c:ser>
        <c:ser>
          <c:idx val="1"/>
          <c:order val="1"/>
          <c:tx>
            <c:strRef>
              <c:f>'[2]E(G) of 6 EIregions'!$AE$16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EIregions'!$AE$17:$AE$74</c15:sqref>
                  </c15:fullRef>
                </c:ext>
              </c:extLst>
              <c:f>('[2]E(G) of 6 EIregions'!$AE$34,'[2]E(G) of 6 EIregions'!$AE$39,'[2]E(G) of 6 EIregions'!$AE$44,'[2]E(G) of 6 EIregions'!$AE$49,'[2]E(G) of 6 EIregions'!$AE$54,'[2]E(G) of 6 EIregions'!$AE$59,'[2]E(G) of 6 EIregions'!$AE$64,'[2]E(G) of 6 EIregions'!$AE$69,'[2]E(G) of 6 EIregions'!$AE$74)</c:f>
              <c:numCache>
                <c:formatCode>General</c:formatCode>
                <c:ptCount val="9"/>
                <c:pt idx="0">
                  <c:v>0.89797055802083514</c:v>
                </c:pt>
                <c:pt idx="1">
                  <c:v>0.90974783315363428</c:v>
                </c:pt>
                <c:pt idx="2">
                  <c:v>0.91862490729377277</c:v>
                </c:pt>
                <c:pt idx="3">
                  <c:v>0.9132964979182</c:v>
                </c:pt>
                <c:pt idx="4">
                  <c:v>0.9099956209890625</c:v>
                </c:pt>
                <c:pt idx="5">
                  <c:v>0.90079098058252904</c:v>
                </c:pt>
                <c:pt idx="6">
                  <c:v>0.74652874187313645</c:v>
                </c:pt>
                <c:pt idx="7">
                  <c:v>0.7636672417617133</c:v>
                </c:pt>
                <c:pt idx="8">
                  <c:v>0.75881562559074678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D-4895-B632-67240C56F72A}"/>
            </c:ext>
          </c:extLst>
        </c:ser>
        <c:ser>
          <c:idx val="2"/>
          <c:order val="2"/>
          <c:tx>
            <c:strRef>
              <c:f>'[2]E(G) of 6 EIregions'!$AF$16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EIregions'!$AF$17:$AF$74</c15:sqref>
                  </c15:fullRef>
                </c:ext>
              </c:extLst>
              <c:f>('[2]E(G) of 6 EIregions'!$AF$34,'[2]E(G) of 6 EIregions'!$AF$39,'[2]E(G) of 6 EIregions'!$AF$44,'[2]E(G) of 6 EIregions'!$AF$49,'[2]E(G) of 6 EIregions'!$AF$54,'[2]E(G) of 6 EIregions'!$AF$59,'[2]E(G) of 6 EIregions'!$AF$64,'[2]E(G) of 6 EIregions'!$AF$69,'[2]E(G) of 6 EIregions'!$AF$74)</c:f>
              <c:numCache>
                <c:formatCode>General</c:formatCode>
                <c:ptCount val="9"/>
                <c:pt idx="0">
                  <c:v>1.9519396473508757</c:v>
                </c:pt>
                <c:pt idx="1">
                  <c:v>1.8680732799366735</c:v>
                </c:pt>
                <c:pt idx="2">
                  <c:v>1.7435336519337179</c:v>
                </c:pt>
                <c:pt idx="3">
                  <c:v>1.6856425680069158</c:v>
                </c:pt>
                <c:pt idx="4">
                  <c:v>1.6129832340738839</c:v>
                </c:pt>
                <c:pt idx="5">
                  <c:v>1.5035608969393397</c:v>
                </c:pt>
                <c:pt idx="6">
                  <c:v>1.4594198075731148</c:v>
                </c:pt>
                <c:pt idx="7">
                  <c:v>1.2473153372947339</c:v>
                </c:pt>
                <c:pt idx="8">
                  <c:v>1.0698134032228857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D-4895-B632-67240C56F72A}"/>
            </c:ext>
          </c:extLst>
        </c:ser>
        <c:ser>
          <c:idx val="3"/>
          <c:order val="3"/>
          <c:tx>
            <c:strRef>
              <c:f>'[2]E(G) of 6 EIregions'!$AG$16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EIregions'!$AG$17:$AG$74</c15:sqref>
                  </c15:fullRef>
                </c:ext>
              </c:extLst>
              <c:f>('[2]E(G) of 6 EIregions'!$AG$34,'[2]E(G) of 6 EIregions'!$AG$39,'[2]E(G) of 6 EIregions'!$AG$44,'[2]E(G) of 6 EIregions'!$AG$49,'[2]E(G) of 6 EIregions'!$AG$54,'[2]E(G) of 6 EIregions'!$AG$59,'[2]E(G) of 6 EIregions'!$AG$64,'[2]E(G) of 6 EIregions'!$AG$69,'[2]E(G) of 6 EIregions'!$AG$74)</c:f>
              <c:numCache>
                <c:formatCode>General</c:formatCode>
                <c:ptCount val="9"/>
                <c:pt idx="0">
                  <c:v>1.5732217307518079</c:v>
                </c:pt>
                <c:pt idx="1">
                  <c:v>1.5385207021694614</c:v>
                </c:pt>
                <c:pt idx="2">
                  <c:v>1.5069807836827904</c:v>
                </c:pt>
                <c:pt idx="3">
                  <c:v>1.4926698899251984</c:v>
                </c:pt>
                <c:pt idx="4">
                  <c:v>1.4823893167418081</c:v>
                </c:pt>
                <c:pt idx="5">
                  <c:v>1.4761761583576509</c:v>
                </c:pt>
                <c:pt idx="6">
                  <c:v>1.0986422834649467</c:v>
                </c:pt>
                <c:pt idx="7">
                  <c:v>0.97825673138554914</c:v>
                </c:pt>
                <c:pt idx="8">
                  <c:v>1.0022698635262837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D-4895-B632-67240C56F72A}"/>
            </c:ext>
          </c:extLst>
        </c:ser>
        <c:ser>
          <c:idx val="4"/>
          <c:order val="4"/>
          <c:tx>
            <c:strRef>
              <c:f>'[2]E(G) of 6 EIregions'!$AH$16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EIregions'!$AH$17:$AH$74</c15:sqref>
                  </c15:fullRef>
                </c:ext>
              </c:extLst>
              <c:f>('[2]E(G) of 6 EIregions'!$AH$34,'[2]E(G) of 6 EIregions'!$AH$39,'[2]E(G) of 6 EIregions'!$AH$44,'[2]E(G) of 6 EIregions'!$AH$49,'[2]E(G) of 6 EIregions'!$AH$54,'[2]E(G) of 6 EIregions'!$AH$59,'[2]E(G) of 6 EIregions'!$AH$64,'[2]E(G) of 6 EIregions'!$AH$69,'[2]E(G) of 6 EIregions'!$AH$74)</c:f>
              <c:numCache>
                <c:formatCode>General</c:formatCode>
                <c:ptCount val="9"/>
                <c:pt idx="0">
                  <c:v>0.96319838071489128</c:v>
                </c:pt>
                <c:pt idx="1">
                  <c:v>0.96319838071489128</c:v>
                </c:pt>
                <c:pt idx="2">
                  <c:v>0.96319838071489128</c:v>
                </c:pt>
                <c:pt idx="3">
                  <c:v>0.69583564986868818</c:v>
                </c:pt>
                <c:pt idx="4">
                  <c:v>0.69583564986868818</c:v>
                </c:pt>
                <c:pt idx="5">
                  <c:v>0.69583564986868818</c:v>
                </c:pt>
                <c:pt idx="6">
                  <c:v>0.69583564986868818</c:v>
                </c:pt>
                <c:pt idx="7">
                  <c:v>0.69583564986868818</c:v>
                </c:pt>
                <c:pt idx="8">
                  <c:v>0.69583564986868818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D-4895-B632-67240C56F72A}"/>
            </c:ext>
          </c:extLst>
        </c:ser>
        <c:ser>
          <c:idx val="5"/>
          <c:order val="5"/>
          <c:tx>
            <c:strRef>
              <c:f>'[2]E(G) of 6 EIregions'!$AI$16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EIregions'!$AI$17:$AI$74</c15:sqref>
                  </c15:fullRef>
                </c:ext>
              </c:extLst>
              <c:f>('[2]E(G) of 6 EIregions'!$AI$34,'[2]E(G) of 6 EIregions'!$AI$39,'[2]E(G) of 6 EIregions'!$AI$44,'[2]E(G) of 6 EIregions'!$AI$49,'[2]E(G) of 6 EIregions'!$AI$54,'[2]E(G) of 6 EIregions'!$AI$59,'[2]E(G) of 6 EIregions'!$AI$64,'[2]E(G) of 6 EIregions'!$AI$69,'[2]E(G) of 6 EIregions'!$AI$74)</c:f>
              <c:numCache>
                <c:formatCode>General</c:formatCode>
                <c:ptCount val="9"/>
                <c:pt idx="0">
                  <c:v>1.0745781322685171</c:v>
                </c:pt>
                <c:pt idx="1">
                  <c:v>1.1866653649791656</c:v>
                </c:pt>
                <c:pt idx="2">
                  <c:v>1.2210330369205236</c:v>
                </c:pt>
                <c:pt idx="3">
                  <c:v>1.1978610129221412</c:v>
                </c:pt>
                <c:pt idx="4">
                  <c:v>1.1899476471556765</c:v>
                </c:pt>
                <c:pt idx="5">
                  <c:v>1.1794642931242107</c:v>
                </c:pt>
                <c:pt idx="6">
                  <c:v>1.1575432149256248</c:v>
                </c:pt>
                <c:pt idx="7">
                  <c:v>1.084523106320848</c:v>
                </c:pt>
                <c:pt idx="8">
                  <c:v>1.0338881376029514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D-4895-B632-67240C56F72A}"/>
            </c:ext>
          </c:extLst>
        </c:ser>
        <c:ser>
          <c:idx val="6"/>
          <c:order val="6"/>
          <c:tx>
            <c:v>Global averages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'[2]E(G) of 6 EIregions'!$AC$17:$AC$74</c15:sqref>
                  </c15:fullRef>
                </c:ext>
              </c:extLst>
              <c:f>('[2]E(G) of 6 EIregions'!$AC$34,'[2]E(G) of 6 EIregions'!$AC$39,'[2]E(G) of 6 EIregions'!$AC$44,'[2]E(G) of 6 EIregions'!$AC$49,'[2]E(G) of 6 EIregions'!$AC$54,'[2]E(G) of 6 EIregions'!$AC$59,'[2]E(G) of 6 EIregions'!$AC$64,'[2]E(G) of 6 EIregions'!$AC$69,'[2]E(G) of 6 EIregions'!$AC$74)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'[2]E(G) of 6 EIregions'!$AJ$17:$AJ$74</c15:sqref>
                  </c15:fullRef>
                </c:ext>
              </c:extLst>
              <c:f>('[2]E(G) of 6 EIregions'!$AJ$34,'[2]E(G) of 6 EIregions'!$AJ$39,'[2]E(G) of 6 EIregions'!$AJ$44,'[2]E(G) of 6 EIregions'!$AJ$49,'[2]E(G) of 6 EIregions'!$AJ$54,'[2]E(G) of 6 EIregions'!$AJ$59,'[2]E(G) of 6 EIregions'!$AJ$64,'[2]E(G) of 6 EIregions'!$AJ$69,'[2]E(G) of 6 EIregions'!$AJ$74)</c:f>
              <c:numCache>
                <c:formatCode>General</c:formatCode>
                <c:ptCount val="9"/>
                <c:pt idx="0">
                  <c:v>0.96626467601892485</c:v>
                </c:pt>
                <c:pt idx="1">
                  <c:v>0.985372426152898</c:v>
                </c:pt>
                <c:pt idx="2">
                  <c:v>0.97561843421803385</c:v>
                </c:pt>
                <c:pt idx="3">
                  <c:v>0.94878391131268836</c:v>
                </c:pt>
                <c:pt idx="4">
                  <c:v>0.93894869899184152</c:v>
                </c:pt>
                <c:pt idx="5">
                  <c:v>0.90545700778647698</c:v>
                </c:pt>
                <c:pt idx="6">
                  <c:v>0.83124003150824444</c:v>
                </c:pt>
                <c:pt idx="7">
                  <c:v>0.79884594839280687</c:v>
                </c:pt>
                <c:pt idx="8">
                  <c:v>0.77890688779210271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D-4895-B632-67240C56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26848"/>
        <c:axId val="229733120"/>
      </c:lineChart>
      <c:catAx>
        <c:axId val="2297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3120"/>
        <c:crosses val="autoZero"/>
        <c:auto val="1"/>
        <c:lblAlgn val="ctr"/>
        <c:lblOffset val="100"/>
        <c:noMultiLvlLbl val="0"/>
      </c:catAx>
      <c:valAx>
        <c:axId val="229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Modelling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2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3595433723833"/>
          <c:y val="0.27540892637314135"/>
          <c:w val="0.52420281928809465"/>
          <c:h val="0.1487887559646924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region in MJ/kg of concentrated Cu with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036180475786"/>
          <c:y val="0.2686102381690128"/>
          <c:w val="0.56137129859475643"/>
          <c:h val="0.448659150272186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'[2]E(G) of 6 EIregions'!$B$17</c:f>
              <c:strCache>
                <c:ptCount val="1"/>
                <c:pt idx="0">
                  <c:v>RLA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EIregions'!$B$18:$B$74</c:f>
              <c:numCache>
                <c:formatCode>General</c:formatCode>
                <c:ptCount val="57"/>
                <c:pt idx="0">
                  <c:v>150.71661580026998</c:v>
                </c:pt>
                <c:pt idx="16">
                  <c:v>216.73864660531805</c:v>
                </c:pt>
                <c:pt idx="17">
                  <c:v>217.00795645630464</c:v>
                </c:pt>
                <c:pt idx="18">
                  <c:v>216.61678069975028</c:v>
                </c:pt>
                <c:pt idx="19">
                  <c:v>216.28864193389489</c:v>
                </c:pt>
                <c:pt idx="20">
                  <c:v>215.88403246942985</c:v>
                </c:pt>
                <c:pt idx="21">
                  <c:v>215.21597344950408</c:v>
                </c:pt>
                <c:pt idx="22">
                  <c:v>214.60957274309354</c:v>
                </c:pt>
                <c:pt idx="23">
                  <c:v>213.98333694721197</c:v>
                </c:pt>
                <c:pt idx="24">
                  <c:v>213.57930258453845</c:v>
                </c:pt>
                <c:pt idx="25">
                  <c:v>217.13739863328277</c:v>
                </c:pt>
                <c:pt idx="26">
                  <c:v>220.18876118724978</c:v>
                </c:pt>
                <c:pt idx="27">
                  <c:v>220.2735359365754</c:v>
                </c:pt>
                <c:pt idx="28">
                  <c:v>220.33866222388474</c:v>
                </c:pt>
                <c:pt idx="29">
                  <c:v>220.48732835453953</c:v>
                </c:pt>
                <c:pt idx="30">
                  <c:v>221.48101094365603</c:v>
                </c:pt>
                <c:pt idx="31">
                  <c:v>221.57106160321905</c:v>
                </c:pt>
                <c:pt idx="32">
                  <c:v>221.62520546737511</c:v>
                </c:pt>
                <c:pt idx="33">
                  <c:v>221.59258891921542</c:v>
                </c:pt>
                <c:pt idx="34">
                  <c:v>221.60121486808617</c:v>
                </c:pt>
                <c:pt idx="35">
                  <c:v>221.54813138049218</c:v>
                </c:pt>
                <c:pt idx="36">
                  <c:v>221.5710327609309</c:v>
                </c:pt>
                <c:pt idx="37">
                  <c:v>221.68492090038202</c:v>
                </c:pt>
                <c:pt idx="38">
                  <c:v>221.79598793758038</c:v>
                </c:pt>
                <c:pt idx="39">
                  <c:v>221.96839188515011</c:v>
                </c:pt>
                <c:pt idx="40">
                  <c:v>222.13434263835282</c:v>
                </c:pt>
                <c:pt idx="41">
                  <c:v>222.27875593017075</c:v>
                </c:pt>
                <c:pt idx="42">
                  <c:v>222.40490958950016</c:v>
                </c:pt>
                <c:pt idx="43">
                  <c:v>222.99417762348111</c:v>
                </c:pt>
                <c:pt idx="44">
                  <c:v>223.10049615949882</c:v>
                </c:pt>
                <c:pt idx="45">
                  <c:v>225.09302305572166</c:v>
                </c:pt>
                <c:pt idx="46">
                  <c:v>225.32030261535488</c:v>
                </c:pt>
                <c:pt idx="47">
                  <c:v>225.56420568707895</c:v>
                </c:pt>
                <c:pt idx="48">
                  <c:v>225.79310840602579</c:v>
                </c:pt>
                <c:pt idx="49">
                  <c:v>225.84906519079769</c:v>
                </c:pt>
                <c:pt idx="50">
                  <c:v>227.01221089122564</c:v>
                </c:pt>
                <c:pt idx="51">
                  <c:v>226.99804765090434</c:v>
                </c:pt>
                <c:pt idx="52">
                  <c:v>227.04269295992174</c:v>
                </c:pt>
                <c:pt idx="53">
                  <c:v>227.23011816623793</c:v>
                </c:pt>
                <c:pt idx="54">
                  <c:v>227.66167870053891</c:v>
                </c:pt>
                <c:pt idx="55">
                  <c:v>227.56107628627393</c:v>
                </c:pt>
                <c:pt idx="56">
                  <c:v>227.45151233527477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A-464E-A2AA-5D968D40C983}"/>
            </c:ext>
          </c:extLst>
        </c:ser>
        <c:ser>
          <c:idx val="1"/>
          <c:order val="1"/>
          <c:tx>
            <c:strRef>
              <c:f>'[2]E(G) of 6 EIregions'!$C$17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EIregions'!$C$18:$C$74</c:f>
              <c:numCache>
                <c:formatCode>General</c:formatCode>
                <c:ptCount val="57"/>
                <c:pt idx="0">
                  <c:v>155.21308429550726</c:v>
                </c:pt>
                <c:pt idx="16">
                  <c:v>172.84874532813572</c:v>
                </c:pt>
                <c:pt idx="17">
                  <c:v>172.14434015003465</c:v>
                </c:pt>
                <c:pt idx="18">
                  <c:v>172.18764791199206</c:v>
                </c:pt>
                <c:pt idx="19">
                  <c:v>171.72194653156191</c:v>
                </c:pt>
                <c:pt idx="20">
                  <c:v>171.2326781718738</c:v>
                </c:pt>
                <c:pt idx="21">
                  <c:v>170.61110632983014</c:v>
                </c:pt>
                <c:pt idx="22">
                  <c:v>170.19527944157269</c:v>
                </c:pt>
                <c:pt idx="23">
                  <c:v>169.72928533537947</c:v>
                </c:pt>
                <c:pt idx="24">
                  <c:v>169.26253993819361</c:v>
                </c:pt>
                <c:pt idx="25">
                  <c:v>168.98904139412565</c:v>
                </c:pt>
                <c:pt idx="26">
                  <c:v>168.96241661110403</c:v>
                </c:pt>
                <c:pt idx="27">
                  <c:v>169.24379291005533</c:v>
                </c:pt>
                <c:pt idx="28">
                  <c:v>169.31489009000171</c:v>
                </c:pt>
                <c:pt idx="29">
                  <c:v>169.53638248421763</c:v>
                </c:pt>
                <c:pt idx="30">
                  <c:v>169.4820014489141</c:v>
                </c:pt>
                <c:pt idx="31">
                  <c:v>169.94818730752323</c:v>
                </c:pt>
                <c:pt idx="32">
                  <c:v>169.95398607755712</c:v>
                </c:pt>
                <c:pt idx="33">
                  <c:v>169.92280514191793</c:v>
                </c:pt>
                <c:pt idx="34">
                  <c:v>170.11672965236059</c:v>
                </c:pt>
                <c:pt idx="35">
                  <c:v>170.35452840681052</c:v>
                </c:pt>
                <c:pt idx="36">
                  <c:v>170.56464967030078</c:v>
                </c:pt>
                <c:pt idx="37">
                  <c:v>170.72839515710558</c:v>
                </c:pt>
                <c:pt idx="38">
                  <c:v>170.80530034010306</c:v>
                </c:pt>
                <c:pt idx="39">
                  <c:v>171.05137400544834</c:v>
                </c:pt>
                <c:pt idx="40">
                  <c:v>171.56051715532007</c:v>
                </c:pt>
                <c:pt idx="41">
                  <c:v>172.30754707949353</c:v>
                </c:pt>
                <c:pt idx="42">
                  <c:v>173.03204535365293</c:v>
                </c:pt>
                <c:pt idx="43">
                  <c:v>173.73107651756283</c:v>
                </c:pt>
                <c:pt idx="44">
                  <c:v>209.60071981149761</c:v>
                </c:pt>
                <c:pt idx="45">
                  <c:v>208.85402045407412</c:v>
                </c:pt>
                <c:pt idx="46">
                  <c:v>207.91307231662333</c:v>
                </c:pt>
                <c:pt idx="47">
                  <c:v>206.83326787820317</c:v>
                </c:pt>
                <c:pt idx="48">
                  <c:v>205.82420859460345</c:v>
                </c:pt>
                <c:pt idx="49">
                  <c:v>204.89193871030994</c:v>
                </c:pt>
                <c:pt idx="50">
                  <c:v>204.00832909388532</c:v>
                </c:pt>
                <c:pt idx="51">
                  <c:v>203.24701101155563</c:v>
                </c:pt>
                <c:pt idx="52">
                  <c:v>202.29895106081491</c:v>
                </c:pt>
                <c:pt idx="53">
                  <c:v>201.45189833609908</c:v>
                </c:pt>
                <c:pt idx="54">
                  <c:v>200.76338708458297</c:v>
                </c:pt>
                <c:pt idx="55">
                  <c:v>200.24787388855333</c:v>
                </c:pt>
                <c:pt idx="56">
                  <c:v>204.54650518651627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A-464E-A2AA-5D968D40C983}"/>
            </c:ext>
          </c:extLst>
        </c:ser>
        <c:ser>
          <c:idx val="2"/>
          <c:order val="2"/>
          <c:tx>
            <c:strRef>
              <c:f>'[2]E(G) of 6 EIregions'!$D$17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EIregions'!$D$18:$D$74</c:f>
              <c:numCache>
                <c:formatCode>General</c:formatCode>
                <c:ptCount val="57"/>
                <c:pt idx="0">
                  <c:v>199.35982155924759</c:v>
                </c:pt>
                <c:pt idx="16">
                  <c:v>102.13421394960332</c:v>
                </c:pt>
                <c:pt idx="17">
                  <c:v>103.07842815021182</c:v>
                </c:pt>
                <c:pt idx="18">
                  <c:v>104.23277655995919</c:v>
                </c:pt>
                <c:pt idx="19">
                  <c:v>105.02795740722898</c:v>
                </c:pt>
                <c:pt idx="20">
                  <c:v>105.92591786880239</c:v>
                </c:pt>
                <c:pt idx="21">
                  <c:v>106.7194867034369</c:v>
                </c:pt>
                <c:pt idx="22">
                  <c:v>116.63604006055945</c:v>
                </c:pt>
                <c:pt idx="23">
                  <c:v>116.22970457082528</c:v>
                </c:pt>
                <c:pt idx="24">
                  <c:v>115.73300637203064</c:v>
                </c:pt>
                <c:pt idx="25">
                  <c:v>115.02929747203125</c:v>
                </c:pt>
                <c:pt idx="26">
                  <c:v>114.34239960791216</c:v>
                </c:pt>
                <c:pt idx="27">
                  <c:v>113.84556769281573</c:v>
                </c:pt>
                <c:pt idx="28">
                  <c:v>113.48786289157505</c:v>
                </c:pt>
                <c:pt idx="29">
                  <c:v>119.69858341793474</c:v>
                </c:pt>
                <c:pt idx="30">
                  <c:v>118.95382824038106</c:v>
                </c:pt>
                <c:pt idx="31">
                  <c:v>118.26933262308886</c:v>
                </c:pt>
                <c:pt idx="32">
                  <c:v>117.59590963772681</c:v>
                </c:pt>
                <c:pt idx="33">
                  <c:v>117.0442151978549</c:v>
                </c:pt>
                <c:pt idx="34">
                  <c:v>115.95151185358871</c:v>
                </c:pt>
                <c:pt idx="35">
                  <c:v>114.86046340821589</c:v>
                </c:pt>
                <c:pt idx="36">
                  <c:v>123.59695832406635</c:v>
                </c:pt>
                <c:pt idx="37">
                  <c:v>134.53464242899713</c:v>
                </c:pt>
                <c:pt idx="38">
                  <c:v>134.07066821870706</c:v>
                </c:pt>
                <c:pt idx="39">
                  <c:v>133.48741219301533</c:v>
                </c:pt>
                <c:pt idx="40">
                  <c:v>133.15114360789389</c:v>
                </c:pt>
                <c:pt idx="41">
                  <c:v>132.59178392113415</c:v>
                </c:pt>
                <c:pt idx="42">
                  <c:v>135.87105999402436</c:v>
                </c:pt>
                <c:pt idx="43">
                  <c:v>134.99846378763166</c:v>
                </c:pt>
                <c:pt idx="44">
                  <c:v>138.09290219460769</c:v>
                </c:pt>
                <c:pt idx="45">
                  <c:v>137.27801123756652</c:v>
                </c:pt>
                <c:pt idx="46">
                  <c:v>136.60210758052216</c:v>
                </c:pt>
                <c:pt idx="47">
                  <c:v>136.94703134070562</c:v>
                </c:pt>
                <c:pt idx="48">
                  <c:v>138.86252349456151</c:v>
                </c:pt>
                <c:pt idx="49">
                  <c:v>146.55914579493387</c:v>
                </c:pt>
                <c:pt idx="50">
                  <c:v>150.23227000110327</c:v>
                </c:pt>
                <c:pt idx="51">
                  <c:v>159.83113138946351</c:v>
                </c:pt>
                <c:pt idx="52">
                  <c:v>164.97096189309627</c:v>
                </c:pt>
                <c:pt idx="53">
                  <c:v>169.92254015408659</c:v>
                </c:pt>
                <c:pt idx="54">
                  <c:v>175.19660624867532</c:v>
                </c:pt>
                <c:pt idx="55">
                  <c:v>180.53764844137774</c:v>
                </c:pt>
                <c:pt idx="56">
                  <c:v>186.35008774302378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A-464E-A2AA-5D968D40C983}"/>
            </c:ext>
          </c:extLst>
        </c:ser>
        <c:ser>
          <c:idx val="3"/>
          <c:order val="3"/>
          <c:tx>
            <c:strRef>
              <c:f>'[2]E(G) of 6 EIregions'!$E$17</c:f>
              <c:strCache>
                <c:ptCount val="1"/>
                <c:pt idx="0">
                  <c:v>RNA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EIregions'!$E$18:$E$74</c:f>
              <c:numCache>
                <c:formatCode>General</c:formatCode>
                <c:ptCount val="57"/>
                <c:pt idx="0">
                  <c:v>237.57343211349189</c:v>
                </c:pt>
                <c:pt idx="16">
                  <c:v>151.01077455875264</c:v>
                </c:pt>
                <c:pt idx="17">
                  <c:v>151.60229595489912</c:v>
                </c:pt>
                <c:pt idx="18">
                  <c:v>152.27211950584291</c:v>
                </c:pt>
                <c:pt idx="19">
                  <c:v>153.06858670825235</c:v>
                </c:pt>
                <c:pt idx="20">
                  <c:v>153.7637389239805</c:v>
                </c:pt>
                <c:pt idx="21">
                  <c:v>154.41679255826111</c:v>
                </c:pt>
                <c:pt idx="22">
                  <c:v>154.92091390488679</c:v>
                </c:pt>
                <c:pt idx="23">
                  <c:v>155.45349877345183</c:v>
                </c:pt>
                <c:pt idx="24">
                  <c:v>156.2198216935345</c:v>
                </c:pt>
                <c:pt idx="25">
                  <c:v>156.8713994457905</c:v>
                </c:pt>
                <c:pt idx="26">
                  <c:v>157.64861416009902</c:v>
                </c:pt>
                <c:pt idx="27">
                  <c:v>158.25811397512686</c:v>
                </c:pt>
                <c:pt idx="28">
                  <c:v>158.66338990552387</c:v>
                </c:pt>
                <c:pt idx="29">
                  <c:v>158.87772778779131</c:v>
                </c:pt>
                <c:pt idx="30">
                  <c:v>159.02670185970811</c:v>
                </c:pt>
                <c:pt idx="31">
                  <c:v>159.16006192460767</c:v>
                </c:pt>
                <c:pt idx="32">
                  <c:v>159.36761238055198</c:v>
                </c:pt>
                <c:pt idx="33">
                  <c:v>159.71162264259607</c:v>
                </c:pt>
                <c:pt idx="34">
                  <c:v>159.94424809166799</c:v>
                </c:pt>
                <c:pt idx="35">
                  <c:v>160.22913598517985</c:v>
                </c:pt>
                <c:pt idx="36">
                  <c:v>160.26385877878712</c:v>
                </c:pt>
                <c:pt idx="37">
                  <c:v>160.38237990934687</c:v>
                </c:pt>
                <c:pt idx="38">
                  <c:v>160.55703200063161</c:v>
                </c:pt>
                <c:pt idx="39">
                  <c:v>160.72086890852773</c:v>
                </c:pt>
                <c:pt idx="40">
                  <c:v>161.05130247740615</c:v>
                </c:pt>
                <c:pt idx="41">
                  <c:v>160.93840207919962</c:v>
                </c:pt>
                <c:pt idx="42">
                  <c:v>222.68342676474359</c:v>
                </c:pt>
                <c:pt idx="43">
                  <c:v>220.74971707110711</c:v>
                </c:pt>
                <c:pt idx="44">
                  <c:v>217.54046044726431</c:v>
                </c:pt>
                <c:pt idx="45">
                  <c:v>216.77556277523783</c:v>
                </c:pt>
                <c:pt idx="46">
                  <c:v>216.2427531591286</c:v>
                </c:pt>
                <c:pt idx="47">
                  <c:v>214.61031054746991</c:v>
                </c:pt>
                <c:pt idx="48">
                  <c:v>213.70222695800942</c:v>
                </c:pt>
                <c:pt idx="49">
                  <c:v>210.56786266894423</c:v>
                </c:pt>
                <c:pt idx="50">
                  <c:v>244.13333667120071</c:v>
                </c:pt>
                <c:pt idx="51">
                  <c:v>242.85386902168915</c:v>
                </c:pt>
                <c:pt idx="52">
                  <c:v>241.47916995115989</c:v>
                </c:pt>
                <c:pt idx="53">
                  <c:v>240.16289027128076</c:v>
                </c:pt>
                <c:pt idx="54">
                  <c:v>239.16453628097244</c:v>
                </c:pt>
                <c:pt idx="55">
                  <c:v>238.06883033880669</c:v>
                </c:pt>
                <c:pt idx="56">
                  <c:v>237.03539411794529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A-464E-A2AA-5D968D40C983}"/>
            </c:ext>
          </c:extLst>
        </c:ser>
        <c:ser>
          <c:idx val="4"/>
          <c:order val="4"/>
          <c:tx>
            <c:strRef>
              <c:f>'[2]E(G) of 6 EIregions'!$F$17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EIregions'!$F$18:$F$74</c:f>
              <c:numCache>
                <c:formatCode>General</c:formatCode>
                <c:ptCount val="57"/>
                <c:pt idx="0">
                  <c:v>113.59058982167427</c:v>
                </c:pt>
                <c:pt idx="16">
                  <c:v>117.93062789138692</c:v>
                </c:pt>
                <c:pt idx="17">
                  <c:v>117.93062789138692</c:v>
                </c:pt>
                <c:pt idx="18">
                  <c:v>117.93062789138692</c:v>
                </c:pt>
                <c:pt idx="19">
                  <c:v>117.93062789138692</c:v>
                </c:pt>
                <c:pt idx="20">
                  <c:v>117.93062789138692</c:v>
                </c:pt>
                <c:pt idx="21">
                  <c:v>117.93062789138692</c:v>
                </c:pt>
                <c:pt idx="22">
                  <c:v>117.93062789138692</c:v>
                </c:pt>
                <c:pt idx="23">
                  <c:v>117.93062789138692</c:v>
                </c:pt>
                <c:pt idx="24">
                  <c:v>117.93062789138692</c:v>
                </c:pt>
                <c:pt idx="25">
                  <c:v>117.93062789138692</c:v>
                </c:pt>
                <c:pt idx="26">
                  <c:v>117.93062789138692</c:v>
                </c:pt>
                <c:pt idx="27">
                  <c:v>117.93062789138692</c:v>
                </c:pt>
                <c:pt idx="28">
                  <c:v>117.93062789138692</c:v>
                </c:pt>
                <c:pt idx="29">
                  <c:v>117.93062789138692</c:v>
                </c:pt>
                <c:pt idx="30">
                  <c:v>163.24341795811995</c:v>
                </c:pt>
                <c:pt idx="31">
                  <c:v>163.24341795811995</c:v>
                </c:pt>
                <c:pt idx="32">
                  <c:v>163.24341795811995</c:v>
                </c:pt>
                <c:pt idx="33">
                  <c:v>163.24341795811995</c:v>
                </c:pt>
                <c:pt idx="34">
                  <c:v>163.24341795811995</c:v>
                </c:pt>
                <c:pt idx="35">
                  <c:v>163.24341795811995</c:v>
                </c:pt>
                <c:pt idx="36">
                  <c:v>163.24341795811995</c:v>
                </c:pt>
                <c:pt idx="37">
                  <c:v>163.24341795811995</c:v>
                </c:pt>
                <c:pt idx="38">
                  <c:v>163.24341795811995</c:v>
                </c:pt>
                <c:pt idx="39">
                  <c:v>163.24341795811995</c:v>
                </c:pt>
                <c:pt idx="40">
                  <c:v>163.24341795811995</c:v>
                </c:pt>
                <c:pt idx="41">
                  <c:v>163.24341795811995</c:v>
                </c:pt>
                <c:pt idx="42">
                  <c:v>163.24341795811995</c:v>
                </c:pt>
                <c:pt idx="43">
                  <c:v>163.24341795811995</c:v>
                </c:pt>
                <c:pt idx="44">
                  <c:v>163.24341795811995</c:v>
                </c:pt>
                <c:pt idx="45">
                  <c:v>163.24341795811995</c:v>
                </c:pt>
                <c:pt idx="46">
                  <c:v>163.24341795811995</c:v>
                </c:pt>
                <c:pt idx="47">
                  <c:v>163.24341795811995</c:v>
                </c:pt>
                <c:pt idx="48">
                  <c:v>163.24341795811995</c:v>
                </c:pt>
                <c:pt idx="49">
                  <c:v>163.24341795811995</c:v>
                </c:pt>
                <c:pt idx="50">
                  <c:v>163.24341795811995</c:v>
                </c:pt>
                <c:pt idx="51">
                  <c:v>163.24341795811995</c:v>
                </c:pt>
                <c:pt idx="52">
                  <c:v>163.24341795811995</c:v>
                </c:pt>
                <c:pt idx="53">
                  <c:v>163.24341795811995</c:v>
                </c:pt>
                <c:pt idx="54">
                  <c:v>163.24341795811995</c:v>
                </c:pt>
                <c:pt idx="55">
                  <c:v>163.24341795811995</c:v>
                </c:pt>
                <c:pt idx="56">
                  <c:v>163.24341795811995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A-464E-A2AA-5D968D40C983}"/>
            </c:ext>
          </c:extLst>
        </c:ser>
        <c:ser>
          <c:idx val="5"/>
          <c:order val="5"/>
          <c:tx>
            <c:strRef>
              <c:f>'[2]E(G) of 6 EIregions'!$G$17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EIregions'!$G$18:$G$74</c:f>
              <c:numCache>
                <c:formatCode>General</c:formatCode>
                <c:ptCount val="57"/>
                <c:pt idx="0">
                  <c:v>132.20149816609566</c:v>
                </c:pt>
                <c:pt idx="16">
                  <c:v>123.02641771334777</c:v>
                </c:pt>
                <c:pt idx="17">
                  <c:v>121.65591250981947</c:v>
                </c:pt>
                <c:pt idx="18">
                  <c:v>118.11978821745558</c:v>
                </c:pt>
                <c:pt idx="19">
                  <c:v>114.97996077583865</c:v>
                </c:pt>
                <c:pt idx="20">
                  <c:v>113.08030351371198</c:v>
                </c:pt>
                <c:pt idx="21">
                  <c:v>111.40587908573261</c:v>
                </c:pt>
                <c:pt idx="22">
                  <c:v>110.31388279852665</c:v>
                </c:pt>
                <c:pt idx="23">
                  <c:v>109.5543444439174</c:v>
                </c:pt>
                <c:pt idx="24">
                  <c:v>109.29401159637565</c:v>
                </c:pt>
                <c:pt idx="25">
                  <c:v>108.74365607600171</c:v>
                </c:pt>
                <c:pt idx="26">
                  <c:v>108.270205775522</c:v>
                </c:pt>
                <c:pt idx="27">
                  <c:v>108.5380224631274</c:v>
                </c:pt>
                <c:pt idx="28">
                  <c:v>108.9137018707515</c:v>
                </c:pt>
                <c:pt idx="29">
                  <c:v>109.80474486196519</c:v>
                </c:pt>
                <c:pt idx="30">
                  <c:v>110.30798766008677</c:v>
                </c:pt>
                <c:pt idx="31">
                  <c:v>110.36463891882966</c:v>
                </c:pt>
                <c:pt idx="32">
                  <c:v>111.53532671346056</c:v>
                </c:pt>
                <c:pt idx="33">
                  <c:v>111.35132903553743</c:v>
                </c:pt>
                <c:pt idx="34">
                  <c:v>111.07193199517093</c:v>
                </c:pt>
                <c:pt idx="35">
                  <c:v>110.94715186611175</c:v>
                </c:pt>
                <c:pt idx="36">
                  <c:v>111.09858360751919</c:v>
                </c:pt>
                <c:pt idx="37">
                  <c:v>111.11319971221421</c:v>
                </c:pt>
                <c:pt idx="38">
                  <c:v>111.28251591810793</c:v>
                </c:pt>
                <c:pt idx="39">
                  <c:v>111.41095635666223</c:v>
                </c:pt>
                <c:pt idx="40">
                  <c:v>111.62664326033197</c:v>
                </c:pt>
                <c:pt idx="41">
                  <c:v>112.08605375913095</c:v>
                </c:pt>
                <c:pt idx="42">
                  <c:v>112.49554901222447</c:v>
                </c:pt>
                <c:pt idx="43">
                  <c:v>112.92167589581986</c:v>
                </c:pt>
                <c:pt idx="44">
                  <c:v>113.42311430112061</c:v>
                </c:pt>
                <c:pt idx="45">
                  <c:v>113.73023476799865</c:v>
                </c:pt>
                <c:pt idx="46">
                  <c:v>114.20869343058604</c:v>
                </c:pt>
                <c:pt idx="47">
                  <c:v>119.78071448191766</c:v>
                </c:pt>
                <c:pt idx="48">
                  <c:v>120.37386534760384</c:v>
                </c:pt>
                <c:pt idx="49">
                  <c:v>120.97996408947608</c:v>
                </c:pt>
                <c:pt idx="50">
                  <c:v>121.40252087889006</c:v>
                </c:pt>
                <c:pt idx="51">
                  <c:v>121.89827712807147</c:v>
                </c:pt>
                <c:pt idx="52">
                  <c:v>122.58780044823553</c:v>
                </c:pt>
                <c:pt idx="53">
                  <c:v>123.46702108631499</c:v>
                </c:pt>
                <c:pt idx="54">
                  <c:v>124.75053599401896</c:v>
                </c:pt>
                <c:pt idx="55">
                  <c:v>126.09268386074675</c:v>
                </c:pt>
                <c:pt idx="56">
                  <c:v>127.86828028862207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A-464E-A2AA-5D968D40C983}"/>
            </c:ext>
          </c:extLst>
        </c:ser>
        <c:ser>
          <c:idx val="6"/>
          <c:order val="6"/>
          <c:tx>
            <c:v>Global 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'[2]E(G) of 6 EIregions'!$A$18:$A$74</c:f>
              <c:numCache>
                <c:formatCode>General</c:formatCode>
                <c:ptCount val="5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  <c:pt idx="32">
                  <c:v>2026</c:v>
                </c:pt>
                <c:pt idx="33">
                  <c:v>2027</c:v>
                </c:pt>
                <c:pt idx="34">
                  <c:v>2028</c:v>
                </c:pt>
                <c:pt idx="35">
                  <c:v>2029</c:v>
                </c:pt>
                <c:pt idx="36">
                  <c:v>2030</c:v>
                </c:pt>
                <c:pt idx="37">
                  <c:v>2031</c:v>
                </c:pt>
                <c:pt idx="38">
                  <c:v>2032</c:v>
                </c:pt>
                <c:pt idx="39">
                  <c:v>2033</c:v>
                </c:pt>
                <c:pt idx="40">
                  <c:v>2034</c:v>
                </c:pt>
                <c:pt idx="41">
                  <c:v>2035</c:v>
                </c:pt>
                <c:pt idx="42">
                  <c:v>2036</c:v>
                </c:pt>
                <c:pt idx="43">
                  <c:v>2037</c:v>
                </c:pt>
                <c:pt idx="44">
                  <c:v>2038</c:v>
                </c:pt>
                <c:pt idx="45">
                  <c:v>2039</c:v>
                </c:pt>
                <c:pt idx="46">
                  <c:v>2040</c:v>
                </c:pt>
                <c:pt idx="47">
                  <c:v>2041</c:v>
                </c:pt>
                <c:pt idx="48">
                  <c:v>2042</c:v>
                </c:pt>
                <c:pt idx="49">
                  <c:v>2043</c:v>
                </c:pt>
                <c:pt idx="50">
                  <c:v>2044</c:v>
                </c:pt>
                <c:pt idx="51">
                  <c:v>2045</c:v>
                </c:pt>
                <c:pt idx="52">
                  <c:v>2046</c:v>
                </c:pt>
                <c:pt idx="53">
                  <c:v>2047</c:v>
                </c:pt>
                <c:pt idx="54">
                  <c:v>2048</c:v>
                </c:pt>
                <c:pt idx="55">
                  <c:v>2049</c:v>
                </c:pt>
                <c:pt idx="56">
                  <c:v>2050</c:v>
                </c:pt>
              </c:numCache>
            </c:numRef>
          </c:xVal>
          <c:yVal>
            <c:numRef>
              <c:f>'[2]E(G) of 6 EIregions'!$H$18:$H$74</c:f>
              <c:numCache>
                <c:formatCode>General</c:formatCode>
                <c:ptCount val="57"/>
                <c:pt idx="0">
                  <c:v>160.85904894116578</c:v>
                </c:pt>
                <c:pt idx="16">
                  <c:v>166.475141784046</c:v>
                </c:pt>
                <c:pt idx="17">
                  <c:v>166.11427544667799</c:v>
                </c:pt>
                <c:pt idx="18">
                  <c:v>165.47913362451024</c:v>
                </c:pt>
                <c:pt idx="19">
                  <c:v>164.72682505592351</c:v>
                </c:pt>
                <c:pt idx="20">
                  <c:v>163.8699875382454</c:v>
                </c:pt>
                <c:pt idx="21">
                  <c:v>163.24695584307497</c:v>
                </c:pt>
                <c:pt idx="22">
                  <c:v>166.26461522081638</c:v>
                </c:pt>
                <c:pt idx="23">
                  <c:v>165.53331453242487</c:v>
                </c:pt>
                <c:pt idx="24">
                  <c:v>164.959499562415</c:v>
                </c:pt>
                <c:pt idx="25">
                  <c:v>165.01958527707762</c:v>
                </c:pt>
                <c:pt idx="26">
                  <c:v>164.87905855335299</c:v>
                </c:pt>
                <c:pt idx="27">
                  <c:v>164.0270654492524</c:v>
                </c:pt>
                <c:pt idx="28">
                  <c:v>163.28416062816393</c:v>
                </c:pt>
                <c:pt idx="29">
                  <c:v>165.46834653966835</c:v>
                </c:pt>
                <c:pt idx="30">
                  <c:v>169.63601890868989</c:v>
                </c:pt>
                <c:pt idx="31">
                  <c:v>169.54234470376875</c:v>
                </c:pt>
                <c:pt idx="32">
                  <c:v>169.44861268878901</c:v>
                </c:pt>
                <c:pt idx="33">
                  <c:v>169.18731297399952</c:v>
                </c:pt>
                <c:pt idx="34">
                  <c:v>168.47416903443147</c:v>
                </c:pt>
                <c:pt idx="35">
                  <c:v>167.68548003720187</c:v>
                </c:pt>
                <c:pt idx="36">
                  <c:v>171.31825105448436</c:v>
                </c:pt>
                <c:pt idx="37">
                  <c:v>175.34709873850639</c:v>
                </c:pt>
                <c:pt idx="38">
                  <c:v>175.64024486580371</c:v>
                </c:pt>
                <c:pt idx="39">
                  <c:v>176.16624611666035</c:v>
                </c:pt>
                <c:pt idx="40">
                  <c:v>176.87487375617809</c:v>
                </c:pt>
                <c:pt idx="41">
                  <c:v>177.65509301696105</c:v>
                </c:pt>
                <c:pt idx="42">
                  <c:v>183.00797729696839</c:v>
                </c:pt>
                <c:pt idx="43">
                  <c:v>183.59834350824943</c:v>
                </c:pt>
                <c:pt idx="44">
                  <c:v>191.8253742767007</c:v>
                </c:pt>
                <c:pt idx="45">
                  <c:v>192.8473654196236</c:v>
                </c:pt>
                <c:pt idx="46">
                  <c:v>193.51696603121351</c:v>
                </c:pt>
                <c:pt idx="47">
                  <c:v>195.05926181862679</c:v>
                </c:pt>
                <c:pt idx="48">
                  <c:v>195.88610986253431</c:v>
                </c:pt>
                <c:pt idx="49">
                  <c:v>197.34989164505419</c:v>
                </c:pt>
                <c:pt idx="50">
                  <c:v>200.04166305953171</c:v>
                </c:pt>
                <c:pt idx="51">
                  <c:v>201.3642921577021</c:v>
                </c:pt>
                <c:pt idx="52">
                  <c:v>201.99052951119202</c:v>
                </c:pt>
                <c:pt idx="53">
                  <c:v>202.77626557072821</c:v>
                </c:pt>
                <c:pt idx="54">
                  <c:v>203.89170835722078</c:v>
                </c:pt>
                <c:pt idx="55">
                  <c:v>204.71177608734234</c:v>
                </c:pt>
                <c:pt idx="56">
                  <c:v>206.51897096087887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A-464E-A2AA-5D968D40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8672"/>
        <c:axId val="229870592"/>
      </c:scatterChart>
      <c:scatterChart>
        <c:scatterStyle val="lineMarker"/>
        <c:varyColors val="0"/>
        <c:ser>
          <c:idx val="7"/>
          <c:order val="7"/>
          <c:tx>
            <c:v>RLA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EIregions'!$B$18</c:f>
              <c:numCache>
                <c:formatCode>General</c:formatCode>
                <c:ptCount val="1"/>
                <c:pt idx="0">
                  <c:v>150.71661580026998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8A-464E-A2AA-5D968D40C983}"/>
            </c:ext>
          </c:extLst>
        </c:ser>
        <c:ser>
          <c:idx val="8"/>
          <c:order val="8"/>
          <c:tx>
            <c:v>RAS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EIregions'!$C$18</c:f>
              <c:numCache>
                <c:formatCode>General</c:formatCode>
                <c:ptCount val="1"/>
                <c:pt idx="0">
                  <c:v>155.21308429550726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8A-464E-A2AA-5D968D40C983}"/>
            </c:ext>
          </c:extLst>
        </c:ser>
        <c:ser>
          <c:idx val="9"/>
          <c:order val="9"/>
          <c:tx>
            <c:v>RoW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EIregions'!$D$18</c:f>
              <c:numCache>
                <c:formatCode>General</c:formatCode>
                <c:ptCount val="1"/>
                <c:pt idx="0">
                  <c:v>199.35982155924759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8A-464E-A2AA-5D968D40C983}"/>
            </c:ext>
          </c:extLst>
        </c:ser>
        <c:ser>
          <c:idx val="10"/>
          <c:order val="10"/>
          <c:tx>
            <c:v>RNA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EIregions'!$E$18</c:f>
              <c:numCache>
                <c:formatCode>General</c:formatCode>
                <c:ptCount val="1"/>
                <c:pt idx="0">
                  <c:v>237.57343211349189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8A-464E-A2AA-5D968D40C983}"/>
            </c:ext>
          </c:extLst>
        </c:ser>
        <c:ser>
          <c:idx val="11"/>
          <c:order val="11"/>
          <c:tx>
            <c:v>AU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96633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EIregions'!$F$18</c:f>
              <c:numCache>
                <c:formatCode>General</c:formatCode>
                <c:ptCount val="1"/>
                <c:pt idx="0">
                  <c:v>113.59058982167427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8A-464E-A2AA-5D968D40C983}"/>
            </c:ext>
          </c:extLst>
        </c:ser>
        <c:ser>
          <c:idx val="12"/>
          <c:order val="12"/>
          <c:tx>
            <c:v>RER literature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EIregions'!$G$18</c:f>
              <c:numCache>
                <c:formatCode>General</c:formatCode>
                <c:ptCount val="1"/>
                <c:pt idx="0">
                  <c:v>132.20149816609566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8A-464E-A2AA-5D968D40C983}"/>
            </c:ext>
          </c:extLst>
        </c:ser>
        <c:ser>
          <c:idx val="13"/>
          <c:order val="13"/>
          <c:tx>
            <c:v>Global average weighed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'[2]E(G) of 6 EIregions'!$A$18</c:f>
              <c:numCache>
                <c:formatCode>General</c:formatCode>
                <c:ptCount val="1"/>
                <c:pt idx="0">
                  <c:v>1994</c:v>
                </c:pt>
              </c:numCache>
            </c:numRef>
          </c:xVal>
          <c:yVal>
            <c:numRef>
              <c:f>'[2]E(G) of 6 EIregions'!$H$18</c:f>
              <c:numCache>
                <c:formatCode>General</c:formatCode>
                <c:ptCount val="1"/>
                <c:pt idx="0">
                  <c:v>160.85904894116578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8A-464E-A2AA-5D968D40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8672"/>
        <c:axId val="229870592"/>
      </c:scatterChart>
      <c:valAx>
        <c:axId val="229868672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70592"/>
        <c:crosses val="autoZero"/>
        <c:crossBetween val="midCat"/>
        <c:minorUnit val="5"/>
      </c:valAx>
      <c:valAx>
        <c:axId val="229870592"/>
        <c:scaling>
          <c:orientation val="minMax"/>
          <c:max val="2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consumption in MJ/kg Cu</a:t>
                </a:r>
              </a:p>
            </c:rich>
          </c:tx>
          <c:layout>
            <c:manualLayout>
              <c:xMode val="edge"/>
              <c:yMode val="edge"/>
              <c:x val="1.4356317824653035E-2"/>
              <c:y val="0.24985657880585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8672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878997643398484E-2"/>
          <c:y val="0.80003915830845418"/>
          <c:w val="0.87146917261659185"/>
          <c:h val="0.1901066042271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yearly increase of E(t) per metal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spc="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828446995212"/>
          <c:y val="9.8734283345717669E-2"/>
          <c:w val="0.89234842193863295"/>
          <c:h val="0.72216927296489175"/>
        </c:manualLayout>
      </c:layout>
      <c:lineChart>
        <c:grouping val="standard"/>
        <c:varyColors val="0"/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Ni,Zn,Pb'!$D$66:$D$94</c:f>
              <c:numCache>
                <c:formatCode>General</c:formatCode>
                <c:ptCount val="29"/>
                <c:pt idx="0">
                  <c:v>0.87075596507539821</c:v>
                </c:pt>
                <c:pt idx="1">
                  <c:v>0.86584434000838151</c:v>
                </c:pt>
                <c:pt idx="2">
                  <c:v>0.86098781327910157</c:v>
                </c:pt>
                <c:pt idx="3">
                  <c:v>0.85618546292953734</c:v>
                </c:pt>
                <c:pt idx="4">
                  <c:v>0.85143638745566186</c:v>
                </c:pt>
                <c:pt idx="5">
                  <c:v>0.84673970524642428</c:v>
                </c:pt>
                <c:pt idx="6">
                  <c:v>0.84209455403483346</c:v>
                </c:pt>
                <c:pt idx="7">
                  <c:v>0.83750009037184547</c:v>
                </c:pt>
                <c:pt idx="8">
                  <c:v>0.83295548911637152</c:v>
                </c:pt>
                <c:pt idx="9">
                  <c:v>0.8284599429396966</c:v>
                </c:pt>
                <c:pt idx="10">
                  <c:v>0.82401266184870536</c:v>
                </c:pt>
                <c:pt idx="11">
                  <c:v>0.81961287272225292</c:v>
                </c:pt>
                <c:pt idx="12">
                  <c:v>0.81525981886396703</c:v>
                </c:pt>
                <c:pt idx="13">
                  <c:v>0.81095275956684088</c:v>
                </c:pt>
                <c:pt idx="14">
                  <c:v>0.80669096969505638</c:v>
                </c:pt>
                <c:pt idx="15">
                  <c:v>0.80247373927602172</c:v>
                </c:pt>
                <c:pt idx="16">
                  <c:v>0.79830037310553159</c:v>
                </c:pt>
                <c:pt idx="17">
                  <c:v>0.7941701903670273</c:v>
                </c:pt>
                <c:pt idx="18">
                  <c:v>0.79008252425978309</c:v>
                </c:pt>
                <c:pt idx="19">
                  <c:v>0.78603672164203608</c:v>
                </c:pt>
                <c:pt idx="20">
                  <c:v>0.78203214268044441</c:v>
                </c:pt>
                <c:pt idx="21">
                  <c:v>0.77806816051599892</c:v>
                </c:pt>
                <c:pt idx="22">
                  <c:v>0.77414416093335436</c:v>
                </c:pt>
                <c:pt idx="23">
                  <c:v>0.77025954204708036</c:v>
                </c:pt>
                <c:pt idx="24">
                  <c:v>0.76641371399128744</c:v>
                </c:pt>
                <c:pt idx="25">
                  <c:v>0.76260609862148776</c:v>
                </c:pt>
                <c:pt idx="26">
                  <c:v>0.75883612922635901</c:v>
                </c:pt>
                <c:pt idx="27">
                  <c:v>0.75510325024530367</c:v>
                </c:pt>
                <c:pt idx="28">
                  <c:v>0.75140691699515649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F-45F2-A5E7-1E80E2B2B7B7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Ni,Zn,Pb'!$E$66:$E$94</c:f>
              <c:numCache>
                <c:formatCode>General</c:formatCode>
                <c:ptCount val="29"/>
                <c:pt idx="0">
                  <c:v>1.620444635241447</c:v>
                </c:pt>
                <c:pt idx="1">
                  <c:v>1.6112706400585708</c:v>
                </c:pt>
                <c:pt idx="2">
                  <c:v>1.6021999333758696</c:v>
                </c:pt>
                <c:pt idx="3">
                  <c:v>1.5932307806318935</c:v>
                </c:pt>
                <c:pt idx="4">
                  <c:v>1.5843614858848332</c:v>
                </c:pt>
                <c:pt idx="5">
                  <c:v>1.5755903907492819</c:v>
                </c:pt>
                <c:pt idx="6">
                  <c:v>1.566915873356356</c:v>
                </c:pt>
                <c:pt idx="7">
                  <c:v>1.5583363473571143</c:v>
                </c:pt>
                <c:pt idx="8">
                  <c:v>1.5498502609564424</c:v>
                </c:pt>
                <c:pt idx="9">
                  <c:v>1.5414560959746026</c:v>
                </c:pt>
                <c:pt idx="10">
                  <c:v>1.5331523669442015</c:v>
                </c:pt>
                <c:pt idx="11">
                  <c:v>1.5249376202324472</c:v>
                </c:pt>
                <c:pt idx="12">
                  <c:v>1.516810433194471</c:v>
                </c:pt>
                <c:pt idx="13">
                  <c:v>1.5087694133490315</c:v>
                </c:pt>
                <c:pt idx="14">
                  <c:v>1.5008131975869254</c:v>
                </c:pt>
                <c:pt idx="15">
                  <c:v>1.492940451398983</c:v>
                </c:pt>
                <c:pt idx="16">
                  <c:v>1.4851498681287767</c:v>
                </c:pt>
                <c:pt idx="17">
                  <c:v>1.477440168252131</c:v>
                </c:pt>
                <c:pt idx="18">
                  <c:v>1.4698100986737295</c:v>
                </c:pt>
                <c:pt idx="19">
                  <c:v>1.4622584320518994</c:v>
                </c:pt>
                <c:pt idx="20">
                  <c:v>1.4547839661355422</c:v>
                </c:pt>
                <c:pt idx="21">
                  <c:v>1.4473855231321275</c:v>
                </c:pt>
                <c:pt idx="22">
                  <c:v>1.4400619490825717</c:v>
                </c:pt>
                <c:pt idx="23">
                  <c:v>1.4328121132675342</c:v>
                </c:pt>
                <c:pt idx="24">
                  <c:v>1.4256349076207764</c:v>
                </c:pt>
                <c:pt idx="25">
                  <c:v>1.4185292461655452</c:v>
                </c:pt>
                <c:pt idx="26">
                  <c:v>1.4114940644693208</c:v>
                </c:pt>
                <c:pt idx="27">
                  <c:v>1.4045283191101987</c:v>
                </c:pt>
                <c:pt idx="28">
                  <c:v>1.3976309871603476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F-45F2-A5E7-1E80E2B2B7B7}"/>
            </c:ext>
          </c:extLst>
        </c:ser>
        <c:ser>
          <c:idx val="4"/>
          <c:order val="3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Ni,Zn,Pb'!$F$66:$F$94</c:f>
              <c:numCache>
                <c:formatCode>General</c:formatCode>
                <c:ptCount val="29"/>
                <c:pt idx="0">
                  <c:v>0.31419377988937125</c:v>
                </c:pt>
                <c:pt idx="1">
                  <c:v>0.31242638816322277</c:v>
                </c:pt>
                <c:pt idx="2">
                  <c:v>0.3106787689368451</c:v>
                </c:pt>
                <c:pt idx="3">
                  <c:v>0.30895059225228838</c:v>
                </c:pt>
                <c:pt idx="4">
                  <c:v>0.30724153545225175</c:v>
                </c:pt>
                <c:pt idx="5">
                  <c:v>0.30555128298028755</c:v>
                </c:pt>
                <c:pt idx="6">
                  <c:v>0.30387952618542435</c:v>
                </c:pt>
                <c:pt idx="7">
                  <c:v>0.30222596313489447</c:v>
                </c:pt>
                <c:pt idx="8">
                  <c:v>0.3005902984324349</c:v>
                </c:pt>
                <c:pt idx="9">
                  <c:v>0.29897224304191727</c:v>
                </c:pt>
                <c:pt idx="10">
                  <c:v>0.29737151411743934</c:v>
                </c:pt>
                <c:pt idx="11">
                  <c:v>0.2957878348383014</c:v>
                </c:pt>
                <c:pt idx="12">
                  <c:v>0.29422093424968931</c:v>
                </c:pt>
                <c:pt idx="13">
                  <c:v>0.29267054710750973</c:v>
                </c:pt>
                <c:pt idx="14">
                  <c:v>0.29113641372948695</c:v>
                </c:pt>
                <c:pt idx="15">
                  <c:v>0.28961827984981259</c:v>
                </c:pt>
                <c:pt idx="16">
                  <c:v>0.28811589647836922</c:v>
                </c:pt>
                <c:pt idx="17">
                  <c:v>0.28662901976519439</c:v>
                </c:pt>
                <c:pt idx="18">
                  <c:v>0.2851574108678312</c:v>
                </c:pt>
                <c:pt idx="19">
                  <c:v>0.2837008358242965</c:v>
                </c:pt>
                <c:pt idx="20">
                  <c:v>0.28225906542798107</c:v>
                </c:pt>
                <c:pt idx="21">
                  <c:v>0.28083187510870022</c:v>
                </c:pt>
                <c:pt idx="22">
                  <c:v>0.27941904481474378</c:v>
                </c:pt>
                <c:pt idx="23">
                  <c:v>0.27802035890100996</c:v>
                </c:pt>
                <c:pt idx="24">
                  <c:v>0.27663560601842718</c:v>
                </c:pt>
                <c:pt idx="25">
                  <c:v>0.2752645790075281</c:v>
                </c:pt>
                <c:pt idx="26">
                  <c:v>0.27390707479582055</c:v>
                </c:pt>
                <c:pt idx="27">
                  <c:v>0.27256289429691272</c:v>
                </c:pt>
                <c:pt idx="28">
                  <c:v>0.27123184231319097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CAF-45F2-A5E7-1E80E2B2B7B7}"/>
            </c:ext>
          </c:extLst>
        </c:ser>
        <c:ser>
          <c:idx val="3"/>
          <c:order val="4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Ni,Zn,Pb'!$C$18:$C$46</c:f>
              <c:numCache>
                <c:formatCode>General</c:formatCode>
                <c:ptCount val="29"/>
                <c:pt idx="0">
                  <c:v>1770</c:v>
                </c:pt>
                <c:pt idx="1">
                  <c:v>1780</c:v>
                </c:pt>
                <c:pt idx="2">
                  <c:v>1790</c:v>
                </c:pt>
                <c:pt idx="3">
                  <c:v>1800</c:v>
                </c:pt>
                <c:pt idx="4">
                  <c:v>1810</c:v>
                </c:pt>
                <c:pt idx="5">
                  <c:v>1820</c:v>
                </c:pt>
                <c:pt idx="6">
                  <c:v>1830</c:v>
                </c:pt>
                <c:pt idx="7">
                  <c:v>1840</c:v>
                </c:pt>
                <c:pt idx="8">
                  <c:v>1850</c:v>
                </c:pt>
                <c:pt idx="9">
                  <c:v>1860</c:v>
                </c:pt>
                <c:pt idx="10">
                  <c:v>1870</c:v>
                </c:pt>
                <c:pt idx="11">
                  <c:v>1880</c:v>
                </c:pt>
                <c:pt idx="12">
                  <c:v>1890</c:v>
                </c:pt>
                <c:pt idx="13">
                  <c:v>1900</c:v>
                </c:pt>
                <c:pt idx="14">
                  <c:v>1910</c:v>
                </c:pt>
                <c:pt idx="15">
                  <c:v>1920</c:v>
                </c:pt>
                <c:pt idx="16">
                  <c:v>1930</c:v>
                </c:pt>
                <c:pt idx="17">
                  <c:v>1940</c:v>
                </c:pt>
                <c:pt idx="18">
                  <c:v>1950</c:v>
                </c:pt>
                <c:pt idx="19">
                  <c:v>1960</c:v>
                </c:pt>
                <c:pt idx="20">
                  <c:v>1970</c:v>
                </c:pt>
                <c:pt idx="21">
                  <c:v>1980</c:v>
                </c:pt>
                <c:pt idx="22">
                  <c:v>1990</c:v>
                </c:pt>
                <c:pt idx="23">
                  <c:v>2000</c:v>
                </c:pt>
                <c:pt idx="24">
                  <c:v>2010</c:v>
                </c:pt>
                <c:pt idx="25">
                  <c:v>2020</c:v>
                </c:pt>
                <c:pt idx="26">
                  <c:v>2030</c:v>
                </c:pt>
                <c:pt idx="27">
                  <c:v>2040</c:v>
                </c:pt>
                <c:pt idx="28">
                  <c:v>2050</c:v>
                </c:pt>
              </c:numCache>
            </c:numRef>
          </c:cat>
          <c:val>
            <c:numRef>
              <c:f>'[1]V1 ore grade decline - Ni,Zn,Pb'!$G$66:$G$94</c:f>
              <c:numCache>
                <c:formatCode>General</c:formatCode>
                <c:ptCount val="29"/>
                <c:pt idx="0">
                  <c:v>0.38242496165170614</c:v>
                </c:pt>
                <c:pt idx="1">
                  <c:v>0.3802730313578806</c:v>
                </c:pt>
                <c:pt idx="2">
                  <c:v>0.37814518362710992</c:v>
                </c:pt>
                <c:pt idx="3">
                  <c:v>0.37604101644235222</c:v>
                </c:pt>
                <c:pt idx="4">
                  <c:v>0.37396013668447026</c:v>
                </c:pt>
                <c:pt idx="5">
                  <c:v>0.37190215988878172</c:v>
                </c:pt>
                <c:pt idx="6">
                  <c:v>0.36986671000678317</c:v>
                </c:pt>
                <c:pt idx="7">
                  <c:v>0.36785341917777714</c:v>
                </c:pt>
                <c:pt idx="8">
                  <c:v>0.36586192750749369</c:v>
                </c:pt>
                <c:pt idx="9">
                  <c:v>0.36389188285292917</c:v>
                </c:pt>
                <c:pt idx="10">
                  <c:v>0.36194294061531185</c:v>
                </c:pt>
                <c:pt idx="11">
                  <c:v>0.36001476353886286</c:v>
                </c:pt>
                <c:pt idx="12">
                  <c:v>0.35810702151659601</c:v>
                </c:pt>
                <c:pt idx="13">
                  <c:v>0.35621939140113579</c:v>
                </c:pt>
                <c:pt idx="14">
                  <c:v>0.35435155682319586</c:v>
                </c:pt>
                <c:pt idx="15">
                  <c:v>0.35250320801443191</c:v>
                </c:pt>
                <c:pt idx="16">
                  <c:v>0.35067404163580118</c:v>
                </c:pt>
                <c:pt idx="17">
                  <c:v>0.34886376061225022</c:v>
                </c:pt>
                <c:pt idx="18">
                  <c:v>0.34707207397122186</c:v>
                </c:pt>
                <c:pt idx="19">
                  <c:v>0.34529869668755708</c:v>
                </c:pt>
                <c:pt idx="20">
                  <c:v>0.34354334953117238</c:v>
                </c:pt>
                <c:pt idx="21">
                  <c:v>0.34180575892195364</c:v>
                </c:pt>
                <c:pt idx="22">
                  <c:v>0.34008565678611546</c:v>
                </c:pt>
                <c:pt idx="23">
                  <c:v>0.33838278041964376</c:v>
                </c:pt>
                <c:pt idx="24">
                  <c:v>0.33669687235369228</c:v>
                </c:pt>
                <c:pt idx="25">
                  <c:v>0.33502768022475315</c:v>
                </c:pt>
                <c:pt idx="26">
                  <c:v>0.33337495664951255</c:v>
                </c:pt>
                <c:pt idx="27">
                  <c:v>0.33173845910210442</c:v>
                </c:pt>
                <c:pt idx="28">
                  <c:v>0.33011794979516118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AF-45F2-A5E7-1E80E2B2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6944"/>
        <c:axId val="170976000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Ni,Zn,Pb'!$C$18:$C$46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1770</c:v>
                      </c:pt>
                      <c:pt idx="1">
                        <c:v>1780</c:v>
                      </c:pt>
                      <c:pt idx="2">
                        <c:v>1790</c:v>
                      </c:pt>
                      <c:pt idx="3">
                        <c:v>1800</c:v>
                      </c:pt>
                      <c:pt idx="4">
                        <c:v>1810</c:v>
                      </c:pt>
                      <c:pt idx="5">
                        <c:v>1820</c:v>
                      </c:pt>
                      <c:pt idx="6">
                        <c:v>1830</c:v>
                      </c:pt>
                      <c:pt idx="7">
                        <c:v>1840</c:v>
                      </c:pt>
                      <c:pt idx="8">
                        <c:v>1850</c:v>
                      </c:pt>
                      <c:pt idx="9">
                        <c:v>1860</c:v>
                      </c:pt>
                      <c:pt idx="10">
                        <c:v>1870</c:v>
                      </c:pt>
                      <c:pt idx="11">
                        <c:v>1880</c:v>
                      </c:pt>
                      <c:pt idx="12">
                        <c:v>1890</c:v>
                      </c:pt>
                      <c:pt idx="13">
                        <c:v>1900</c:v>
                      </c:pt>
                      <c:pt idx="14">
                        <c:v>1910</c:v>
                      </c:pt>
                      <c:pt idx="15">
                        <c:v>1920</c:v>
                      </c:pt>
                      <c:pt idx="16">
                        <c:v>1930</c:v>
                      </c:pt>
                      <c:pt idx="17">
                        <c:v>1940</c:v>
                      </c:pt>
                      <c:pt idx="18">
                        <c:v>1950</c:v>
                      </c:pt>
                      <c:pt idx="19">
                        <c:v>1960</c:v>
                      </c:pt>
                      <c:pt idx="20">
                        <c:v>1970</c:v>
                      </c:pt>
                      <c:pt idx="21">
                        <c:v>1980</c:v>
                      </c:pt>
                      <c:pt idx="22">
                        <c:v>1990</c:v>
                      </c:pt>
                      <c:pt idx="23">
                        <c:v>2000</c:v>
                      </c:pt>
                      <c:pt idx="24">
                        <c:v>2010</c:v>
                      </c:pt>
                      <c:pt idx="25">
                        <c:v>2020</c:v>
                      </c:pt>
                      <c:pt idx="26">
                        <c:v>2030</c:v>
                      </c:pt>
                      <c:pt idx="27">
                        <c:v>2040</c:v>
                      </c:pt>
                      <c:pt idx="2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AF-45F2-A5E7-1E80E2B2B7B7}"/>
                  </c:ext>
                </c:extLst>
              </c15:ser>
            </c15:filteredLineSeries>
          </c:ext>
        </c:extLst>
      </c:lineChart>
      <c:catAx>
        <c:axId val="1709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6000"/>
        <c:crosses val="autoZero"/>
        <c:auto val="1"/>
        <c:lblAlgn val="ctr"/>
        <c:lblOffset val="100"/>
        <c:noMultiLvlLbl val="0"/>
      </c:catAx>
      <c:valAx>
        <c:axId val="170976000"/>
        <c:scaling>
          <c:orientation val="minMax"/>
          <c:max val="1.75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yearly increase p(t)</a:t>
                </a:r>
                <a:br>
                  <a:rPr lang="de-DE"/>
                </a:br>
                <a:r>
                  <a:rPr lang="de-DE"/>
                  <a:t>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944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Energy requirements per metal E(G)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2650913280408"/>
          <c:y val="0.14806842228508138"/>
          <c:w val="0.77235231321436049"/>
          <c:h val="0.6319249406325915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'[1]V1 ore grade decline - Ni,Zn,Pb'!$N$14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Ni,Zn,Pb'!$N$15:$N$40</c:f>
              <c:numCache>
                <c:formatCode>General</c:formatCode>
                <c:ptCount val="26"/>
                <c:pt idx="1">
                  <c:v>608.07756162606063</c:v>
                </c:pt>
                <c:pt idx="2">
                  <c:v>259.12235122428785</c:v>
                </c:pt>
                <c:pt idx="3">
                  <c:v>179.4564110399628</c:v>
                </c:pt>
                <c:pt idx="4">
                  <c:v>124.28338702232918</c:v>
                </c:pt>
                <c:pt idx="5">
                  <c:v>100.25007657361554</c:v>
                </c:pt>
                <c:pt idx="6">
                  <c:v>86.073048046761286</c:v>
                </c:pt>
                <c:pt idx="7">
                  <c:v>76.472427376860622</c:v>
                </c:pt>
                <c:pt idx="8">
                  <c:v>69.428665120480048</c:v>
                </c:pt>
                <c:pt idx="9">
                  <c:v>63.981882926245596</c:v>
                </c:pt>
                <c:pt idx="10">
                  <c:v>59.610296899367803</c:v>
                </c:pt>
                <c:pt idx="11">
                  <c:v>56.002891146517726</c:v>
                </c:pt>
                <c:pt idx="12">
                  <c:v>52.961341604557354</c:v>
                </c:pt>
                <c:pt idx="13">
                  <c:v>50.35247875422219</c:v>
                </c:pt>
                <c:pt idx="14">
                  <c:v>48.083150708339815</c:v>
                </c:pt>
                <c:pt idx="15">
                  <c:v>46.08599849335004</c:v>
                </c:pt>
                <c:pt idx="16">
                  <c:v>44.310955914353755</c:v>
                </c:pt>
                <c:pt idx="17">
                  <c:v>42.719937704500964</c:v>
                </c:pt>
                <c:pt idx="18">
                  <c:v>41.283393316108821</c:v>
                </c:pt>
                <c:pt idx="19">
                  <c:v>39.977998714660309</c:v>
                </c:pt>
                <c:pt idx="20">
                  <c:v>38.785067384313578</c:v>
                </c:pt>
                <c:pt idx="21">
                  <c:v>37.689430009764436</c:v>
                </c:pt>
                <c:pt idx="22">
                  <c:v>36.678627850164716</c:v>
                </c:pt>
                <c:pt idx="23">
                  <c:v>35.742321076798206</c:v>
                </c:pt>
                <c:pt idx="24">
                  <c:v>34.871847532663672</c:v>
                </c:pt>
                <c:pt idx="25">
                  <c:v>34.059888737404329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1-4B5A-ADB7-3ABAE05E7C3B}"/>
            </c:ext>
          </c:extLst>
        </c:ser>
        <c:ser>
          <c:idx val="6"/>
          <c:order val="1"/>
          <c:tx>
            <c:strRef>
              <c:f>'[1]V1 ore grade decline - Ni,Zn,Pb'!$H$15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Ni,Zn,Pb'!$O$15:$O$40</c:f>
              <c:numCache>
                <c:formatCode>General</c:formatCode>
                <c:ptCount val="26"/>
                <c:pt idx="1">
                  <c:v>77650</c:v>
                </c:pt>
                <c:pt idx="2">
                  <c:v>15530.000000000002</c:v>
                </c:pt>
                <c:pt idx="3">
                  <c:v>7765.0000000000009</c:v>
                </c:pt>
                <c:pt idx="4">
                  <c:v>3882.5000000000005</c:v>
                </c:pt>
                <c:pt idx="5">
                  <c:v>2588.3333333333335</c:v>
                </c:pt>
                <c:pt idx="6">
                  <c:v>1941.2500000000002</c:v>
                </c:pt>
                <c:pt idx="7">
                  <c:v>1553</c:v>
                </c:pt>
                <c:pt idx="8">
                  <c:v>1294.1666666666667</c:v>
                </c:pt>
                <c:pt idx="9">
                  <c:v>1109.2857142857142</c:v>
                </c:pt>
                <c:pt idx="10">
                  <c:v>970.62500000000011</c:v>
                </c:pt>
                <c:pt idx="11">
                  <c:v>862.77777777777783</c:v>
                </c:pt>
                <c:pt idx="12">
                  <c:v>776.5</c:v>
                </c:pt>
                <c:pt idx="13">
                  <c:v>705.90909090909099</c:v>
                </c:pt>
                <c:pt idx="14">
                  <c:v>647.08333333333337</c:v>
                </c:pt>
                <c:pt idx="15">
                  <c:v>597.30769230769226</c:v>
                </c:pt>
                <c:pt idx="16">
                  <c:v>554.64285714285711</c:v>
                </c:pt>
                <c:pt idx="17">
                  <c:v>517.66666666666674</c:v>
                </c:pt>
                <c:pt idx="18">
                  <c:v>485.31250000000006</c:v>
                </c:pt>
                <c:pt idx="19">
                  <c:v>456.76470588235293</c:v>
                </c:pt>
                <c:pt idx="20">
                  <c:v>431.38888888888891</c:v>
                </c:pt>
                <c:pt idx="21">
                  <c:v>408.68421052631584</c:v>
                </c:pt>
                <c:pt idx="22">
                  <c:v>388.25</c:v>
                </c:pt>
                <c:pt idx="23">
                  <c:v>369.76190476190476</c:v>
                </c:pt>
                <c:pt idx="24">
                  <c:v>352.9545454545455</c:v>
                </c:pt>
                <c:pt idx="25">
                  <c:v>337.60869565217394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1-4B5A-ADB7-3ABAE05E7C3B}"/>
            </c:ext>
          </c:extLst>
        </c:ser>
        <c:ser>
          <c:idx val="7"/>
          <c:order val="2"/>
          <c:tx>
            <c:strRef>
              <c:f>'[1]V1 ore grade decline - Ni,Zn,Pb'!$I$15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Ni,Zn,Pb'!$P$15:$P$40</c:f>
              <c:numCache>
                <c:formatCode>General</c:formatCode>
                <c:ptCount val="26"/>
                <c:pt idx="1">
                  <c:v>75420</c:v>
                </c:pt>
                <c:pt idx="2">
                  <c:v>15084</c:v>
                </c:pt>
                <c:pt idx="3">
                  <c:v>7542</c:v>
                </c:pt>
                <c:pt idx="4">
                  <c:v>3771</c:v>
                </c:pt>
                <c:pt idx="5">
                  <c:v>2514.0000000000005</c:v>
                </c:pt>
                <c:pt idx="6">
                  <c:v>1885.5</c:v>
                </c:pt>
                <c:pt idx="7">
                  <c:v>1508.4</c:v>
                </c:pt>
                <c:pt idx="8">
                  <c:v>1257.0000000000002</c:v>
                </c:pt>
                <c:pt idx="9">
                  <c:v>1077.4285714285713</c:v>
                </c:pt>
                <c:pt idx="10">
                  <c:v>942.75</c:v>
                </c:pt>
                <c:pt idx="11">
                  <c:v>838</c:v>
                </c:pt>
                <c:pt idx="12">
                  <c:v>754.2</c:v>
                </c:pt>
                <c:pt idx="13">
                  <c:v>685.63636363636374</c:v>
                </c:pt>
                <c:pt idx="14">
                  <c:v>628.50000000000011</c:v>
                </c:pt>
                <c:pt idx="15">
                  <c:v>580.15384615384608</c:v>
                </c:pt>
                <c:pt idx="16">
                  <c:v>538.71428571428567</c:v>
                </c:pt>
                <c:pt idx="17">
                  <c:v>502.8</c:v>
                </c:pt>
                <c:pt idx="18">
                  <c:v>471.375</c:v>
                </c:pt>
                <c:pt idx="19">
                  <c:v>443.64705882352939</c:v>
                </c:pt>
                <c:pt idx="20">
                  <c:v>419</c:v>
                </c:pt>
                <c:pt idx="21">
                  <c:v>396.94736842105266</c:v>
                </c:pt>
                <c:pt idx="22">
                  <c:v>377.1</c:v>
                </c:pt>
                <c:pt idx="23">
                  <c:v>359.14285714285717</c:v>
                </c:pt>
                <c:pt idx="24">
                  <c:v>342.81818181818187</c:v>
                </c:pt>
                <c:pt idx="25">
                  <c:v>327.91304347826087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1-4B5A-ADB7-3ABAE05E7C3B}"/>
            </c:ext>
          </c:extLst>
        </c:ser>
        <c:ser>
          <c:idx val="8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7D1-4B5A-ADB7-3ABAE05E7C3B}"/>
            </c:ext>
          </c:extLst>
        </c:ser>
        <c:ser>
          <c:idx val="9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7D1-4B5A-ADB7-3ABAE05E7C3B}"/>
            </c:ext>
          </c:extLst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7D1-4B5A-ADB7-3ABAE05E7C3B}"/>
            </c:ext>
          </c:extLst>
        </c:ser>
        <c:ser>
          <c:idx val="1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7D1-4B5A-ADB7-3ABAE05E7C3B}"/>
            </c:ext>
          </c:extLst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7D1-4B5A-ADB7-3ABAE05E7C3B}"/>
            </c:ext>
          </c:extLst>
        </c:ser>
        <c:ser>
          <c:idx val="4"/>
          <c:order val="8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Ni,Zn,Pb'!$Q$15:$Q$40</c:f>
              <c:numCache>
                <c:formatCode>General</c:formatCode>
                <c:ptCount val="26"/>
                <c:pt idx="1">
                  <c:v>3274.5186764495543</c:v>
                </c:pt>
                <c:pt idx="2">
                  <c:v>1703.5922277652337</c:v>
                </c:pt>
                <c:pt idx="3">
                  <c:v>1285.723174179318</c:v>
                </c:pt>
                <c:pt idx="4">
                  <c:v>970.35197371747279</c:v>
                </c:pt>
                <c:pt idx="5">
                  <c:v>823.06899548675904</c:v>
                </c:pt>
                <c:pt idx="6">
                  <c:v>732.33723386716667</c:v>
                </c:pt>
                <c:pt idx="7">
                  <c:v>668.90686021814065</c:v>
                </c:pt>
                <c:pt idx="8">
                  <c:v>621.18085783592267</c:v>
                </c:pt>
                <c:pt idx="9">
                  <c:v>583.49571026769445</c:v>
                </c:pt>
                <c:pt idx="10">
                  <c:v>552.7044192568078</c:v>
                </c:pt>
                <c:pt idx="11">
                  <c:v>526.89613513732979</c:v>
                </c:pt>
                <c:pt idx="12">
                  <c:v>504.83269266740677</c:v>
                </c:pt>
                <c:pt idx="13">
                  <c:v>485.67085420300674</c:v>
                </c:pt>
                <c:pt idx="14">
                  <c:v>468.8132589827099</c:v>
                </c:pt>
                <c:pt idx="15">
                  <c:v>453.82296695198903</c:v>
                </c:pt>
                <c:pt idx="16">
                  <c:v>440.37178879920339</c:v>
                </c:pt>
                <c:pt idx="17">
                  <c:v>428.20764887073705</c:v>
                </c:pt>
                <c:pt idx="18">
                  <c:v>417.13320167115029</c:v>
                </c:pt>
                <c:pt idx="19">
                  <c:v>406.99137875695641</c:v>
                </c:pt>
                <c:pt idx="20">
                  <c:v>397.65535454470182</c:v>
                </c:pt>
                <c:pt idx="21">
                  <c:v>389.02141555672779</c:v>
                </c:pt>
                <c:pt idx="22">
                  <c:v>381.00378803517128</c:v>
                </c:pt>
                <c:pt idx="23">
                  <c:v>373.53081733742118</c:v>
                </c:pt>
                <c:pt idx="24">
                  <c:v>366.54209974379057</c:v>
                </c:pt>
                <c:pt idx="25">
                  <c:v>359.98629771481552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B7D1-4B5A-ADB7-3ABAE05E7C3B}"/>
            </c:ext>
          </c:extLst>
        </c:ser>
        <c:ser>
          <c:idx val="3"/>
          <c:order val="9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Ni,Zn,Pb'!$R$15:$R$40</c:f>
              <c:numCache>
                <c:formatCode>General</c:formatCode>
                <c:ptCount val="26"/>
                <c:pt idx="1">
                  <c:v>5913.0539179946318</c:v>
                </c:pt>
                <c:pt idx="2">
                  <c:v>2670.0577639226817</c:v>
                </c:pt>
                <c:pt idx="3">
                  <c:v>1895.8843391413047</c:v>
                </c:pt>
                <c:pt idx="4">
                  <c:v>1346.1796504809047</c:v>
                </c:pt>
                <c:pt idx="5">
                  <c:v>1101.8283416915303</c:v>
                </c:pt>
                <c:pt idx="6">
                  <c:v>955.85981378467579</c:v>
                </c:pt>
                <c:pt idx="7">
                  <c:v>856.09243031229528</c:v>
                </c:pt>
                <c:pt idx="8">
                  <c:v>782.3572679439219</c:v>
                </c:pt>
                <c:pt idx="9">
                  <c:v>724.99232222078797</c:v>
                </c:pt>
                <c:pt idx="10">
                  <c:v>678.7117776457842</c:v>
                </c:pt>
                <c:pt idx="11">
                  <c:v>640.34797349746088</c:v>
                </c:pt>
                <c:pt idx="12">
                  <c:v>607.87157993990832</c:v>
                </c:pt>
                <c:pt idx="13">
                  <c:v>579.91434617674634</c:v>
                </c:pt>
                <c:pt idx="14">
                  <c:v>555.51565660854749</c:v>
                </c:pt>
                <c:pt idx="15">
                  <c:v>533.97856398572162</c:v>
                </c:pt>
                <c:pt idx="16">
                  <c:v>514.78346583661425</c:v>
                </c:pt>
                <c:pt idx="17">
                  <c:v>497.53399157930608</c:v>
                </c:pt>
                <c:pt idx="18">
                  <c:v>481.92179488243414</c:v>
                </c:pt>
                <c:pt idx="19">
                  <c:v>467.7029098962812</c:v>
                </c:pt>
                <c:pt idx="20">
                  <c:v>454.68143459605778</c:v>
                </c:pt>
                <c:pt idx="21">
                  <c:v>442.69800030440746</c:v>
                </c:pt>
                <c:pt idx="22">
                  <c:v>431.62145186104146</c:v>
                </c:pt>
                <c:pt idx="23">
                  <c:v>421.34273259170823</c:v>
                </c:pt>
                <c:pt idx="24">
                  <c:v>411.77031516524892</c:v>
                </c:pt>
                <c:pt idx="25">
                  <c:v>402.82673668826146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B7D1-4B5A-ADB7-3ABAE05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384"/>
        <c:axId val="3630284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'[1]V1 ore grade decline - Ni,Zn,Pb'!$F$115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8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'[1]V1 ore grade decline - Ni,Zn,Pb'!$M$27:$M$39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'[1]V1 ore grade decline - Ni,Zn,Pb'!$F$33:$F$46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2.4292330828979396</c:v>
                      </c:pt>
                      <c:pt idx="1">
                        <c:v>2.2625907559502578</c:v>
                      </c:pt>
                      <c:pt idx="2">
                        <c:v>2.1081539875786302</c:v>
                      </c:pt>
                      <c:pt idx="3">
                        <c:v>1.9649726604774316</c:v>
                      </c:pt>
                      <c:pt idx="4">
                        <c:v>1.8321749434823595</c:v>
                      </c:pt>
                      <c:pt idx="5">
                        <c:v>1.7089604881448834</c:v>
                      </c:pt>
                      <c:pt idx="6">
                        <c:v>1.5945942469263239</c:v>
                      </c:pt>
                      <c:pt idx="7">
                        <c:v>1.4884008534667739</c:v>
                      </c:pt>
                      <c:pt idx="8">
                        <c:v>1.3897595113493513</c:v>
                      </c:pt>
                      <c:pt idx="9">
                        <c:v>1.2980993431206669</c:v>
                      </c:pt>
                      <c:pt idx="10">
                        <c:v>1.2128951561143577</c:v>
                      </c:pt>
                      <c:pt idx="11">
                        <c:v>1.1336635859145239</c:v>
                      </c:pt>
                      <c:pt idx="12">
                        <c:v>1.0599595821444254</c:v>
                      </c:pt>
                      <c:pt idx="13">
                        <c:v>0.99137320471934332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7D1-4B5A-ADB7-3ABAE05E7C3B}"/>
                  </c:ext>
                </c:extLst>
              </c15:ser>
            </c15:filteredScatterSeries>
          </c:ext>
        </c:extLst>
      </c:scatterChart>
      <c:valAx>
        <c:axId val="3628838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848"/>
        <c:crosses val="autoZero"/>
        <c:crossBetween val="midCat"/>
        <c:majorUnit val="1"/>
        <c:minorUnit val="0.5"/>
      </c:valAx>
      <c:valAx>
        <c:axId val="3630284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1.0210023988076657E-2"/>
              <c:y val="0.23491651211267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384"/>
        <c:crosses val="autoZero"/>
        <c:crossBetween val="midCat"/>
        <c:majorUnit val="10000"/>
        <c:minorUnit val="5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57678395784867"/>
          <c:y val="0.93512208927306706"/>
          <c:w val="0.64214250873768364"/>
          <c:h val="4.247128272730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Energy requirements per metal E(G)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0242518129885"/>
          <c:y val="0.12993651763295516"/>
          <c:w val="0.78257627607191071"/>
          <c:h val="0.65005657057555721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'[1]V1 ore grade decline - Ni,Zn,Pb'!$N$14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Ni,Zn,Pb'!$N$15:$N$40</c:f>
              <c:numCache>
                <c:formatCode>General</c:formatCode>
                <c:ptCount val="26"/>
                <c:pt idx="1">
                  <c:v>608.07756162606063</c:v>
                </c:pt>
                <c:pt idx="2">
                  <c:v>259.12235122428785</c:v>
                </c:pt>
                <c:pt idx="3">
                  <c:v>179.4564110399628</c:v>
                </c:pt>
                <c:pt idx="4">
                  <c:v>124.28338702232918</c:v>
                </c:pt>
                <c:pt idx="5">
                  <c:v>100.25007657361554</c:v>
                </c:pt>
                <c:pt idx="6">
                  <c:v>86.073048046761286</c:v>
                </c:pt>
                <c:pt idx="7">
                  <c:v>76.472427376860622</c:v>
                </c:pt>
                <c:pt idx="8">
                  <c:v>69.428665120480048</c:v>
                </c:pt>
                <c:pt idx="9">
                  <c:v>63.981882926245596</c:v>
                </c:pt>
                <c:pt idx="10">
                  <c:v>59.610296899367803</c:v>
                </c:pt>
                <c:pt idx="11">
                  <c:v>56.002891146517726</c:v>
                </c:pt>
                <c:pt idx="12">
                  <c:v>52.961341604557354</c:v>
                </c:pt>
                <c:pt idx="13">
                  <c:v>50.35247875422219</c:v>
                </c:pt>
                <c:pt idx="14">
                  <c:v>48.083150708339815</c:v>
                </c:pt>
                <c:pt idx="15">
                  <c:v>46.08599849335004</c:v>
                </c:pt>
                <c:pt idx="16">
                  <c:v>44.310955914353755</c:v>
                </c:pt>
                <c:pt idx="17">
                  <c:v>42.719937704500964</c:v>
                </c:pt>
                <c:pt idx="18">
                  <c:v>41.283393316108821</c:v>
                </c:pt>
                <c:pt idx="19">
                  <c:v>39.977998714660309</c:v>
                </c:pt>
                <c:pt idx="20">
                  <c:v>38.785067384313578</c:v>
                </c:pt>
                <c:pt idx="21">
                  <c:v>37.689430009764436</c:v>
                </c:pt>
                <c:pt idx="22">
                  <c:v>36.678627850164716</c:v>
                </c:pt>
                <c:pt idx="23">
                  <c:v>35.742321076798206</c:v>
                </c:pt>
                <c:pt idx="24">
                  <c:v>34.871847532663672</c:v>
                </c:pt>
                <c:pt idx="25">
                  <c:v>34.059888737404329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C-4610-B689-48F2AE92692C}"/>
            </c:ext>
          </c:extLst>
        </c:ser>
        <c:ser>
          <c:idx val="8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7CC-4610-B689-48F2AE92692C}"/>
            </c:ext>
          </c:extLst>
        </c:ser>
        <c:ser>
          <c:idx val="9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>
                  <a:lumMod val="80000"/>
                </a:schemeClr>
              </a:solidFill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7CC-4610-B689-48F2AE92692C}"/>
            </c:ext>
          </c:extLst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7CC-4610-B689-48F2AE92692C}"/>
            </c:ext>
          </c:extLst>
        </c:ser>
        <c:ser>
          <c:idx val="1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7CC-4610-B689-48F2AE92692C}"/>
            </c:ext>
          </c:extLst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#REF!</c:f>
              <c:extLst/>
            </c:numRef>
          </c:xVal>
          <c:yVal>
            <c:numRef>
              <c:f>'Ester-reprod.Ore grade, energy'!#REF!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7CC-4610-B689-48F2AE92692C}"/>
            </c:ext>
          </c:extLst>
        </c:ser>
        <c:ser>
          <c:idx val="4"/>
          <c:order val="8"/>
          <c:tx>
            <c:strRef>
              <c:f>'[1]V1 ore grade decline - Ni,Zn,Pb'!$J$15</c:f>
              <c:strCache>
                <c:ptCount val="1"/>
                <c:pt idx="0">
                  <c:v>Ni sulfides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Ni,Zn,Pb'!$Q$15:$Q$40</c:f>
              <c:numCache>
                <c:formatCode>General</c:formatCode>
                <c:ptCount val="26"/>
                <c:pt idx="1">
                  <c:v>3274.5186764495543</c:v>
                </c:pt>
                <c:pt idx="2">
                  <c:v>1703.5922277652337</c:v>
                </c:pt>
                <c:pt idx="3">
                  <c:v>1285.723174179318</c:v>
                </c:pt>
                <c:pt idx="4">
                  <c:v>970.35197371747279</c:v>
                </c:pt>
                <c:pt idx="5">
                  <c:v>823.06899548675904</c:v>
                </c:pt>
                <c:pt idx="6">
                  <c:v>732.33723386716667</c:v>
                </c:pt>
                <c:pt idx="7">
                  <c:v>668.90686021814065</c:v>
                </c:pt>
                <c:pt idx="8">
                  <c:v>621.18085783592267</c:v>
                </c:pt>
                <c:pt idx="9">
                  <c:v>583.49571026769445</c:v>
                </c:pt>
                <c:pt idx="10">
                  <c:v>552.7044192568078</c:v>
                </c:pt>
                <c:pt idx="11">
                  <c:v>526.89613513732979</c:v>
                </c:pt>
                <c:pt idx="12">
                  <c:v>504.83269266740677</c:v>
                </c:pt>
                <c:pt idx="13">
                  <c:v>485.67085420300674</c:v>
                </c:pt>
                <c:pt idx="14">
                  <c:v>468.8132589827099</c:v>
                </c:pt>
                <c:pt idx="15">
                  <c:v>453.82296695198903</c:v>
                </c:pt>
                <c:pt idx="16">
                  <c:v>440.37178879920339</c:v>
                </c:pt>
                <c:pt idx="17">
                  <c:v>428.20764887073705</c:v>
                </c:pt>
                <c:pt idx="18">
                  <c:v>417.13320167115029</c:v>
                </c:pt>
                <c:pt idx="19">
                  <c:v>406.99137875695641</c:v>
                </c:pt>
                <c:pt idx="20">
                  <c:v>397.65535454470182</c:v>
                </c:pt>
                <c:pt idx="21">
                  <c:v>389.02141555672779</c:v>
                </c:pt>
                <c:pt idx="22">
                  <c:v>381.00378803517128</c:v>
                </c:pt>
                <c:pt idx="23">
                  <c:v>373.53081733742118</c:v>
                </c:pt>
                <c:pt idx="24">
                  <c:v>366.54209974379057</c:v>
                </c:pt>
                <c:pt idx="25">
                  <c:v>359.98629771481552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7CC-4610-B689-48F2AE92692C}"/>
            </c:ext>
          </c:extLst>
        </c:ser>
        <c:ser>
          <c:idx val="3"/>
          <c:order val="9"/>
          <c:tx>
            <c:strRef>
              <c:f>'[1]V1 ore grade decline - Ni,Zn,Pb'!$K$15</c:f>
              <c:strCache>
                <c:ptCount val="1"/>
                <c:pt idx="0">
                  <c:v>Ni laterites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'[1]V1 ore grade decline - Ni,Zn,Pb'!$M$15:$M$40</c:f>
              <c:numCache>
                <c:formatCode>General</c:formatCode>
                <c:ptCount val="26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xVal>
          <c:yVal>
            <c:numRef>
              <c:f>'[1]V1 ore grade decline - Ni,Zn,Pb'!$R$15:$R$40</c:f>
              <c:numCache>
                <c:formatCode>General</c:formatCode>
                <c:ptCount val="26"/>
                <c:pt idx="1">
                  <c:v>5913.0539179946318</c:v>
                </c:pt>
                <c:pt idx="2">
                  <c:v>2670.0577639226817</c:v>
                </c:pt>
                <c:pt idx="3">
                  <c:v>1895.8843391413047</c:v>
                </c:pt>
                <c:pt idx="4">
                  <c:v>1346.1796504809047</c:v>
                </c:pt>
                <c:pt idx="5">
                  <c:v>1101.8283416915303</c:v>
                </c:pt>
                <c:pt idx="6">
                  <c:v>955.85981378467579</c:v>
                </c:pt>
                <c:pt idx="7">
                  <c:v>856.09243031229528</c:v>
                </c:pt>
                <c:pt idx="8">
                  <c:v>782.3572679439219</c:v>
                </c:pt>
                <c:pt idx="9">
                  <c:v>724.99232222078797</c:v>
                </c:pt>
                <c:pt idx="10">
                  <c:v>678.7117776457842</c:v>
                </c:pt>
                <c:pt idx="11">
                  <c:v>640.34797349746088</c:v>
                </c:pt>
                <c:pt idx="12">
                  <c:v>607.87157993990832</c:v>
                </c:pt>
                <c:pt idx="13">
                  <c:v>579.91434617674634</c:v>
                </c:pt>
                <c:pt idx="14">
                  <c:v>555.51565660854749</c:v>
                </c:pt>
                <c:pt idx="15">
                  <c:v>533.97856398572162</c:v>
                </c:pt>
                <c:pt idx="16">
                  <c:v>514.78346583661425</c:v>
                </c:pt>
                <c:pt idx="17">
                  <c:v>497.53399157930608</c:v>
                </c:pt>
                <c:pt idx="18">
                  <c:v>481.92179488243414</c:v>
                </c:pt>
                <c:pt idx="19">
                  <c:v>467.7029098962812</c:v>
                </c:pt>
                <c:pt idx="20">
                  <c:v>454.68143459605778</c:v>
                </c:pt>
                <c:pt idx="21">
                  <c:v>442.69800030440746</c:v>
                </c:pt>
                <c:pt idx="22">
                  <c:v>431.62145186104146</c:v>
                </c:pt>
                <c:pt idx="23">
                  <c:v>421.34273259170823</c:v>
                </c:pt>
                <c:pt idx="24">
                  <c:v>411.77031516524892</c:v>
                </c:pt>
                <c:pt idx="25">
                  <c:v>402.82673668826146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47CC-4610-B689-48F2AE92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6000"/>
        <c:axId val="3785830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noFill/>
                    <a:ln w="6350" cap="flat" cmpd="sng" algn="ctr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'[1]V1 ore grade decline - Ni,Zn,Pb'!$M$15:$M$40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0.1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'[1]V1 ore grade decline - Ni,Zn,Pb'!$O$15:$O$40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77650</c:v>
                      </c:pt>
                      <c:pt idx="2">
                        <c:v>15530.000000000002</c:v>
                      </c:pt>
                      <c:pt idx="3">
                        <c:v>7765.0000000000009</c:v>
                      </c:pt>
                      <c:pt idx="4">
                        <c:v>3882.5000000000005</c:v>
                      </c:pt>
                      <c:pt idx="5">
                        <c:v>2588.3333333333335</c:v>
                      </c:pt>
                      <c:pt idx="6">
                        <c:v>1941.2500000000002</c:v>
                      </c:pt>
                      <c:pt idx="7">
                        <c:v>1553</c:v>
                      </c:pt>
                      <c:pt idx="8">
                        <c:v>1294.1666666666667</c:v>
                      </c:pt>
                      <c:pt idx="9">
                        <c:v>1109.2857142857142</c:v>
                      </c:pt>
                      <c:pt idx="10">
                        <c:v>970.62500000000011</c:v>
                      </c:pt>
                      <c:pt idx="11">
                        <c:v>862.77777777777783</c:v>
                      </c:pt>
                      <c:pt idx="12">
                        <c:v>776.5</c:v>
                      </c:pt>
                      <c:pt idx="13">
                        <c:v>705.90909090909099</c:v>
                      </c:pt>
                      <c:pt idx="14">
                        <c:v>647.08333333333337</c:v>
                      </c:pt>
                      <c:pt idx="15">
                        <c:v>597.30769230769226</c:v>
                      </c:pt>
                      <c:pt idx="16">
                        <c:v>554.64285714285711</c:v>
                      </c:pt>
                      <c:pt idx="17">
                        <c:v>517.66666666666674</c:v>
                      </c:pt>
                      <c:pt idx="18">
                        <c:v>485.31250000000006</c:v>
                      </c:pt>
                      <c:pt idx="19">
                        <c:v>456.76470588235293</c:v>
                      </c:pt>
                      <c:pt idx="20">
                        <c:v>431.38888888888891</c:v>
                      </c:pt>
                      <c:pt idx="21">
                        <c:v>408.68421052631584</c:v>
                      </c:pt>
                      <c:pt idx="22">
                        <c:v>388.25</c:v>
                      </c:pt>
                      <c:pt idx="23">
                        <c:v>369.76190476190476</c:v>
                      </c:pt>
                      <c:pt idx="24">
                        <c:v>352.9545454545455</c:v>
                      </c:pt>
                      <c:pt idx="25">
                        <c:v>337.60869565217394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7CC-4610-B689-48F2AE92692C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Ni,Zn,Pb'!$M$15:$M$40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0.1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Ni,Zn,Pb'!$P$15:$P$40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">
                        <c:v>75420</c:v>
                      </c:pt>
                      <c:pt idx="2">
                        <c:v>15084</c:v>
                      </c:pt>
                      <c:pt idx="3">
                        <c:v>7542</c:v>
                      </c:pt>
                      <c:pt idx="4">
                        <c:v>3771</c:v>
                      </c:pt>
                      <c:pt idx="5">
                        <c:v>2514.0000000000005</c:v>
                      </c:pt>
                      <c:pt idx="6">
                        <c:v>1885.5</c:v>
                      </c:pt>
                      <c:pt idx="7">
                        <c:v>1508.4</c:v>
                      </c:pt>
                      <c:pt idx="8">
                        <c:v>1257.0000000000002</c:v>
                      </c:pt>
                      <c:pt idx="9">
                        <c:v>1077.4285714285713</c:v>
                      </c:pt>
                      <c:pt idx="10">
                        <c:v>942.75</c:v>
                      </c:pt>
                      <c:pt idx="11">
                        <c:v>838</c:v>
                      </c:pt>
                      <c:pt idx="12">
                        <c:v>754.2</c:v>
                      </c:pt>
                      <c:pt idx="13">
                        <c:v>685.63636363636374</c:v>
                      </c:pt>
                      <c:pt idx="14">
                        <c:v>628.50000000000011</c:v>
                      </c:pt>
                      <c:pt idx="15">
                        <c:v>580.15384615384608</c:v>
                      </c:pt>
                      <c:pt idx="16">
                        <c:v>538.71428571428567</c:v>
                      </c:pt>
                      <c:pt idx="17">
                        <c:v>502.8</c:v>
                      </c:pt>
                      <c:pt idx="18">
                        <c:v>471.375</c:v>
                      </c:pt>
                      <c:pt idx="19">
                        <c:v>443.64705882352939</c:v>
                      </c:pt>
                      <c:pt idx="20">
                        <c:v>419</c:v>
                      </c:pt>
                      <c:pt idx="21">
                        <c:v>396.94736842105266</c:v>
                      </c:pt>
                      <c:pt idx="22">
                        <c:v>377.1</c:v>
                      </c:pt>
                      <c:pt idx="23">
                        <c:v>359.14285714285717</c:v>
                      </c:pt>
                      <c:pt idx="24">
                        <c:v>342.81818181818187</c:v>
                      </c:pt>
                      <c:pt idx="25">
                        <c:v>327.91304347826087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7CC-4610-B689-48F2AE92692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Ni,Zn,Pb'!$F$115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8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Ni,Zn,Pb'!$M$27:$M$39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Ni,Zn,Pb'!$F$33:$F$46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2.4292330828979396</c:v>
                      </c:pt>
                      <c:pt idx="1">
                        <c:v>2.2625907559502578</c:v>
                      </c:pt>
                      <c:pt idx="2">
                        <c:v>2.1081539875786302</c:v>
                      </c:pt>
                      <c:pt idx="3">
                        <c:v>1.9649726604774316</c:v>
                      </c:pt>
                      <c:pt idx="4">
                        <c:v>1.8321749434823595</c:v>
                      </c:pt>
                      <c:pt idx="5">
                        <c:v>1.7089604881448834</c:v>
                      </c:pt>
                      <c:pt idx="6">
                        <c:v>1.5945942469263239</c:v>
                      </c:pt>
                      <c:pt idx="7">
                        <c:v>1.4884008534667739</c:v>
                      </c:pt>
                      <c:pt idx="8">
                        <c:v>1.3897595113493513</c:v>
                      </c:pt>
                      <c:pt idx="9">
                        <c:v>1.2980993431206669</c:v>
                      </c:pt>
                      <c:pt idx="10">
                        <c:v>1.2128951561143577</c:v>
                      </c:pt>
                      <c:pt idx="11">
                        <c:v>1.1336635859145239</c:v>
                      </c:pt>
                      <c:pt idx="12">
                        <c:v>1.0599595821444254</c:v>
                      </c:pt>
                      <c:pt idx="13">
                        <c:v>0.99137320471934332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CC-4610-B689-48F2AE92692C}"/>
                  </c:ext>
                </c:extLst>
              </c15:ser>
            </c15:filteredScatterSeries>
          </c:ext>
        </c:extLst>
      </c:scatterChart>
      <c:valAx>
        <c:axId val="37856000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Ore grade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8304"/>
        <c:crosses val="autoZero"/>
        <c:crossBetween val="midCat"/>
        <c:majorUnit val="1"/>
        <c:minorUnit val="0.5"/>
      </c:valAx>
      <c:valAx>
        <c:axId val="37858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8.1601453363812099E-3"/>
              <c:y val="0.19489101022572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000"/>
        <c:crosses val="autoZero"/>
        <c:crossBetween val="midCat"/>
        <c:minorUnit val="5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57685061852626"/>
          <c:y val="0.92051296391098414"/>
          <c:w val="0.64214250873768364"/>
          <c:h val="4.247128272730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de-DE" sz="1400" b="0" i="0" baseline="0">
                <a:effectLst/>
              </a:rPr>
              <a:t>Energy requirements per metal E</a:t>
            </a:r>
            <a:r>
              <a:rPr lang="de-DE" sz="1400" b="0" i="0" u="none" strike="noStrike" baseline="0">
                <a:effectLst/>
              </a:rPr>
              <a:t>(</a:t>
            </a:r>
            <a:r>
              <a:rPr lang="de-DE" sz="1400" b="0" i="0" baseline="0">
                <a:effectLst/>
              </a:rPr>
              <a:t>t) with exponential growth model</a:t>
            </a:r>
            <a:endParaRPr lang="de-DE" sz="1100">
              <a:effectLst/>
            </a:endParaRPr>
          </a:p>
        </c:rich>
      </c:tx>
      <c:layout>
        <c:manualLayout>
          <c:xMode val="edge"/>
          <c:yMode val="edge"/>
          <c:x val="0.16344067878646287"/>
          <c:y val="1.1970023103558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32359148949935"/>
          <c:y val="0.17457051257178333"/>
          <c:w val="0.78575019475600916"/>
          <c:h val="0.62213169816079472"/>
        </c:manualLayout>
      </c:layout>
      <c:lineChart>
        <c:grouping val="standard"/>
        <c:varyColors val="0"/>
        <c:ser>
          <c:idx val="1"/>
          <c:order val="6"/>
          <c:tx>
            <c:strRef>
              <c:f>'[1]V1 ore grade decline - Ni,Zn,Pb'!$J$63</c:f>
              <c:strCache>
                <c:ptCount val="1"/>
                <c:pt idx="0">
                  <c:v>Zn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Ni,Zn,Pb'!$J$80,'[1]V1 ore grade decline - Ni,Zn,Pb'!$J$82,'[1]V1 ore grade decline - Ni,Zn,Pb'!$J$84,'[1]V1 ore grade decline - Ni,Zn,Pb'!$J$86,'[1]V1 ore grade decline - Ni,Zn,Pb'!$J$88,'[1]V1 ore grade decline - Ni,Zn,Pb'!$J$90,'[1]V1 ore grade decline - Ni,Zn,Pb'!$J$92,'[1]V1 ore grade decline - Ni,Zn,Pb'!$J$94)</c:f>
              <c:numCache>
                <c:formatCode>General</c:formatCode>
                <c:ptCount val="8"/>
                <c:pt idx="0">
                  <c:v>596.55697592956164</c:v>
                </c:pt>
                <c:pt idx="1">
                  <c:v>696.91502184187618</c:v>
                </c:pt>
                <c:pt idx="2">
                  <c:v>814.15617831315194</c:v>
                </c:pt>
                <c:pt idx="3">
                  <c:v>951.12067025565068</c:v>
                </c:pt>
                <c:pt idx="4">
                  <c:v>1111.1265301233236</c:v>
                </c:pt>
                <c:pt idx="5">
                  <c:v>1298.0499788865375</c:v>
                </c:pt>
                <c:pt idx="6">
                  <c:v>1516.4193293992635</c:v>
                </c:pt>
                <c:pt idx="7">
                  <c:v>1771.5246870141611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A5C-420C-B697-E3820422B29E}"/>
            </c:ext>
          </c:extLst>
        </c:ser>
        <c:ser>
          <c:idx val="2"/>
          <c:order val="7"/>
          <c:tx>
            <c:strRef>
              <c:f>'[1]V1 ore grade decline - Ni,Zn,Pb'!$K$63</c:f>
              <c:strCache>
                <c:ptCount val="1"/>
                <c:pt idx="0">
                  <c:v>Pb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Ni,Zn,Pb'!$K$80,'[1]V1 ore grade decline - Ni,Zn,Pb'!$K$82,'[1]V1 ore grade decline - Ni,Zn,Pb'!$K$84,'[1]V1 ore grade decline - Ni,Zn,Pb'!$K$86,'[1]V1 ore grade decline - Ni,Zn,Pb'!$K$88,'[1]V1 ore grade decline - Ni,Zn,Pb'!$K$90,'[1]V1 ore grade decline - Ni,Zn,Pb'!$K$92,'[1]V1 ore grade decline - Ni,Zn,Pb'!$K$94)</c:f>
              <c:numCache>
                <c:formatCode>General</c:formatCode>
                <c:ptCount val="8"/>
                <c:pt idx="0">
                  <c:v>597.43911099950731</c:v>
                </c:pt>
                <c:pt idx="1">
                  <c:v>797.06811628540186</c:v>
                </c:pt>
                <c:pt idx="2">
                  <c:v>1063.4013915424478</c:v>
                </c:pt>
                <c:pt idx="3">
                  <c:v>1418.7275797762643</c:v>
                </c:pt>
                <c:pt idx="4">
                  <c:v>1892.7828773087253</c:v>
                </c:pt>
                <c:pt idx="5">
                  <c:v>2525.2395679782885</c:v>
                </c:pt>
                <c:pt idx="6">
                  <c:v>3369.0260790768293</c:v>
                </c:pt>
                <c:pt idx="7">
                  <c:v>4494.7564046712969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A5C-420C-B697-E3820422B29E}"/>
            </c:ext>
          </c:extLst>
        </c:ser>
        <c:ser>
          <c:idx val="8"/>
          <c:order val="8"/>
          <c:tx>
            <c:strRef>
              <c:f>'[1]V1 ore grade decline - Ni,Zn,Pb'!$L$63</c:f>
              <c:strCache>
                <c:ptCount val="1"/>
                <c:pt idx="0">
                  <c:v>Ni 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Ni,Zn,Pb'!$L$80,'[1]V1 ore grade decline - Ni,Zn,Pb'!$L$82,'[1]V1 ore grade decline - Ni,Zn,Pb'!$L$84,'[1]V1 ore grade decline - Ni,Zn,Pb'!$L$86,'[1]V1 ore grade decline - Ni,Zn,Pb'!$L$88,'[1]V1 ore grade decline - Ni,Zn,Pb'!$L$90,'[1]V1 ore grade decline - Ni,Zn,Pb'!$L$92,'[1]V1 ore grade decline - Ni,Zn,Pb'!$L$94)</c:f>
              <c:numCache>
                <c:formatCode>General</c:formatCode>
                <c:ptCount val="8"/>
                <c:pt idx="0">
                  <c:v>870.17352034686155</c:v>
                </c:pt>
                <c:pt idx="1">
                  <c:v>920.53308729460548</c:v>
                </c:pt>
                <c:pt idx="2">
                  <c:v>973.80711431711006</c:v>
                </c:pt>
                <c:pt idx="3">
                  <c:v>1030.1642700118657</c:v>
                </c:pt>
                <c:pt idx="4">
                  <c:v>1089.7829843369777</c:v>
                </c:pt>
                <c:pt idx="5">
                  <c:v>1152.8520135305505</c:v>
                </c:pt>
                <c:pt idx="6">
                  <c:v>1219.5710377236694</c:v>
                </c:pt>
                <c:pt idx="7">
                  <c:v>1290.1512931390412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A5C-420C-B697-E3820422B29E}"/>
            </c:ext>
          </c:extLst>
        </c:ser>
        <c:ser>
          <c:idx val="9"/>
          <c:order val="9"/>
          <c:tx>
            <c:strRef>
              <c:f>'[1]V1 ore grade decline - Ni,Zn,Pb'!$M$63</c:f>
              <c:strCache>
                <c:ptCount val="1"/>
                <c:pt idx="0">
                  <c:v>FeNi</c:v>
                </c:pt>
              </c:strCache>
            </c:strRef>
          </c:tx>
          <c:spPr>
            <a:ln>
              <a:solidFill>
                <a:srgbClr val="990000"/>
              </a:solidFill>
            </a:ln>
          </c:spPr>
          <c:marker>
            <c:spPr>
              <a:solidFill>
                <a:srgbClr val="990000"/>
              </a:solidFill>
              <a:ln>
                <a:solidFill>
                  <a:srgbClr val="990000"/>
                </a:solidFill>
              </a:ln>
            </c:spPr>
          </c:marker>
          <c:cat>
            <c:numRef>
              <c: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:f>
              <c:numCache>
                <c:formatCode>General</c:formatCode>
                <c:ptCount val="8"/>
                <c:pt idx="0">
                  <c:v>1910</c:v>
                </c:pt>
                <c:pt idx="1">
                  <c:v>1930</c:v>
                </c:pt>
                <c:pt idx="2">
                  <c:v>1950</c:v>
                </c:pt>
                <c:pt idx="3">
                  <c:v>1970</c:v>
                </c:pt>
                <c:pt idx="4">
                  <c:v>1990</c:v>
                </c:pt>
                <c:pt idx="5">
                  <c:v>2010</c:v>
                </c:pt>
                <c:pt idx="6">
                  <c:v>2030</c:v>
                </c:pt>
                <c:pt idx="7">
                  <c:v>2050</c:v>
                </c:pt>
              </c:numCache>
              <c:extLst/>
            </c:numRef>
          </c:cat>
          <c:val>
            <c:numRef>
              <c:f>('[1]V1 ore grade decline - Ni,Zn,Pb'!$M$80,'[1]V1 ore grade decline - Ni,Zn,Pb'!$M$82,'[1]V1 ore grade decline - Ni,Zn,Pb'!$M$84,'[1]V1 ore grade decline - Ni,Zn,Pb'!$M$86,'[1]V1 ore grade decline - Ni,Zn,Pb'!$M$88,'[1]V1 ore grade decline - Ni,Zn,Pb'!$M$90,'[1]V1 ore grade decline - Ni,Zn,Pb'!$M$92,'[1]V1 ore grade decline - Ni,Zn,Pb'!$M$94)</c:f>
              <c:numCache>
                <c:formatCode>General</c:formatCode>
                <c:ptCount val="8"/>
                <c:pt idx="0">
                  <c:v>1179.0230574348109</c:v>
                </c:pt>
                <c:pt idx="1">
                  <c:v>1262.5592928987808</c:v>
                </c:pt>
                <c:pt idx="2">
                  <c:v>1352.0142443636694</c:v>
                </c:pt>
                <c:pt idx="3">
                  <c:v>1447.8072651664449</c:v>
                </c:pt>
                <c:pt idx="4">
                  <c:v>1550.3874207000674</c:v>
                </c:pt>
                <c:pt idx="5">
                  <c:v>1660.2355935744461</c:v>
                </c:pt>
                <c:pt idx="6">
                  <c:v>1777.866737932424</c:v>
                </c:pt>
                <c:pt idx="7">
                  <c:v>1903.8322934887403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DA5C-420C-B697-E3820422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8544"/>
        <c:axId val="37630720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5C-420C-B697-E3820422B29E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Ni,Zn,Pb'!$H$32,'[1]V1 ore grade decline - Ni,Zn,Pb'!$H$34,'[1]V1 ore grade decline - Ni,Zn,Pb'!$H$36,'[1]V1 ore grade decline - Ni,Zn,Pb'!$H$38,'[1]V1 ore grade decline - Ni,Zn,Pb'!$H$40,'[1]V1 ore grade decline - Ni,Zn,Pb'!$H$42,'[1]V1 ore grade decline - Ni,Zn,Pb'!$H$44,'[1]V1 ore grade decline - Ni,Zn,Pb'!$H$46)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598.24956651073944</c:v>
                      </c:pt>
                      <c:pt idx="1">
                        <c:v>701.98025817107498</c:v>
                      </c:pt>
                      <c:pt idx="2">
                        <c:v>822.34014044705361</c:v>
                      </c:pt>
                      <c:pt idx="3">
                        <c:v>961.78229242619295</c:v>
                      </c:pt>
                      <c:pt idx="4">
                        <c:v>1123.0909514768412</c:v>
                      </c:pt>
                      <c:pt idx="5">
                        <c:v>1309.4221609664739</c:v>
                      </c:pt>
                      <c:pt idx="6">
                        <c:v>1524.3489196884768</c:v>
                      </c:pt>
                      <c:pt idx="7">
                        <c:v>1771.9112786887788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C-420C-B697-E3820422B29E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marker>
                  <c:symbol val="triangle"/>
                  <c:size val="5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Ni,Zn,Pb'!$I$32,'[1]V1 ore grade decline - Ni,Zn,Pb'!$I$34,'[1]V1 ore grade decline - Ni,Zn,Pb'!$I$36,'[1]V1 ore grade decline - Ni,Zn,Pb'!$I$38,'[1]V1 ore grade decline - Ni,Zn,Pb'!$I$40,'[1]V1 ore grade decline - Ni,Zn,Pb'!$I$42,'[1]V1 ore grade decline - Ni,Zn,Pb'!$I$44,'[1]V1 ore grade decline - Ni,Zn,Pb'!$I$46)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600.58558636053681</c:v>
                      </c:pt>
                      <c:pt idx="1">
                        <c:v>807.84173802348721</c:v>
                      </c:pt>
                      <c:pt idx="2">
                        <c:v>1083.3039151542071</c:v>
                      </c:pt>
                      <c:pt idx="3">
                        <c:v>1448.3518216757693</c:v>
                      </c:pt>
                      <c:pt idx="4">
                        <c:v>1930.7401503621845</c:v>
                      </c:pt>
                      <c:pt idx="5">
                        <c:v>2566.404260252079</c:v>
                      </c:pt>
                      <c:pt idx="6">
                        <c:v>3401.7509313269343</c:v>
                      </c:pt>
                      <c:pt idx="7">
                        <c:v>4496.5575791526762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C-420C-B697-E3820422B29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Ni,Zn,Pb'!$J$32,'[1]V1 ore grade decline - Ni,Zn,Pb'!$J$34,'[1]V1 ore grade decline - Ni,Zn,Pb'!$J$36,'[1]V1 ore grade decline - Ni,Zn,Pb'!$J$38,'[1]V1 ore grade decline - Ni,Zn,Pb'!$J$40,'[1]V1 ore grade decline - Ni,Zn,Pb'!$J$42,'[1]V1 ore grade decline - Ni,Zn,Pb'!$J$44,'[1]V1 ore grade decline - Ni,Zn,Pb'!$J$46)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871.06607122685</c:v>
                      </c:pt>
                      <c:pt idx="1">
                        <c:v>922.9484236173131</c:v>
                      </c:pt>
                      <c:pt idx="2">
                        <c:v>977.33787146106886</c:v>
                      </c:pt>
                      <c:pt idx="3">
                        <c:v>1034.3279748865259</c:v>
                      </c:pt>
                      <c:pt idx="4">
                        <c:v>1094.01477719696</c:v>
                      </c:pt>
                      <c:pt idx="5">
                        <c:v>1156.4968445620573</c:v>
                      </c:pt>
                      <c:pt idx="6">
                        <c:v>1221.8753059333724</c:v>
                      </c:pt>
                      <c:pt idx="7">
                        <c:v>1290.2538931826828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C-420C-B697-E3820422B29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Ni,Zn,Pb'!$K$15</c15:sqref>
                        </c15:formulaRef>
                      </c:ext>
                    </c:extLst>
                    <c:strCache>
                      <c:ptCount val="1"/>
                      <c:pt idx="0">
                        <c:v>Ni laterites</c:v>
                      </c:pt>
                    </c:strCache>
                  </c:strRef>
                </c:tx>
                <c:marker>
                  <c:symbol val="circle"/>
                  <c:size val="5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Ni,Zn,Pb'!$K$32,'[1]V1 ore grade decline - Ni,Zn,Pb'!$K$34,'[1]V1 ore grade decline - Ni,Zn,Pb'!$K$36,'[1]V1 ore grade decline - Ni,Zn,Pb'!$K$38,'[1]V1 ore grade decline - Ni,Zn,Pb'!$K$40,'[1]V1 ore grade decline - Ni,Zn,Pb'!$K$42,'[1]V1 ore grade decline - Ni,Zn,Pb'!$K$44,'[1]V1 ore grade decline - Ni,Zn,Pb'!$K$46)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1180.4946805881066</c:v>
                      </c:pt>
                      <c:pt idx="1">
                        <c:v>1266.5912135065578</c:v>
                      </c:pt>
                      <c:pt idx="2">
                        <c:v>1357.9810889960124</c:v>
                      </c:pt>
                      <c:pt idx="3">
                        <c:v>1454.9304068189942</c:v>
                      </c:pt>
                      <c:pt idx="4">
                        <c:v>1557.7157224957582</c:v>
                      </c:pt>
                      <c:pt idx="5">
                        <c:v>1666.6243457142687</c:v>
                      </c:pt>
                      <c:pt idx="6">
                        <c:v>1781.9546441135542</c:v>
                      </c:pt>
                      <c:pt idx="7">
                        <c:v>1904.0163524817281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5C-420C-B697-E3820422B29E}"/>
                  </c:ext>
                </c:extLst>
              </c15:ser>
            </c15:filteredLineSeries>
            <c15:filteredLine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('[1]V1 ore grade decline - Ni,Zn,Pb'!$I$80,'[1]V1 ore grade decline - Ni,Zn,Pb'!$I$82,'[1]V1 ore grade decline - Ni,Zn,Pb'!$I$84,'[1]V1 ore grade decline - Ni,Zn,Pb'!$I$86,'[1]V1 ore grade decline - Ni,Zn,Pb'!$I$88,'[1]V1 ore grade decline - Ni,Zn,Pb'!$I$90,'[1]V1 ore grade decline - Ni,Zn,Pb'!$I$92,'[1]V1 ore grade decline - Ni,Zn,Pb'!$I$94)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1910</c:v>
                      </c:pt>
                      <c:pt idx="1">
                        <c:v>1930</c:v>
                      </c:pt>
                      <c:pt idx="2">
                        <c:v>1950</c:v>
                      </c:pt>
                      <c:pt idx="3">
                        <c:v>1970</c:v>
                      </c:pt>
                      <c:pt idx="4">
                        <c:v>1990</c:v>
                      </c:pt>
                      <c:pt idx="5">
                        <c:v>2010</c:v>
                      </c:pt>
                      <c:pt idx="6">
                        <c:v>2030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5C-420C-B697-E3820422B29E}"/>
                  </c:ext>
                </c:extLst>
              </c15:ser>
            </c15:filteredLineSeries>
          </c:ext>
        </c:extLst>
      </c:lineChart>
      <c:catAx>
        <c:axId val="3762854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7630720"/>
        <c:crosses val="autoZero"/>
        <c:auto val="1"/>
        <c:lblAlgn val="ctr"/>
        <c:lblOffset val="100"/>
        <c:noMultiLvlLbl val="0"/>
      </c:catAx>
      <c:valAx>
        <c:axId val="37630720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de-DE" sz="1200"/>
                  <a:t>Energy requirement in MJ / kg</a:t>
                </a:r>
              </a:p>
            </c:rich>
          </c:tx>
          <c:layout>
            <c:manualLayout>
              <c:xMode val="edge"/>
              <c:yMode val="edge"/>
              <c:x val="6.1724401602615084E-3"/>
              <c:y val="0.20450447892345849"/>
            </c:manualLayout>
          </c:layout>
          <c:overlay val="0"/>
        </c:title>
        <c:numFmt formatCode="#,##0" sourceLinked="0"/>
        <c:majorTickMark val="out"/>
        <c:minorTickMark val="out"/>
        <c:tickLblPos val="nextTo"/>
        <c:spPr>
          <a:ln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7628544"/>
        <c:crosses val="autoZero"/>
        <c:crossBetween val="midCat"/>
        <c:majorUnit val="1000"/>
        <c:minorUnit val="250"/>
      </c:valAx>
    </c:plotArea>
    <c:legend>
      <c:legendPos val="b"/>
      <c:layout>
        <c:manualLayout>
          <c:xMode val="edge"/>
          <c:yMode val="edge"/>
          <c:x val="0.14550542666167085"/>
          <c:y val="0.88000054444228948"/>
          <c:w val="0.81720070696206681"/>
          <c:h val="9.0109155408313074E-2"/>
        </c:manualLayout>
      </c:layout>
      <c:overlay val="0"/>
      <c:txPr>
        <a:bodyPr/>
        <a:lstStyle/>
        <a:p>
          <a:pPr>
            <a:defRPr sz="110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Scenario factors gamma</a:t>
            </a:r>
            <a:r>
              <a:rPr lang="de-DE" sz="1400" b="0" i="0" u="none" strike="noStrike" baseline="0">
                <a:effectLst/>
              </a:rPr>
              <a:t>(</a:t>
            </a:r>
            <a:r>
              <a:rPr lang="de-DE" sz="1400" b="0" i="0" baseline="0">
                <a:effectLst/>
              </a:rPr>
              <a:t>t) </a:t>
            </a:r>
            <a:endParaRPr lang="de-DE" sz="1100">
              <a:effectLst/>
            </a:endParaRPr>
          </a:p>
        </c:rich>
      </c:tx>
      <c:layout>
        <c:manualLayout>
          <c:xMode val="edge"/>
          <c:yMode val="edge"/>
          <c:x val="0.32449678779411839"/>
          <c:y val="7.2850174252704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0409462641236"/>
          <c:y val="9.8734283345717669E-2"/>
          <c:w val="0.69021373738901637"/>
          <c:h val="0.60816035371349009"/>
        </c:manualLayout>
      </c:layout>
      <c:lineChart>
        <c:grouping val="standard"/>
        <c:varyColors val="0"/>
        <c:ser>
          <c:idx val="0"/>
          <c:order val="5"/>
          <c:tx>
            <c:strRef>
              <c:f>'V1 ore grade decline - Ni,Zn,Pb'!#REF!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'V1 ore grade decline - Ni,Zn,Pb'!#REF!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8EF-4F0A-8DCF-ED71314E2EF4}"/>
            </c:ext>
          </c:extLst>
        </c:ser>
        <c:ser>
          <c:idx val="1"/>
          <c:order val="6"/>
          <c:tx>
            <c:strRef>
              <c:f>'[1]V1 ore grade decline - Ni,Zn,Pb'!$J$63</c:f>
              <c:strCache>
                <c:ptCount val="1"/>
                <c:pt idx="0">
                  <c:v>Zn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Ni,Zn,Pb'!$P$90:$P$94</c:f>
              <c:numCache>
                <c:formatCode>General</c:formatCode>
                <c:ptCount val="5"/>
                <c:pt idx="0">
                  <c:v>0.8830345214323323</c:v>
                </c:pt>
                <c:pt idx="1">
                  <c:v>0.81698434307870327</c:v>
                </c:pt>
                <c:pt idx="2">
                  <c:v>0.75587465793871433</c:v>
                </c:pt>
                <c:pt idx="3">
                  <c:v>0.69933592161744562</c:v>
                </c:pt>
                <c:pt idx="4">
                  <c:v>0.64702623130431158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8EF-4F0A-8DCF-ED71314E2EF4}"/>
            </c:ext>
          </c:extLst>
        </c:ser>
        <c:ser>
          <c:idx val="2"/>
          <c:order val="7"/>
          <c:tx>
            <c:strRef>
              <c:f>'[1]V1 ore grade decline - Ni,Zn,Pb'!$K$63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>
                    <a:alpha val="97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Ni,Zn,Pb'!$Q$90:$Q$94</c:f>
              <c:numCache>
                <c:formatCode>General</c:formatCode>
                <c:ptCount val="5"/>
                <c:pt idx="0">
                  <c:v>0.7940330333184169</c:v>
                </c:pt>
                <c:pt idx="1">
                  <c:v>0.68744455549046979</c:v>
                </c:pt>
                <c:pt idx="2">
                  <c:v>0.59516417711047442</c:v>
                </c:pt>
                <c:pt idx="3">
                  <c:v>0.51527122425584315</c:v>
                </c:pt>
                <c:pt idx="4">
                  <c:v>0.44610284818407736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EF-4F0A-8DCF-ED71314E2EF4}"/>
            </c:ext>
          </c:extLst>
        </c:ser>
        <c:ser>
          <c:idx val="8"/>
          <c:order val="8"/>
          <c:tx>
            <c:strRef>
              <c:f>'[1]V1 ore grade decline - Ni,Zn,Pb'!$L$63</c:f>
              <c:strCache>
                <c:ptCount val="1"/>
                <c:pt idx="0">
                  <c:v>Ni 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solidFill>
                <a:schemeClr val="accent4">
                  <a:lumMod val="50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Ni,Zn,Pb'!$R$90:$R$94</c:f>
              <c:numCache>
                <c:formatCode>General</c:formatCode>
                <c:ptCount val="5"/>
                <c:pt idx="0">
                  <c:v>0.95598960099971919</c:v>
                </c:pt>
                <c:pt idx="1">
                  <c:v>0.92947218602292792</c:v>
                </c:pt>
                <c:pt idx="2">
                  <c:v>0.90369031596871308</c:v>
                </c:pt>
                <c:pt idx="3">
                  <c:v>0.87862358815704011</c:v>
                </c:pt>
                <c:pt idx="4">
                  <c:v>0.85425216584115593</c:v>
                </c:pt>
              </c:numCache>
              <c:extLst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8EF-4F0A-8DCF-ED71314E2EF4}"/>
            </c:ext>
          </c:extLst>
        </c:ser>
        <c:ser>
          <c:idx val="9"/>
          <c:order val="9"/>
          <c:tx>
            <c:strRef>
              <c:f>'[1]V1 ore grade decline - Ni,Zn,Pb'!$M$63</c:f>
              <c:strCache>
                <c:ptCount val="1"/>
                <c:pt idx="0">
                  <c:v>FeNi</c:v>
                </c:pt>
              </c:strCache>
            </c:strRef>
          </c:tx>
          <c:spPr>
            <a:ln w="19050" cap="rnd" cmpd="sng" algn="ctr">
              <a:solidFill>
                <a:srgbClr val="990000"/>
              </a:solidFill>
              <a:prstDash val="solid"/>
              <a:round/>
            </a:ln>
            <a:effectLst/>
          </c:spPr>
          <c:marker>
            <c:spPr>
              <a:solidFill>
                <a:srgbClr val="990000"/>
              </a:solidFill>
              <a:ln w="6350" cap="flat" cmpd="sng" algn="ctr">
                <a:solidFill>
                  <a:srgbClr val="990000"/>
                </a:solidFill>
                <a:prstDash val="solid"/>
                <a:round/>
              </a:ln>
              <a:effectLst/>
            </c:spPr>
          </c:marker>
          <c:cat>
            <c:numRef>
              <c:f>'[1]V1 ore grade decline - Ni,Zn,Pb'!$I$90:$I$94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'[1]V1 ore grade decline - Ni,Zn,Pb'!$S$90:$S$94</c:f>
              <c:numCache>
                <c:formatCode>General</c:formatCode>
                <c:ptCount val="5"/>
                <c:pt idx="0">
                  <c:v>0.94670879655670315</c:v>
                </c:pt>
                <c:pt idx="1">
                  <c:v>0.91485374512098372</c:v>
                </c:pt>
                <c:pt idx="2">
                  <c:v>0.88407055897865039</c:v>
                </c:pt>
                <c:pt idx="3">
                  <c:v>0.85432317178683459</c:v>
                </c:pt>
                <c:pt idx="4">
                  <c:v>0.82557673077035842</c:v>
                </c:pt>
              </c:numCache>
              <c:extLst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8EF-4F0A-8DCF-ED71314E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2096"/>
        <c:axId val="37830656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'V1 ore grade decline - Ni,Zn,Pb'!#REF!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>
                        <a:lumMod val="60000"/>
                      </a:schemeClr>
                    </a:solidFill>
                    <a:ln w="6350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'[1]V1 ore grade decline - Ni,Zn,Pb'!$Q$42:$Q$46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EF-4F0A-8DCF-ED71314E2EF4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Ni,Zn,Pb'!$H$15</c15:sqref>
                        </c15:formulaRef>
                      </c:ext>
                    </c:extLst>
                    <c:strCache>
                      <c:ptCount val="1"/>
                      <c:pt idx="0">
                        <c:v>Zn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noFill/>
                    <a:ln w="6350" cap="flat" cmpd="sng" algn="ctr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Ni,Zn,Pb'!$R$42:$R$46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F-4F0A-8DCF-ED71314E2EF4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Ni,Zn,Pb'!$I$15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6350" cap="flat" cmpd="sng" algn="ctr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Ni,Zn,Pb'!$S$42:$S$46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F-4F0A-8DCF-ED71314E2EF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Ni,Zn,Pb'!$J$15</c15:sqref>
                        </c15:formulaRef>
                      </c:ext>
                    </c:extLst>
                    <c:strCache>
                      <c:ptCount val="1"/>
                      <c:pt idx="0">
                        <c:v>Ni sulfides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4">
                        <a:lumMod val="60000"/>
                      </a:schemeClr>
                    </a:solidFill>
                    <a:ln w="6350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Ni,Zn,Pb'!$T$42:$T$46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F-4F0A-8DCF-ED71314E2EF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Ni,Zn,Pb'!$K$15</c15:sqref>
                        </c15:formulaRef>
                      </c:ext>
                    </c:extLst>
                    <c:strCache>
                      <c:ptCount val="1"/>
                      <c:pt idx="0">
                        <c:v>Ni laterites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6350" cap="flat" cmpd="sng" algn="ctr">
                      <a:solidFill>
                        <a:schemeClr val="accent2">
                          <a:lumMod val="60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Ni,Zn,Pb'!$I$90:$I$94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2020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'[1]V1 ore grade decline - Ni,Zn,Pb'!$U$42:$U$46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EF-4F0A-8DCF-ED71314E2EF4}"/>
                  </c:ext>
                </c:extLst>
              </c15:ser>
            </c15:filteredLineSeries>
          </c:ext>
        </c:extLst>
      </c:lineChart>
      <c:catAx>
        <c:axId val="378120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656"/>
        <c:crosses val="autoZero"/>
        <c:auto val="1"/>
        <c:lblAlgn val="ctr"/>
        <c:lblOffset val="100"/>
        <c:noMultiLvlLbl val="0"/>
      </c:catAx>
      <c:valAx>
        <c:axId val="37830656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Modelling factor</a:t>
                </a:r>
              </a:p>
            </c:rich>
          </c:tx>
          <c:layout>
            <c:manualLayout>
              <c:xMode val="edge"/>
              <c:yMode val="edge"/>
              <c:x val="3.4926615896825997E-2"/>
              <c:y val="0.2436227623020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096"/>
        <c:crosses val="autoZero"/>
        <c:crossBetween val="between"/>
        <c:majorUnit val="0.2"/>
        <c:minorUnit val="0.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700560757165"/>
          <c:y val="0.93742697579142964"/>
          <c:w val="0.58058201449168267"/>
          <c:h val="5.3659001917626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Energy consumption per t Cu for natural gas and electricity</a:t>
            </a:r>
          </a:p>
          <a:p>
            <a:pPr>
              <a:defRPr/>
            </a:pPr>
            <a:r>
              <a:rPr lang="de-DE"/>
              <a:t>Data</a:t>
            </a:r>
            <a:r>
              <a:rPr lang="de-DE" baseline="0"/>
              <a:t> from Kulczycka et al. 2016 and the exponential regression model</a:t>
            </a:r>
            <a:endParaRPr lang="de-DE"/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2021020554638"/>
          <c:y val="0.32740392248112749"/>
          <c:w val="0.76179452505245848"/>
          <c:h val="0.48344149666541841"/>
        </c:manualLayout>
      </c:layout>
      <c:scatterChart>
        <c:scatterStyle val="smoothMarker"/>
        <c:varyColors val="0"/>
        <c:ser>
          <c:idx val="3"/>
          <c:order val="3"/>
          <c:tx>
            <c:v>Exponential regression: Electricity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Cu'!$E$15:$E$23</c:f>
              <c:numCache>
                <c:formatCode>General</c:formatCode>
                <c:ptCount val="9"/>
                <c:pt idx="0">
                  <c:v>1100</c:v>
                </c:pt>
                <c:pt idx="1">
                  <c:v>1006.5</c:v>
                </c:pt>
                <c:pt idx="2">
                  <c:v>920.9475000000001</c:v>
                </c:pt>
                <c:pt idx="3">
                  <c:v>842.66696250000007</c:v>
                </c:pt>
                <c:pt idx="4">
                  <c:v>771.0402706875002</c:v>
                </c:pt>
                <c:pt idx="5">
                  <c:v>705.50184767906273</c:v>
                </c:pt>
                <c:pt idx="6">
                  <c:v>645.53419062634248</c:v>
                </c:pt>
                <c:pt idx="7">
                  <c:v>590.66378442310327</c:v>
                </c:pt>
                <c:pt idx="8">
                  <c:v>540.45736274713965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616"/>
        <c:axId val="131569536"/>
      </c:scatterChart>
      <c:scatterChart>
        <c:scatterStyle val="lineMarker"/>
        <c:varyColors val="0"/>
        <c:ser>
          <c:idx val="2"/>
          <c:order val="1"/>
          <c:tx>
            <c:strRef>
              <c:f>'[1]V3 Eff. improvement. - Cu'!$D$12:$D$13</c:f>
              <c:strCache>
                <c:ptCount val="1"/>
                <c:pt idx="0">
                  <c:v>Kulczycka 2016 Electricity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Cu'!$D$15:$D$23</c:f>
              <c:numCache>
                <c:formatCode>General</c:formatCode>
                <c:ptCount val="9"/>
                <c:pt idx="0">
                  <c:v>1100</c:v>
                </c:pt>
                <c:pt idx="4">
                  <c:v>660</c:v>
                </c:pt>
                <c:pt idx="8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616"/>
        <c:axId val="131569536"/>
      </c:scatterChart>
      <c:scatterChart>
        <c:scatterStyle val="smoothMarker"/>
        <c:varyColors val="0"/>
        <c:ser>
          <c:idx val="1"/>
          <c:order val="2"/>
          <c:tx>
            <c:v>Exponential regression: Natural gas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Cu'!$C$15:$C$23</c:f>
              <c:numCache>
                <c:formatCode>General</c:formatCode>
                <c:ptCount val="9"/>
                <c:pt idx="0">
                  <c:v>6.1</c:v>
                </c:pt>
                <c:pt idx="1">
                  <c:v>5.6547000000000001</c:v>
                </c:pt>
                <c:pt idx="2">
                  <c:v>5.2419069</c:v>
                </c:pt>
                <c:pt idx="3">
                  <c:v>4.8592476963000006</c:v>
                </c:pt>
                <c:pt idx="4">
                  <c:v>4.5045226144701012</c:v>
                </c:pt>
                <c:pt idx="5">
                  <c:v>4.1756924636137835</c:v>
                </c:pt>
                <c:pt idx="6">
                  <c:v>3.8708669137699787</c:v>
                </c:pt>
                <c:pt idx="7">
                  <c:v>3.5882936290647702</c:v>
                </c:pt>
                <c:pt idx="8">
                  <c:v>3.3263481941430424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728"/>
        <c:axId val="131575808"/>
      </c:scatterChart>
      <c:scatterChart>
        <c:scatterStyle val="lineMarker"/>
        <c:varyColors val="0"/>
        <c:ser>
          <c:idx val="0"/>
          <c:order val="0"/>
          <c:tx>
            <c:strRef>
              <c:f>'[1]V3 Eff. improvement. - Cu'!$B$12:$B$13</c:f>
              <c:strCache>
                <c:ptCount val="1"/>
                <c:pt idx="0">
                  <c:v>Kulczycka 2016 Natural 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'[1]V3 Eff. improvement. - Cu'!$A$15:$A$23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'[1]V3 Eff. improvement. - Cu'!$B$15:$B$23</c:f>
              <c:numCache>
                <c:formatCode>General</c:formatCode>
                <c:ptCount val="9"/>
                <c:pt idx="0">
                  <c:v>6.1</c:v>
                </c:pt>
                <c:pt idx="4">
                  <c:v>3.7</c:v>
                </c:pt>
                <c:pt idx="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6-4D4D-9DF4-BC19032F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728"/>
        <c:axId val="131575808"/>
      </c:scatterChart>
      <c:valAx>
        <c:axId val="1315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9536"/>
        <c:crosses val="autoZero"/>
        <c:crossBetween val="midCat"/>
      </c:valAx>
      <c:valAx>
        <c:axId val="13156953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Electricity consumption</a:t>
                </a:r>
                <a:r>
                  <a:rPr lang="de-DE" sz="1000" b="0" i="0" u="none" strike="noStrike" baseline="0"/>
                  <a:t>  in kWh/t Cu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1450395903105879E-2"/>
              <c:y val="0.28123763798666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7616"/>
        <c:crosses val="autoZero"/>
        <c:crossBetween val="midCat"/>
      </c:valAx>
      <c:valAx>
        <c:axId val="131575808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Natural gas consumption in GJ/t Cu</a:t>
                </a:r>
              </a:p>
            </c:rich>
          </c:tx>
          <c:layout>
            <c:manualLayout>
              <c:xMode val="edge"/>
              <c:yMode val="edge"/>
              <c:x val="0.94873867833641512"/>
              <c:y val="0.2914929420898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728"/>
        <c:crosses val="max"/>
        <c:crossBetween val="midCat"/>
      </c:valAx>
      <c:valAx>
        <c:axId val="1315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1425919896504"/>
          <c:y val="0.85955065101832928"/>
          <c:w val="0.74448051268316173"/>
          <c:h val="0.11538142991638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Ecoinvent input values for electricity into copper primary production for six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'[1]V3 Eff. improvement. - Cu'!$I$38</c:f>
              <c:strCache>
                <c:ptCount val="1"/>
                <c:pt idx="0">
                  <c:v>RER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Cu'!$I$39:$I$48</c:f>
              <c:numCache>
                <c:formatCode>General</c:formatCode>
                <c:ptCount val="10"/>
                <c:pt idx="0">
                  <c:v>628.97885859322275</c:v>
                </c:pt>
                <c:pt idx="1">
                  <c:v>576.40879262360988</c:v>
                </c:pt>
                <c:pt idx="2">
                  <c:v>547</c:v>
                </c:pt>
                <c:pt idx="3">
                  <c:v>527.90498609699182</c:v>
                </c:pt>
                <c:pt idx="4">
                  <c:v>483.03306227874754</c:v>
                </c:pt>
                <c:pt idx="5">
                  <c:v>441.97525198505406</c:v>
                </c:pt>
                <c:pt idx="6">
                  <c:v>404.4073555663245</c:v>
                </c:pt>
                <c:pt idx="7">
                  <c:v>370.03273034318693</c:v>
                </c:pt>
                <c:pt idx="8">
                  <c:v>338.57994826401608</c:v>
                </c:pt>
                <c:pt idx="9">
                  <c:v>309.80065266157482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8-48DD-AB3D-369E0716464A}"/>
            </c:ext>
          </c:extLst>
        </c:ser>
        <c:ser>
          <c:idx val="1"/>
          <c:order val="1"/>
          <c:tx>
            <c:strRef>
              <c:f>'[1]V3 Eff. improvement. - Cu'!$J$38</c:f>
              <c:strCache>
                <c:ptCount val="1"/>
                <c:pt idx="0">
                  <c:v>RAS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Cu'!$J$39:$J$48</c:f>
              <c:numCache>
                <c:formatCode>General</c:formatCode>
                <c:ptCount val="10"/>
                <c:pt idx="0">
                  <c:v>707.17001468890669</c:v>
                </c:pt>
                <c:pt idx="1">
                  <c:v>648.0647302806583</c:v>
                </c:pt>
                <c:pt idx="2">
                  <c:v>615</c:v>
                </c:pt>
                <c:pt idx="3">
                  <c:v>593.5312000907677</c:v>
                </c:pt>
                <c:pt idx="4">
                  <c:v>543.08104808305245</c:v>
                </c:pt>
                <c:pt idx="5">
                  <c:v>496.91915899599309</c:v>
                </c:pt>
                <c:pt idx="6">
                  <c:v>454.68103048133372</c:v>
                </c:pt>
                <c:pt idx="7">
                  <c:v>416.03314289042044</c:v>
                </c:pt>
                <c:pt idx="8">
                  <c:v>380.67032574473467</c:v>
                </c:pt>
                <c:pt idx="9">
                  <c:v>348.31334805643235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8-48DD-AB3D-369E0716464A}"/>
            </c:ext>
          </c:extLst>
        </c:ser>
        <c:ser>
          <c:idx val="2"/>
          <c:order val="2"/>
          <c:tx>
            <c:strRef>
              <c:f>'[1]V3 Eff. improvement. - Cu'!$K$38</c:f>
              <c:strCache>
                <c:ptCount val="1"/>
                <c:pt idx="0">
                  <c:v>RLA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Cu'!$K$39:$K$48</c:f>
              <c:numCache>
                <c:formatCode>General</c:formatCode>
                <c:ptCount val="10"/>
                <c:pt idx="0">
                  <c:v>442.69992789468142</c:v>
                </c:pt>
                <c:pt idx="1">
                  <c:v>405.69905879358282</c:v>
                </c:pt>
                <c:pt idx="2">
                  <c:v>385</c:v>
                </c:pt>
                <c:pt idx="3">
                  <c:v>371.5601821706432</c:v>
                </c:pt>
                <c:pt idx="4">
                  <c:v>339.97756668613852</c:v>
                </c:pt>
                <c:pt idx="5">
                  <c:v>311.07947351781678</c:v>
                </c:pt>
                <c:pt idx="6">
                  <c:v>284.63771826880242</c:v>
                </c:pt>
                <c:pt idx="7">
                  <c:v>260.44351221595423</c:v>
                </c:pt>
                <c:pt idx="8">
                  <c:v>238.30581367759814</c:v>
                </c:pt>
                <c:pt idx="9">
                  <c:v>218.04981951500235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8-48DD-AB3D-369E0716464A}"/>
            </c:ext>
          </c:extLst>
        </c:ser>
        <c:ser>
          <c:idx val="3"/>
          <c:order val="3"/>
          <c:tx>
            <c:strRef>
              <c:f>'[1]V3 Eff. improvement. - Cu'!$L$38</c:f>
              <c:strCache>
                <c:ptCount val="1"/>
                <c:pt idx="0">
                  <c:v>AU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Cu'!$L$39:$L$48</c:f>
              <c:numCache>
                <c:formatCode>General</c:formatCode>
                <c:ptCount val="10"/>
                <c:pt idx="0">
                  <c:v>528.94017358845053</c:v>
                </c:pt>
                <c:pt idx="1">
                  <c:v>484.73134297415095</c:v>
                </c:pt>
                <c:pt idx="2">
                  <c:v>460</c:v>
                </c:pt>
                <c:pt idx="3">
                  <c:v>443.94203584024899</c:v>
                </c:pt>
                <c:pt idx="4">
                  <c:v>406.20696279382787</c:v>
                </c:pt>
                <c:pt idx="5">
                  <c:v>371.67937095635256</c:v>
                </c:pt>
                <c:pt idx="6">
                  <c:v>340.08662442506267</c:v>
                </c:pt>
                <c:pt idx="7">
                  <c:v>311.17926134893236</c:v>
                </c:pt>
                <c:pt idx="8">
                  <c:v>284.72902413427312</c:v>
                </c:pt>
                <c:pt idx="9">
                  <c:v>260.52705708285993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8-48DD-AB3D-369E0716464A}"/>
            </c:ext>
          </c:extLst>
        </c:ser>
        <c:ser>
          <c:idx val="4"/>
          <c:order val="4"/>
          <c:tx>
            <c:strRef>
              <c:f>'[1]V3 Eff. improvement. - Cu'!$M$38</c:f>
              <c:strCache>
                <c:ptCount val="1"/>
                <c:pt idx="0">
                  <c:v>RNA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Cu'!$M$39:$M$48</c:f>
              <c:numCache>
                <c:formatCode>General</c:formatCode>
                <c:ptCount val="10"/>
                <c:pt idx="0">
                  <c:v>473.74641634443833</c:v>
                </c:pt>
                <c:pt idx="1">
                  <c:v>434.15068109858737</c:v>
                </c:pt>
                <c:pt idx="2">
                  <c:v>412.00000000000006</c:v>
                </c:pt>
                <c:pt idx="3">
                  <c:v>397.61764949170123</c:v>
                </c:pt>
                <c:pt idx="4">
                  <c:v>363.82014928490673</c:v>
                </c:pt>
                <c:pt idx="5">
                  <c:v>332.89543659568972</c:v>
                </c:pt>
                <c:pt idx="6">
                  <c:v>304.59932448505612</c:v>
                </c:pt>
                <c:pt idx="7">
                  <c:v>278.70838190382642</c:v>
                </c:pt>
                <c:pt idx="8">
                  <c:v>255.01816944200118</c:v>
                </c:pt>
                <c:pt idx="9">
                  <c:v>233.34162503943111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8-48DD-AB3D-369E0716464A}"/>
            </c:ext>
          </c:extLst>
        </c:ser>
        <c:ser>
          <c:idx val="5"/>
          <c:order val="5"/>
          <c:tx>
            <c:strRef>
              <c:f>'[1]V3 Eff. improvement. - Cu'!$N$38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Cu'!$N$39:$N$48</c:f>
              <c:numCache>
                <c:formatCode>General</c:formatCode>
                <c:ptCount val="10"/>
                <c:pt idx="0">
                  <c:v>566.70650198266583</c:v>
                </c:pt>
                <c:pt idx="1">
                  <c:v>519.34116086250526</c:v>
                </c:pt>
                <c:pt idx="2">
                  <c:v>492.84399999999994</c:v>
                </c:pt>
                <c:pt idx="3">
                  <c:v>475.63949719924273</c:v>
                </c:pt>
                <c:pt idx="4">
                  <c:v>435.21013993730713</c:v>
                </c:pt>
                <c:pt idx="5">
                  <c:v>398.21727804263605</c:v>
                </c:pt>
                <c:pt idx="6">
                  <c:v>364.36880940901204</c:v>
                </c:pt>
                <c:pt idx="7">
                  <c:v>333.39746060924608</c:v>
                </c:pt>
                <c:pt idx="8">
                  <c:v>305.05867645746019</c:v>
                </c:pt>
                <c:pt idx="9">
                  <c:v>279.12868895857611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8-48DD-AB3D-369E0716464A}"/>
            </c:ext>
          </c:extLst>
        </c:ser>
        <c:ser>
          <c:idx val="6"/>
          <c:order val="6"/>
          <c:tx>
            <c:v>Regression model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'[1]V3 Eff. improvement. - Cu'!$A$39:$A$48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'[1]V3 Eff. improvement. - Cu'!$B$39:$B$48</c:f>
              <c:numCache>
                <c:formatCode>General</c:formatCode>
                <c:ptCount val="10"/>
                <c:pt idx="0">
                  <c:v>1100</c:v>
                </c:pt>
                <c:pt idx="1">
                  <c:v>1006.5</c:v>
                </c:pt>
                <c:pt idx="2">
                  <c:v>954.25937577230013</c:v>
                </c:pt>
                <c:pt idx="3">
                  <c:v>920.94750000000022</c:v>
                </c:pt>
                <c:pt idx="4">
                  <c:v>842.6669625000003</c:v>
                </c:pt>
                <c:pt idx="5">
                  <c:v>771.04027068750042</c:v>
                </c:pt>
                <c:pt idx="6">
                  <c:v>705.50184767906296</c:v>
                </c:pt>
                <c:pt idx="7">
                  <c:v>645.53419062634271</c:v>
                </c:pt>
                <c:pt idx="8">
                  <c:v>590.66378442310361</c:v>
                </c:pt>
                <c:pt idx="9">
                  <c:v>540.45736274713988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8-48DD-AB3D-369E071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4208"/>
        <c:axId val="131616128"/>
      </c:scatterChart>
      <c:valAx>
        <c:axId val="131614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6128"/>
        <c:crosses val="autoZero"/>
        <c:crossBetween val="midCat"/>
      </c:valAx>
      <c:valAx>
        <c:axId val="1316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kWh / t Cu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65556813267441"/>
          <c:y val="0.79127654288112248"/>
          <c:w val="0.76526459167287109"/>
          <c:h val="0.15192835165883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20090</xdr:colOff>
      <xdr:row>0</xdr:row>
      <xdr:rowOff>0</xdr:rowOff>
    </xdr:from>
    <xdr:ext cx="6636163" cy="2289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6CBA1D-3161-4F28-BA16-55EE7DCD2815}"/>
                </a:ext>
              </a:extLst>
            </xdr:cNvPr>
            <xdr:cNvSpPr txBox="1"/>
          </xdr:nvSpPr>
          <xdr:spPr>
            <a:xfrm>
              <a:off x="12227330" y="0"/>
              <a:ext cx="6636163" cy="22897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Ore grade formula:</a:t>
              </a:r>
            </a:p>
            <a:p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𝐺</m:t>
                  </m:r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</m:sup>
                  </m:sSup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de-DE" sz="1100"/>
                <a:t>		with G: ore grade in %</a:t>
              </a:r>
            </a:p>
            <a:p>
              <a:r>
                <a:rPr lang="de-DE" sz="1100"/>
                <a:t>		a,b =</a:t>
              </a:r>
              <a:r>
                <a:rPr lang="de-DE" sz="1100" baseline="0"/>
                <a:t> const. (trendline)</a:t>
              </a:r>
            </a:p>
            <a:p>
              <a:endParaRPr lang="de-DE" sz="1100" baseline="0"/>
            </a:p>
            <a:p>
              <a:r>
                <a:rPr lang="de-DE" sz="1100" b="0" baseline="0"/>
                <a:t>	--&gt; </a:t>
              </a:r>
              <a14:m>
                <m:oMath xmlns:m="http://schemas.openxmlformats.org/officeDocument/2006/math">
                  <m:r>
                    <a:rPr lang="de-DE" sz="1100" b="0" i="1" baseline="0">
                      <a:latin typeface="Cambria Math" panose="02040503050406030204" pitchFamily="18" charset="0"/>
                    </a:rPr>
                    <m:t>𝑡</m:t>
                  </m:r>
                  <m:r>
                    <a:rPr lang="de-DE" sz="110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  <m:t>𝐺</m:t>
                              </m:r>
                            </m:num>
                            <m:den>
                              <m:r>
                                <a:rPr lang="de-DE" sz="1100" b="0" i="1" baseline="0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</m:den>
                          </m:f>
                        </m:e>
                      </m:d>
                    </m:e>
                    <m:sup>
                      <m:f>
                        <m:fPr>
                          <m:ctrlPr>
                            <a:rPr lang="de-DE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de-DE" sz="11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de-DE" sz="1100" b="0" i="1" baseline="0">
                              <a:latin typeface="Cambria Math" panose="02040503050406030204" pitchFamily="18" charset="0"/>
                            </a:rPr>
                            <m:t>𝑏</m:t>
                          </m:r>
                        </m:den>
                      </m:f>
                    </m:sup>
                  </m:sSup>
                </m:oMath>
              </a14:m>
              <a:endParaRPr lang="de-DE" sz="1100" baseline="0"/>
            </a:p>
            <a:p>
              <a:endParaRPr lang="de-DE" sz="1100" baseline="0"/>
            </a:p>
            <a:p>
              <a:r>
                <a:rPr lang="de-DE" sz="1100" b="1"/>
                <a:t>Relation:</a:t>
              </a:r>
              <a:r>
                <a:rPr lang="de-DE" sz="1100" b="1" baseline="0"/>
                <a:t> ore grade - En requirement </a:t>
              </a:r>
            </a:p>
            <a:p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𝐸</m:t>
                  </m:r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𝐺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𝑟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𝑞</m:t>
                      </m:r>
                    </m:sup>
                  </m:sSup>
                </m:oMath>
              </a14:m>
              <a:r>
                <a:rPr lang="de-DE" sz="1100"/>
                <a:t> 		with E: energy</a:t>
              </a:r>
              <a:r>
                <a:rPr lang="de-DE" sz="1100" baseline="0"/>
                <a:t> requirements in MJ/kg</a:t>
              </a:r>
            </a:p>
            <a:p>
              <a:r>
                <a:rPr lang="de-DE" sz="1100" baseline="0"/>
                <a:t>		r, q = const.</a:t>
              </a:r>
            </a:p>
            <a:p>
              <a:endParaRPr lang="de-DE" sz="1100" baseline="0"/>
            </a:p>
            <a:p>
              <a:r>
                <a:rPr lang="de-DE" sz="1100" baseline="0"/>
                <a:t>Van der Voet et al. (2018) use these for : Cu, Zn, Ni, Pb </a:t>
              </a:r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6CBA1D-3161-4F28-BA16-55EE7DCD2815}"/>
                </a:ext>
              </a:extLst>
            </xdr:cNvPr>
            <xdr:cNvSpPr txBox="1"/>
          </xdr:nvSpPr>
          <xdr:spPr>
            <a:xfrm>
              <a:off x="12227330" y="0"/>
              <a:ext cx="6636163" cy="22897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Ore grade formula:</a:t>
              </a:r>
            </a:p>
            <a:p>
              <a:r>
                <a:rPr lang="de-DE" sz="1100" b="0" i="0">
                  <a:latin typeface="Cambria Math" panose="02040503050406030204" pitchFamily="18" charset="0"/>
                </a:rPr>
                <a:t>𝐺(𝑡)=𝑎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𝑡^𝑏  </a:t>
              </a:r>
              <a:r>
                <a:rPr lang="de-DE" sz="1100"/>
                <a:t>		with G: ore grade in %</a:t>
              </a:r>
            </a:p>
            <a:p>
              <a:r>
                <a:rPr lang="de-DE" sz="1100"/>
                <a:t>		a,b =</a:t>
              </a:r>
              <a:r>
                <a:rPr lang="de-DE" sz="1100" baseline="0"/>
                <a:t> const. (trendline)</a:t>
              </a:r>
            </a:p>
            <a:p>
              <a:endParaRPr lang="de-DE" sz="1100" baseline="0"/>
            </a:p>
            <a:p>
              <a:r>
                <a:rPr lang="de-DE" sz="1100" b="0" baseline="0"/>
                <a:t>	--&gt;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𝑡</a:t>
              </a:r>
              <a:r>
                <a:rPr lang="de-DE" sz="1100" i="0" baseline="0">
                  <a:latin typeface="Cambria Math" panose="02040503050406030204" pitchFamily="18" charset="0"/>
                </a:rPr>
                <a:t>=</a:t>
              </a:r>
              <a:r>
                <a:rPr lang="de-DE" sz="1100" b="0" i="0" baseline="0">
                  <a:latin typeface="Cambria Math" panose="02040503050406030204" pitchFamily="18" charset="0"/>
                </a:rPr>
                <a:t>(𝐺/𝑎)^(1/𝑏)</a:t>
              </a:r>
              <a:endParaRPr lang="de-DE" sz="1100" baseline="0"/>
            </a:p>
            <a:p>
              <a:endParaRPr lang="de-DE" sz="1100" baseline="0"/>
            </a:p>
            <a:p>
              <a:r>
                <a:rPr lang="de-DE" sz="1100" b="1"/>
                <a:t>Relation:</a:t>
              </a:r>
              <a:r>
                <a:rPr lang="de-DE" sz="1100" b="1" baseline="0"/>
                <a:t> ore grade - En requirement </a:t>
              </a:r>
            </a:p>
            <a:p>
              <a:r>
                <a:rPr lang="de-DE" sz="1100" b="0" i="0">
                  <a:latin typeface="Cambria Math" panose="02040503050406030204" pitchFamily="18" charset="0"/>
                </a:rPr>
                <a:t>𝐸(𝐺)=𝑟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𝐺^𝑞</a:t>
              </a:r>
              <a:r>
                <a:rPr lang="de-DE" sz="1100"/>
                <a:t> 		with E: energy</a:t>
              </a:r>
              <a:r>
                <a:rPr lang="de-DE" sz="1100" baseline="0"/>
                <a:t> requirements in MJ/kg</a:t>
              </a:r>
            </a:p>
            <a:p>
              <a:r>
                <a:rPr lang="de-DE" sz="1100" baseline="0"/>
                <a:t>		r, q = const.</a:t>
              </a:r>
            </a:p>
            <a:p>
              <a:endParaRPr lang="de-DE" sz="1100" baseline="0"/>
            </a:p>
            <a:p>
              <a:r>
                <a:rPr lang="de-DE" sz="1100" baseline="0"/>
                <a:t>Van der Voet et al. (2018) use these for : Cu, Zn, Ni, Pb </a:t>
              </a:r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 baseline="0"/>
            </a:p>
            <a:p>
              <a:endParaRPr lang="de-DE" sz="1100"/>
            </a:p>
          </xdr:txBody>
        </xdr:sp>
      </mc:Fallback>
    </mc:AlternateContent>
    <xdr:clientData/>
  </xdr:oneCellAnchor>
  <xdr:twoCellAnchor>
    <xdr:from>
      <xdr:col>24</xdr:col>
      <xdr:colOff>236805</xdr:colOff>
      <xdr:row>7</xdr:row>
      <xdr:rowOff>100542</xdr:rowOff>
    </xdr:from>
    <xdr:to>
      <xdr:col>33</xdr:col>
      <xdr:colOff>337167</xdr:colOff>
      <xdr:row>21</xdr:row>
      <xdr:rowOff>149063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35F88-2391-4AD3-94E9-85505983D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317985</xdr:colOff>
      <xdr:row>23</xdr:row>
      <xdr:rowOff>161637</xdr:rowOff>
    </xdr:from>
    <xdr:to>
      <xdr:col>33</xdr:col>
      <xdr:colOff>448831</xdr:colOff>
      <xdr:row>41</xdr:row>
      <xdr:rowOff>28287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4634C-1ABD-43B6-82E7-073BE553F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424089</xdr:colOff>
      <xdr:row>51</xdr:row>
      <xdr:rowOff>292632</xdr:rowOff>
    </xdr:from>
    <xdr:to>
      <xdr:col>43</xdr:col>
      <xdr:colOff>399196</xdr:colOff>
      <xdr:row>66</xdr:row>
      <xdr:rowOff>126332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7FE4D-A3CF-4715-AF70-8213D02A6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38917</xdr:colOff>
      <xdr:row>4</xdr:row>
      <xdr:rowOff>153912</xdr:rowOff>
    </xdr:from>
    <xdr:to>
      <xdr:col>44</xdr:col>
      <xdr:colOff>180143</xdr:colOff>
      <xdr:row>22</xdr:row>
      <xdr:rowOff>37269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1D82D6-C15A-481C-B467-1B3FD63D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56879</xdr:colOff>
      <xdr:row>22</xdr:row>
      <xdr:rowOff>182945</xdr:rowOff>
    </xdr:from>
    <xdr:to>
      <xdr:col>44</xdr:col>
      <xdr:colOff>198105</xdr:colOff>
      <xdr:row>42</xdr:row>
      <xdr:rowOff>66301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8EFD5-2CD7-4581-98EB-0434EECE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385068</xdr:colOff>
      <xdr:row>52</xdr:row>
      <xdr:rowOff>129191</xdr:rowOff>
    </xdr:from>
    <xdr:to>
      <xdr:col>32</xdr:col>
      <xdr:colOff>526875</xdr:colOff>
      <xdr:row>64</xdr:row>
      <xdr:rowOff>171501</xdr:rowOff>
    </xdr:to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9990CC04-98BB-4419-AE28-CA67960D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491169</xdr:colOff>
      <xdr:row>71</xdr:row>
      <xdr:rowOff>87215</xdr:rowOff>
    </xdr:from>
    <xdr:to>
      <xdr:col>33</xdr:col>
      <xdr:colOff>588572</xdr:colOff>
      <xdr:row>89</xdr:row>
      <xdr:rowOff>182157</xdr:rowOff>
    </xdr:to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47241F75-4E19-4B36-9A95-F8F64767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59577</xdr:colOff>
      <xdr:row>0</xdr:row>
      <xdr:rowOff>0</xdr:rowOff>
    </xdr:from>
    <xdr:ext cx="6775450" cy="1419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833234-AFA3-4F71-A479-3F4251633835}"/>
                </a:ext>
              </a:extLst>
            </xdr:cNvPr>
            <xdr:cNvSpPr txBox="1"/>
          </xdr:nvSpPr>
          <xdr:spPr>
            <a:xfrm>
              <a:off x="11685792" y="0"/>
              <a:ext cx="6775450" cy="1419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Exponential regression model according to Kuipers et al. 2018 per 5 years:</a:t>
              </a:r>
            </a:p>
            <a:p>
              <a:r>
                <a:rPr lang="de-DE" sz="1100" b="1"/>
                <a:t>	</a:t>
              </a:r>
              <a:r>
                <a:rPr lang="de-DE" sz="1100" b="0"/>
                <a:t>f(t)</a:t>
              </a:r>
              <a:r>
                <a:rPr lang="de-DE" sz="1100" b="0" baseline="0"/>
                <a:t> = </a:t>
              </a:r>
              <a14:m>
                <m:oMath xmlns:m="http://schemas.openxmlformats.org/officeDocument/2006/math">
                  <m:r>
                    <a:rPr lang="de-DE" sz="1100" b="0" i="1" baseline="0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de-DE" sz="1100" b="0" i="1" baseline="0">
                      <a:latin typeface="Cambria Math" panose="02040503050406030204" pitchFamily="18" charset="0"/>
                    </a:rPr>
                    <m:t>𝑐</m:t>
                  </m:r>
                  <m:r>
                    <a:rPr lang="de-DE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de-DE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)/5</m:t>
                      </m:r>
                    </m:sup>
                  </m:sSup>
                </m:oMath>
              </a14:m>
              <a:endParaRPr lang="de-DE" sz="1100" b="1"/>
            </a:p>
            <a:p>
              <a:r>
                <a:rPr lang="de-DE" sz="11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𝑒𝑙𝑒𝑐𝑡𝑟𝑖𝑐𝑖𝑡𝑦</m:t>
                      </m:r>
                    </m:sub>
                  </m:sSub>
                  <m:d>
                    <m:dPr>
                      <m:ctrlPr>
                        <a:rPr lang="de-DE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  <m:r>
                    <a:rPr lang="de-DE" sz="1100" b="0" i="1">
                      <a:latin typeface="Cambria Math" panose="02040503050406030204" pitchFamily="18" charset="0"/>
                    </a:rPr>
                    <m:t>=1.1</m:t>
                  </m:r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de-D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sSup>
                    <m:sSupPr>
                      <m:ctrlP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1 −0.085</m:t>
                          </m:r>
                        </m:e>
                      </m:d>
                    </m:e>
                    <m:sup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 </m:t>
                      </m:r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de-DE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)/5</m:t>
                      </m:r>
                    </m:sup>
                  </m:sSup>
                </m:oMath>
              </a14:m>
              <a:r>
                <a:rPr lang="de-DE" sz="1100"/>
                <a:t>		 in kWh / t Cu</a:t>
              </a:r>
            </a:p>
            <a:p>
              <a:endParaRPr lang="de-DE" sz="1100"/>
            </a:p>
            <a:p>
              <a:r>
                <a:rPr lang="de-DE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𝑛𝑎𝑡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𝑢𝑟𝑎𝑙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𝑔𝑎𝑠</m:t>
                      </m:r>
                    </m:sub>
                  </m:sSub>
                  <m:d>
                    <m:d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=6.1∙</m:t>
                  </m:r>
                  <m:sSup>
                    <m:sSup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1 −0.073</m:t>
                          </m:r>
                        </m:e>
                      </m:d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 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de-D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)/5</m:t>
                      </m:r>
                    </m:sup>
                  </m:sSup>
                </m:oMath>
              </a14:m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 in GJ / t Cu</a:t>
              </a:r>
              <a:endParaRPr lang="de-DE" sz="1100"/>
            </a:p>
            <a:p>
              <a:endParaRPr lang="de-DE" sz="1100"/>
            </a:p>
            <a:p>
              <a:r>
                <a:rPr lang="de-DE" sz="1100"/>
                <a:t>	with</a:t>
              </a:r>
              <a:r>
                <a:rPr lang="de-DE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de-DE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de-DE" sz="11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de-DE" sz="1100" b="0" i="1" baseline="0">
                      <a:latin typeface="Cambria Math" panose="02040503050406030204" pitchFamily="18" charset="0"/>
                    </a:rPr>
                    <m:t>=2010</m:t>
                  </m:r>
                </m:oMath>
              </a14:m>
              <a:endParaRPr lang="de-DE" sz="1100"/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833234-AFA3-4F71-A479-3F4251633835}"/>
                </a:ext>
              </a:extLst>
            </xdr:cNvPr>
            <xdr:cNvSpPr txBox="1"/>
          </xdr:nvSpPr>
          <xdr:spPr>
            <a:xfrm>
              <a:off x="11685792" y="0"/>
              <a:ext cx="6775450" cy="141922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e-DE" sz="1100" b="1"/>
                <a:t>Exponential regression model according to Kuipers et al. 2018 per 5 years:</a:t>
              </a:r>
            </a:p>
            <a:p>
              <a:r>
                <a:rPr lang="de-DE" sz="1100" b="1"/>
                <a:t>	</a:t>
              </a:r>
              <a:r>
                <a:rPr lang="de-DE" sz="1100" b="0"/>
                <a:t>f(t)</a:t>
              </a:r>
              <a:r>
                <a:rPr lang="de-DE" sz="1100" b="0" baseline="0"/>
                <a:t> =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𝑓(𝑡)=𝑐</a:t>
              </a:r>
              <a:r>
                <a:rPr lang="de-DE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∙𝑟^((𝑡−𝑡_0)/5)</a:t>
              </a:r>
              <a:endParaRPr lang="de-DE" sz="1100" b="1"/>
            </a:p>
            <a:p>
              <a:r>
                <a:rPr lang="de-DE" sz="1100" b="0"/>
                <a:t>	</a:t>
              </a:r>
              <a:r>
                <a:rPr lang="de-DE" sz="1100" b="0" i="0">
                  <a:latin typeface="Cambria Math" panose="02040503050406030204" pitchFamily="18" charset="0"/>
                </a:rPr>
                <a:t>𝑓_𝑒𝑙𝑒𝑐𝑡𝑟𝑖𝑐𝑖𝑡𝑦 (𝑡)=1.1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∙10^3∙(1 −0.085)^(( 𝑡−𝑡_0)/5)</a:t>
              </a:r>
              <a:r>
                <a:rPr lang="de-DE" sz="1100"/>
                <a:t>		 in kWh / t Cu</a:t>
              </a:r>
            </a:p>
            <a:p>
              <a:endParaRPr lang="de-DE" sz="1100"/>
            </a:p>
            <a:p>
              <a:r>
                <a:rPr lang="de-DE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𝑓_(𝑛𝑎𝑡.𝑢𝑟𝑎𝑙 𝑔𝑎𝑠) (𝑡)=6.1∙(1 −0.073)^(( 𝑡−𝑡_0)/5)</a:t>
              </a:r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 in GJ / t Cu</a:t>
              </a:r>
              <a:endParaRPr lang="de-DE" sz="1100"/>
            </a:p>
            <a:p>
              <a:endParaRPr lang="de-DE" sz="1100"/>
            </a:p>
            <a:p>
              <a:r>
                <a:rPr lang="de-DE" sz="1100"/>
                <a:t>	with</a:t>
              </a:r>
              <a:r>
                <a:rPr lang="de-DE" sz="1100" baseline="0"/>
                <a:t> </a:t>
              </a:r>
              <a:r>
                <a:rPr lang="de-DE" sz="1100" b="0" i="0" baseline="0">
                  <a:latin typeface="Cambria Math" panose="02040503050406030204" pitchFamily="18" charset="0"/>
                </a:rPr>
                <a:t>𝑡_0=2010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590550</xdr:colOff>
      <xdr:row>18</xdr:row>
      <xdr:rowOff>63500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BD1F7D-2F1E-418A-B8AD-344D9691570B}"/>
            </a:ext>
          </a:extLst>
        </xdr:cNvPr>
        <xdr:cNvSpPr txBox="1"/>
      </xdr:nvSpPr>
      <xdr:spPr>
        <a:xfrm>
          <a:off x="6111240" y="36791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14</xdr:col>
      <xdr:colOff>56346</xdr:colOff>
      <xdr:row>7</xdr:row>
      <xdr:rowOff>30219</xdr:rowOff>
    </xdr:from>
    <xdr:to>
      <xdr:col>23</xdr:col>
      <xdr:colOff>117663</xdr:colOff>
      <xdr:row>28</xdr:row>
      <xdr:rowOff>172158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F075D9B-CFF5-4789-A564-14ABA2FCD92D}"/>
            </a:ext>
          </a:extLst>
        </xdr:cNvPr>
        <xdr:cNvGrpSpPr/>
      </xdr:nvGrpSpPr>
      <xdr:grpSpPr>
        <a:xfrm>
          <a:off x="11699706" y="1493259"/>
          <a:ext cx="5753457" cy="4165299"/>
          <a:chOff x="7933969" y="1657350"/>
          <a:chExt cx="5543907" cy="412570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32814A7-6AA5-CB8C-9F2E-A8C3A7F0A5EC}"/>
              </a:ext>
            </a:extLst>
          </xdr:cNvPr>
          <xdr:cNvGraphicFramePr>
            <a:graphicFrameLocks/>
          </xdr:cNvGraphicFramePr>
        </xdr:nvGraphicFramePr>
        <xdr:xfrm>
          <a:off x="7933969" y="1657350"/>
          <a:ext cx="5543907" cy="41257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2D40C9AD-068D-39B2-D400-7D49A3221C7A}"/>
                  </a:ext>
                </a:extLst>
              </xdr:cNvPr>
              <xdr:cNvSpPr txBox="1"/>
            </xdr:nvSpPr>
            <xdr:spPr>
              <a:xfrm>
                <a:off x="10455276" y="2492375"/>
                <a:ext cx="2924174" cy="60907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sSub>
                      <m:sSub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d>
                      <m:d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0.915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−2010 )/5</m:t>
                        </m:r>
                      </m:sup>
                    </m:sSup>
                  </m:oMath>
                </a14:m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in kWh / t Cu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 xmlns:m="http://schemas.openxmlformats.org/officeDocument/2006/math">
                    <m:sSub>
                      <m:sSub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𝑔𝑎𝑠</m:t>
                        </m:r>
                      </m:sub>
                    </m:sSub>
                    <m:d>
                      <m:d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de-D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=6.1∙</m:t>
                    </m:r>
                    <m:sSup>
                      <m:sSupPr>
                        <m:ctrlP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0.927</m:t>
                        </m:r>
                      </m:e>
                      <m:sup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de-D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−2010)/5</m:t>
                        </m:r>
                      </m:sup>
                    </m:sSup>
                  </m:oMath>
                </a14:m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de-DE" sz="10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        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in GJ / t Cu</a:t>
                </a:r>
                <a:endParaRPr lang="de-DE" sz="1000">
                  <a:effectLst/>
                </a:endParaRPr>
              </a:p>
              <a:p>
                <a:endParaRPr lang="de-DE" sz="1100"/>
              </a:p>
            </xdr:txBody>
          </xdr:sp>
        </mc:Choice>
        <mc:Fallback xmlns=""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2D40C9AD-068D-39B2-D400-7D49A3221C7A}"/>
                  </a:ext>
                </a:extLst>
              </xdr:cNvPr>
              <xdr:cNvSpPr txBox="1"/>
            </xdr:nvSpPr>
            <xdr:spPr>
              <a:xfrm>
                <a:off x="10455276" y="2492375"/>
                <a:ext cx="2924174" cy="60907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𝑓_𝑒𝑙 (𝑡)=1.1∙10^3∙〖0.915〗^(( 𝑡−2010 )/5)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in kWh / t Cu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𝑓_𝑔𝑎𝑠 (𝑡)=6.1∙〖0.927〗^(( 𝑡−2010)/5)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de-DE" sz="10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           </a:t>
                </a:r>
                <a:r>
                  <a:rPr lang="de-DE" sz="100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in GJ / t Cu</a:t>
                </a:r>
                <a:endParaRPr lang="de-DE" sz="1000">
                  <a:effectLst/>
                </a:endParaRPr>
              </a:p>
              <a:p>
                <a:endParaRPr lang="de-DE" sz="1100"/>
              </a:p>
            </xdr:txBody>
          </xdr:sp>
        </mc:Fallback>
      </mc:AlternateContent>
    </xdr:grpSp>
    <xdr:clientData/>
  </xdr:twoCellAnchor>
  <xdr:twoCellAnchor>
    <xdr:from>
      <xdr:col>23</xdr:col>
      <xdr:colOff>3173</xdr:colOff>
      <xdr:row>35</xdr:row>
      <xdr:rowOff>47625</xdr:rowOff>
    </xdr:from>
    <xdr:to>
      <xdr:col>31</xdr:col>
      <xdr:colOff>81642</xdr:colOff>
      <xdr:row>51</xdr:row>
      <xdr:rowOff>163285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235F5-2FC5-4DE1-AD41-C5C8541E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33110</xdr:colOff>
      <xdr:row>35</xdr:row>
      <xdr:rowOff>91886</xdr:rowOff>
    </xdr:from>
    <xdr:to>
      <xdr:col>40</xdr:col>
      <xdr:colOff>104320</xdr:colOff>
      <xdr:row>52</xdr:row>
      <xdr:rowOff>33262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B06AF-5915-4011-9DFD-5E000D086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393699</xdr:colOff>
      <xdr:row>83</xdr:row>
      <xdr:rowOff>85725</xdr:rowOff>
    </xdr:from>
    <xdr:to>
      <xdr:col>8</xdr:col>
      <xdr:colOff>47625</xdr:colOff>
      <xdr:row>98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CF12-19C9-49F0-AE6D-2A0C1A40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663143</xdr:colOff>
      <xdr:row>83</xdr:row>
      <xdr:rowOff>140134</xdr:rowOff>
    </xdr:from>
    <xdr:to>
      <xdr:col>16</xdr:col>
      <xdr:colOff>313892</xdr:colOff>
      <xdr:row>98</xdr:row>
      <xdr:rowOff>19484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BB867-C5BE-4790-93C1-AF8E7E4F4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426975</xdr:colOff>
      <xdr:row>83</xdr:row>
      <xdr:rowOff>30746</xdr:rowOff>
    </xdr:from>
    <xdr:to>
      <xdr:col>28</xdr:col>
      <xdr:colOff>175450</xdr:colOff>
      <xdr:row>105</xdr:row>
      <xdr:rowOff>155301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13E1E-A413-4A9C-9334-C3FC7E80D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65</xdr:row>
      <xdr:rowOff>133350</xdr:rowOff>
    </xdr:from>
    <xdr:to>
      <xdr:col>7</xdr:col>
      <xdr:colOff>815976</xdr:colOff>
      <xdr:row>80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1333A-F8DB-435F-9201-9ED8412E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639330</xdr:colOff>
      <xdr:row>65</xdr:row>
      <xdr:rowOff>176069</xdr:rowOff>
    </xdr:from>
    <xdr:to>
      <xdr:col>16</xdr:col>
      <xdr:colOff>298738</xdr:colOff>
      <xdr:row>80</xdr:row>
      <xdr:rowOff>33771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529C6-F123-46AB-AE1E-960FDA8F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38885</xdr:colOff>
      <xdr:row>65</xdr:row>
      <xdr:rowOff>46593</xdr:rowOff>
    </xdr:from>
    <xdr:to>
      <xdr:col>27</xdr:col>
      <xdr:colOff>457779</xdr:colOff>
      <xdr:row>82</xdr:row>
      <xdr:rowOff>31173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61444-CF49-4882-95B1-51FAF0A4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85288</xdr:colOff>
      <xdr:row>64</xdr:row>
      <xdr:rowOff>79187</xdr:rowOff>
    </xdr:from>
    <xdr:to>
      <xdr:col>41</xdr:col>
      <xdr:colOff>383116</xdr:colOff>
      <xdr:row>90</xdr:row>
      <xdr:rowOff>74953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F5E605-14F0-44AF-B204-E89AC044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0.06511</cdr:x>
      <cdr:y>0.71672</cdr:y>
    </cdr:from>
    <cdr:to>
      <cdr:x>0.81805</cdr:x>
      <cdr:y>0.85347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7D91F774-ECE2-4D22-84F7-73401E003D78}"/>
            </a:ext>
          </a:extLst>
        </cdr:cNvPr>
        <cdr:cNvSpPr/>
      </cdr:nvSpPr>
      <cdr:spPr>
        <a:xfrm xmlns:a="http://schemas.openxmlformats.org/drawingml/2006/main">
          <a:off x="552178" y="3377846"/>
          <a:ext cx="6385125" cy="644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2</xdr:row>
      <xdr:rowOff>6350</xdr:rowOff>
    </xdr:from>
    <xdr:ext cx="6807200" cy="1263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71BBB-C8F3-4C92-9058-7322BE00296C}"/>
                </a:ext>
              </a:extLst>
            </xdr:cNvPr>
            <xdr:cNvSpPr txBox="1"/>
          </xdr:nvSpPr>
          <xdr:spPr>
            <a:xfrm>
              <a:off x="16510" y="370205"/>
              <a:ext cx="6807200" cy="1263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DE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Relation:</a:t>
              </a:r>
              <a:r>
                <a:rPr lang="de-DE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ore grade - En requirement</a:t>
              </a:r>
              <a:endParaRPr lang="de-DE">
                <a:effectLst/>
              </a:endParaRPr>
            </a:p>
            <a:p>
              <a14:m>
                <m:oMath xmlns:m="http://schemas.openxmlformats.org/officeDocument/2006/math"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d>
                    <m:d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</m:d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∙</m:t>
                  </m:r>
                  <m:sSup>
                    <m:sSupPr>
                      <m:ctrlP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sup>
                  </m:sSup>
                </m:oMath>
              </a14:m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with E: energy</a:t>
              </a:r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requirements in MJ/kg</a:t>
              </a:r>
              <a:endParaRPr lang="de-DE">
                <a:effectLst/>
              </a:endParaRPr>
            </a:p>
            <a:p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r, q = const.</a:t>
              </a:r>
              <a:endParaRPr lang="de-DE">
                <a:effectLst/>
              </a:endParaRPr>
            </a:p>
            <a:p>
              <a:endParaRPr lang="de-DE" sz="1100"/>
            </a:p>
            <a:p>
              <a:r>
                <a:rPr lang="de-DE" sz="1100" b="1"/>
                <a:t>source: </a:t>
              </a:r>
            </a:p>
            <a:p>
              <a:r>
                <a:rPr lang="de-DE" sz="1100"/>
                <a:t>Kuipers et al. (2018) who</a:t>
              </a:r>
              <a:r>
                <a:rPr lang="de-DE" sz="1100" baseline="0"/>
                <a:t> used Northey, Haque &amp; Mudd (2013) Table 2 as data source to fit the E(G) model</a:t>
              </a: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71BBB-C8F3-4C92-9058-7322BE00296C}"/>
                </a:ext>
              </a:extLst>
            </xdr:cNvPr>
            <xdr:cNvSpPr txBox="1"/>
          </xdr:nvSpPr>
          <xdr:spPr>
            <a:xfrm>
              <a:off x="16510" y="370205"/>
              <a:ext cx="6807200" cy="1263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DE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Relation:</a:t>
              </a:r>
              <a:r>
                <a:rPr lang="de-DE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ore grade - En requirement</a:t>
              </a:r>
              <a:endParaRPr lang="de-DE">
                <a:effectLst/>
              </a:endParaRPr>
            </a:p>
            <a:p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𝐸(𝐺)=𝑟 ∙𝐺^𝑞</a:t>
              </a:r>
              <a:r>
                <a:rPr lang="de-D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with E: energy</a:t>
              </a:r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requirements in MJ/kg</a:t>
              </a:r>
              <a:endParaRPr lang="de-DE">
                <a:effectLst/>
              </a:endParaRPr>
            </a:p>
            <a:p>
              <a:r>
                <a:rPr lang="de-DE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r, q = const.</a:t>
              </a:r>
              <a:endParaRPr lang="de-DE">
                <a:effectLst/>
              </a:endParaRPr>
            </a:p>
            <a:p>
              <a:endParaRPr lang="de-DE" sz="1100"/>
            </a:p>
            <a:p>
              <a:r>
                <a:rPr lang="de-DE" sz="1100" b="1"/>
                <a:t>source: </a:t>
              </a:r>
            </a:p>
            <a:p>
              <a:r>
                <a:rPr lang="de-DE" sz="1100"/>
                <a:t>Kuipers et al. (2018) who</a:t>
              </a:r>
              <a:r>
                <a:rPr lang="de-DE" sz="1100" baseline="0"/>
                <a:t> used Northey, Haque &amp; Mudd (2013) Table 2 as data source to fit the E(G) model</a:t>
              </a:r>
            </a:p>
            <a:p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562529</xdr:colOff>
      <xdr:row>101</xdr:row>
      <xdr:rowOff>114784</xdr:rowOff>
    </xdr:from>
    <xdr:to>
      <xdr:col>7</xdr:col>
      <xdr:colOff>770492</xdr:colOff>
      <xdr:row>121</xdr:row>
      <xdr:rowOff>111608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EC4C4-9E4B-4FF5-BE69-AB99C3E6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488951</xdr:colOff>
      <xdr:row>76</xdr:row>
      <xdr:rowOff>176892</xdr:rowOff>
    </xdr:from>
    <xdr:to>
      <xdr:col>16</xdr:col>
      <xdr:colOff>180976</xdr:colOff>
      <xdr:row>96</xdr:row>
      <xdr:rowOff>107618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40698-2631-40A9-80C7-11CE25804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575667</xdr:colOff>
      <xdr:row>77</xdr:row>
      <xdr:rowOff>63129</xdr:rowOff>
    </xdr:from>
    <xdr:to>
      <xdr:col>35</xdr:col>
      <xdr:colOff>384175</xdr:colOff>
      <xdr:row>97</xdr:row>
      <xdr:rowOff>123660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1D982-CC9C-469F-A6B3-640AD4B99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368973</xdr:colOff>
      <xdr:row>77</xdr:row>
      <xdr:rowOff>153268</xdr:rowOff>
    </xdr:from>
    <xdr:to>
      <xdr:col>8</xdr:col>
      <xdr:colOff>334247</xdr:colOff>
      <xdr:row>99</xdr:row>
      <xdr:rowOff>25475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96468-C636-4EE5-AEA9-103B21953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38372</xdr:rowOff>
    </xdr:from>
    <xdr:to>
      <xdr:col>18</xdr:col>
      <xdr:colOff>130502</xdr:colOff>
      <xdr:row>46</xdr:row>
      <xdr:rowOff>19650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FD92-B238-326D-7631-152B6F8C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4801"/>
          <a:ext cx="11103302" cy="38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18</xdr:col>
      <xdr:colOff>168605</xdr:colOff>
      <xdr:row>23</xdr:row>
      <xdr:rowOff>55564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9B7E0C-6A7C-9E48-0EDF-0B8291BA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2925"/>
          <a:ext cx="11141405" cy="3675064"/>
        </a:xfrm>
        <a:prstGeom prst="rect">
          <a:avLst/>
        </a:prstGeom>
      </xdr:spPr>
    </xdr:pic>
    <xdr:clientData/>
  </xdr:twoCellAnchor>
  <xdr:twoCellAnchor editAs="oneCell">
    <xdr:from>
      <xdr:col>18</xdr:col>
      <xdr:colOff>396240</xdr:colOff>
      <xdr:row>4</xdr:row>
      <xdr:rowOff>26670</xdr:rowOff>
    </xdr:from>
    <xdr:to>
      <xdr:col>32</xdr:col>
      <xdr:colOff>343635</xdr:colOff>
      <xdr:row>16</xdr:row>
      <xdr:rowOff>49720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4245B-28CE-0E75-C04F-04E5FF8AA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69040" y="750570"/>
          <a:ext cx="8481795" cy="2194750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26</xdr:row>
      <xdr:rowOff>161925</xdr:rowOff>
    </xdr:from>
    <xdr:to>
      <xdr:col>33</xdr:col>
      <xdr:colOff>48366</xdr:colOff>
      <xdr:row>41</xdr:row>
      <xdr:rowOff>91669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7819C7-91FF-2F79-AAC6-15E98BDB9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0975" y="4867275"/>
          <a:ext cx="8554191" cy="26443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olymtlca0-my.sharepoint.com/personal/marin_pellan_polymtlus_ca/Documents/Desktop/POST_DOC/Data/Scientific_articles/Harpprecht_2021/Metal_supply_scenario_data_ecoinvent3.5_presamples/Additional_information_on_scenario_variables/Additional_information_for_variables_V1,3,4,5.xlsx" TargetMode="External"/><Relationship Id="rId2" Type="http://schemas.microsoft.com/office/2019/04/relationships/externalLinkLongPath" Target="/personal/marin_pellan_polymtlus_ca/Documents/Desktop/POST_DOC/Data/Scientific_articles/Harpprecht_2021/Metal_supply_scenario_data_ecoinvent3.5_presamples/Additional_information_on_scenario_variables/Additional_information_for_variables_V1,3,4,5.xlsx?A59E6563" TargetMode="External"/><Relationship Id="rId1" Type="http://schemas.openxmlformats.org/officeDocument/2006/relationships/externalLinkPath" Target="file:///\\A59E6563\Additional_information_for_variables_V1,3,4,5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olymtlca0-my.sharepoint.com/personal/marin_pellan_polymtlus_ca/Documents/Desktop/POST_DOC/Data/Scientific_articles/Harpprecht_2021/Metal_supply_scenario_data_ecoinvent3.5_presamples/Additional_information_on_scenario_variables/Additional_information_for_Cu_variables_V1,2.xlsx" TargetMode="External"/><Relationship Id="rId2" Type="http://schemas.microsoft.com/office/2019/04/relationships/externalLinkLongPath" Target="/personal/marin_pellan_polymtlus_ca/Documents/Desktop/POST_DOC/Data/Scientific_articles/Harpprecht_2021/Metal_supply_scenario_data_ecoinvent3.5_presamples/Additional_information_on_scenario_variables/Additional_information_for_Cu_variables_V1,2.xlsx?A59E6563" TargetMode="External"/><Relationship Id="rId1" Type="http://schemas.openxmlformats.org/officeDocument/2006/relationships/externalLinkPath" Target="file:///\\A59E6563\Additional_information_for_Cu_variables_V1,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Sheet"/>
      <sheetName val="V1 ore grade decline - Ni,Zn,Pb"/>
      <sheetName val="V3 Eff. improvement. - Cu"/>
      <sheetName val="V4 ICSGdata pyro hydro share-Cu"/>
      <sheetName val="V4 Cu-EI-PyroHydro shares"/>
      <sheetName val="V5 PrimSec share - Cu "/>
      <sheetName val="V5 PrimSec share Ni"/>
      <sheetName val="V5 PrimSec share Pb"/>
      <sheetName val="V5 PrimSec share Zn"/>
    </sheetNames>
    <sheetDataSet>
      <sheetData sheetId="0"/>
      <sheetData sheetId="1">
        <row r="14">
          <cell r="N14" t="str">
            <v>Cu</v>
          </cell>
        </row>
        <row r="15">
          <cell r="H15" t="str">
            <v>Zn</v>
          </cell>
          <cell r="I15" t="str">
            <v>Pb</v>
          </cell>
          <cell r="J15" t="str">
            <v>Ni sulfides</v>
          </cell>
          <cell r="K15" t="str">
            <v>Ni laterites</v>
          </cell>
          <cell r="M15"/>
          <cell r="N15"/>
          <cell r="O15"/>
          <cell r="P15"/>
          <cell r="Q15"/>
          <cell r="R15"/>
        </row>
        <row r="16">
          <cell r="M16">
            <v>0.1</v>
          </cell>
          <cell r="N16">
            <v>608.07756162606063</v>
          </cell>
          <cell r="O16">
            <v>77650</v>
          </cell>
          <cell r="P16">
            <v>75420</v>
          </cell>
          <cell r="Q16">
            <v>3274.5186764495543</v>
          </cell>
          <cell r="R16">
            <v>5913.0539179946318</v>
          </cell>
        </row>
        <row r="17">
          <cell r="M17">
            <v>0.5</v>
          </cell>
          <cell r="N17">
            <v>259.12235122428785</v>
          </cell>
          <cell r="O17">
            <v>15530.000000000002</v>
          </cell>
          <cell r="P17">
            <v>15084</v>
          </cell>
          <cell r="Q17">
            <v>1703.5922277652337</v>
          </cell>
          <cell r="R17">
            <v>2670.0577639226817</v>
          </cell>
        </row>
        <row r="18">
          <cell r="C18">
            <v>1770</v>
          </cell>
          <cell r="H18">
            <v>185.95584939361524</v>
          </cell>
          <cell r="I18">
            <v>68.815209124982118</v>
          </cell>
          <cell r="J18">
            <v>570.73256428833224</v>
          </cell>
          <cell r="K18">
            <v>705.74289962995431</v>
          </cell>
          <cell r="M18">
            <v>1</v>
          </cell>
          <cell r="N18">
            <v>179.4564110399628</v>
          </cell>
          <cell r="O18">
            <v>7765.0000000000009</v>
          </cell>
          <cell r="P18">
            <v>7542</v>
          </cell>
          <cell r="Q18">
            <v>1285.723174179318</v>
          </cell>
          <cell r="R18">
            <v>1895.8843391413047</v>
          </cell>
        </row>
        <row r="19">
          <cell r="C19">
            <v>1780</v>
          </cell>
          <cell r="H19">
            <v>202.75297754042853</v>
          </cell>
          <cell r="I19">
            <v>80.782732469936349</v>
          </cell>
          <cell r="J19">
            <v>588.87351218775962</v>
          </cell>
          <cell r="K19">
            <v>733.13062775731748</v>
          </cell>
          <cell r="M19">
            <v>2</v>
          </cell>
          <cell r="N19">
            <v>124.28338702232918</v>
          </cell>
          <cell r="O19">
            <v>3882.5000000000005</v>
          </cell>
          <cell r="P19">
            <v>3771</v>
          </cell>
          <cell r="Q19">
            <v>970.35197371747279</v>
          </cell>
          <cell r="R19">
            <v>1346.1796504809047</v>
          </cell>
        </row>
        <row r="20">
          <cell r="C20">
            <v>1790</v>
          </cell>
          <cell r="H20">
            <v>220.96028982713838</v>
          </cell>
          <cell r="I20">
            <v>94.746360209416224</v>
          </cell>
          <cell r="J20">
            <v>607.48457623666729</v>
          </cell>
          <cell r="K20">
            <v>761.41876618498361</v>
          </cell>
          <cell r="M20">
            <v>3</v>
          </cell>
          <cell r="N20">
            <v>100.25007657361554</v>
          </cell>
          <cell r="O20">
            <v>2588.3333333333335</v>
          </cell>
          <cell r="P20">
            <v>2514.0000000000005</v>
          </cell>
          <cell r="Q20">
            <v>823.06899548675904</v>
          </cell>
          <cell r="R20">
            <v>1101.8283416915303</v>
          </cell>
        </row>
        <row r="21">
          <cell r="C21">
            <v>1800</v>
          </cell>
          <cell r="H21">
            <v>240.68729090680972</v>
          </cell>
          <cell r="I21">
            <v>111.02499661125987</v>
          </cell>
          <cell r="J21">
            <v>626.57521053497862</v>
          </cell>
          <cell r="K21">
            <v>790.63163766928278</v>
          </cell>
          <cell r="M21">
            <v>4</v>
          </cell>
          <cell r="N21">
            <v>86.073048046761286</v>
          </cell>
          <cell r="O21">
            <v>1941.2500000000002</v>
          </cell>
          <cell r="P21">
            <v>1885.5</v>
          </cell>
          <cell r="Q21">
            <v>732.33723386716667</v>
          </cell>
          <cell r="R21">
            <v>955.85981378467579</v>
          </cell>
        </row>
        <row r="22">
          <cell r="C22">
            <v>1810</v>
          </cell>
          <cell r="H22">
            <v>262.05130667868212</v>
          </cell>
          <cell r="I22">
            <v>129.98627970381048</v>
          </cell>
          <cell r="J22">
            <v>646.15500504510032</v>
          </cell>
          <cell r="K22">
            <v>820.79408098560066</v>
          </cell>
          <cell r="M22">
            <v>5</v>
          </cell>
          <cell r="N22">
            <v>76.472427376860622</v>
          </cell>
          <cell r="O22">
            <v>1553</v>
          </cell>
          <cell r="P22">
            <v>1508.4</v>
          </cell>
          <cell r="Q22">
            <v>668.90686021814065</v>
          </cell>
          <cell r="R22">
            <v>856.09243031229528</v>
          </cell>
        </row>
        <row r="23">
          <cell r="C23">
            <v>1820</v>
          </cell>
          <cell r="H23">
            <v>285.17799475013118</v>
          </cell>
          <cell r="I23">
            <v>152.05369400879619</v>
          </cell>
          <cell r="J23">
            <v>666.23368677330632</v>
          </cell>
          <cell r="K23">
            <v>851.9314589178349</v>
          </cell>
          <cell r="M23">
            <v>6</v>
          </cell>
          <cell r="N23">
            <v>69.428665120480048</v>
          </cell>
          <cell r="O23">
            <v>1294.1666666666667</v>
          </cell>
          <cell r="P23">
            <v>1257.0000000000002</v>
          </cell>
          <cell r="Q23">
            <v>621.18085783592267</v>
          </cell>
          <cell r="R23">
            <v>782.3572679439219</v>
          </cell>
        </row>
        <row r="24">
          <cell r="C24">
            <v>1830</v>
          </cell>
          <cell r="H24">
            <v>310.20188510673688</v>
          </cell>
          <cell r="I24">
            <v>177.71467312180525</v>
          </cell>
          <cell r="J24">
            <v>686.82112095473974</v>
          </cell>
          <cell r="K24">
            <v>884.06966632622698</v>
          </cell>
          <cell r="M24">
            <v>7</v>
          </cell>
          <cell r="N24">
            <v>63.981882926245596</v>
          </cell>
          <cell r="O24">
            <v>1109.2857142857142</v>
          </cell>
          <cell r="P24">
            <v>1077.4285714285713</v>
          </cell>
          <cell r="Q24">
            <v>583.49571026769445</v>
          </cell>
          <cell r="R24">
            <v>724.99232222078797</v>
          </cell>
        </row>
        <row r="25">
          <cell r="C25">
            <v>1840</v>
          </cell>
          <cell r="H25">
            <v>337.26695259645732</v>
          </cell>
          <cell r="I25">
            <v>207.52982325478459</v>
          </cell>
          <cell r="J25">
            <v>707.92731224210274</v>
          </cell>
          <cell r="K25">
            <v>917.23513829401395</v>
          </cell>
          <cell r="M25">
            <v>8</v>
          </cell>
          <cell r="N25">
            <v>59.610296899367803</v>
          </cell>
          <cell r="O25">
            <v>970.62500000000011</v>
          </cell>
          <cell r="P25">
            <v>942.75</v>
          </cell>
          <cell r="Q25">
            <v>552.7044192568078</v>
          </cell>
          <cell r="R25">
            <v>678.7117776457842</v>
          </cell>
        </row>
        <row r="26">
          <cell r="C26">
            <v>1850</v>
          </cell>
          <cell r="H26">
            <v>366.52722290935822</v>
          </cell>
          <cell r="I26">
            <v>242.14341535308668</v>
          </cell>
          <cell r="J26">
            <v>729.56240589788422</v>
          </cell>
          <cell r="K26">
            <v>951.45485835301338</v>
          </cell>
          <cell r="M26">
            <v>9</v>
          </cell>
          <cell r="N26">
            <v>56.002891146517726</v>
          </cell>
          <cell r="O26">
            <v>862.77777777777783</v>
          </cell>
          <cell r="P26">
            <v>838</v>
          </cell>
          <cell r="Q26">
            <v>526.89613513732979</v>
          </cell>
          <cell r="R26">
            <v>640.34797349746088</v>
          </cell>
        </row>
        <row r="27">
          <cell r="C27">
            <v>1860</v>
          </cell>
          <cell r="H27">
            <v>398.14741381358164</v>
          </cell>
          <cell r="I27">
            <v>282.29531186552344</v>
          </cell>
          <cell r="J27">
            <v>751.73668899029519</v>
          </cell>
          <cell r="K27">
            <v>986.75636678875082</v>
          </cell>
          <cell r="M27">
            <v>10</v>
          </cell>
          <cell r="N27">
            <v>52.961341604557354</v>
          </cell>
          <cell r="O27">
            <v>776.5</v>
          </cell>
          <cell r="P27">
            <v>754.2</v>
          </cell>
          <cell r="Q27">
            <v>504.83269266740677</v>
          </cell>
          <cell r="R27">
            <v>607.87157993990832</v>
          </cell>
        </row>
        <row r="28">
          <cell r="C28">
            <v>1870</v>
          </cell>
          <cell r="H28">
            <v>432.30361349030687</v>
          </cell>
          <cell r="I28">
            <v>328.83451490183438</v>
          </cell>
          <cell r="J28">
            <v>774.46059159273671</v>
          </cell>
          <cell r="K28">
            <v>1023.1677690251968</v>
          </cell>
          <cell r="M28">
            <v>11</v>
          </cell>
          <cell r="N28">
            <v>50.35247875422219</v>
          </cell>
          <cell r="O28">
            <v>705.90909090909099</v>
          </cell>
          <cell r="P28">
            <v>685.63636363636374</v>
          </cell>
          <cell r="Q28">
            <v>485.67085420300674</v>
          </cell>
          <cell r="R28">
            <v>579.91434617674634</v>
          </cell>
        </row>
        <row r="29">
          <cell r="C29">
            <v>1880</v>
          </cell>
          <cell r="H29">
            <v>469.18399789596856</v>
          </cell>
          <cell r="I29">
            <v>382.73454560304276</v>
          </cell>
          <cell r="J29">
            <v>797.74468798691271</v>
          </cell>
          <cell r="K29">
            <v>1060.7177440896307</v>
          </cell>
          <cell r="M29">
            <v>12</v>
          </cell>
          <cell r="N29">
            <v>48.083150708339815</v>
          </cell>
          <cell r="O29">
            <v>647.08333333333337</v>
          </cell>
          <cell r="P29">
            <v>628.50000000000011</v>
          </cell>
          <cell r="Q29">
            <v>468.8132589827099</v>
          </cell>
          <cell r="R29">
            <v>555.51565660854749</v>
          </cell>
        </row>
        <row r="30">
          <cell r="C30">
            <v>1890</v>
          </cell>
          <cell r="H30">
            <v>508.98958916907145</v>
          </cell>
          <cell r="I30">
            <v>445.11089034866177</v>
          </cell>
          <cell r="J30">
            <v>821.59969786951649</v>
          </cell>
          <cell r="K30">
            <v>1099.4355531578597</v>
          </cell>
          <cell r="M30">
            <v>13</v>
          </cell>
          <cell r="N30">
            <v>46.08599849335004</v>
          </cell>
          <cell r="O30">
            <v>597.30769230769226</v>
          </cell>
          <cell r="P30">
            <v>580.15384615384608</v>
          </cell>
          <cell r="Q30">
            <v>453.82296695198903</v>
          </cell>
          <cell r="R30">
            <v>533.97856398572162</v>
          </cell>
        </row>
        <row r="31">
          <cell r="C31">
            <v>1900</v>
          </cell>
          <cell r="H31">
            <v>551.93505719150858</v>
          </cell>
          <cell r="I31">
            <v>517.24077822966285</v>
          </cell>
          <cell r="J31">
            <v>846.03648756248526</v>
          </cell>
          <cell r="K31">
            <v>1139.3510481801304</v>
          </cell>
          <cell r="M31">
            <v>14</v>
          </cell>
          <cell r="N31">
            <v>44.310955914353755</v>
          </cell>
          <cell r="O31">
            <v>554.64285714285711</v>
          </cell>
          <cell r="P31">
            <v>538.71428571428567</v>
          </cell>
          <cell r="Q31">
            <v>440.37178879920339</v>
          </cell>
          <cell r="R31">
            <v>514.78346583661425</v>
          </cell>
        </row>
        <row r="32">
          <cell r="C32">
            <v>1910</v>
          </cell>
          <cell r="D32">
            <v>12.979533015441989</v>
          </cell>
          <cell r="E32">
            <v>12.557743927395007</v>
          </cell>
          <cell r="F32">
            <v>2.6091168631214368</v>
          </cell>
          <cell r="G32"/>
          <cell r="H32">
            <v>598.24956651073944</v>
          </cell>
          <cell r="I32">
            <v>600.58558636053681</v>
          </cell>
          <cell r="J32">
            <v>871.06607122685</v>
          </cell>
          <cell r="K32">
            <v>1180.4946805881066</v>
          </cell>
          <cell r="M32">
            <v>15</v>
          </cell>
          <cell r="N32">
            <v>42.719937704500964</v>
          </cell>
          <cell r="O32">
            <v>517.66666666666674</v>
          </cell>
          <cell r="P32">
            <v>502.8</v>
          </cell>
          <cell r="Q32">
            <v>428.20764887073705</v>
          </cell>
          <cell r="R32">
            <v>497.53399157930608</v>
          </cell>
        </row>
        <row r="33">
          <cell r="C33">
            <v>1920</v>
          </cell>
          <cell r="F33">
            <v>2.4292330828979396</v>
          </cell>
          <cell r="H33">
            <v>648.17767092909332</v>
          </cell>
          <cell r="I33">
            <v>696.81620545200667</v>
          </cell>
          <cell r="J33">
            <v>896.69961208013274</v>
          </cell>
          <cell r="K33">
            <v>1222.8975100831933</v>
          </cell>
          <cell r="M33">
            <v>16</v>
          </cell>
          <cell r="N33">
            <v>41.283393316108821</v>
          </cell>
          <cell r="O33">
            <v>485.31250000000006</v>
          </cell>
          <cell r="P33">
            <v>471.375</v>
          </cell>
          <cell r="Q33">
            <v>417.13320167115029</v>
          </cell>
          <cell r="R33">
            <v>481.92179488243414</v>
          </cell>
        </row>
        <row r="34">
          <cell r="C34">
            <v>1930</v>
          </cell>
          <cell r="D34">
            <v>11.061564637488202</v>
          </cell>
          <cell r="E34">
            <v>9.3359870442602997</v>
          </cell>
          <cell r="F34">
            <v>2.2625907559502578</v>
          </cell>
          <cell r="G34"/>
          <cell r="H34">
            <v>701.98025817107498</v>
          </cell>
          <cell r="I34">
            <v>807.84173802348721</v>
          </cell>
          <cell r="J34">
            <v>922.9484236173131</v>
          </cell>
          <cell r="K34">
            <v>1266.5912135065578</v>
          </cell>
          <cell r="M34">
            <v>17</v>
          </cell>
          <cell r="N34">
            <v>39.977998714660309</v>
          </cell>
          <cell r="O34">
            <v>456.76470588235293</v>
          </cell>
          <cell r="P34">
            <v>443.64705882352939</v>
          </cell>
          <cell r="Q34">
            <v>406.99137875695641</v>
          </cell>
          <cell r="R34">
            <v>467.7029098962812</v>
          </cell>
        </row>
        <row r="35">
          <cell r="C35">
            <v>1940</v>
          </cell>
          <cell r="F35">
            <v>2.1081539875786302</v>
          </cell>
          <cell r="H35">
            <v>759.93554714734842</v>
          </cell>
          <cell r="I35">
            <v>935.84194614498927</v>
          </cell>
          <cell r="J35">
            <v>949.82397083531225</v>
          </cell>
          <cell r="K35">
            <v>1311.6080937911281</v>
          </cell>
          <cell r="M35">
            <v>18</v>
          </cell>
          <cell r="N35">
            <v>38.785067384313578</v>
          </cell>
          <cell r="O35">
            <v>431.38888888888891</v>
          </cell>
          <cell r="P35">
            <v>419</v>
          </cell>
          <cell r="Q35">
            <v>397.65535454470182</v>
          </cell>
          <cell r="R35">
            <v>454.68143459605778</v>
          </cell>
        </row>
        <row r="36">
          <cell r="C36">
            <v>1950</v>
          </cell>
          <cell r="D36">
            <v>9.442564722401448</v>
          </cell>
          <cell r="E36">
            <v>6.962035209598965</v>
          </cell>
          <cell r="F36">
            <v>1.9649726604774316</v>
          </cell>
          <cell r="G36"/>
          <cell r="H36">
            <v>822.34014044705361</v>
          </cell>
          <cell r="I36">
            <v>1083.3039151542071</v>
          </cell>
          <cell r="J36">
            <v>977.33787146106886</v>
          </cell>
          <cell r="K36">
            <v>1357.9810889960124</v>
          </cell>
          <cell r="M36">
            <v>19</v>
          </cell>
          <cell r="N36">
            <v>37.689430009764436</v>
          </cell>
          <cell r="O36">
            <v>408.68421052631584</v>
          </cell>
          <cell r="P36">
            <v>396.94736842105266</v>
          </cell>
          <cell r="Q36">
            <v>389.02141555672779</v>
          </cell>
          <cell r="R36">
            <v>442.69800030440746</v>
          </cell>
        </row>
        <row r="37">
          <cell r="C37">
            <v>1960</v>
          </cell>
          <cell r="F37">
            <v>1.8321749434823595</v>
          </cell>
          <cell r="H37">
            <v>889.51013480681127</v>
          </cell>
          <cell r="I37">
            <v>1253.063454936178</v>
          </cell>
          <cell r="J37">
            <v>1005.5018971830788</v>
          </cell>
          <cell r="K37">
            <v>1405.7437814234713</v>
          </cell>
          <cell r="M37">
            <v>20</v>
          </cell>
          <cell r="N37">
            <v>36.678627850164716</v>
          </cell>
          <cell r="O37">
            <v>388.25</v>
          </cell>
          <cell r="P37">
            <v>377.1</v>
          </cell>
          <cell r="Q37">
            <v>381.00378803517128</v>
          </cell>
          <cell r="R37">
            <v>431.62145186104146</v>
          </cell>
        </row>
        <row r="38">
          <cell r="C38">
            <v>1970</v>
          </cell>
          <cell r="D38">
            <v>8.0735526752234161</v>
          </cell>
          <cell r="E38">
            <v>5.2072983146275673</v>
          </cell>
          <cell r="F38">
            <v>1.7089604881448834</v>
          </cell>
          <cell r="G38"/>
          <cell r="H38">
            <v>961.78229242619295</v>
          </cell>
          <cell r="I38">
            <v>1448.3518216757693</v>
          </cell>
          <cell r="J38">
            <v>1034.3279748865259</v>
          </cell>
          <cell r="K38">
            <v>1454.9304068189942</v>
          </cell>
          <cell r="M38">
            <v>21</v>
          </cell>
          <cell r="N38">
            <v>35.742321076798206</v>
          </cell>
          <cell r="O38">
            <v>369.76190476190476</v>
          </cell>
          <cell r="P38">
            <v>359.14285714285717</v>
          </cell>
          <cell r="Q38">
            <v>373.53081733742118</v>
          </cell>
          <cell r="R38">
            <v>421.34273259170823</v>
          </cell>
        </row>
        <row r="39">
          <cell r="C39">
            <v>1980</v>
          </cell>
          <cell r="F39">
            <v>1.5945942469263239</v>
          </cell>
          <cell r="H39">
            <v>1039.5152761260679</v>
          </cell>
          <cell r="I39">
            <v>1672.848411151929</v>
          </cell>
          <cell r="J39">
            <v>1063.8281878918649</v>
          </cell>
          <cell r="K39">
            <v>1505.5758636545834</v>
          </cell>
          <cell r="M39">
            <v>22</v>
          </cell>
          <cell r="N39">
            <v>34.871847532663672</v>
          </cell>
          <cell r="O39">
            <v>352.9545454545455</v>
          </cell>
          <cell r="P39">
            <v>342.81818181818187</v>
          </cell>
          <cell r="Q39">
            <v>366.54209974379057</v>
          </cell>
          <cell r="R39">
            <v>411.77031516524892</v>
          </cell>
        </row>
        <row r="40">
          <cell r="C40">
            <v>1990</v>
          </cell>
          <cell r="D40">
            <v>6.9139547333982057</v>
          </cell>
          <cell r="E40">
            <v>3.9062739740431716</v>
          </cell>
          <cell r="F40">
            <v>1.4884008534667739</v>
          </cell>
          <cell r="G40"/>
          <cell r="H40">
            <v>1123.0909514768412</v>
          </cell>
          <cell r="I40">
            <v>1930.7401503621845</v>
          </cell>
          <cell r="J40">
            <v>1094.01477719696</v>
          </cell>
          <cell r="K40">
            <v>1557.7157224957582</v>
          </cell>
          <cell r="M40">
            <v>23</v>
          </cell>
          <cell r="N40">
            <v>34.059888737404329</v>
          </cell>
          <cell r="O40">
            <v>337.60869565217394</v>
          </cell>
          <cell r="P40">
            <v>327.91304347826087</v>
          </cell>
          <cell r="Q40">
            <v>359.98629771481552</v>
          </cell>
          <cell r="R40">
            <v>402.82673668826146</v>
          </cell>
        </row>
        <row r="41">
          <cell r="C41">
            <v>2000</v>
          </cell>
          <cell r="F41">
            <v>1.3897595113493513</v>
          </cell>
          <cell r="H41">
            <v>1212.9157591598291</v>
          </cell>
          <cell r="I41">
            <v>2226.7883983314327</v>
          </cell>
          <cell r="J41">
            <v>1124.9001427226883</v>
          </cell>
          <cell r="K41">
            <v>1611.3862354524572</v>
          </cell>
        </row>
        <row r="42">
          <cell r="C42">
            <v>2010</v>
          </cell>
          <cell r="D42">
            <v>5.9300966727710769</v>
          </cell>
          <cell r="E42">
            <v>2.9387420044491375</v>
          </cell>
          <cell r="F42">
            <v>1.2980993431206669</v>
          </cell>
          <cell r="G42"/>
          <cell r="H42">
            <v>1309.4221609664739</v>
          </cell>
          <cell r="I42">
            <v>2566.404260252079</v>
          </cell>
          <cell r="J42">
            <v>1156.4968445620573</v>
          </cell>
          <cell r="K42">
            <v>1666.6243457142687</v>
          </cell>
        </row>
        <row r="43">
          <cell r="C43">
            <v>2020</v>
          </cell>
          <cell r="F43">
            <v>1.2128951561143577</v>
          </cell>
          <cell r="H43">
            <v>1413.0701629864966</v>
          </cell>
          <cell r="I43">
            <v>2955.7333225690363</v>
          </cell>
          <cell r="J43">
            <v>1188.8176042327839</v>
          </cell>
          <cell r="K43">
            <v>1723.4676971702218</v>
          </cell>
        </row>
        <row r="44">
          <cell r="C44">
            <v>2030</v>
          </cell>
          <cell r="D44">
            <v>5.0939780910442032</v>
          </cell>
          <cell r="E44">
            <v>2.2170935357275154</v>
          </cell>
          <cell r="F44">
            <v>1.1336635859145239</v>
          </cell>
          <cell r="G44"/>
          <cell r="H44">
            <v>1524.3489196884768</v>
          </cell>
          <cell r="I44">
            <v>3401.7509313269343</v>
          </cell>
          <cell r="J44">
            <v>1221.8753059333724</v>
          </cell>
          <cell r="K44">
            <v>1781.9546441135542</v>
          </cell>
        </row>
        <row r="45">
          <cell r="C45">
            <v>2040</v>
          </cell>
          <cell r="F45">
            <v>1.0599595821444254</v>
          </cell>
          <cell r="H45">
            <v>1643.778422753687</v>
          </cell>
          <cell r="I45">
            <v>3912.3692631737458</v>
          </cell>
          <cell r="J45">
            <v>1255.682997802634</v>
          </cell>
          <cell r="K45">
            <v>1842.1242610316745</v>
          </cell>
        </row>
        <row r="46">
          <cell r="C46">
            <v>2050</v>
          </cell>
          <cell r="D46">
            <v>4.3822735897624234</v>
          </cell>
          <cell r="E46">
            <v>1.6772830920628847</v>
          </cell>
          <cell r="F46">
            <v>0.99137320471934332</v>
          </cell>
          <cell r="G46"/>
          <cell r="H46">
            <v>1771.9112786887788</v>
          </cell>
          <cell r="I46">
            <v>4496.5575791526762</v>
          </cell>
          <cell r="J46">
            <v>1290.2538931826828</v>
          </cell>
          <cell r="K46">
            <v>1904.0163524817281</v>
          </cell>
        </row>
        <row r="63">
          <cell r="J63" t="str">
            <v>Zn</v>
          </cell>
          <cell r="K63" t="str">
            <v>Pb</v>
          </cell>
          <cell r="L63" t="str">
            <v xml:space="preserve">Ni </v>
          </cell>
          <cell r="M63" t="str">
            <v>FeNi</v>
          </cell>
        </row>
        <row r="66">
          <cell r="D66">
            <v>0.87075596507539821</v>
          </cell>
          <cell r="E66">
            <v>1.620444635241447</v>
          </cell>
          <cell r="F66">
            <v>0.31419377988937125</v>
          </cell>
          <cell r="G66">
            <v>0.38242496165170614</v>
          </cell>
        </row>
        <row r="67">
          <cell r="D67">
            <v>0.86584434000838151</v>
          </cell>
          <cell r="E67">
            <v>1.6112706400585708</v>
          </cell>
          <cell r="F67">
            <v>0.31242638816322277</v>
          </cell>
          <cell r="G67">
            <v>0.3802730313578806</v>
          </cell>
        </row>
        <row r="68">
          <cell r="D68">
            <v>0.86098781327910157</v>
          </cell>
          <cell r="E68">
            <v>1.6021999333758696</v>
          </cell>
          <cell r="F68">
            <v>0.3106787689368451</v>
          </cell>
          <cell r="G68">
            <v>0.37814518362710992</v>
          </cell>
        </row>
        <row r="69">
          <cell r="D69">
            <v>0.85618546292953734</v>
          </cell>
          <cell r="E69">
            <v>1.5932307806318935</v>
          </cell>
          <cell r="F69">
            <v>0.30895059225228838</v>
          </cell>
          <cell r="G69">
            <v>0.37604101644235222</v>
          </cell>
        </row>
        <row r="70">
          <cell r="D70">
            <v>0.85143638745566186</v>
          </cell>
          <cell r="E70">
            <v>1.5843614858848332</v>
          </cell>
          <cell r="F70">
            <v>0.30724153545225175</v>
          </cell>
          <cell r="G70">
            <v>0.37396013668447026</v>
          </cell>
        </row>
        <row r="71">
          <cell r="D71">
            <v>0.84673970524642428</v>
          </cell>
          <cell r="E71">
            <v>1.5755903907492819</v>
          </cell>
          <cell r="F71">
            <v>0.30555128298028755</v>
          </cell>
          <cell r="G71">
            <v>0.37190215988878172</v>
          </cell>
        </row>
        <row r="72">
          <cell r="D72">
            <v>0.84209455403483346</v>
          </cell>
          <cell r="E72">
            <v>1.566915873356356</v>
          </cell>
          <cell r="F72">
            <v>0.30387952618542435</v>
          </cell>
          <cell r="G72">
            <v>0.36986671000678317</v>
          </cell>
        </row>
        <row r="73">
          <cell r="D73">
            <v>0.83750009037184547</v>
          </cell>
          <cell r="E73">
            <v>1.5583363473571143</v>
          </cell>
          <cell r="F73">
            <v>0.30222596313489447</v>
          </cell>
          <cell r="G73">
            <v>0.36785341917777714</v>
          </cell>
        </row>
        <row r="74">
          <cell r="D74">
            <v>0.83295548911637152</v>
          </cell>
          <cell r="E74">
            <v>1.5498502609564424</v>
          </cell>
          <cell r="F74">
            <v>0.3005902984324349</v>
          </cell>
          <cell r="G74">
            <v>0.36586192750749369</v>
          </cell>
        </row>
        <row r="75">
          <cell r="D75">
            <v>0.8284599429396966</v>
          </cell>
          <cell r="E75">
            <v>1.5414560959746026</v>
          </cell>
          <cell r="F75">
            <v>0.29897224304191727</v>
          </cell>
          <cell r="G75">
            <v>0.36389188285292917</v>
          </cell>
        </row>
        <row r="76">
          <cell r="D76">
            <v>0.82401266184870536</v>
          </cell>
          <cell r="E76">
            <v>1.5331523669442015</v>
          </cell>
          <cell r="F76">
            <v>0.29737151411743934</v>
          </cell>
          <cell r="G76">
            <v>0.36194294061531185</v>
          </cell>
        </row>
        <row r="77">
          <cell r="D77">
            <v>0.81961287272225292</v>
          </cell>
          <cell r="E77">
            <v>1.5249376202324472</v>
          </cell>
          <cell r="F77">
            <v>0.2957878348383014</v>
          </cell>
          <cell r="G77">
            <v>0.36001476353886286</v>
          </cell>
        </row>
        <row r="78">
          <cell r="D78">
            <v>0.81525981886396703</v>
          </cell>
          <cell r="E78">
            <v>1.516810433194471</v>
          </cell>
          <cell r="F78">
            <v>0.29422093424968931</v>
          </cell>
          <cell r="G78">
            <v>0.35810702151659601</v>
          </cell>
        </row>
        <row r="79">
          <cell r="D79">
            <v>0.81095275956684088</v>
          </cell>
          <cell r="E79">
            <v>1.5087694133490315</v>
          </cell>
          <cell r="F79">
            <v>0.29267054710750973</v>
          </cell>
          <cell r="G79">
            <v>0.35621939140113579</v>
          </cell>
        </row>
        <row r="80">
          <cell r="D80">
            <v>0.80669096969505638</v>
          </cell>
          <cell r="E80">
            <v>1.5008131975869254</v>
          </cell>
          <cell r="F80">
            <v>0.29113641372948695</v>
          </cell>
          <cell r="G80">
            <v>0.35435155682319586</v>
          </cell>
          <cell r="I80">
            <v>1910</v>
          </cell>
          <cell r="J80">
            <v>596.55697592956164</v>
          </cell>
          <cell r="K80">
            <v>597.43911099950731</v>
          </cell>
          <cell r="L80">
            <v>870.17352034686155</v>
          </cell>
          <cell r="M80">
            <v>1179.0230574348109</v>
          </cell>
        </row>
        <row r="81">
          <cell r="D81">
            <v>0.80247373927602172</v>
          </cell>
          <cell r="E81">
            <v>1.492940451398983</v>
          </cell>
          <cell r="F81">
            <v>0.28961827984981259</v>
          </cell>
          <cell r="G81">
            <v>0.35250320801443191</v>
          </cell>
        </row>
        <row r="82">
          <cell r="D82">
            <v>0.79830037310553159</v>
          </cell>
          <cell r="E82">
            <v>1.4851498681287767</v>
          </cell>
          <cell r="F82">
            <v>0.28811589647836922</v>
          </cell>
          <cell r="G82">
            <v>0.35067404163580118</v>
          </cell>
          <cell r="I82">
            <v>1930</v>
          </cell>
          <cell r="J82">
            <v>696.91502184187618</v>
          </cell>
          <cell r="K82">
            <v>797.06811628540186</v>
          </cell>
          <cell r="L82">
            <v>920.53308729460548</v>
          </cell>
          <cell r="M82">
            <v>1262.5592928987808</v>
          </cell>
        </row>
        <row r="83">
          <cell r="D83">
            <v>0.7941701903670273</v>
          </cell>
          <cell r="E83">
            <v>1.477440168252131</v>
          </cell>
          <cell r="F83">
            <v>0.28662901976519439</v>
          </cell>
          <cell r="G83">
            <v>0.34886376061225022</v>
          </cell>
        </row>
        <row r="84">
          <cell r="D84">
            <v>0.79008252425978309</v>
          </cell>
          <cell r="E84">
            <v>1.4698100986737295</v>
          </cell>
          <cell r="F84">
            <v>0.2851574108678312</v>
          </cell>
          <cell r="G84">
            <v>0.34707207397122186</v>
          </cell>
          <cell r="I84">
            <v>1950</v>
          </cell>
          <cell r="J84">
            <v>814.15617831315194</v>
          </cell>
          <cell r="K84">
            <v>1063.4013915424478</v>
          </cell>
          <cell r="L84">
            <v>973.80711431711006</v>
          </cell>
          <cell r="M84">
            <v>1352.0142443636694</v>
          </cell>
        </row>
        <row r="85">
          <cell r="D85">
            <v>0.78603672164203608</v>
          </cell>
          <cell r="E85">
            <v>1.4622584320518994</v>
          </cell>
          <cell r="F85">
            <v>0.2837008358242965</v>
          </cell>
          <cell r="G85">
            <v>0.34529869668755708</v>
          </cell>
        </row>
        <row r="86">
          <cell r="D86">
            <v>0.78203214268044441</v>
          </cell>
          <cell r="E86">
            <v>1.4547839661355422</v>
          </cell>
          <cell r="F86">
            <v>0.28225906542798107</v>
          </cell>
          <cell r="G86">
            <v>0.34354334953117238</v>
          </cell>
          <cell r="I86">
            <v>1970</v>
          </cell>
          <cell r="J86">
            <v>951.12067025565068</v>
          </cell>
          <cell r="K86">
            <v>1418.7275797762643</v>
          </cell>
          <cell r="L86">
            <v>1030.1642700118657</v>
          </cell>
          <cell r="M86">
            <v>1447.8072651664449</v>
          </cell>
        </row>
        <row r="87">
          <cell r="D87">
            <v>0.77806816051599892</v>
          </cell>
          <cell r="E87">
            <v>1.4473855231321275</v>
          </cell>
          <cell r="F87">
            <v>0.28083187510870022</v>
          </cell>
          <cell r="G87">
            <v>0.34180575892195364</v>
          </cell>
        </row>
        <row r="88">
          <cell r="D88">
            <v>0.77414416093335436</v>
          </cell>
          <cell r="E88">
            <v>1.4400619490825717</v>
          </cell>
          <cell r="F88">
            <v>0.27941904481474378</v>
          </cell>
          <cell r="G88">
            <v>0.34008565678611546</v>
          </cell>
          <cell r="I88">
            <v>1990</v>
          </cell>
          <cell r="J88">
            <v>1111.1265301233236</v>
          </cell>
          <cell r="K88">
            <v>1892.7828773087253</v>
          </cell>
          <cell r="L88">
            <v>1089.7829843369777</v>
          </cell>
          <cell r="M88">
            <v>1550.3874207000674</v>
          </cell>
        </row>
        <row r="89">
          <cell r="D89">
            <v>0.77025954204708036</v>
          </cell>
          <cell r="E89">
            <v>1.4328121132675342</v>
          </cell>
          <cell r="F89">
            <v>0.27802035890100996</v>
          </cell>
          <cell r="G89">
            <v>0.33838278041964376</v>
          </cell>
        </row>
        <row r="90">
          <cell r="D90">
            <v>0.76641371399128744</v>
          </cell>
          <cell r="E90">
            <v>1.4256349076207764</v>
          </cell>
          <cell r="F90">
            <v>0.27663560601842718</v>
          </cell>
          <cell r="G90">
            <v>0.33669687235369228</v>
          </cell>
          <cell r="I90">
            <v>2010</v>
          </cell>
          <cell r="J90">
            <v>1298.0499788865375</v>
          </cell>
          <cell r="K90">
            <v>2525.2395679782885</v>
          </cell>
          <cell r="L90">
            <v>1152.8520135305505</v>
          </cell>
          <cell r="M90">
            <v>1660.2355935744461</v>
          </cell>
          <cell r="P90">
            <v>0.8830345214323323</v>
          </cell>
          <cell r="Q90">
            <v>0.7940330333184169</v>
          </cell>
          <cell r="R90">
            <v>0.95598960099971919</v>
          </cell>
          <cell r="S90">
            <v>0.94670879655670315</v>
          </cell>
        </row>
        <row r="91">
          <cell r="D91">
            <v>0.76260609862148776</v>
          </cell>
          <cell r="E91">
            <v>1.4185292461655452</v>
          </cell>
          <cell r="F91">
            <v>0.2752645790075281</v>
          </cell>
          <cell r="G91">
            <v>0.33502768022475315</v>
          </cell>
          <cell r="I91">
            <v>2020</v>
          </cell>
          <cell r="P91">
            <v>0.81698434307870327</v>
          </cell>
          <cell r="Q91">
            <v>0.68744455549046979</v>
          </cell>
          <cell r="R91">
            <v>0.92947218602292792</v>
          </cell>
          <cell r="S91">
            <v>0.91485374512098372</v>
          </cell>
        </row>
        <row r="92">
          <cell r="D92">
            <v>0.75883612922635901</v>
          </cell>
          <cell r="E92">
            <v>1.4114940644693208</v>
          </cell>
          <cell r="F92">
            <v>0.27390707479582055</v>
          </cell>
          <cell r="G92">
            <v>0.33337495664951255</v>
          </cell>
          <cell r="I92">
            <v>2030</v>
          </cell>
          <cell r="J92">
            <v>1516.4193293992635</v>
          </cell>
          <cell r="K92">
            <v>3369.0260790768293</v>
          </cell>
          <cell r="L92">
            <v>1219.5710377236694</v>
          </cell>
          <cell r="M92">
            <v>1777.866737932424</v>
          </cell>
          <cell r="P92">
            <v>0.75587465793871433</v>
          </cell>
          <cell r="Q92">
            <v>0.59516417711047442</v>
          </cell>
          <cell r="R92">
            <v>0.90369031596871308</v>
          </cell>
          <cell r="S92">
            <v>0.88407055897865039</v>
          </cell>
        </row>
        <row r="93">
          <cell r="D93">
            <v>0.75510325024530367</v>
          </cell>
          <cell r="E93">
            <v>1.4045283191101987</v>
          </cell>
          <cell r="F93">
            <v>0.27256289429691272</v>
          </cell>
          <cell r="G93">
            <v>0.33173845910210442</v>
          </cell>
          <cell r="I93">
            <v>2040</v>
          </cell>
          <cell r="P93">
            <v>0.69933592161744562</v>
          </cell>
          <cell r="Q93">
            <v>0.51527122425584315</v>
          </cell>
          <cell r="R93">
            <v>0.87862358815704011</v>
          </cell>
          <cell r="S93">
            <v>0.85432317178683459</v>
          </cell>
        </row>
        <row r="94">
          <cell r="D94">
            <v>0.75140691699515649</v>
          </cell>
          <cell r="E94">
            <v>1.3976309871603476</v>
          </cell>
          <cell r="F94">
            <v>0.27123184231319097</v>
          </cell>
          <cell r="G94">
            <v>0.33011794979516118</v>
          </cell>
          <cell r="I94">
            <v>2050</v>
          </cell>
          <cell r="J94">
            <v>1771.5246870141611</v>
          </cell>
          <cell r="K94">
            <v>4494.7564046712969</v>
          </cell>
          <cell r="L94">
            <v>1290.1512931390412</v>
          </cell>
          <cell r="M94">
            <v>1903.8322934887403</v>
          </cell>
          <cell r="P94">
            <v>0.64702623130431158</v>
          </cell>
          <cell r="Q94">
            <v>0.44610284818407736</v>
          </cell>
          <cell r="R94">
            <v>0.85425216584115593</v>
          </cell>
          <cell r="S94">
            <v>0.82557673077035842</v>
          </cell>
        </row>
      </sheetData>
      <sheetData sheetId="2">
        <row r="12">
          <cell r="B12" t="str">
            <v>Kulczycka 2016</v>
          </cell>
          <cell r="D12" t="str">
            <v>Kulczycka 2016</v>
          </cell>
        </row>
        <row r="13">
          <cell r="B13" t="str">
            <v>Natural gas</v>
          </cell>
          <cell r="D13" t="str">
            <v>Electricity</v>
          </cell>
        </row>
        <row r="15">
          <cell r="A15">
            <v>2010</v>
          </cell>
          <cell r="B15">
            <v>6.1</v>
          </cell>
          <cell r="C15">
            <v>6.1</v>
          </cell>
          <cell r="D15">
            <v>1100</v>
          </cell>
          <cell r="E15">
            <v>1100</v>
          </cell>
        </row>
        <row r="16">
          <cell r="A16">
            <v>2015</v>
          </cell>
          <cell r="C16">
            <v>5.6547000000000001</v>
          </cell>
          <cell r="E16">
            <v>1006.5</v>
          </cell>
        </row>
        <row r="17">
          <cell r="A17">
            <v>2020</v>
          </cell>
          <cell r="C17">
            <v>5.2419069</v>
          </cell>
          <cell r="E17">
            <v>920.9475000000001</v>
          </cell>
        </row>
        <row r="18">
          <cell r="A18">
            <v>2025</v>
          </cell>
          <cell r="C18">
            <v>4.8592476963000006</v>
          </cell>
          <cell r="E18">
            <v>842.66696250000007</v>
          </cell>
        </row>
        <row r="19">
          <cell r="A19">
            <v>2030</v>
          </cell>
          <cell r="B19">
            <v>3.7</v>
          </cell>
          <cell r="C19">
            <v>4.5045226144701012</v>
          </cell>
          <cell r="D19">
            <v>660</v>
          </cell>
          <cell r="E19">
            <v>771.0402706875002</v>
          </cell>
        </row>
        <row r="20">
          <cell r="A20">
            <v>2035</v>
          </cell>
          <cell r="C20">
            <v>4.1756924636137835</v>
          </cell>
          <cell r="E20">
            <v>705.50184767906273</v>
          </cell>
        </row>
        <row r="21">
          <cell r="A21">
            <v>2040</v>
          </cell>
          <cell r="C21">
            <v>3.8708669137699787</v>
          </cell>
          <cell r="E21">
            <v>645.53419062634248</v>
          </cell>
        </row>
        <row r="22">
          <cell r="A22">
            <v>2045</v>
          </cell>
          <cell r="C22">
            <v>3.5882936290647702</v>
          </cell>
          <cell r="E22">
            <v>590.66378442310327</v>
          </cell>
        </row>
        <row r="23">
          <cell r="A23">
            <v>2050</v>
          </cell>
          <cell r="B23">
            <v>3.6</v>
          </cell>
          <cell r="C23">
            <v>3.3263481941430424</v>
          </cell>
          <cell r="D23">
            <v>590</v>
          </cell>
          <cell r="E23">
            <v>540.45736274713965</v>
          </cell>
        </row>
        <row r="38">
          <cell r="I38" t="str">
            <v>RER</v>
          </cell>
          <cell r="J38" t="str">
            <v>RAS</v>
          </cell>
          <cell r="K38" t="str">
            <v xml:space="preserve">RLA </v>
          </cell>
          <cell r="L38" t="str">
            <v>AU</v>
          </cell>
          <cell r="M38" t="str">
            <v>RNA</v>
          </cell>
          <cell r="N38" t="str">
            <v>RoW</v>
          </cell>
          <cell r="Q38" t="str">
            <v>RER</v>
          </cell>
          <cell r="R38" t="str">
            <v>RAS</v>
          </cell>
          <cell r="S38" t="str">
            <v xml:space="preserve">RLA </v>
          </cell>
          <cell r="T38" t="str">
            <v>AU</v>
          </cell>
          <cell r="U38" t="str">
            <v>RNA</v>
          </cell>
          <cell r="V38" t="str">
            <v>RoW</v>
          </cell>
        </row>
        <row r="39">
          <cell r="A39">
            <v>2010</v>
          </cell>
          <cell r="B39">
            <v>1100</v>
          </cell>
          <cell r="I39">
            <v>628.97885859322275</v>
          </cell>
          <cell r="J39">
            <v>707.17001468890669</v>
          </cell>
          <cell r="K39">
            <v>442.69992789468142</v>
          </cell>
          <cell r="L39">
            <v>528.94017358845053</v>
          </cell>
          <cell r="M39">
            <v>473.74641634443833</v>
          </cell>
          <cell r="N39">
            <v>566.70650198266583</v>
          </cell>
          <cell r="P39">
            <v>6.1</v>
          </cell>
          <cell r="Q39">
            <v>4.0004989155213817</v>
          </cell>
          <cell r="R39">
            <v>4.0455749596399322</v>
          </cell>
          <cell r="S39">
            <v>2.366492316223916</v>
          </cell>
          <cell r="T39">
            <v>2.9412118787354382</v>
          </cell>
          <cell r="U39">
            <v>11.032361798015302</v>
          </cell>
          <cell r="V39">
            <v>4.9470958420109472</v>
          </cell>
        </row>
        <row r="40">
          <cell r="A40">
            <v>2015</v>
          </cell>
          <cell r="B40">
            <v>1006.5</v>
          </cell>
          <cell r="I40">
            <v>576.40879262360988</v>
          </cell>
          <cell r="J40">
            <v>648.0647302806583</v>
          </cell>
          <cell r="K40">
            <v>405.69905879358282</v>
          </cell>
          <cell r="L40">
            <v>484.73134297415095</v>
          </cell>
          <cell r="M40">
            <v>434.15068109858737</v>
          </cell>
          <cell r="N40">
            <v>519.34116086250526</v>
          </cell>
          <cell r="P40">
            <v>5.6547000000000009</v>
          </cell>
          <cell r="Q40">
            <v>3.7126629967477833</v>
          </cell>
          <cell r="R40">
            <v>3.7544958192463498</v>
          </cell>
          <cell r="S40">
            <v>2.1962231811747452</v>
          </cell>
          <cell r="T40">
            <v>2.7295916680314689</v>
          </cell>
          <cell r="U40">
            <v>10.238583306524168</v>
          </cell>
          <cell r="V40">
            <v>4.5911522692176812</v>
          </cell>
        </row>
        <row r="41">
          <cell r="A41">
            <v>2018</v>
          </cell>
          <cell r="B41">
            <v>954.25937577230013</v>
          </cell>
          <cell r="I41">
            <v>547</v>
          </cell>
          <cell r="J41">
            <v>615</v>
          </cell>
          <cell r="K41">
            <v>385</v>
          </cell>
          <cell r="L41">
            <v>460</v>
          </cell>
          <cell r="M41">
            <v>412.00000000000006</v>
          </cell>
          <cell r="N41">
            <v>492.84399999999994</v>
          </cell>
          <cell r="P41">
            <v>5.4032792064354123</v>
          </cell>
          <cell r="Q41">
            <v>3.55</v>
          </cell>
          <cell r="R41">
            <v>3.59</v>
          </cell>
          <cell r="S41">
            <v>2.1</v>
          </cell>
          <cell r="T41">
            <v>2.61</v>
          </cell>
          <cell r="U41">
            <v>9.7899999999999991</v>
          </cell>
          <cell r="V41">
            <v>4.3899999999999997</v>
          </cell>
        </row>
        <row r="42">
          <cell r="A42">
            <v>2020</v>
          </cell>
          <cell r="B42">
            <v>920.94750000000022</v>
          </cell>
          <cell r="I42">
            <v>527.90498609699182</v>
          </cell>
          <cell r="J42">
            <v>593.5312000907677</v>
          </cell>
          <cell r="K42">
            <v>371.5601821706432</v>
          </cell>
          <cell r="L42">
            <v>443.94203584024899</v>
          </cell>
          <cell r="M42">
            <v>397.61764949170123</v>
          </cell>
          <cell r="N42">
            <v>475.63949719924273</v>
          </cell>
          <cell r="P42">
            <v>5.2419069000000027</v>
          </cell>
          <cell r="Q42">
            <v>3.4439770339531215</v>
          </cell>
          <cell r="R42">
            <v>3.4827824089835793</v>
          </cell>
          <cell r="S42">
            <v>2.0372821890990296</v>
          </cell>
          <cell r="T42">
            <v>2.5320507207373653</v>
          </cell>
          <cell r="U42">
            <v>9.4976155387045225</v>
          </cell>
          <cell r="V42">
            <v>4.2588899095927326</v>
          </cell>
        </row>
        <row r="43">
          <cell r="A43">
            <v>2025</v>
          </cell>
          <cell r="B43">
            <v>842.6669625000003</v>
          </cell>
          <cell r="I43">
            <v>483.03306227874754</v>
          </cell>
          <cell r="J43">
            <v>543.08104808305245</v>
          </cell>
          <cell r="K43">
            <v>339.97756668613852</v>
          </cell>
          <cell r="L43">
            <v>406.20696279382787</v>
          </cell>
          <cell r="M43">
            <v>363.82014928490673</v>
          </cell>
          <cell r="N43">
            <v>435.21013993730713</v>
          </cell>
          <cell r="P43">
            <v>4.8592476963000024</v>
          </cell>
          <cell r="Q43">
            <v>3.1925667104745439</v>
          </cell>
          <cell r="R43">
            <v>3.2285392931277781</v>
          </cell>
          <cell r="S43">
            <v>1.8885605892948008</v>
          </cell>
          <cell r="T43">
            <v>2.3472110181235379</v>
          </cell>
          <cell r="U43">
            <v>8.8042896043790932</v>
          </cell>
          <cell r="V43">
            <v>3.9479909461924643</v>
          </cell>
        </row>
        <row r="44">
          <cell r="A44">
            <v>2030</v>
          </cell>
          <cell r="B44">
            <v>771.04027068750042</v>
          </cell>
          <cell r="I44">
            <v>441.97525198505406</v>
          </cell>
          <cell r="J44">
            <v>496.91915899599309</v>
          </cell>
          <cell r="K44">
            <v>311.07947351781678</v>
          </cell>
          <cell r="L44">
            <v>371.67937095635256</v>
          </cell>
          <cell r="M44">
            <v>332.89543659568972</v>
          </cell>
          <cell r="N44">
            <v>398.21727804263605</v>
          </cell>
          <cell r="P44">
            <v>4.5045226144701047</v>
          </cell>
          <cell r="Q44">
            <v>2.9595093406099036</v>
          </cell>
          <cell r="R44">
            <v>2.9928559247294517</v>
          </cell>
          <cell r="S44">
            <v>1.7506956662762811</v>
          </cell>
          <cell r="T44">
            <v>2.1758646138005204</v>
          </cell>
          <cell r="U44">
            <v>8.1615764632594239</v>
          </cell>
          <cell r="V44">
            <v>3.6597876071204158</v>
          </cell>
        </row>
        <row r="45">
          <cell r="A45">
            <v>2035</v>
          </cell>
          <cell r="B45">
            <v>705.50184767906296</v>
          </cell>
          <cell r="I45">
            <v>404.4073555663245</v>
          </cell>
          <cell r="J45">
            <v>454.68103048133372</v>
          </cell>
          <cell r="K45">
            <v>284.63771826880242</v>
          </cell>
          <cell r="L45">
            <v>340.08662442506267</v>
          </cell>
          <cell r="M45">
            <v>304.59932448505612</v>
          </cell>
          <cell r="N45">
            <v>364.36880940901204</v>
          </cell>
          <cell r="P45">
            <v>4.175692463613788</v>
          </cell>
          <cell r="Q45">
            <v>2.7434651587453813</v>
          </cell>
          <cell r="R45">
            <v>2.7743774422242025</v>
          </cell>
          <cell r="S45">
            <v>1.6228948826381131</v>
          </cell>
          <cell r="T45">
            <v>2.0170264969930831</v>
          </cell>
          <cell r="U45">
            <v>7.5657813814414885</v>
          </cell>
          <cell r="V45">
            <v>3.3926231118006265</v>
          </cell>
        </row>
        <row r="46">
          <cell r="A46">
            <v>2040</v>
          </cell>
          <cell r="B46">
            <v>645.53419062634271</v>
          </cell>
          <cell r="I46">
            <v>370.03273034318693</v>
          </cell>
          <cell r="J46">
            <v>416.03314289042044</v>
          </cell>
          <cell r="K46">
            <v>260.44351221595423</v>
          </cell>
          <cell r="L46">
            <v>311.17926134893236</v>
          </cell>
          <cell r="M46">
            <v>278.70838190382642</v>
          </cell>
          <cell r="N46">
            <v>333.39746060924608</v>
          </cell>
          <cell r="P46">
            <v>3.8708669137699827</v>
          </cell>
          <cell r="Q46">
            <v>2.5431922021569693</v>
          </cell>
          <cell r="R46">
            <v>2.5718478889418366</v>
          </cell>
          <cell r="S46">
            <v>1.5044235562055313</v>
          </cell>
          <cell r="T46">
            <v>1.8697835627125887</v>
          </cell>
          <cell r="U46">
            <v>7.0134793405962617</v>
          </cell>
          <cell r="V46">
            <v>3.1449616246391816</v>
          </cell>
        </row>
        <row r="47">
          <cell r="A47">
            <v>2045</v>
          </cell>
          <cell r="B47">
            <v>590.66378442310361</v>
          </cell>
          <cell r="I47">
            <v>338.57994826401608</v>
          </cell>
          <cell r="J47">
            <v>380.67032574473467</v>
          </cell>
          <cell r="K47">
            <v>238.30581367759814</v>
          </cell>
          <cell r="L47">
            <v>284.72902413427312</v>
          </cell>
          <cell r="M47">
            <v>255.01816944200118</v>
          </cell>
          <cell r="N47">
            <v>305.05867645746019</v>
          </cell>
          <cell r="P47">
            <v>3.5882936290647751</v>
          </cell>
          <cell r="Q47">
            <v>2.3575391713995111</v>
          </cell>
          <cell r="R47">
            <v>2.3841029930490829</v>
          </cell>
          <cell r="S47">
            <v>1.3946006366025279</v>
          </cell>
          <cell r="T47">
            <v>1.73328936263457</v>
          </cell>
          <cell r="U47">
            <v>6.5014953487327363</v>
          </cell>
          <cell r="V47">
            <v>2.9153794260405221</v>
          </cell>
        </row>
        <row r="48">
          <cell r="A48">
            <v>2050</v>
          </cell>
          <cell r="B48">
            <v>540.45736274713988</v>
          </cell>
          <cell r="I48">
            <v>309.80065266157482</v>
          </cell>
          <cell r="J48">
            <v>348.31334805643235</v>
          </cell>
          <cell r="K48">
            <v>218.04981951500235</v>
          </cell>
          <cell r="L48">
            <v>260.52705708285993</v>
          </cell>
          <cell r="M48">
            <v>233.34162503943111</v>
          </cell>
          <cell r="N48">
            <v>279.12868895857611</v>
          </cell>
          <cell r="P48">
            <v>3.3263481941430477</v>
          </cell>
          <cell r="Q48">
            <v>2.1854388118873476</v>
          </cell>
          <cell r="R48">
            <v>2.2100634745565011</v>
          </cell>
          <cell r="S48">
            <v>1.2927947901305439</v>
          </cell>
          <cell r="T48">
            <v>1.6067592391622472</v>
          </cell>
          <cell r="U48">
            <v>6.0268861882752489</v>
          </cell>
          <cell r="V48">
            <v>2.702556727939565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Sheet"/>
      <sheetName val=" Oregrades,prod. of 6 EIregions"/>
      <sheetName val="E(G) of 6 EIregions"/>
    </sheetNames>
    <sheetDataSet>
      <sheetData sheetId="0"/>
      <sheetData sheetId="1">
        <row r="5">
          <cell r="B5" t="str">
            <v>RLA</v>
          </cell>
          <cell r="C5" t="str">
            <v>RAS</v>
          </cell>
          <cell r="D5" t="str">
            <v>RoW</v>
          </cell>
          <cell r="E5" t="str">
            <v>RNA</v>
          </cell>
          <cell r="F5" t="str">
            <v>AU</v>
          </cell>
          <cell r="G5" t="str">
            <v>RER</v>
          </cell>
          <cell r="K5" t="str">
            <v>RLA</v>
          </cell>
          <cell r="L5" t="str">
            <v>RAS</v>
          </cell>
          <cell r="M5" t="str">
            <v>RoW</v>
          </cell>
          <cell r="N5" t="str">
            <v>RNA</v>
          </cell>
          <cell r="O5" t="str">
            <v>AU</v>
          </cell>
          <cell r="P5" t="str">
            <v>RER</v>
          </cell>
          <cell r="T5" t="str">
            <v>RLA</v>
          </cell>
          <cell r="U5" t="str">
            <v>RAS</v>
          </cell>
          <cell r="V5" t="str">
            <v>RoW</v>
          </cell>
          <cell r="W5" t="str">
            <v>RNA</v>
          </cell>
          <cell r="X5" t="str">
            <v>AU</v>
          </cell>
          <cell r="Y5" t="str">
            <v>RER</v>
          </cell>
          <cell r="Z5" t="str">
            <v>Global average weighed by production shares</v>
          </cell>
        </row>
        <row r="6">
          <cell r="A6">
            <v>1994</v>
          </cell>
          <cell r="B6">
            <v>4246.252125</v>
          </cell>
          <cell r="C6">
            <v>2358.1898530000003</v>
          </cell>
          <cell r="D6">
            <v>868.13279999999997</v>
          </cell>
          <cell r="E6">
            <v>2542.924</v>
          </cell>
          <cell r="F6">
            <v>506.399</v>
          </cell>
          <cell r="G6">
            <v>946.29349999999999</v>
          </cell>
          <cell r="J6">
            <v>1994</v>
          </cell>
          <cell r="K6">
            <v>0.37026345498315816</v>
          </cell>
          <cell r="L6">
            <v>0.20562875137283704</v>
          </cell>
          <cell r="M6">
            <v>7.569919082753547E-2</v>
          </cell>
          <cell r="N6">
            <v>0.22173714567162978</v>
          </cell>
          <cell r="O6">
            <v>4.4156832383102147E-2</v>
          </cell>
          <cell r="P6">
            <v>8.2514624761737432E-2</v>
          </cell>
          <cell r="S6">
            <v>1994</v>
          </cell>
          <cell r="T6">
            <v>1.39</v>
          </cell>
          <cell r="U6">
            <v>1.3149999999999999</v>
          </cell>
          <cell r="V6">
            <v>0.82</v>
          </cell>
          <cell r="W6">
            <v>0.58899999999999997</v>
          </cell>
          <cell r="X6">
            <v>2.37</v>
          </cell>
          <cell r="Y6">
            <v>1.78</v>
          </cell>
          <cell r="Z6">
            <v>1.2292722505848841</v>
          </cell>
        </row>
        <row r="7">
          <cell r="A7">
            <v>1995</v>
          </cell>
          <cell r="B7">
            <v>4455.6350000000002</v>
          </cell>
          <cell r="C7">
            <v>2435.4182500000002</v>
          </cell>
          <cell r="D7">
            <v>788.97300000000007</v>
          </cell>
          <cell r="E7">
            <v>2584.5929999999998</v>
          </cell>
          <cell r="F7">
            <v>535.20399999999995</v>
          </cell>
          <cell r="G7">
            <v>919.41849999999999</v>
          </cell>
          <cell r="J7">
            <v>1995</v>
          </cell>
          <cell r="K7">
            <v>0.3801982325349676</v>
          </cell>
          <cell r="L7">
            <v>0.20781363691895854</v>
          </cell>
          <cell r="M7">
            <v>6.7322870952807173E-2</v>
          </cell>
          <cell r="N7">
            <v>0.22054268144097292</v>
          </cell>
          <cell r="O7">
            <v>4.5668824947654993E-2</v>
          </cell>
          <cell r="P7">
            <v>7.8453753204638862E-2</v>
          </cell>
          <cell r="S7">
            <v>1995</v>
          </cell>
          <cell r="T7"/>
          <cell r="U7"/>
          <cell r="V7"/>
          <cell r="W7"/>
          <cell r="X7"/>
          <cell r="Y7"/>
        </row>
        <row r="8">
          <cell r="A8">
            <v>1996</v>
          </cell>
          <cell r="B8">
            <v>4679.5940000000001</v>
          </cell>
          <cell r="C8">
            <v>2526.9333000000001</v>
          </cell>
          <cell r="D8">
            <v>752.70655999999997</v>
          </cell>
          <cell r="E8">
            <v>2581.5079999999998</v>
          </cell>
          <cell r="F8">
            <v>565.13099999999997</v>
          </cell>
          <cell r="G8">
            <v>893.26660000000004</v>
          </cell>
          <cell r="J8">
            <v>1996</v>
          </cell>
          <cell r="K8">
            <v>0.38999413379599146</v>
          </cell>
          <cell r="L8">
            <v>0.21059287696619541</v>
          </cell>
          <cell r="M8">
            <v>6.2730045142753932E-2</v>
          </cell>
          <cell r="N8">
            <v>0.21514109479314278</v>
          </cell>
          <cell r="O8">
            <v>4.7097627449360441E-2</v>
          </cell>
          <cell r="P8">
            <v>7.44442218525561E-2</v>
          </cell>
          <cell r="S8">
            <v>1996</v>
          </cell>
          <cell r="T8"/>
          <cell r="U8"/>
          <cell r="V8"/>
          <cell r="W8"/>
          <cell r="X8"/>
          <cell r="Y8"/>
        </row>
        <row r="9">
          <cell r="A9">
            <v>1997</v>
          </cell>
          <cell r="B9">
            <v>4925.7589220000009</v>
          </cell>
          <cell r="C9">
            <v>2637.799</v>
          </cell>
          <cell r="D9">
            <v>715.05200000000002</v>
          </cell>
          <cell r="E9">
            <v>2506.1849999999999</v>
          </cell>
          <cell r="F9">
            <v>597.94899999999996</v>
          </cell>
          <cell r="G9">
            <v>873.87184999999999</v>
          </cell>
          <cell r="J9">
            <v>1997</v>
          </cell>
          <cell r="K9">
            <v>0.4018857255240717</v>
          </cell>
          <cell r="L9">
            <v>0.21521430132663538</v>
          </cell>
          <cell r="M9">
            <v>5.834008451448093E-2</v>
          </cell>
          <cell r="N9">
            <v>0.20447610063173641</v>
          </cell>
          <cell r="O9">
            <v>4.8785815850244954E-2</v>
          </cell>
          <cell r="P9">
            <v>7.1297972152830569E-2</v>
          </cell>
          <cell r="S9">
            <v>1997</v>
          </cell>
          <cell r="T9"/>
          <cell r="U9"/>
          <cell r="V9"/>
          <cell r="W9"/>
          <cell r="X9"/>
          <cell r="Y9"/>
        </row>
        <row r="10">
          <cell r="A10">
            <v>1998</v>
          </cell>
          <cell r="B10">
            <v>5198.2538799999993</v>
          </cell>
          <cell r="C10">
            <v>2742.9913000000001</v>
          </cell>
          <cell r="D10">
            <v>678.78489999999999</v>
          </cell>
          <cell r="E10">
            <v>2360.4790000000003</v>
          </cell>
          <cell r="F10">
            <v>639.55999999999995</v>
          </cell>
          <cell r="G10">
            <v>861.43299999999999</v>
          </cell>
          <cell r="J10">
            <v>1998</v>
          </cell>
          <cell r="K10">
            <v>0.41647662650551753</v>
          </cell>
          <cell r="L10">
            <v>0.21976451891918447</v>
          </cell>
          <cell r="M10">
            <v>5.4383270190505796E-2</v>
          </cell>
          <cell r="N10">
            <v>0.18911818344222883</v>
          </cell>
          <cell r="O10">
            <v>5.1240627602411139E-2</v>
          </cell>
          <cell r="P10">
            <v>6.9016773340152354E-2</v>
          </cell>
          <cell r="S10">
            <v>1998</v>
          </cell>
          <cell r="T10"/>
          <cell r="U10"/>
          <cell r="V10"/>
          <cell r="W10"/>
          <cell r="X10"/>
          <cell r="Y10"/>
        </row>
        <row r="11">
          <cell r="A11">
            <v>1999</v>
          </cell>
          <cell r="B11">
            <v>5463.8344000000006</v>
          </cell>
          <cell r="C11">
            <v>2863.7069999999999</v>
          </cell>
          <cell r="D11">
            <v>643.62599999999998</v>
          </cell>
          <cell r="E11">
            <v>2193.0369999999998</v>
          </cell>
          <cell r="F11">
            <v>684.93899999999996</v>
          </cell>
          <cell r="G11">
            <v>844.84910000000002</v>
          </cell>
          <cell r="J11">
            <v>1999</v>
          </cell>
          <cell r="K11">
            <v>0.43042678652913974</v>
          </cell>
          <cell r="L11">
            <v>0.22559545391254957</v>
          </cell>
          <cell r="M11">
            <v>5.0703196807466204E-2</v>
          </cell>
          <cell r="N11">
            <v>0.17276180051311671</v>
          </cell>
          <cell r="O11">
            <v>5.3957728429412571E-2</v>
          </cell>
          <cell r="P11">
            <v>6.6555033808315234E-2</v>
          </cell>
          <cell r="S11">
            <v>1999</v>
          </cell>
          <cell r="T11"/>
          <cell r="U11"/>
          <cell r="V11"/>
          <cell r="W11"/>
          <cell r="X11"/>
          <cell r="Y11"/>
        </row>
        <row r="12">
          <cell r="A12">
            <v>2000</v>
          </cell>
          <cell r="B12">
            <v>5728.0300000000007</v>
          </cell>
          <cell r="C12">
            <v>3000.2037223000002</v>
          </cell>
          <cell r="D12">
            <v>608.14112499999999</v>
          </cell>
          <cell r="E12">
            <v>2051.6259999999997</v>
          </cell>
          <cell r="F12">
            <v>732.22799999999995</v>
          </cell>
          <cell r="G12">
            <v>829.30509999999992</v>
          </cell>
          <cell r="J12">
            <v>2000</v>
          </cell>
          <cell r="K12">
            <v>0.44233483794173956</v>
          </cell>
          <cell r="L12">
            <v>0.23168430111151203</v>
          </cell>
          <cell r="M12">
            <v>4.6962394745240887E-2</v>
          </cell>
          <cell r="N12">
            <v>0.15843241991174264</v>
          </cell>
          <cell r="O12">
            <v>5.6544737670089718E-2</v>
          </cell>
          <cell r="P12">
            <v>6.4041308619675177E-2</v>
          </cell>
          <cell r="S12">
            <v>2000</v>
          </cell>
          <cell r="T12"/>
          <cell r="U12"/>
          <cell r="V12"/>
          <cell r="W12"/>
          <cell r="X12"/>
          <cell r="Y12"/>
        </row>
        <row r="13">
          <cell r="A13">
            <v>2001</v>
          </cell>
          <cell r="B13">
            <v>5993.9220000000005</v>
          </cell>
          <cell r="C13">
            <v>3123.7905000000001</v>
          </cell>
          <cell r="D13">
            <v>633.765625</v>
          </cell>
          <cell r="E13">
            <v>1972.529</v>
          </cell>
          <cell r="F13">
            <v>782.26700000000005</v>
          </cell>
          <cell r="G13">
            <v>814.41409999999996</v>
          </cell>
          <cell r="J13">
            <v>2001</v>
          </cell>
          <cell r="K13">
            <v>0.44997089480337266</v>
          </cell>
          <cell r="L13">
            <v>0.23450668968719893</v>
          </cell>
          <cell r="M13">
            <v>4.7577543614492929E-2</v>
          </cell>
          <cell r="N13">
            <v>0.14808011167906451</v>
          </cell>
          <cell r="O13">
            <v>5.8725719481359601E-2</v>
          </cell>
          <cell r="P13">
            <v>6.1139040734511291E-2</v>
          </cell>
          <cell r="S13">
            <v>2001</v>
          </cell>
          <cell r="T13"/>
          <cell r="U13"/>
          <cell r="V13"/>
          <cell r="W13"/>
          <cell r="X13"/>
          <cell r="Y13"/>
        </row>
        <row r="14">
          <cell r="A14">
            <v>2002</v>
          </cell>
          <cell r="B14">
            <v>6239.6</v>
          </cell>
          <cell r="C14">
            <v>3253.7984999999999</v>
          </cell>
          <cell r="D14">
            <v>717.90729999999996</v>
          </cell>
          <cell r="E14">
            <v>1949.0280000000002</v>
          </cell>
          <cell r="F14">
            <v>837.50699999999995</v>
          </cell>
          <cell r="G14">
            <v>799.71129999999994</v>
          </cell>
          <cell r="J14">
            <v>2002</v>
          </cell>
          <cell r="K14">
            <v>0.45222514506758049</v>
          </cell>
          <cell r="L14">
            <v>0.23582433147688564</v>
          </cell>
          <cell r="M14">
            <v>5.2031497674141773E-2</v>
          </cell>
          <cell r="N14">
            <v>0.14125897013282523</v>
          </cell>
          <cell r="O14">
            <v>6.069968019906951E-2</v>
          </cell>
          <cell r="P14">
            <v>5.7960375449497295E-2</v>
          </cell>
          <cell r="S14">
            <v>2002</v>
          </cell>
          <cell r="T14"/>
          <cell r="U14"/>
          <cell r="V14"/>
          <cell r="W14"/>
          <cell r="X14"/>
          <cell r="Y14"/>
        </row>
        <row r="15">
          <cell r="A15">
            <v>2003</v>
          </cell>
          <cell r="B15">
            <v>6509.0820999999996</v>
          </cell>
          <cell r="C15">
            <v>3387.4535000000001</v>
          </cell>
          <cell r="D15">
            <v>822.16653999999994</v>
          </cell>
          <cell r="E15">
            <v>1934.395</v>
          </cell>
          <cell r="F15">
            <v>881.68399999999997</v>
          </cell>
          <cell r="G15">
            <v>786.11760000000004</v>
          </cell>
          <cell r="J15">
            <v>2003</v>
          </cell>
          <cell r="K15">
            <v>0.45451631340841392</v>
          </cell>
          <cell r="L15">
            <v>0.23653916988732235</v>
          </cell>
          <cell r="M15">
            <v>5.7410261389782023E-2</v>
          </cell>
          <cell r="N15">
            <v>0.1350749722569437</v>
          </cell>
          <cell r="O15">
            <v>6.1566247761905481E-2</v>
          </cell>
          <cell r="P15">
            <v>5.4893035295632581E-2</v>
          </cell>
          <cell r="S15">
            <v>2003</v>
          </cell>
          <cell r="T15"/>
          <cell r="U15"/>
          <cell r="V15"/>
          <cell r="W15"/>
          <cell r="X15"/>
          <cell r="Y15"/>
        </row>
        <row r="16">
          <cell r="A16">
            <v>2004</v>
          </cell>
          <cell r="B16">
            <v>6806.2725</v>
          </cell>
          <cell r="C16">
            <v>3539.886</v>
          </cell>
          <cell r="D16">
            <v>925.27762999999993</v>
          </cell>
          <cell r="E16">
            <v>1920.0080000000003</v>
          </cell>
          <cell r="F16">
            <v>912.33500000000004</v>
          </cell>
          <cell r="G16">
            <v>774.1789</v>
          </cell>
          <cell r="J16">
            <v>2004</v>
          </cell>
          <cell r="K16">
            <v>0.45747356500642045</v>
          </cell>
          <cell r="L16">
            <v>0.23792821520682836</v>
          </cell>
          <cell r="M16">
            <v>6.2191170867283319E-2</v>
          </cell>
          <cell r="N16">
            <v>0.1290505051922102</v>
          </cell>
          <cell r="O16">
            <v>6.132125108569083E-2</v>
          </cell>
          <cell r="P16">
            <v>5.2035292641566887E-2</v>
          </cell>
          <cell r="S16">
            <v>2004</v>
          </cell>
          <cell r="T16"/>
          <cell r="U16"/>
          <cell r="V16"/>
          <cell r="W16"/>
          <cell r="X16"/>
          <cell r="Y16"/>
        </row>
        <row r="17">
          <cell r="A17">
            <v>2005</v>
          </cell>
          <cell r="B17">
            <v>7105.6380399999998</v>
          </cell>
          <cell r="C17">
            <v>3690.5315000000001</v>
          </cell>
          <cell r="D17">
            <v>983.84012999999993</v>
          </cell>
          <cell r="E17">
            <v>1899.8489999999999</v>
          </cell>
          <cell r="F17">
            <v>925.697</v>
          </cell>
          <cell r="G17">
            <v>754.21929999999998</v>
          </cell>
          <cell r="J17">
            <v>2005</v>
          </cell>
          <cell r="K17">
            <v>0.4626134206964882</v>
          </cell>
          <cell r="L17">
            <v>0.24027249795053476</v>
          </cell>
          <cell r="M17">
            <v>6.4053030198788122E-2</v>
          </cell>
          <cell r="N17">
            <v>0.12368989804282268</v>
          </cell>
          <cell r="O17">
            <v>6.0267614714930945E-2</v>
          </cell>
          <cell r="P17">
            <v>4.9103538396435241E-2</v>
          </cell>
          <cell r="S17">
            <v>2005</v>
          </cell>
          <cell r="T17"/>
          <cell r="U17"/>
          <cell r="V17"/>
          <cell r="W17"/>
          <cell r="X17"/>
          <cell r="Y17"/>
        </row>
        <row r="18">
          <cell r="A18">
            <v>2006</v>
          </cell>
          <cell r="B18">
            <v>7413.4407500000007</v>
          </cell>
          <cell r="C18">
            <v>3834.1203</v>
          </cell>
          <cell r="D18">
            <v>997.85524999999996</v>
          </cell>
          <cell r="E18">
            <v>1874.6669999999999</v>
          </cell>
          <cell r="F18">
            <v>924.83100000000002</v>
          </cell>
          <cell r="G18">
            <v>704.84379999999999</v>
          </cell>
          <cell r="J18">
            <v>2006</v>
          </cell>
          <cell r="K18">
            <v>0.47070188017681364</v>
          </cell>
          <cell r="L18">
            <v>0.24343994845228764</v>
          </cell>
          <cell r="M18">
            <v>6.3356861969835587E-2</v>
          </cell>
          <cell r="N18">
            <v>0.11902830431408339</v>
          </cell>
          <cell r="O18">
            <v>5.8720330441138648E-2</v>
          </cell>
          <cell r="P18">
            <v>4.4752674645841067E-2</v>
          </cell>
          <cell r="S18">
            <v>2006</v>
          </cell>
          <cell r="T18"/>
          <cell r="U18"/>
          <cell r="V18"/>
          <cell r="W18"/>
          <cell r="X18"/>
          <cell r="Y18"/>
        </row>
        <row r="19">
          <cell r="A19">
            <v>2007</v>
          </cell>
          <cell r="B19">
            <v>7691.473750000001</v>
          </cell>
          <cell r="C19">
            <v>3967.4550000000004</v>
          </cell>
          <cell r="D19">
            <v>1050.8147100000001</v>
          </cell>
          <cell r="E19">
            <v>1845.259</v>
          </cell>
          <cell r="F19">
            <v>920.49900000000002</v>
          </cell>
          <cell r="G19">
            <v>639.21929999999998</v>
          </cell>
          <cell r="J19">
            <v>2007</v>
          </cell>
          <cell r="K19">
            <v>0.4772948823967087</v>
          </cell>
          <cell r="L19">
            <v>0.24620066702291402</v>
          </cell>
          <cell r="M19">
            <v>6.5208372248580004E-2</v>
          </cell>
          <cell r="N19">
            <v>0.11450766212346082</v>
          </cell>
          <cell r="O19">
            <v>5.7121622751593985E-2</v>
          </cell>
          <cell r="P19">
            <v>3.9666793456742462E-2</v>
          </cell>
          <cell r="S19">
            <v>2007</v>
          </cell>
          <cell r="T19"/>
          <cell r="U19"/>
          <cell r="V19"/>
          <cell r="W19"/>
          <cell r="X19"/>
          <cell r="Y19"/>
        </row>
        <row r="20">
          <cell r="A20">
            <v>2008</v>
          </cell>
          <cell r="B20">
            <v>7912.1887500000012</v>
          </cell>
          <cell r="C20">
            <v>4080.5236000000004</v>
          </cell>
          <cell r="D20">
            <v>1132.26613</v>
          </cell>
          <cell r="E20">
            <v>1806.4949999999999</v>
          </cell>
          <cell r="F20">
            <v>914.94299999999998</v>
          </cell>
          <cell r="G20">
            <v>552.65629999999999</v>
          </cell>
          <cell r="J20">
            <v>2008</v>
          </cell>
          <cell r="K20">
            <v>0.4824778117729655</v>
          </cell>
          <cell r="L20">
            <v>0.24882648273727589</v>
          </cell>
          <cell r="M20">
            <v>6.9044521308600476E-2</v>
          </cell>
          <cell r="N20">
            <v>0.11015836225833252</v>
          </cell>
          <cell r="O20">
            <v>5.5792361694732354E-2</v>
          </cell>
          <cell r="P20">
            <v>3.3700460228093462E-2</v>
          </cell>
          <cell r="S20">
            <v>2008</v>
          </cell>
          <cell r="T20"/>
          <cell r="U20"/>
          <cell r="V20"/>
          <cell r="W20"/>
          <cell r="X20"/>
          <cell r="Y20"/>
        </row>
        <row r="21">
          <cell r="A21">
            <v>2009</v>
          </cell>
          <cell r="B21">
            <v>8134.4107100000001</v>
          </cell>
          <cell r="C21">
            <v>4189.1530499999999</v>
          </cell>
          <cell r="D21">
            <v>1240.5317500000001</v>
          </cell>
          <cell r="E21">
            <v>1765.23</v>
          </cell>
          <cell r="F21">
            <v>909.37300000000005</v>
          </cell>
          <cell r="G21">
            <v>468.75049999999999</v>
          </cell>
          <cell r="J21">
            <v>2009</v>
          </cell>
          <cell r="K21">
            <v>0.48687329257334661</v>
          </cell>
          <cell r="L21">
            <v>0.2507356477636199</v>
          </cell>
          <cell r="M21">
            <v>7.4250219124265937E-2</v>
          </cell>
          <cell r="N21">
            <v>0.10565526783552937</v>
          </cell>
          <cell r="O21">
            <v>5.4429194992946447E-2</v>
          </cell>
          <cell r="P21">
            <v>2.8056377710291749E-2</v>
          </cell>
          <cell r="S21">
            <v>2009</v>
          </cell>
          <cell r="T21"/>
          <cell r="U21"/>
          <cell r="V21"/>
          <cell r="W21"/>
          <cell r="X21"/>
          <cell r="Y21"/>
        </row>
        <row r="22">
          <cell r="A22">
            <v>2010</v>
          </cell>
          <cell r="B22">
            <v>8342.5489999999991</v>
          </cell>
          <cell r="C22">
            <v>4268.3601999999992</v>
          </cell>
          <cell r="D22">
            <v>1362.21325</v>
          </cell>
          <cell r="E22">
            <v>1731.8889999999999</v>
          </cell>
          <cell r="F22">
            <v>903.46</v>
          </cell>
          <cell r="G22">
            <v>420.71924999999999</v>
          </cell>
          <cell r="J22">
            <v>2010</v>
          </cell>
          <cell r="K22">
            <v>0.48989697437588747</v>
          </cell>
          <cell r="L22">
            <v>0.2506496212999717</v>
          </cell>
          <cell r="M22">
            <v>7.9992835478670185E-2</v>
          </cell>
          <cell r="N22">
            <v>0.10170119241192127</v>
          </cell>
          <cell r="O22">
            <v>5.3053607532858288E-2</v>
          </cell>
          <cell r="P22">
            <v>2.4705768900691216E-2</v>
          </cell>
          <cell r="S22">
            <v>2010</v>
          </cell>
          <cell r="T22">
            <v>0.70036704034479813</v>
          </cell>
          <cell r="U22">
            <v>1.0733491860313835</v>
          </cell>
          <cell r="V22">
            <v>2.896433996075412</v>
          </cell>
          <cell r="W22">
            <v>1.3848956847753473</v>
          </cell>
          <cell r="X22">
            <v>2.2081233706038321</v>
          </cell>
          <cell r="Y22">
            <v>2.0387295695722338</v>
          </cell>
          <cell r="Z22">
            <v>1.1521990639345807</v>
          </cell>
        </row>
        <row r="23">
          <cell r="A23">
            <v>2011</v>
          </cell>
          <cell r="B23">
            <v>8526.4282999999996</v>
          </cell>
          <cell r="C23">
            <v>4313.0158400000009</v>
          </cell>
          <cell r="D23">
            <v>1498.0201999999999</v>
          </cell>
          <cell r="E23">
            <v>1708.4839999999999</v>
          </cell>
          <cell r="F23">
            <v>897.28899999999999</v>
          </cell>
          <cell r="G23">
            <v>416.06299999999999</v>
          </cell>
          <cell r="J23">
            <v>2011</v>
          </cell>
          <cell r="K23">
            <v>0.49117349968034485</v>
          </cell>
          <cell r="L23">
            <v>0.24845562640919211</v>
          </cell>
          <cell r="M23">
            <v>8.62949641206565E-2</v>
          </cell>
          <cell r="N23">
            <v>9.8418943536753165E-2</v>
          </cell>
          <cell r="O23">
            <v>5.1689237608985347E-2</v>
          </cell>
          <cell r="P23">
            <v>2.3967728644068154E-2</v>
          </cell>
          <cell r="S23">
            <v>2011</v>
          </cell>
          <cell r="T23">
            <v>0.69872800861807294</v>
          </cell>
          <cell r="U23">
            <v>1.0816511736509968</v>
          </cell>
          <cell r="V23">
            <v>2.8465774279272558</v>
          </cell>
          <cell r="W23">
            <v>1.3747178882828295</v>
          </cell>
          <cell r="X23">
            <v>2.2081233706038321</v>
          </cell>
          <cell r="Y23">
            <v>2.0822801779848343</v>
          </cell>
          <cell r="Z23">
            <v>1.1569263202987963</v>
          </cell>
        </row>
        <row r="24">
          <cell r="A24">
            <v>2012</v>
          </cell>
          <cell r="B24">
            <v>8763.3582999999999</v>
          </cell>
          <cell r="C24">
            <v>4341.4066829999992</v>
          </cell>
          <cell r="D24">
            <v>1670.44318</v>
          </cell>
          <cell r="E24">
            <v>1689.665</v>
          </cell>
          <cell r="F24">
            <v>893.63300000000004</v>
          </cell>
          <cell r="G24">
            <v>441.5</v>
          </cell>
          <cell r="J24">
            <v>2012</v>
          </cell>
          <cell r="K24">
            <v>0.49232332953996172</v>
          </cell>
          <cell r="L24">
            <v>0.24389916740727136</v>
          </cell>
          <cell r="M24">
            <v>9.3845089979365748E-2</v>
          </cell>
          <cell r="N24">
            <v>9.492496713356334E-2</v>
          </cell>
          <cell r="O24">
            <v>5.0204083741136621E-2</v>
          </cell>
          <cell r="P24">
            <v>2.4803362198701051E-2</v>
          </cell>
          <cell r="S24">
            <v>2012</v>
          </cell>
          <cell r="T24">
            <v>0.70111065556728192</v>
          </cell>
          <cell r="U24">
            <v>1.0811379263577945</v>
          </cell>
          <cell r="V24">
            <v>2.7873884303611702</v>
          </cell>
          <cell r="W24">
            <v>1.3633303538725696</v>
          </cell>
          <cell r="X24">
            <v>2.2081233706038321</v>
          </cell>
          <cell r="Y24">
            <v>2.2014561265513857</v>
          </cell>
          <cell r="Z24">
            <v>1.1653189037841085</v>
          </cell>
        </row>
        <row r="25">
          <cell r="A25">
            <v>2013</v>
          </cell>
          <cell r="B25">
            <v>9047.5921960000014</v>
          </cell>
          <cell r="C25">
            <v>4367.7100499999988</v>
          </cell>
          <cell r="D25">
            <v>1838.88068</v>
          </cell>
          <cell r="E25">
            <v>1686.5420000000001</v>
          </cell>
          <cell r="F25">
            <v>907.25699999999995</v>
          </cell>
          <cell r="G25">
            <v>471.1524</v>
          </cell>
          <cell r="J25">
            <v>2013</v>
          </cell>
          <cell r="K25">
            <v>0.49388754048049782</v>
          </cell>
          <cell r="L25">
            <v>0.23842338684099232</v>
          </cell>
          <cell r="M25">
            <v>0.10038032623572783</v>
          </cell>
          <cell r="N25">
            <v>9.2064503157571323E-2</v>
          </cell>
          <cell r="O25">
            <v>4.9525102215793426E-2</v>
          </cell>
          <cell r="P25">
            <v>2.5719141069417365E-2</v>
          </cell>
          <cell r="S25">
            <v>2013</v>
          </cell>
          <cell r="T25">
            <v>0.70311894616888382</v>
          </cell>
          <cell r="U25">
            <v>1.0866766387475246</v>
          </cell>
          <cell r="V25">
            <v>2.7477038482301226</v>
          </cell>
          <cell r="W25">
            <v>1.3499765889720057</v>
          </cell>
          <cell r="X25">
            <v>2.2081233706038321</v>
          </cell>
          <cell r="Y25">
            <v>2.316255461478069</v>
          </cell>
          <cell r="Z25">
            <v>1.1753807808231249</v>
          </cell>
        </row>
        <row r="26">
          <cell r="A26">
            <v>2014</v>
          </cell>
          <cell r="B26">
            <v>9370.0580000000009</v>
          </cell>
          <cell r="C26">
            <v>4411.8314699999992</v>
          </cell>
          <cell r="D26">
            <v>2054.058</v>
          </cell>
          <cell r="E26">
            <v>1703.6770000000001</v>
          </cell>
          <cell r="F26">
            <v>938.81399999999996</v>
          </cell>
          <cell r="G26">
            <v>494.42854999999997</v>
          </cell>
          <cell r="J26">
            <v>2014</v>
          </cell>
          <cell r="K26">
            <v>0.4938662137948196</v>
          </cell>
          <cell r="L26">
            <v>0.23253372647103493</v>
          </cell>
          <cell r="M26">
            <v>0.10826292082449858</v>
          </cell>
          <cell r="N26">
            <v>8.9795443050546417E-2</v>
          </cell>
          <cell r="O26">
            <v>4.9481925900306027E-2</v>
          </cell>
          <cell r="P26">
            <v>2.6059769958794558E-2</v>
          </cell>
          <cell r="S26">
            <v>2014</v>
          </cell>
          <cell r="T26">
            <v>0.70560739763871616</v>
          </cell>
          <cell r="U26">
            <v>1.0925425401161459</v>
          </cell>
          <cell r="V26">
            <v>2.7039200924986462</v>
          </cell>
          <cell r="W26">
            <v>1.3384843470893193</v>
          </cell>
          <cell r="X26">
            <v>2.2081233706038321</v>
          </cell>
          <cell r="Y26">
            <v>2.3902193587348814</v>
          </cell>
          <cell r="Z26">
            <v>1.1870034875744859</v>
          </cell>
        </row>
        <row r="27">
          <cell r="A27">
            <v>2015</v>
          </cell>
          <cell r="B27">
            <v>9723.24</v>
          </cell>
          <cell r="C27">
            <v>4506.0520619999998</v>
          </cell>
          <cell r="D27">
            <v>2254.3130000000001</v>
          </cell>
          <cell r="E27">
            <v>1725.3039999999999</v>
          </cell>
          <cell r="F27">
            <v>982.44500000000005</v>
          </cell>
          <cell r="G27">
            <v>487.803</v>
          </cell>
          <cell r="J27">
            <v>2015</v>
          </cell>
          <cell r="K27">
            <v>0.49408823606450869</v>
          </cell>
          <cell r="L27">
            <v>0.22897586760466901</v>
          </cell>
          <cell r="M27">
            <v>0.11455333136971738</v>
          </cell>
          <cell r="N27">
            <v>8.7671641349492666E-2</v>
          </cell>
          <cell r="O27">
            <v>4.9923124090364555E-2</v>
          </cell>
          <cell r="P27">
            <v>2.47877995212476E-2</v>
          </cell>
          <cell r="S27">
            <v>2015</v>
          </cell>
          <cell r="T27">
            <v>0.70974572508282274</v>
          </cell>
          <cell r="U27">
            <v>1.1000647840012627</v>
          </cell>
          <cell r="V27">
            <v>2.6661085691288893</v>
          </cell>
          <cell r="W27">
            <v>1.327823874227573</v>
          </cell>
          <cell r="X27">
            <v>2.2081233706038321</v>
          </cell>
          <cell r="Y27">
            <v>2.4584535959148375</v>
          </cell>
          <cell r="Z27">
            <v>1.1955654904674842</v>
          </cell>
        </row>
        <row r="28">
          <cell r="A28">
            <v>2016</v>
          </cell>
          <cell r="B28">
            <v>10063.298999999999</v>
          </cell>
          <cell r="C28">
            <v>4611.8730000000005</v>
          </cell>
          <cell r="D28">
            <v>2400.6880000000001</v>
          </cell>
          <cell r="E28">
            <v>1752.298</v>
          </cell>
          <cell r="F28">
            <v>1044</v>
          </cell>
          <cell r="G28">
            <v>477.02179999999998</v>
          </cell>
          <cell r="J28">
            <v>2016</v>
          </cell>
          <cell r="K28">
            <v>0.49453093927648129</v>
          </cell>
          <cell r="L28">
            <v>0.22663680036873038</v>
          </cell>
          <cell r="M28">
            <v>0.11797468122032125</v>
          </cell>
          <cell r="N28">
            <v>8.6111480522669523E-2</v>
          </cell>
          <cell r="O28">
            <v>5.1304279104163207E-2</v>
          </cell>
          <cell r="P28">
            <v>2.3441819507634406E-2</v>
          </cell>
          <cell r="S28">
            <v>2016</v>
          </cell>
          <cell r="T28">
            <v>0.71353434672827498</v>
          </cell>
          <cell r="U28">
            <v>1.1051414387922363</v>
          </cell>
          <cell r="V28">
            <v>2.254593880250245</v>
          </cell>
          <cell r="W28">
            <v>1.3196831602650021</v>
          </cell>
          <cell r="X28">
            <v>2.2081233706038321</v>
          </cell>
          <cell r="Y28">
            <v>2.5045724441907895</v>
          </cell>
          <cell r="Z28">
            <v>1.1549533082737962</v>
          </cell>
        </row>
        <row r="29">
          <cell r="A29">
            <v>2017</v>
          </cell>
          <cell r="B29">
            <v>10399.741</v>
          </cell>
          <cell r="C29">
            <v>4711.6607999999997</v>
          </cell>
          <cell r="D29">
            <v>2577.3130000000001</v>
          </cell>
          <cell r="E29">
            <v>1779.0420000000001</v>
          </cell>
          <cell r="F29">
            <v>1102.8800000000001</v>
          </cell>
          <cell r="G29">
            <v>468.95276000000001</v>
          </cell>
          <cell r="J29">
            <v>2017</v>
          </cell>
          <cell r="K29">
            <v>0.49429391055098121</v>
          </cell>
          <cell r="L29">
            <v>0.2239426195346369</v>
          </cell>
          <cell r="M29">
            <v>0.12249825466652305</v>
          </cell>
          <cell r="N29">
            <v>8.4556877639014164E-2</v>
          </cell>
          <cell r="O29">
            <v>5.241927352502973E-2</v>
          </cell>
          <cell r="P29">
            <v>2.2289064083814758E-2</v>
          </cell>
          <cell r="S29">
            <v>2017</v>
          </cell>
          <cell r="T29">
            <v>0.71747946539528373</v>
          </cell>
          <cell r="U29">
            <v>1.1108732773253516</v>
          </cell>
          <cell r="V29">
            <v>2.2694886113075663</v>
          </cell>
          <cell r="W29">
            <v>1.3111654705976843</v>
          </cell>
          <cell r="X29">
            <v>2.2081233706038321</v>
          </cell>
          <cell r="Y29">
            <v>2.5374356922261714</v>
          </cell>
          <cell r="Z29">
            <v>1.1645993442113662</v>
          </cell>
        </row>
        <row r="30">
          <cell r="A30">
            <v>2018</v>
          </cell>
          <cell r="B30">
            <v>10712.252</v>
          </cell>
          <cell r="C30">
            <v>4813.3330000000005</v>
          </cell>
          <cell r="D30">
            <v>2726.6260000000002</v>
          </cell>
          <cell r="E30">
            <v>1796.3880000000001</v>
          </cell>
          <cell r="F30">
            <v>1160.79</v>
          </cell>
          <cell r="G30">
            <v>464.65629999999999</v>
          </cell>
          <cell r="J30">
            <v>2018</v>
          </cell>
          <cell r="K30">
            <v>0.49424331506772295</v>
          </cell>
          <cell r="L30">
            <v>0.22207820152521321</v>
          </cell>
          <cell r="M30">
            <v>0.12580143495409229</v>
          </cell>
          <cell r="N30">
            <v>8.2881989731746111E-2</v>
          </cell>
          <cell r="O30">
            <v>5.3556684224518064E-2</v>
          </cell>
          <cell r="P30">
            <v>2.1438374496707355E-2</v>
          </cell>
          <cell r="S30">
            <v>2018</v>
          </cell>
          <cell r="T30">
            <v>0.72004251402678732</v>
          </cell>
          <cell r="U30">
            <v>1.1166600771823514</v>
          </cell>
          <cell r="V30">
            <v>2.2879011219218257</v>
          </cell>
          <cell r="W30">
            <v>1.2990563808411548</v>
          </cell>
          <cell r="X30">
            <v>2.2081233706038321</v>
          </cell>
          <cell r="Y30">
            <v>2.5488515926668631</v>
          </cell>
          <cell r="Z30">
            <v>1.1722546836349674</v>
          </cell>
        </row>
        <row r="31">
          <cell r="A31">
            <v>2019</v>
          </cell>
          <cell r="B31">
            <v>10966.652999999998</v>
          </cell>
          <cell r="C31">
            <v>4888.2766000000001</v>
          </cell>
          <cell r="D31">
            <v>2903.9380000000001</v>
          </cell>
          <cell r="E31">
            <v>1808.741</v>
          </cell>
          <cell r="F31">
            <v>1217.76</v>
          </cell>
          <cell r="G31">
            <v>463.75</v>
          </cell>
          <cell r="J31">
            <v>2019</v>
          </cell>
          <cell r="K31">
            <v>0.49290280649589413</v>
          </cell>
          <cell r="L31">
            <v>0.21970652805994753</v>
          </cell>
          <cell r="M31">
            <v>0.13051923773735469</v>
          </cell>
          <cell r="N31">
            <v>8.1294950713238598E-2</v>
          </cell>
          <cell r="O31">
            <v>5.4732954679831684E-2</v>
          </cell>
          <cell r="P31">
            <v>2.0843522313733365E-2</v>
          </cell>
          <cell r="S31">
            <v>2019</v>
          </cell>
          <cell r="T31">
            <v>0.69794230518772138</v>
          </cell>
          <cell r="U31">
            <v>1.1200724236451587</v>
          </cell>
          <cell r="V31">
            <v>2.3143813751948912</v>
          </cell>
          <cell r="W31">
            <v>1.2888945043542868</v>
          </cell>
          <cell r="X31">
            <v>2.2081233706038321</v>
          </cell>
          <cell r="Y31">
            <v>2.5732455003031607</v>
          </cell>
          <cell r="Z31">
            <v>1.1714494688790436</v>
          </cell>
        </row>
        <row r="32">
          <cell r="A32">
            <v>2020</v>
          </cell>
          <cell r="B32">
            <v>11229.267749999999</v>
          </cell>
          <cell r="C32">
            <v>4940.2505000000001</v>
          </cell>
          <cell r="D32">
            <v>3114.5942500000001</v>
          </cell>
          <cell r="E32">
            <v>1829.2329999999999</v>
          </cell>
          <cell r="F32">
            <v>1267.06</v>
          </cell>
          <cell r="G32">
            <v>469.31299999999999</v>
          </cell>
          <cell r="J32">
            <v>2020</v>
          </cell>
          <cell r="K32">
            <v>0.49144009148296508</v>
          </cell>
          <cell r="L32">
            <v>0.21620618652260423</v>
          </cell>
          <cell r="M32">
            <v>0.13630777333208724</v>
          </cell>
          <cell r="N32">
            <v>8.0054946847594649E-2</v>
          </cell>
          <cell r="O32">
            <v>5.5451886639216144E-2</v>
          </cell>
          <cell r="P32">
            <v>2.0539115175532689E-2</v>
          </cell>
          <cell r="S32">
            <v>2020</v>
          </cell>
          <cell r="T32">
            <v>0.67980536049553952</v>
          </cell>
          <cell r="U32">
            <v>1.1204054637562977</v>
          </cell>
          <cell r="V32">
            <v>2.3406839902232015</v>
          </cell>
          <cell r="W32">
            <v>1.2769314578511735</v>
          </cell>
          <cell r="X32">
            <v>2.2081233706038321</v>
          </cell>
          <cell r="Y32">
            <v>2.5945176749740217</v>
          </cell>
          <cell r="Z32">
            <v>1.1733340081814383</v>
          </cell>
        </row>
        <row r="33">
          <cell r="A33">
            <v>2021</v>
          </cell>
          <cell r="B33">
            <v>11464.91</v>
          </cell>
          <cell r="C33">
            <v>5029.1796000000013</v>
          </cell>
          <cell r="D33">
            <v>3329.6729000000005</v>
          </cell>
          <cell r="E33">
            <v>1868.3910000000001</v>
          </cell>
          <cell r="F33">
            <v>1322.74</v>
          </cell>
          <cell r="G33">
            <v>512.9024167</v>
          </cell>
          <cell r="J33">
            <v>2021</v>
          </cell>
          <cell r="K33">
            <v>0.48729213907632635</v>
          </cell>
          <cell r="L33">
            <v>0.21375481229970614</v>
          </cell>
          <cell r="M33">
            <v>0.14152081698552149</v>
          </cell>
          <cell r="N33">
            <v>7.941207100805471E-2</v>
          </cell>
          <cell r="O33">
            <v>5.622031084777987E-2</v>
          </cell>
          <cell r="P33">
            <v>2.1799849782611489E-2</v>
          </cell>
          <cell r="S33">
            <v>2021</v>
          </cell>
          <cell r="T33">
            <v>0.67931180182230955</v>
          </cell>
          <cell r="U33">
            <v>1.1168934692712824</v>
          </cell>
          <cell r="V33">
            <v>2.3599947647154149</v>
          </cell>
          <cell r="W33">
            <v>1.2676683452624737</v>
          </cell>
          <cell r="X33">
            <v>2.2081233706038321</v>
          </cell>
          <cell r="Y33">
            <v>2.5824517384037855</v>
          </cell>
          <cell r="Z33">
            <v>1.1848596529790043</v>
          </cell>
        </row>
        <row r="34">
          <cell r="A34">
            <v>2022</v>
          </cell>
          <cell r="B34">
            <v>11706.3325</v>
          </cell>
          <cell r="C34">
            <v>5117.2929999999997</v>
          </cell>
          <cell r="D34">
            <v>3526.4088000000002</v>
          </cell>
          <cell r="E34">
            <v>1908.454</v>
          </cell>
          <cell r="F34">
            <v>1373.13</v>
          </cell>
          <cell r="G34">
            <v>562.29624999999999</v>
          </cell>
          <cell r="J34">
            <v>2022</v>
          </cell>
          <cell r="K34">
            <v>0.48385442032570947</v>
          </cell>
          <cell r="L34">
            <v>0.21151157616203115</v>
          </cell>
          <cell r="M34">
            <v>0.14575602442143862</v>
          </cell>
          <cell r="N34">
            <v>7.8881571481784027E-2</v>
          </cell>
          <cell r="O34">
            <v>5.6755181025469885E-2</v>
          </cell>
          <cell r="P34">
            <v>2.3241226583566647E-2</v>
          </cell>
          <cell r="S34">
            <v>2022</v>
          </cell>
          <cell r="T34">
            <v>0.67893300879043694</v>
          </cell>
          <cell r="U34">
            <v>1.116008736253935</v>
          </cell>
          <cell r="V34">
            <v>2.3740493156598435</v>
          </cell>
          <cell r="W34">
            <v>1.2615657908220712</v>
          </cell>
          <cell r="X34">
            <v>2.2081233706038321</v>
          </cell>
          <cell r="Y34">
            <v>2.565670407490301</v>
          </cell>
          <cell r="Z34">
            <v>1.1950515552670984</v>
          </cell>
        </row>
        <row r="35">
          <cell r="A35">
            <v>2023</v>
          </cell>
          <cell r="B35">
            <v>11964.728000000001</v>
          </cell>
          <cell r="C35">
            <v>5228.9483500000006</v>
          </cell>
          <cell r="D35">
            <v>3667.9530999999997</v>
          </cell>
          <cell r="E35">
            <v>1968.1880000000001</v>
          </cell>
          <cell r="F35">
            <v>1422.48</v>
          </cell>
          <cell r="G35">
            <v>615.90648999999996</v>
          </cell>
          <cell r="J35">
            <v>2023</v>
          </cell>
          <cell r="K35">
            <v>0.48112553801100921</v>
          </cell>
          <cell r="L35">
            <v>0.21026642545702076</v>
          </cell>
          <cell r="M35">
            <v>0.14749569807492899</v>
          </cell>
          <cell r="N35">
            <v>7.9144758694624076E-2</v>
          </cell>
          <cell r="O35">
            <v>5.7200753356858626E-2</v>
          </cell>
          <cell r="P35">
            <v>2.4766826405558256E-2</v>
          </cell>
          <cell r="S35">
            <v>2023</v>
          </cell>
          <cell r="T35">
            <v>0.67806953413288118</v>
          </cell>
          <cell r="U35">
            <v>1.1132593486689113</v>
          </cell>
          <cell r="V35">
            <v>2.1469905205483992</v>
          </cell>
          <cell r="W35">
            <v>1.2583564926049902</v>
          </cell>
          <cell r="X35">
            <v>2.2081233706038321</v>
          </cell>
          <cell r="Y35">
            <v>2.5265289831198783</v>
          </cell>
          <cell r="Z35">
            <v>1.1654622448543235</v>
          </cell>
        </row>
        <row r="36">
          <cell r="A36">
            <v>2024</v>
          </cell>
          <cell r="B36">
            <v>12218.564300000002</v>
          </cell>
          <cell r="C36">
            <v>5358.3130000000001</v>
          </cell>
          <cell r="D36">
            <v>3794.9718500000004</v>
          </cell>
          <cell r="E36">
            <v>2009.3230000000001</v>
          </cell>
          <cell r="F36">
            <v>1482.27</v>
          </cell>
          <cell r="G36">
            <v>663.74345999999991</v>
          </cell>
          <cell r="J36">
            <v>2024</v>
          </cell>
          <cell r="K36">
            <v>0.47864909538690037</v>
          </cell>
          <cell r="L36">
            <v>0.20990614013872871</v>
          </cell>
          <cell r="M36">
            <v>0.148663934519807</v>
          </cell>
          <cell r="N36">
            <v>7.8713064209196215E-2</v>
          </cell>
          <cell r="O36">
            <v>5.8066330642393124E-2</v>
          </cell>
          <cell r="P36">
            <v>2.6001435102974511E-2</v>
          </cell>
          <cell r="S36">
            <v>2024</v>
          </cell>
          <cell r="T36">
            <v>0.67234098568430478</v>
          </cell>
          <cell r="U36">
            <v>1.1139334204568458</v>
          </cell>
          <cell r="V36">
            <v>2.1724232536645425</v>
          </cell>
          <cell r="W36">
            <v>1.2561332440154094</v>
          </cell>
          <cell r="X36">
            <v>1.1956143793039746</v>
          </cell>
          <cell r="Y36">
            <v>2.5048249986645437</v>
          </cell>
          <cell r="Z36">
            <v>1.1120259387890885</v>
          </cell>
        </row>
        <row r="37">
          <cell r="A37">
            <v>2025</v>
          </cell>
          <cell r="B37">
            <v>12463.512999999999</v>
          </cell>
          <cell r="C37">
            <v>5421.4777000000004</v>
          </cell>
          <cell r="D37">
            <v>3857.81</v>
          </cell>
          <cell r="E37">
            <v>2027.6890000000001</v>
          </cell>
          <cell r="F37">
            <v>1533.57</v>
          </cell>
          <cell r="G37">
            <v>675.00720999999999</v>
          </cell>
          <cell r="J37">
            <v>2025</v>
          </cell>
          <cell r="K37">
            <v>0.47975214210647721</v>
          </cell>
          <cell r="L37">
            <v>0.2086863904227883</v>
          </cell>
          <cell r="M37">
            <v>0.14849686531716932</v>
          </cell>
          <cell r="N37">
            <v>7.8050878694934628E-2</v>
          </cell>
          <cell r="O37">
            <v>5.9030988499809832E-2</v>
          </cell>
          <cell r="P37">
            <v>2.5982734958820738E-2</v>
          </cell>
          <cell r="S37">
            <v>2025</v>
          </cell>
          <cell r="T37">
            <v>0.67182550866762858</v>
          </cell>
          <cell r="U37">
            <v>1.1081750802217747</v>
          </cell>
          <cell r="V37">
            <v>2.1962069808970575</v>
          </cell>
          <cell r="W37">
            <v>1.2541481085243829</v>
          </cell>
          <cell r="X37">
            <v>1.1956143793039746</v>
          </cell>
          <cell r="Y37">
            <v>2.5023996047802108</v>
          </cell>
          <cell r="Z37">
            <v>1.1131854828548124</v>
          </cell>
        </row>
        <row r="38">
          <cell r="A38">
            <v>2026</v>
          </cell>
          <cell r="B38">
            <v>12688.4535</v>
          </cell>
          <cell r="C38">
            <v>5446.5309999999999</v>
          </cell>
          <cell r="D38">
            <v>3920.1432</v>
          </cell>
          <cell r="E38">
            <v>2025.8050000000001</v>
          </cell>
          <cell r="F38">
            <v>1581.45</v>
          </cell>
          <cell r="G38">
            <v>682.04046199999993</v>
          </cell>
          <cell r="J38">
            <v>2026</v>
          </cell>
          <cell r="K38">
            <v>0.48163717314950411</v>
          </cell>
          <cell r="L38">
            <v>0.206743224799708</v>
          </cell>
          <cell r="M38">
            <v>0.14880353143030797</v>
          </cell>
          <cell r="N38">
            <v>7.6896919987304302E-2</v>
          </cell>
          <cell r="O38">
            <v>6.0029782784583111E-2</v>
          </cell>
          <cell r="P38">
            <v>2.5889367848592561E-2</v>
          </cell>
          <cell r="S38">
            <v>2026</v>
          </cell>
          <cell r="T38">
            <v>0.67151586395471052</v>
          </cell>
          <cell r="U38">
            <v>1.1081037406544514</v>
          </cell>
          <cell r="V38">
            <v>2.2199969687426711</v>
          </cell>
          <cell r="W38">
            <v>1.2510681439969518</v>
          </cell>
          <cell r="X38">
            <v>1.1956143793039746</v>
          </cell>
          <cell r="Y38">
            <v>2.4530728282447516</v>
          </cell>
          <cell r="Z38">
            <v>1.114347595170359</v>
          </cell>
        </row>
        <row r="39">
          <cell r="A39">
            <v>2027</v>
          </cell>
          <cell r="B39">
            <v>12857.338</v>
          </cell>
          <cell r="C39">
            <v>5460.7800000000007</v>
          </cell>
          <cell r="D39">
            <v>3985.5988000000002</v>
          </cell>
          <cell r="E39">
            <v>2002.1729999999998</v>
          </cell>
          <cell r="F39">
            <v>1627.45</v>
          </cell>
          <cell r="G39">
            <v>689.55031889999998</v>
          </cell>
          <cell r="J39">
            <v>2027</v>
          </cell>
          <cell r="K39">
            <v>0.48294298412298881</v>
          </cell>
          <cell r="L39">
            <v>0.2051159725939487</v>
          </cell>
          <cell r="M39">
            <v>0.14970571497684851</v>
          </cell>
          <cell r="N39">
            <v>7.5204945483308971E-2</v>
          </cell>
          <cell r="O39">
            <v>6.1129726815220865E-2</v>
          </cell>
          <cell r="P39">
            <v>2.5900656007684063E-2</v>
          </cell>
          <cell r="S39">
            <v>2027</v>
          </cell>
          <cell r="T39">
            <v>0.67170236939991712</v>
          </cell>
          <cell r="U39">
            <v>1.1084874278969385</v>
          </cell>
          <cell r="V39">
            <v>2.239781771298087</v>
          </cell>
          <cell r="W39">
            <v>1.2459885971909692</v>
          </cell>
          <cell r="X39">
            <v>1.1956143793039746</v>
          </cell>
          <cell r="Y39">
            <v>2.4607264953409458</v>
          </cell>
          <cell r="Z39">
            <v>1.1175970704586085</v>
          </cell>
        </row>
        <row r="40">
          <cell r="A40">
            <v>2028</v>
          </cell>
          <cell r="B40">
            <v>12985.728000000001</v>
          </cell>
          <cell r="C40">
            <v>5451.3879999999999</v>
          </cell>
          <cell r="D40">
            <v>4070.8130000000001</v>
          </cell>
          <cell r="E40">
            <v>1981.8630000000001</v>
          </cell>
          <cell r="F40">
            <v>1661.89</v>
          </cell>
          <cell r="G40">
            <v>727.46879999999999</v>
          </cell>
          <cell r="J40">
            <v>2028</v>
          </cell>
          <cell r="K40">
            <v>0.48311526270390953</v>
          </cell>
          <cell r="L40">
            <v>0.20281102035411028</v>
          </cell>
          <cell r="M40">
            <v>0.1514487206195517</v>
          </cell>
          <cell r="N40">
            <v>7.3732351693194115E-2</v>
          </cell>
          <cell r="O40">
            <v>6.1828218174214043E-2</v>
          </cell>
          <cell r="P40">
            <v>2.7064426455020295E-2</v>
          </cell>
          <cell r="S40">
            <v>2028</v>
          </cell>
          <cell r="T40">
            <v>0.6716530374527715</v>
          </cell>
          <cell r="U40">
            <v>1.106104444579473</v>
          </cell>
          <cell r="V40">
            <v>2.2797731116160969</v>
          </cell>
          <cell r="W40">
            <v>1.2425715842662459</v>
          </cell>
          <cell r="X40">
            <v>1.1956143793039746</v>
          </cell>
          <cell r="Y40">
            <v>2.472418501184352</v>
          </cell>
          <cell r="Z40">
            <v>1.1265397461576234</v>
          </cell>
        </row>
        <row r="41">
          <cell r="A41">
            <v>2029</v>
          </cell>
          <cell r="B41">
            <v>13115.09</v>
          </cell>
          <cell r="C41">
            <v>5447.2650000000003</v>
          </cell>
          <cell r="D41">
            <v>4171.3387499999999</v>
          </cell>
          <cell r="E41">
            <v>1945.232</v>
          </cell>
          <cell r="F41">
            <v>1696.97</v>
          </cell>
          <cell r="G41">
            <v>773.09379999999999</v>
          </cell>
          <cell r="J41">
            <v>2029</v>
          </cell>
          <cell r="K41">
            <v>0.48307838403510678</v>
          </cell>
          <cell r="L41">
            <v>0.20064337900929358</v>
          </cell>
          <cell r="M41">
            <v>0.15364618791125506</v>
          </cell>
          <cell r="N41">
            <v>7.1650254106786826E-2</v>
          </cell>
          <cell r="O41">
            <v>6.2505825377946717E-2</v>
          </cell>
          <cell r="P41">
            <v>2.8475969559611108E-2</v>
          </cell>
          <cell r="S41">
            <v>2029</v>
          </cell>
          <cell r="T41">
            <v>0.67195671075111796</v>
          </cell>
          <cell r="U41">
            <v>1.1031930084870141</v>
          </cell>
          <cell r="V41">
            <v>2.3208042803626601</v>
          </cell>
          <cell r="W41">
            <v>1.2384063875918372</v>
          </cell>
          <cell r="X41">
            <v>1.1956143793039746</v>
          </cell>
          <cell r="Y41">
            <v>2.4776676864151099</v>
          </cell>
          <cell r="Z41">
            <v>1.1365578510470531</v>
          </cell>
        </row>
        <row r="42">
          <cell r="A42">
            <v>2030</v>
          </cell>
          <cell r="B42">
            <v>13217.828</v>
          </cell>
          <cell r="C42">
            <v>5439.9769999999999</v>
          </cell>
          <cell r="D42">
            <v>4202.7974000000004</v>
          </cell>
          <cell r="E42">
            <v>1923.1659999999999</v>
          </cell>
          <cell r="F42">
            <v>1732.04</v>
          </cell>
          <cell r="G42">
            <v>818.56259999999997</v>
          </cell>
          <cell r="J42">
            <v>2030</v>
          </cell>
          <cell r="K42">
            <v>0.48356071555478625</v>
          </cell>
          <cell r="L42">
            <v>0.19901599345380946</v>
          </cell>
          <cell r="M42">
            <v>0.15375504342133939</v>
          </cell>
          <cell r="N42">
            <v>7.0357060713048772E-2</v>
          </cell>
          <cell r="O42">
            <v>6.3364911524761258E-2</v>
          </cell>
          <cell r="P42">
            <v>2.994627533225476E-2</v>
          </cell>
          <cell r="S42">
            <v>2030</v>
          </cell>
          <cell r="T42">
            <v>0.6718256736727316</v>
          </cell>
          <cell r="U42">
            <v>1.1006301813783823</v>
          </cell>
          <cell r="V42">
            <v>2.0210092087322411</v>
          </cell>
          <cell r="W42">
            <v>1.2379001846626103</v>
          </cell>
          <cell r="X42">
            <v>1.1956143793039746</v>
          </cell>
          <cell r="Y42">
            <v>2.4712995403562372</v>
          </cell>
          <cell r="Z42">
            <v>1.091513105380393</v>
          </cell>
        </row>
        <row r="43">
          <cell r="A43">
            <v>2031</v>
          </cell>
          <cell r="B43">
            <v>13339.504300000001</v>
          </cell>
          <cell r="C43">
            <v>5415.14</v>
          </cell>
          <cell r="D43">
            <v>4184.4058999999997</v>
          </cell>
          <cell r="E43">
            <v>1882.6389999999999</v>
          </cell>
          <cell r="F43">
            <v>1766.69</v>
          </cell>
          <cell r="G43">
            <v>861.06299999999999</v>
          </cell>
          <cell r="J43">
            <v>2031</v>
          </cell>
          <cell r="K43">
            <v>0.48596631592025585</v>
          </cell>
          <cell r="L43">
            <v>0.19727686852594772</v>
          </cell>
          <cell r="M43">
            <v>0.15244047108541975</v>
          </cell>
          <cell r="N43">
            <v>6.8585692426201661E-2</v>
          </cell>
          <cell r="O43">
            <v>6.4361599304192801E-2</v>
          </cell>
          <cell r="P43">
            <v>3.136905273798242E-2</v>
          </cell>
          <cell r="S43">
            <v>2031</v>
          </cell>
          <cell r="T43">
            <v>0.67117460900049297</v>
          </cell>
          <cell r="U43">
            <v>1.0986393045384308</v>
          </cell>
          <cell r="V43">
            <v>1.7222041094438294</v>
          </cell>
          <cell r="W43">
            <v>1.2361747180539144</v>
          </cell>
          <cell r="X43">
            <v>1.1956143793039746</v>
          </cell>
          <cell r="Y43">
            <v>2.4706862160466567</v>
          </cell>
          <cell r="Z43">
            <v>1.0446766182736773</v>
          </cell>
        </row>
        <row r="44">
          <cell r="A44">
            <v>2032</v>
          </cell>
          <cell r="B44">
            <v>13470.027</v>
          </cell>
          <cell r="C44">
            <v>5396.3554999999997</v>
          </cell>
          <cell r="D44">
            <v>4068.7954999999997</v>
          </cell>
          <cell r="E44">
            <v>1855.529</v>
          </cell>
          <cell r="F44">
            <v>1797.96</v>
          </cell>
          <cell r="G44">
            <v>872.9375</v>
          </cell>
          <cell r="J44">
            <v>2032</v>
          </cell>
          <cell r="K44">
            <v>0.4905040053286035</v>
          </cell>
          <cell r="L44">
            <v>0.1965054700281624</v>
          </cell>
          <cell r="M44">
            <v>0.1481630652717324</v>
          </cell>
          <cell r="N44">
            <v>6.7568120427923289E-2</v>
          </cell>
          <cell r="O44">
            <v>6.5471775329078108E-2</v>
          </cell>
          <cell r="P44">
            <v>3.1787563614500386E-2</v>
          </cell>
          <cell r="S44">
            <v>2032</v>
          </cell>
          <cell r="T44">
            <v>0.67054060104380075</v>
          </cell>
          <cell r="U44">
            <v>1.0977061645161765</v>
          </cell>
          <cell r="V44">
            <v>1.7334666047618754</v>
          </cell>
          <cell r="W44">
            <v>1.2336387783811269</v>
          </cell>
          <cell r="X44">
            <v>1.1956143793039746</v>
          </cell>
          <cell r="Y44">
            <v>2.4635982731086608</v>
          </cell>
          <cell r="Z44">
            <v>1.0413892784574303</v>
          </cell>
        </row>
        <row r="45">
          <cell r="A45">
            <v>2033</v>
          </cell>
          <cell r="B45">
            <v>13545.621999999999</v>
          </cell>
          <cell r="C45">
            <v>5370.848</v>
          </cell>
          <cell r="D45">
            <v>3878.7979</v>
          </cell>
          <cell r="E45">
            <v>1828.1699999999998</v>
          </cell>
          <cell r="F45">
            <v>1814.43</v>
          </cell>
          <cell r="G45">
            <v>863.40629999999999</v>
          </cell>
          <cell r="J45">
            <v>2033</v>
          </cell>
          <cell r="K45">
            <v>0.49615347257308595</v>
          </cell>
          <cell r="L45">
            <v>0.19672517702488773</v>
          </cell>
          <cell r="M45">
            <v>0.14207387800236812</v>
          </cell>
          <cell r="N45">
            <v>6.6962808644293964E-2</v>
          </cell>
          <cell r="O45">
            <v>6.6459535430767547E-2</v>
          </cell>
          <cell r="P45">
            <v>3.1625128324596657E-2</v>
          </cell>
          <cell r="S45">
            <v>2033</v>
          </cell>
          <cell r="T45">
            <v>0.669558274942333</v>
          </cell>
          <cell r="U45">
            <v>1.0947285280200421</v>
          </cell>
          <cell r="V45">
            <v>1.7477851522364256</v>
          </cell>
          <cell r="W45">
            <v>1.2312671028969866</v>
          </cell>
          <cell r="X45">
            <v>1.1956143793039746</v>
          </cell>
          <cell r="Y45">
            <v>2.4582422081696942</v>
          </cell>
          <cell r="Z45">
            <v>1.0355302460553086</v>
          </cell>
        </row>
        <row r="46">
          <cell r="A46">
            <v>2034</v>
          </cell>
          <cell r="B46">
            <v>13608.906499999999</v>
          </cell>
          <cell r="C46">
            <v>5345.9764999999998</v>
          </cell>
          <cell r="D46">
            <v>3689.5277300000002</v>
          </cell>
          <cell r="E46">
            <v>1784.2479999999998</v>
          </cell>
          <cell r="F46">
            <v>1828.54</v>
          </cell>
          <cell r="G46">
            <v>852.78129999999999</v>
          </cell>
          <cell r="J46">
            <v>2034</v>
          </cell>
          <cell r="K46">
            <v>0.50198880578076177</v>
          </cell>
          <cell r="L46">
            <v>0.19719588483960976</v>
          </cell>
          <cell r="M46">
            <v>0.13609481548555757</v>
          </cell>
          <cell r="N46">
            <v>6.5815172051972917E-2</v>
          </cell>
          <cell r="O46">
            <v>6.7448961525479953E-2</v>
          </cell>
          <cell r="P46">
            <v>3.1456360316618061E-2</v>
          </cell>
          <cell r="S46">
            <v>2034</v>
          </cell>
          <cell r="T46">
            <v>0.6686147961439135</v>
          </cell>
          <cell r="U46">
            <v>1.0886066988441785</v>
          </cell>
          <cell r="V46">
            <v>1.7561227236810641</v>
          </cell>
          <cell r="W46">
            <v>1.2265049753251918</v>
          </cell>
          <cell r="X46">
            <v>1.1956143793039746</v>
          </cell>
          <cell r="Y46">
            <v>2.4492878914984453</v>
          </cell>
          <cell r="Z46">
            <v>1.0277163689906217</v>
          </cell>
        </row>
        <row r="47">
          <cell r="A47">
            <v>2035</v>
          </cell>
          <cell r="B47">
            <v>13667.820454000001</v>
          </cell>
          <cell r="C47">
            <v>5303.3685000000005</v>
          </cell>
          <cell r="D47">
            <v>3446.3662890000005</v>
          </cell>
          <cell r="E47">
            <v>1764.953</v>
          </cell>
          <cell r="F47">
            <v>1840.15</v>
          </cell>
          <cell r="G47">
            <v>851.12211000000002</v>
          </cell>
          <cell r="J47">
            <v>2035</v>
          </cell>
          <cell r="K47">
            <v>0.50859314448754944</v>
          </cell>
          <cell r="L47">
            <v>0.19734359774984053</v>
          </cell>
          <cell r="M47">
            <v>0.12824270510997429</v>
          </cell>
          <cell r="N47">
            <v>6.5675650273854108E-2</v>
          </cell>
          <cell r="O47">
            <v>6.8473805167294899E-2</v>
          </cell>
          <cell r="P47">
            <v>3.1671097211486532E-2</v>
          </cell>
          <cell r="S47">
            <v>2035</v>
          </cell>
          <cell r="T47">
            <v>0.66779541834138822</v>
          </cell>
          <cell r="U47">
            <v>1.0797189241156104</v>
          </cell>
          <cell r="V47">
            <v>1.7701271402049941</v>
          </cell>
          <cell r="W47">
            <v>1.2281288940717228</v>
          </cell>
          <cell r="X47">
            <v>1.1956143793039746</v>
          </cell>
          <cell r="Y47">
            <v>2.4303808667801308</v>
          </cell>
          <cell r="Z47">
            <v>1.0192169400753348</v>
          </cell>
        </row>
        <row r="48">
          <cell r="A48">
            <v>2036</v>
          </cell>
          <cell r="B48">
            <v>13726.82575</v>
          </cell>
          <cell r="C48">
            <v>5260.7484999999997</v>
          </cell>
          <cell r="D48">
            <v>3193.765234</v>
          </cell>
          <cell r="E48">
            <v>1726.634</v>
          </cell>
          <cell r="F48">
            <v>1841.02</v>
          </cell>
          <cell r="G48">
            <v>878.00085000000001</v>
          </cell>
          <cell r="J48">
            <v>2036</v>
          </cell>
          <cell r="K48">
            <v>0.51552291549753415</v>
          </cell>
          <cell r="L48">
            <v>0.19757199907773867</v>
          </cell>
          <cell r="M48">
            <v>0.11994463941136167</v>
          </cell>
          <cell r="N48">
            <v>6.4845246081539964E-2</v>
          </cell>
          <cell r="O48">
            <v>6.914111209499911E-2</v>
          </cell>
          <cell r="P48">
            <v>3.29740878368266E-2</v>
          </cell>
          <cell r="S48">
            <v>2036</v>
          </cell>
          <cell r="T48">
            <v>0.66708089930398251</v>
          </cell>
          <cell r="U48">
            <v>1.0712048289915799</v>
          </cell>
          <cell r="V48">
            <v>1.6903822859471593</v>
          </cell>
          <cell r="W48">
            <v>0.66550754766354281</v>
          </cell>
          <cell r="X48">
            <v>1.1956143793039746</v>
          </cell>
          <cell r="Y48">
            <v>2.4137156724288151</v>
          </cell>
          <cell r="Z48">
            <v>0.96369904443779131</v>
          </cell>
        </row>
        <row r="49">
          <cell r="A49">
            <v>2037</v>
          </cell>
          <cell r="B49">
            <v>13774.447750000001</v>
          </cell>
          <cell r="C49">
            <v>5216.2359999999999</v>
          </cell>
          <cell r="D49">
            <v>2933.3552</v>
          </cell>
          <cell r="E49">
            <v>1702.471</v>
          </cell>
          <cell r="F49">
            <v>1850.82</v>
          </cell>
          <cell r="G49">
            <v>925.62575000000004</v>
          </cell>
          <cell r="J49">
            <v>2037</v>
          </cell>
          <cell r="K49">
            <v>0.52170097569795948</v>
          </cell>
          <cell r="L49">
            <v>0.19756257819271345</v>
          </cell>
          <cell r="M49">
            <v>0.1110995008789868</v>
          </cell>
          <cell r="N49">
            <v>6.4480318769765607E-2</v>
          </cell>
          <cell r="O49">
            <v>7.0098970017966583E-2</v>
          </cell>
          <cell r="P49">
            <v>3.5057656442608054E-2</v>
          </cell>
          <cell r="S49">
            <v>2037</v>
          </cell>
          <cell r="T49">
            <v>0.66375879863479881</v>
          </cell>
          <cell r="U49">
            <v>1.0630869969966861</v>
          </cell>
          <cell r="V49">
            <v>1.7110568406286362</v>
          </cell>
          <cell r="W49">
            <v>0.67654963627064524</v>
          </cell>
          <cell r="X49">
            <v>1.1956143793039746</v>
          </cell>
          <cell r="Y49">
            <v>2.3965585489779144</v>
          </cell>
          <cell r="Z49">
            <v>0.95786058080795444</v>
          </cell>
        </row>
        <row r="50">
          <cell r="A50">
            <v>2038</v>
          </cell>
          <cell r="B50">
            <v>13786.3542456</v>
          </cell>
          <cell r="C50">
            <v>5176.0725000000002</v>
          </cell>
          <cell r="D50">
            <v>2633.51008</v>
          </cell>
          <cell r="E50">
            <v>1697.8510000000001</v>
          </cell>
          <cell r="F50">
            <v>1859.62</v>
          </cell>
          <cell r="G50">
            <v>973.40705000000003</v>
          </cell>
          <cell r="J50">
            <v>2038</v>
          </cell>
          <cell r="K50">
            <v>0.52767068283073282</v>
          </cell>
          <cell r="L50">
            <v>0.19811341430807042</v>
          </cell>
          <cell r="M50">
            <v>0.1007972113148569</v>
          </cell>
          <cell r="N50">
            <v>6.4984997523966609E-2</v>
          </cell>
          <cell r="O50">
            <v>7.117668222683779E-2</v>
          </cell>
          <cell r="P50">
            <v>3.7257011795535443E-2</v>
          </cell>
          <cell r="S50">
            <v>2038</v>
          </cell>
          <cell r="T50">
            <v>0.66316210542574938</v>
          </cell>
          <cell r="U50">
            <v>0.74604741628643367</v>
          </cell>
          <cell r="V50">
            <v>1.6394328185985843</v>
          </cell>
          <cell r="W50">
            <v>0.69550439160011035</v>
          </cell>
          <cell r="X50">
            <v>1.1956143793039746</v>
          </cell>
          <cell r="Y50">
            <v>2.3766070328850817</v>
          </cell>
          <cell r="Z50">
            <v>0.88182595029163424</v>
          </cell>
        </row>
        <row r="51">
          <cell r="A51">
            <v>2039</v>
          </cell>
          <cell r="B51">
            <v>13772.304</v>
          </cell>
          <cell r="C51">
            <v>5128.1050000000005</v>
          </cell>
          <cell r="D51">
            <v>2360.1129599999999</v>
          </cell>
          <cell r="E51">
            <v>1691.761</v>
          </cell>
          <cell r="F51">
            <v>1857.12</v>
          </cell>
          <cell r="G51">
            <v>1011.5984381</v>
          </cell>
          <cell r="J51">
            <v>2039</v>
          </cell>
          <cell r="K51">
            <v>0.5333760603495965</v>
          </cell>
          <cell r="L51">
            <v>0.19860209605880524</v>
          </cell>
          <cell r="M51">
            <v>9.1402843894879515E-2</v>
          </cell>
          <cell r="N51">
            <v>6.5518798977505413E-2</v>
          </cell>
          <cell r="O51">
            <v>7.1922849597020416E-2</v>
          </cell>
          <cell r="P51">
            <v>3.9177351122192998E-2</v>
          </cell>
          <cell r="S51">
            <v>2039</v>
          </cell>
          <cell r="T51">
            <v>0.65212951541459396</v>
          </cell>
          <cell r="U51">
            <v>0.7510880056870437</v>
          </cell>
          <cell r="V51">
            <v>1.6578429798832302</v>
          </cell>
          <cell r="W51">
            <v>0.70014201918979335</v>
          </cell>
          <cell r="X51">
            <v>1.1956143793039746</v>
          </cell>
          <cell r="Y51">
            <v>2.3645123646339306</v>
          </cell>
          <cell r="Z51">
            <v>0.87302927564783694</v>
          </cell>
        </row>
        <row r="52">
          <cell r="A52">
            <v>2040</v>
          </cell>
          <cell r="B52">
            <v>13725.3243</v>
          </cell>
          <cell r="C52">
            <v>5072.9517999999998</v>
          </cell>
          <cell r="D52">
            <v>2089.4150499999996</v>
          </cell>
          <cell r="E52">
            <v>1691.3109999999999</v>
          </cell>
          <cell r="F52">
            <v>1861.85</v>
          </cell>
          <cell r="G52">
            <v>1021.2501</v>
          </cell>
          <cell r="J52">
            <v>2040</v>
          </cell>
          <cell r="K52">
            <v>0.5390491391966663</v>
          </cell>
          <cell r="L52">
            <v>0.19923538717232195</v>
          </cell>
          <cell r="M52">
            <v>8.2059801248343486E-2</v>
          </cell>
          <cell r="N52">
            <v>6.6424640958308925E-2</v>
          </cell>
          <cell r="O52">
            <v>7.3122398995943069E-2</v>
          </cell>
          <cell r="P52">
            <v>4.0108632428416238E-2</v>
          </cell>
          <cell r="S52">
            <v>2040</v>
          </cell>
          <cell r="T52">
            <v>0.65088893834134087</v>
          </cell>
          <cell r="U52">
            <v>0.75751442874196384</v>
          </cell>
          <cell r="V52">
            <v>1.6733542194212601</v>
          </cell>
          <cell r="W52">
            <v>0.70340049821822848</v>
          </cell>
          <cell r="X52">
            <v>1.1956143793039746</v>
          </cell>
          <cell r="Y52">
            <v>2.3458570154310006</v>
          </cell>
          <cell r="Z52">
            <v>0.86733835108267987</v>
          </cell>
        </row>
        <row r="53">
          <cell r="A53">
            <v>2041</v>
          </cell>
          <cell r="B53">
            <v>13647.206499999998</v>
          </cell>
          <cell r="C53">
            <v>5035.0035000000007</v>
          </cell>
          <cell r="D53">
            <v>1884.5445500000001</v>
          </cell>
          <cell r="E53">
            <v>1694.4839999999999</v>
          </cell>
          <cell r="F53">
            <v>1855.11</v>
          </cell>
          <cell r="G53">
            <v>1026.5626</v>
          </cell>
          <cell r="J53">
            <v>2041</v>
          </cell>
          <cell r="K53">
            <v>0.54278545624976282</v>
          </cell>
          <cell r="L53">
            <v>0.20025539087187208</v>
          </cell>
          <cell r="M53">
            <v>7.4953315419881289E-2</v>
          </cell>
          <cell r="N53">
            <v>6.7394105236696103E-2</v>
          </cell>
          <cell r="O53">
            <v>7.3782625604990854E-2</v>
          </cell>
          <cell r="P53">
            <v>4.082910661679684E-2</v>
          </cell>
          <cell r="S53">
            <v>2041</v>
          </cell>
          <cell r="T53">
            <v>0.64956163609686957</v>
          </cell>
          <cell r="U53">
            <v>0.76499343174714673</v>
          </cell>
          <cell r="V53">
            <v>1.6654109886464803</v>
          </cell>
          <cell r="W53">
            <v>0.7135297183484105</v>
          </cell>
          <cell r="X53">
            <v>1.1956143793039746</v>
          </cell>
          <cell r="Y53">
            <v>2.1442137324054693</v>
          </cell>
          <cell r="Z53">
            <v>0.85444433896947181</v>
          </cell>
        </row>
        <row r="54">
          <cell r="A54">
            <v>2042</v>
          </cell>
          <cell r="B54">
            <v>13575.671999999999</v>
          </cell>
          <cell r="C54">
            <v>5025.435300000001</v>
          </cell>
          <cell r="D54">
            <v>1732.969505</v>
          </cell>
          <cell r="E54">
            <v>1701.721</v>
          </cell>
          <cell r="F54">
            <v>1845.2</v>
          </cell>
          <cell r="G54">
            <v>1033.75</v>
          </cell>
          <cell r="J54">
            <v>2042</v>
          </cell>
          <cell r="K54">
            <v>0.54488498564194066</v>
          </cell>
          <cell r="L54">
            <v>0.2017052445937853</v>
          </cell>
          <cell r="M54">
            <v>6.9555972172121283E-2</v>
          </cell>
          <cell r="N54">
            <v>6.8301754981380594E-2</v>
          </cell>
          <cell r="O54">
            <v>7.4060552988206324E-2</v>
          </cell>
          <cell r="P54">
            <v>4.1491489622565735E-2</v>
          </cell>
          <cell r="S54">
            <v>2042</v>
          </cell>
          <cell r="T54">
            <v>0.64831972788580183</v>
          </cell>
          <cell r="U54">
            <v>0.77208504298560554</v>
          </cell>
          <cell r="V54">
            <v>1.6223310515052214</v>
          </cell>
          <cell r="W54">
            <v>0.71926124529481705</v>
          </cell>
          <cell r="X54">
            <v>1.1956143793039746</v>
          </cell>
          <cell r="Y54">
            <v>2.1243218870221248</v>
          </cell>
          <cell r="Z54">
            <v>0.84765204850152276</v>
          </cell>
        </row>
        <row r="55">
          <cell r="A55">
            <v>2043</v>
          </cell>
          <cell r="B55">
            <v>13525.000000000002</v>
          </cell>
          <cell r="C55">
            <v>5015.2213000000002</v>
          </cell>
          <cell r="D55">
            <v>1606.2953999999997</v>
          </cell>
          <cell r="E55">
            <v>1708.6420000000001</v>
          </cell>
          <cell r="F55">
            <v>1830.57</v>
          </cell>
          <cell r="G55">
            <v>1041.5625</v>
          </cell>
          <cell r="J55">
            <v>2043</v>
          </cell>
          <cell r="K55">
            <v>0.54696650314855366</v>
          </cell>
          <cell r="L55">
            <v>0.20282129811291261</v>
          </cell>
          <cell r="M55">
            <v>6.4960427206033788E-2</v>
          </cell>
          <cell r="N55">
            <v>6.9099441025711708E-2</v>
          </cell>
          <cell r="O55">
            <v>7.4030349106739196E-2</v>
          </cell>
          <cell r="P55">
            <v>4.2121981400049191E-2</v>
          </cell>
          <cell r="S55">
            <v>2043</v>
          </cell>
          <cell r="T55">
            <v>0.64801668777976851</v>
          </cell>
          <cell r="U55">
            <v>0.77872677272978175</v>
          </cell>
          <cell r="V55">
            <v>1.4653317134211385</v>
          </cell>
          <cell r="W55">
            <v>0.73959527911079981</v>
          </cell>
          <cell r="X55">
            <v>1.1956143793039746</v>
          </cell>
          <cell r="Y55">
            <v>2.1042860081171249</v>
          </cell>
          <cell r="Z55">
            <v>0.83582843708254351</v>
          </cell>
        </row>
        <row r="56">
          <cell r="A56">
            <v>2044</v>
          </cell>
          <cell r="B56">
            <v>13457.15473</v>
          </cell>
          <cell r="C56">
            <v>5000.3833000000004</v>
          </cell>
          <cell r="D56">
            <v>1527.5010000000002</v>
          </cell>
          <cell r="E56">
            <v>1729.127</v>
          </cell>
          <cell r="F56">
            <v>1799.46</v>
          </cell>
          <cell r="G56">
            <v>1050.4688000000001</v>
          </cell>
          <cell r="J56">
            <v>2044</v>
          </cell>
          <cell r="K56">
            <v>0.54783841306315295</v>
          </cell>
          <cell r="L56">
            <v>0.20356472870691977</v>
          </cell>
          <cell r="M56">
            <v>6.2184298284603243E-2</v>
          </cell>
          <cell r="N56">
            <v>7.0392457445174264E-2</v>
          </cell>
          <cell r="O56">
            <v>7.3255701561709047E-2</v>
          </cell>
          <cell r="P56">
            <v>4.2764400938440777E-2</v>
          </cell>
          <cell r="S56">
            <v>2044</v>
          </cell>
          <cell r="T56">
            <v>0.64176629568326216</v>
          </cell>
          <cell r="U56">
            <v>0.78510286920065497</v>
          </cell>
          <cell r="V56">
            <v>1.3984674286161234</v>
          </cell>
          <cell r="W56">
            <v>0.55949475693370143</v>
          </cell>
          <cell r="X56">
            <v>1.1956143793039746</v>
          </cell>
          <cell r="Y56">
            <v>2.0904880308197114</v>
          </cell>
          <cell r="Z56">
            <v>0.81473444661117878</v>
          </cell>
        </row>
        <row r="57">
          <cell r="A57">
            <v>2045</v>
          </cell>
          <cell r="B57">
            <v>13388.95852</v>
          </cell>
          <cell r="C57">
            <v>4981.6797500000002</v>
          </cell>
          <cell r="D57">
            <v>1442.0942500000001</v>
          </cell>
          <cell r="E57">
            <v>1762.0650000000001</v>
          </cell>
          <cell r="F57">
            <v>1786.11</v>
          </cell>
          <cell r="G57">
            <v>1055.1563000000001</v>
          </cell>
          <cell r="J57">
            <v>2045</v>
          </cell>
          <cell r="K57">
            <v>0.54836678912317827</v>
          </cell>
          <cell r="L57">
            <v>0.20403287715521712</v>
          </cell>
          <cell r="M57">
            <v>5.9063338817894703E-2</v>
          </cell>
          <cell r="N57">
            <v>7.21682664736744E-2</v>
          </cell>
          <cell r="O57">
            <v>7.3153068945410391E-2</v>
          </cell>
          <cell r="P57">
            <v>4.3215659484625329E-2</v>
          </cell>
          <cell r="S57">
            <v>2045</v>
          </cell>
          <cell r="T57">
            <v>0.64184184900314789</v>
          </cell>
          <cell r="U57">
            <v>0.7906608018062149</v>
          </cell>
          <cell r="V57">
            <v>1.2442313514271823</v>
          </cell>
          <cell r="W57">
            <v>0.56506940647562764</v>
          </cell>
          <cell r="X57">
            <v>1.1956143793039746</v>
          </cell>
          <cell r="Y57">
            <v>2.0744755558270729</v>
          </cell>
          <cell r="Z57">
            <v>0.80466677984010715</v>
          </cell>
        </row>
        <row r="58">
          <cell r="A58">
            <v>2046</v>
          </cell>
          <cell r="B58">
            <v>13308.23</v>
          </cell>
          <cell r="C58">
            <v>4915.5040500000005</v>
          </cell>
          <cell r="D58">
            <v>1353.2825499999999</v>
          </cell>
          <cell r="E58">
            <v>1783.088</v>
          </cell>
          <cell r="F58">
            <v>1773.74</v>
          </cell>
          <cell r="G58">
            <v>1055.0005000000001</v>
          </cell>
          <cell r="J58">
            <v>2046</v>
          </cell>
          <cell r="K58">
            <v>0.55018046314249214</v>
          </cell>
          <cell r="L58">
            <v>0.20321367265277171</v>
          </cell>
          <cell r="M58">
            <v>5.5946554885334315E-2</v>
          </cell>
          <cell r="N58">
            <v>7.3715301107947481E-2</v>
          </cell>
          <cell r="O58">
            <v>7.3328841979313844E-2</v>
          </cell>
          <cell r="P58">
            <v>4.3615166232140623E-2</v>
          </cell>
          <cell r="S58">
            <v>2046</v>
          </cell>
          <cell r="T58">
            <v>0.64160373628253131</v>
          </cell>
          <cell r="U58">
            <v>0.79766660372272791</v>
          </cell>
          <cell r="V58">
            <v>1.1721010104281968</v>
          </cell>
          <cell r="W58">
            <v>0.57115423733426463</v>
          </cell>
          <cell r="X58">
            <v>1.1956143793039746</v>
          </cell>
          <cell r="Y58">
            <v>2.0525146903800691</v>
          </cell>
          <cell r="Z58">
            <v>0.79996620827510134</v>
          </cell>
        </row>
        <row r="59">
          <cell r="A59">
            <v>2047</v>
          </cell>
          <cell r="B59">
            <v>13158.866</v>
          </cell>
          <cell r="C59">
            <v>4849.8645500000002</v>
          </cell>
          <cell r="D59">
            <v>1262.4541300000001</v>
          </cell>
          <cell r="E59">
            <v>1804.65</v>
          </cell>
          <cell r="F59">
            <v>1772.37</v>
          </cell>
          <cell r="G59">
            <v>1020.001</v>
          </cell>
          <cell r="J59">
            <v>2047</v>
          </cell>
          <cell r="K59">
            <v>0.5513135832839865</v>
          </cell>
          <cell r="L59">
            <v>0.20319351253386719</v>
          </cell>
          <cell r="M59">
            <v>5.2892712042357432E-2</v>
          </cell>
          <cell r="N59">
            <v>7.5608951263235483E-2</v>
          </cell>
          <cell r="O59">
            <v>7.425652450637002E-2</v>
          </cell>
          <cell r="P59">
            <v>4.2734716370183383E-2</v>
          </cell>
          <cell r="S59">
            <v>2047</v>
          </cell>
          <cell r="T59">
            <v>0.64060558986619642</v>
          </cell>
          <cell r="U59">
            <v>0.80400666450296254</v>
          </cell>
          <cell r="V59">
            <v>1.1084906894927591</v>
          </cell>
          <cell r="W59">
            <v>0.57707494631473533</v>
          </cell>
          <cell r="X59">
            <v>1.1956143793039746</v>
          </cell>
          <cell r="Y59">
            <v>2.0250241360109658</v>
          </cell>
          <cell r="Z59">
            <v>0.79412761236615803</v>
          </cell>
        </row>
        <row r="60">
          <cell r="A60">
            <v>2048</v>
          </cell>
          <cell r="B60">
            <v>12969.909</v>
          </cell>
          <cell r="C60">
            <v>4788.1478129999996</v>
          </cell>
          <cell r="D60">
            <v>1182.40705</v>
          </cell>
          <cell r="E60">
            <v>1845.3440000000001</v>
          </cell>
          <cell r="F60">
            <v>1787.77</v>
          </cell>
          <cell r="G60">
            <v>950.15629999999999</v>
          </cell>
          <cell r="J60">
            <v>2048</v>
          </cell>
          <cell r="K60">
            <v>0.55135417319925772</v>
          </cell>
          <cell r="L60">
            <v>0.20354539716450201</v>
          </cell>
          <cell r="M60">
            <v>5.026442833467247E-2</v>
          </cell>
          <cell r="N60">
            <v>7.8446048880390085E-2</v>
          </cell>
          <cell r="O60">
            <v>7.5998563306838712E-2</v>
          </cell>
          <cell r="P60">
            <v>4.0391389114338885E-2</v>
          </cell>
          <cell r="S60">
            <v>2048</v>
          </cell>
          <cell r="T60">
            <v>0.63831629658667965</v>
          </cell>
          <cell r="U60">
            <v>0.80921705308591252</v>
          </cell>
          <cell r="V60">
            <v>1.046370411991614</v>
          </cell>
          <cell r="W60">
            <v>0.58162846461904683</v>
          </cell>
          <cell r="X60">
            <v>1.1956143793039746</v>
          </cell>
          <cell r="Y60">
            <v>1.985892654202472</v>
          </cell>
          <cell r="Z60">
            <v>0.78595036398892626</v>
          </cell>
        </row>
        <row r="61">
          <cell r="A61">
            <v>2049</v>
          </cell>
          <cell r="B61">
            <v>12718.835200000001</v>
          </cell>
          <cell r="C61">
            <v>4698.9255000000003</v>
          </cell>
          <cell r="D61">
            <v>1104.1726300000003</v>
          </cell>
          <cell r="E61">
            <v>1875.3530000000001</v>
          </cell>
          <cell r="F61">
            <v>1805.77</v>
          </cell>
          <cell r="G61">
            <v>875.9375</v>
          </cell>
          <cell r="J61">
            <v>2049</v>
          </cell>
          <cell r="K61">
            <v>0.55110007367249247</v>
          </cell>
          <cell r="L61">
            <v>0.2036018352711696</v>
          </cell>
          <cell r="M61">
            <v>4.7843187538128482E-2</v>
          </cell>
          <cell r="N61">
            <v>8.1258005171883169E-2</v>
          </cell>
          <cell r="O61">
            <v>7.8243012381792376E-2</v>
          </cell>
          <cell r="P61">
            <v>3.7953885964533828E-2</v>
          </cell>
          <cell r="S61">
            <v>2049</v>
          </cell>
          <cell r="T61">
            <v>0.63884884072367676</v>
          </cell>
          <cell r="U61">
            <v>0.81315215905828853</v>
          </cell>
          <cell r="V61">
            <v>0.98873004071225068</v>
          </cell>
          <cell r="W61">
            <v>0.58668958280137118</v>
          </cell>
          <cell r="X61">
            <v>1.1956143793039746</v>
          </cell>
          <cell r="Y61">
            <v>1.9461977268583528</v>
          </cell>
          <cell r="Z61">
            <v>0.78002037431667437</v>
          </cell>
        </row>
        <row r="62">
          <cell r="A62">
            <v>2050</v>
          </cell>
          <cell r="B62">
            <v>12452.5802</v>
          </cell>
          <cell r="C62">
            <v>4607.8720000000003</v>
          </cell>
          <cell r="D62">
            <v>1048.37555</v>
          </cell>
          <cell r="E62">
            <v>1912.7940000000001</v>
          </cell>
          <cell r="F62">
            <v>1826.08</v>
          </cell>
          <cell r="G62">
            <v>804.68799999999999</v>
          </cell>
          <cell r="J62">
            <v>2050</v>
          </cell>
          <cell r="K62">
            <v>0.5497247900743012</v>
          </cell>
          <cell r="L62">
            <v>0.20341659537268031</v>
          </cell>
          <cell r="M62">
            <v>4.6281013242763937E-2</v>
          </cell>
          <cell r="N62">
            <v>8.4441157030683708E-2</v>
          </cell>
          <cell r="O62">
            <v>8.0613128246215179E-2</v>
          </cell>
          <cell r="P62">
            <v>3.5523316033355817E-2</v>
          </cell>
          <cell r="S62">
            <v>2050</v>
          </cell>
          <cell r="T62">
            <v>0.63942959691022971</v>
          </cell>
          <cell r="U62">
            <v>0.78120994421154255</v>
          </cell>
          <cell r="V62">
            <v>0.93134809593225121</v>
          </cell>
          <cell r="W62">
            <v>0.59152508504396073</v>
          </cell>
          <cell r="X62">
            <v>1.1956143793039746</v>
          </cell>
          <cell r="Y62">
            <v>1.8955209633168573</v>
          </cell>
          <cell r="Z62">
            <v>0.76719156972641978</v>
          </cell>
        </row>
      </sheetData>
      <sheetData sheetId="2">
        <row r="16">
          <cell r="K16" t="str">
            <v>RLA</v>
          </cell>
          <cell r="L16" t="str">
            <v>RAS</v>
          </cell>
          <cell r="M16" t="str">
            <v>RoW</v>
          </cell>
          <cell r="N16" t="str">
            <v>RNA</v>
          </cell>
          <cell r="O16" t="str">
            <v>AU</v>
          </cell>
          <cell r="P16" t="str">
            <v>RER</v>
          </cell>
          <cell r="AD16" t="str">
            <v>RLA</v>
          </cell>
          <cell r="AE16" t="str">
            <v>RAS</v>
          </cell>
          <cell r="AF16" t="str">
            <v>RoW</v>
          </cell>
          <cell r="AG16" t="str">
            <v>RNA</v>
          </cell>
          <cell r="AH16" t="str">
            <v>AU</v>
          </cell>
          <cell r="AI16" t="str">
            <v>RER</v>
          </cell>
        </row>
        <row r="17">
          <cell r="B17" t="str">
            <v>RLA</v>
          </cell>
          <cell r="C17" t="str">
            <v>RAS</v>
          </cell>
          <cell r="D17" t="str">
            <v>RoW</v>
          </cell>
          <cell r="E17" t="str">
            <v>RNA</v>
          </cell>
          <cell r="F17" t="str">
            <v>AU</v>
          </cell>
          <cell r="G17" t="str">
            <v>RER</v>
          </cell>
          <cell r="H17" t="str">
            <v>Global average weighed by production shares</v>
          </cell>
        </row>
        <row r="18">
          <cell r="A18">
            <v>1994</v>
          </cell>
          <cell r="B18">
            <v>150.71661580026998</v>
          </cell>
          <cell r="C18">
            <v>155.21308429550726</v>
          </cell>
          <cell r="D18">
            <v>199.35982155924759</v>
          </cell>
          <cell r="E18">
            <v>237.57343211349189</v>
          </cell>
          <cell r="F18">
            <v>113.59058982167427</v>
          </cell>
          <cell r="G18">
            <v>132.20149816609566</v>
          </cell>
          <cell r="H18">
            <v>160.85904894116578</v>
          </cell>
          <cell r="J18">
            <v>1994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>
            <v>1995</v>
          </cell>
          <cell r="B19"/>
          <cell r="C19"/>
          <cell r="D19"/>
          <cell r="E19"/>
          <cell r="F19"/>
          <cell r="G19"/>
          <cell r="H19"/>
          <cell r="J19">
            <v>1995</v>
          </cell>
        </row>
        <row r="20">
          <cell r="A20">
            <v>1996</v>
          </cell>
          <cell r="B20"/>
          <cell r="C20"/>
          <cell r="D20"/>
          <cell r="E20"/>
          <cell r="F20"/>
          <cell r="G20"/>
          <cell r="H20"/>
          <cell r="J20">
            <v>1996</v>
          </cell>
        </row>
        <row r="21">
          <cell r="A21">
            <v>1997</v>
          </cell>
          <cell r="B21"/>
          <cell r="C21"/>
          <cell r="D21"/>
          <cell r="E21"/>
          <cell r="F21"/>
          <cell r="G21"/>
          <cell r="H21"/>
          <cell r="J21">
            <v>1997</v>
          </cell>
        </row>
        <row r="22">
          <cell r="A22">
            <v>1998</v>
          </cell>
          <cell r="B22"/>
          <cell r="C22"/>
          <cell r="D22"/>
          <cell r="E22"/>
          <cell r="F22"/>
          <cell r="G22"/>
          <cell r="H22"/>
          <cell r="J22">
            <v>1998</v>
          </cell>
        </row>
        <row r="23">
          <cell r="A23">
            <v>1999</v>
          </cell>
          <cell r="B23"/>
          <cell r="C23"/>
          <cell r="D23"/>
          <cell r="E23"/>
          <cell r="F23"/>
          <cell r="G23"/>
          <cell r="H23"/>
          <cell r="J23">
            <v>1999</v>
          </cell>
        </row>
        <row r="24">
          <cell r="A24">
            <v>2000</v>
          </cell>
          <cell r="B24"/>
          <cell r="C24"/>
          <cell r="D24"/>
          <cell r="E24"/>
          <cell r="F24"/>
          <cell r="G24"/>
          <cell r="H24"/>
          <cell r="J24">
            <v>2000</v>
          </cell>
        </row>
        <row r="25">
          <cell r="A25">
            <v>2001</v>
          </cell>
          <cell r="B25"/>
          <cell r="C25"/>
          <cell r="D25"/>
          <cell r="E25"/>
          <cell r="F25"/>
          <cell r="G25"/>
          <cell r="H25"/>
          <cell r="J25">
            <v>2001</v>
          </cell>
        </row>
        <row r="26">
          <cell r="A26">
            <v>2002</v>
          </cell>
          <cell r="B26"/>
          <cell r="C26"/>
          <cell r="D26"/>
          <cell r="E26"/>
          <cell r="F26"/>
          <cell r="G26"/>
          <cell r="H26"/>
          <cell r="J26">
            <v>2002</v>
          </cell>
        </row>
        <row r="27">
          <cell r="A27">
            <v>2003</v>
          </cell>
          <cell r="B27"/>
          <cell r="C27"/>
          <cell r="D27"/>
          <cell r="E27"/>
          <cell r="F27"/>
          <cell r="G27"/>
          <cell r="H27"/>
          <cell r="J27">
            <v>2003</v>
          </cell>
        </row>
        <row r="28">
          <cell r="A28">
            <v>2004</v>
          </cell>
          <cell r="B28"/>
          <cell r="C28"/>
          <cell r="D28"/>
          <cell r="E28"/>
          <cell r="F28"/>
          <cell r="G28"/>
          <cell r="H28"/>
          <cell r="J28">
            <v>2004</v>
          </cell>
        </row>
        <row r="29">
          <cell r="A29">
            <v>2005</v>
          </cell>
          <cell r="B29"/>
          <cell r="C29"/>
          <cell r="D29"/>
          <cell r="E29"/>
          <cell r="F29"/>
          <cell r="G29"/>
          <cell r="H29"/>
          <cell r="J29">
            <v>2005</v>
          </cell>
        </row>
        <row r="30">
          <cell r="A30">
            <v>2006</v>
          </cell>
          <cell r="B30"/>
          <cell r="C30"/>
          <cell r="D30"/>
          <cell r="E30"/>
          <cell r="F30"/>
          <cell r="G30"/>
          <cell r="H30"/>
          <cell r="J30">
            <v>2006</v>
          </cell>
        </row>
        <row r="31">
          <cell r="A31">
            <v>2007</v>
          </cell>
          <cell r="B31"/>
          <cell r="C31"/>
          <cell r="D31"/>
          <cell r="E31"/>
          <cell r="F31"/>
          <cell r="G31"/>
          <cell r="H31"/>
          <cell r="J31">
            <v>2007</v>
          </cell>
        </row>
        <row r="32">
          <cell r="A32">
            <v>2008</v>
          </cell>
          <cell r="B32"/>
          <cell r="C32"/>
          <cell r="D32"/>
          <cell r="E32"/>
          <cell r="F32"/>
          <cell r="G32"/>
          <cell r="H32"/>
          <cell r="J32">
            <v>2008</v>
          </cell>
        </row>
        <row r="33">
          <cell r="A33">
            <v>2009</v>
          </cell>
          <cell r="B33"/>
          <cell r="C33"/>
          <cell r="D33"/>
          <cell r="E33"/>
          <cell r="F33"/>
          <cell r="G33"/>
          <cell r="H33"/>
          <cell r="J33">
            <v>2009</v>
          </cell>
        </row>
        <row r="34">
          <cell r="A34">
            <v>2010</v>
          </cell>
          <cell r="B34">
            <v>216.73864660531805</v>
          </cell>
          <cell r="C34">
            <v>172.84874532813572</v>
          </cell>
          <cell r="D34">
            <v>102.13421394960332</v>
          </cell>
          <cell r="E34">
            <v>151.01077455875264</v>
          </cell>
          <cell r="F34">
            <v>117.93062789138692</v>
          </cell>
          <cell r="G34">
            <v>123.02641771334777</v>
          </cell>
          <cell r="H34">
            <v>166.475141784046</v>
          </cell>
          <cell r="J34">
            <v>2010</v>
          </cell>
          <cell r="K34">
            <v>43.805409545912724</v>
          </cell>
          <cell r="L34">
            <v>11.362225750924621</v>
          </cell>
          <cell r="M34">
            <v>-48.768907821654459</v>
          </cell>
          <cell r="N34">
            <v>-36.436169139227303</v>
          </cell>
          <cell r="O34">
            <v>3.820772545090283</v>
          </cell>
          <cell r="P34">
            <v>-6.9402242637375267</v>
          </cell>
          <cell r="Q34">
            <v>3.4913129723490455</v>
          </cell>
          <cell r="AC34">
            <v>2010</v>
          </cell>
          <cell r="AD34">
            <v>0.69538413273718347</v>
          </cell>
          <cell r="AE34">
            <v>0.89797055802083514</v>
          </cell>
          <cell r="AF34">
            <v>1.9519396473508757</v>
          </cell>
          <cell r="AG34">
            <v>1.5732217307518079</v>
          </cell>
          <cell r="AH34">
            <v>0.96319838071489128</v>
          </cell>
          <cell r="AI34">
            <v>1.0745781322685171</v>
          </cell>
          <cell r="AJ34">
            <v>0.96626467601892485</v>
          </cell>
        </row>
        <row r="35">
          <cell r="A35">
            <v>2011</v>
          </cell>
          <cell r="B35">
            <v>217.00795645630464</v>
          </cell>
          <cell r="C35">
            <v>172.14434015003465</v>
          </cell>
          <cell r="D35">
            <v>103.07842815021182</v>
          </cell>
          <cell r="E35">
            <v>151.60229595489912</v>
          </cell>
          <cell r="F35">
            <v>117.93062789138692</v>
          </cell>
          <cell r="G35">
            <v>121.65591250981947</v>
          </cell>
          <cell r="H35">
            <v>166.11427544667799</v>
          </cell>
          <cell r="J35">
            <v>2011</v>
          </cell>
          <cell r="K35">
            <v>43.984095784026962</v>
          </cell>
          <cell r="L35">
            <v>10.908394695831374</v>
          </cell>
          <cell r="M35">
            <v>-48.295284704807976</v>
          </cell>
          <cell r="N35">
            <v>-36.187184481774565</v>
          </cell>
          <cell r="O35">
            <v>3.820772545090283</v>
          </cell>
          <cell r="P35">
            <v>-7.9769032897243717</v>
          </cell>
          <cell r="Q35">
            <v>3.2669759892925341</v>
          </cell>
          <cell r="AC35">
            <v>2011</v>
          </cell>
          <cell r="AD35">
            <v>0.69452115148882732</v>
          </cell>
          <cell r="AE35">
            <v>0.9016450041879347</v>
          </cell>
          <cell r="AF35">
            <v>1.9340595810088312</v>
          </cell>
          <cell r="AG35">
            <v>1.5670833387917074</v>
          </cell>
          <cell r="AH35">
            <v>0.96319838071489128</v>
          </cell>
          <cell r="AI35">
            <v>1.0866837084915622</v>
          </cell>
          <cell r="AJ35">
            <v>0.96836378757105002</v>
          </cell>
        </row>
        <row r="36">
          <cell r="A36">
            <v>2012</v>
          </cell>
          <cell r="B36">
            <v>216.61678069975028</v>
          </cell>
          <cell r="C36">
            <v>172.18764791199206</v>
          </cell>
          <cell r="D36">
            <v>104.23277655995919</v>
          </cell>
          <cell r="E36">
            <v>152.27211950584291</v>
          </cell>
          <cell r="F36">
            <v>117.93062789138692</v>
          </cell>
          <cell r="G36">
            <v>118.11978821745558</v>
          </cell>
          <cell r="H36">
            <v>165.47913362451024</v>
          </cell>
          <cell r="J36">
            <v>2012</v>
          </cell>
          <cell r="K36">
            <v>43.724551901305539</v>
          </cell>
          <cell r="L36">
            <v>10.936296829310635</v>
          </cell>
          <cell r="M36">
            <v>-47.716257094972207</v>
          </cell>
          <cell r="N36">
            <v>-35.905240686550947</v>
          </cell>
          <cell r="O36">
            <v>3.820772545090283</v>
          </cell>
          <cell r="P36">
            <v>-10.651702245422413</v>
          </cell>
          <cell r="Q36">
            <v>2.8721322883329088</v>
          </cell>
          <cell r="AC36">
            <v>2012</v>
          </cell>
          <cell r="AD36">
            <v>0.69577534719794554</v>
          </cell>
          <cell r="AE36">
            <v>0.90141822701962471</v>
          </cell>
          <cell r="AF36">
            <v>1.9126404202095415</v>
          </cell>
          <cell r="AG36">
            <v>1.5601899604764866</v>
          </cell>
          <cell r="AH36">
            <v>0.96319838071489128</v>
          </cell>
          <cell r="AI36">
            <v>1.1192155028479733</v>
          </cell>
          <cell r="AJ36">
            <v>0.97208056035736845</v>
          </cell>
        </row>
        <row r="37">
          <cell r="A37">
            <v>2013</v>
          </cell>
          <cell r="B37">
            <v>216.28864193389489</v>
          </cell>
          <cell r="C37">
            <v>171.72194653156191</v>
          </cell>
          <cell r="D37">
            <v>105.02795740722898</v>
          </cell>
          <cell r="E37">
            <v>153.06858670825235</v>
          </cell>
          <cell r="F37">
            <v>117.93062789138692</v>
          </cell>
          <cell r="G37">
            <v>114.97996077583865</v>
          </cell>
          <cell r="H37">
            <v>164.72682505592351</v>
          </cell>
          <cell r="J37">
            <v>2013</v>
          </cell>
          <cell r="K37">
            <v>43.506832863419071</v>
          </cell>
          <cell r="L37">
            <v>10.636256802051394</v>
          </cell>
          <cell r="M37">
            <v>-47.317389940572447</v>
          </cell>
          <cell r="N37">
            <v>-35.569989730531184</v>
          </cell>
          <cell r="O37">
            <v>3.820772545090283</v>
          </cell>
          <cell r="P37">
            <v>-13.02673390933904</v>
          </cell>
          <cell r="Q37">
            <v>2.4044504429293072</v>
          </cell>
          <cell r="AC37">
            <v>2013</v>
          </cell>
          <cell r="AD37">
            <v>0.69683093135484231</v>
          </cell>
          <cell r="AE37">
            <v>0.9038628284299095</v>
          </cell>
          <cell r="AF37">
            <v>1.8981595613276754</v>
          </cell>
          <cell r="AG37">
            <v>1.5520717687575254</v>
          </cell>
          <cell r="AH37">
            <v>0.96319838071489128</v>
          </cell>
          <cell r="AI37">
            <v>1.1497785985840749</v>
          </cell>
          <cell r="AJ37">
            <v>0.97652005911335527</v>
          </cell>
        </row>
        <row r="38">
          <cell r="A38">
            <v>2014</v>
          </cell>
          <cell r="B38">
            <v>215.88403246942985</v>
          </cell>
          <cell r="C38">
            <v>171.2326781718738</v>
          </cell>
          <cell r="D38">
            <v>105.92591786880239</v>
          </cell>
          <cell r="E38">
            <v>153.7637389239805</v>
          </cell>
          <cell r="F38">
            <v>117.93062789138692</v>
          </cell>
          <cell r="G38">
            <v>113.08030351371198</v>
          </cell>
          <cell r="H38">
            <v>163.8699875382454</v>
          </cell>
          <cell r="J38">
            <v>2014</v>
          </cell>
          <cell r="K38">
            <v>43.238375757799588</v>
          </cell>
          <cell r="L38">
            <v>10.321033145547924</v>
          </cell>
          <cell r="M38">
            <v>-46.866967957571958</v>
          </cell>
          <cell r="N38">
            <v>-35.277384530722458</v>
          </cell>
          <cell r="O38">
            <v>3.820772545090283</v>
          </cell>
          <cell r="P38">
            <v>-14.463674706893368</v>
          </cell>
          <cell r="Q38">
            <v>1.871786894737185</v>
          </cell>
          <cell r="AC38">
            <v>2014</v>
          </cell>
          <cell r="AD38">
            <v>0.69813693063016191</v>
          </cell>
          <cell r="AE38">
            <v>0.90644546328775533</v>
          </cell>
          <cell r="AF38">
            <v>1.8820683886465865</v>
          </cell>
          <cell r="AG38">
            <v>1.5450549900516286</v>
          </cell>
          <cell r="AH38">
            <v>0.96319838071489128</v>
          </cell>
          <cell r="AI38">
            <v>1.1690939452604587</v>
          </cell>
          <cell r="AJ38">
            <v>0.98162605219960175</v>
          </cell>
        </row>
        <row r="39">
          <cell r="A39">
            <v>2015</v>
          </cell>
          <cell r="B39">
            <v>215.21597344950408</v>
          </cell>
          <cell r="C39">
            <v>170.61110632983014</v>
          </cell>
          <cell r="D39">
            <v>106.7194867034369</v>
          </cell>
          <cell r="E39">
            <v>154.41679255826111</v>
          </cell>
          <cell r="F39">
            <v>117.93062789138692</v>
          </cell>
          <cell r="G39">
            <v>111.40587908573261</v>
          </cell>
          <cell r="H39">
            <v>163.24695584307497</v>
          </cell>
          <cell r="J39">
            <v>2015</v>
          </cell>
          <cell r="K39">
            <v>42.795120701694103</v>
          </cell>
          <cell r="L39">
            <v>9.9205695861354535</v>
          </cell>
          <cell r="M39">
            <v>-46.468909397713809</v>
          </cell>
          <cell r="N39">
            <v>-35.002499570535221</v>
          </cell>
          <cell r="O39">
            <v>3.820772545090283</v>
          </cell>
          <cell r="P39">
            <v>-15.730244640825326</v>
          </cell>
          <cell r="Q39">
            <v>1.4844716027026663</v>
          </cell>
          <cell r="AC39">
            <v>2015</v>
          </cell>
          <cell r="AD39">
            <v>0.7003040405624561</v>
          </cell>
          <cell r="AE39">
            <v>0.90974783315363428</v>
          </cell>
          <cell r="AF39">
            <v>1.8680732799366735</v>
          </cell>
          <cell r="AG39">
            <v>1.5385207021694614</v>
          </cell>
          <cell r="AH39">
            <v>0.96319838071489128</v>
          </cell>
          <cell r="AI39">
            <v>1.1866653649791656</v>
          </cell>
          <cell r="AJ39">
            <v>0.985372426152898</v>
          </cell>
        </row>
        <row r="40">
          <cell r="A40">
            <v>2016</v>
          </cell>
          <cell r="B40">
            <v>214.60957274309354</v>
          </cell>
          <cell r="C40">
            <v>170.19527944157269</v>
          </cell>
          <cell r="D40">
            <v>116.63604006055945</v>
          </cell>
          <cell r="E40">
            <v>154.92091390488679</v>
          </cell>
          <cell r="F40">
            <v>117.93062789138692</v>
          </cell>
          <cell r="G40">
            <v>110.31388279852665</v>
          </cell>
          <cell r="H40">
            <v>166.26461522081638</v>
          </cell>
          <cell r="J40">
            <v>2016</v>
          </cell>
          <cell r="K40">
            <v>42.392775742453409</v>
          </cell>
          <cell r="L40">
            <v>9.652662476277527</v>
          </cell>
          <cell r="M40">
            <v>-41.494710845787715</v>
          </cell>
          <cell r="N40">
            <v>-34.790303559331051</v>
          </cell>
          <cell r="O40">
            <v>3.820772545090283</v>
          </cell>
          <cell r="P40">
            <v>-16.556253651581006</v>
          </cell>
          <cell r="Q40">
            <v>3.3604365531389448</v>
          </cell>
          <cell r="AC40">
            <v>2016</v>
          </cell>
          <cell r="AD40">
            <v>0.70228281932554315</v>
          </cell>
          <cell r="AE40">
            <v>0.91197055996368726</v>
          </cell>
          <cell r="AF40">
            <v>1.7092471714209134</v>
          </cell>
          <cell r="AG40">
            <v>1.5335142694765496</v>
          </cell>
          <cell r="AH40">
            <v>0.96319838071489128</v>
          </cell>
          <cell r="AI40">
            <v>1.1984121564059509</v>
          </cell>
          <cell r="AJ40">
            <v>0.96748817376161822</v>
          </cell>
        </row>
        <row r="41">
          <cell r="A41">
            <v>2017</v>
          </cell>
          <cell r="B41">
            <v>213.98333694721197</v>
          </cell>
          <cell r="C41">
            <v>169.72928533537947</v>
          </cell>
          <cell r="D41">
            <v>116.22970457082528</v>
          </cell>
          <cell r="E41">
            <v>155.45349877345183</v>
          </cell>
          <cell r="F41">
            <v>117.93062789138692</v>
          </cell>
          <cell r="G41">
            <v>109.5543444439174</v>
          </cell>
          <cell r="H41">
            <v>165.53331453242487</v>
          </cell>
          <cell r="J41">
            <v>2017</v>
          </cell>
          <cell r="K41">
            <v>41.977270263806346</v>
          </cell>
          <cell r="L41">
            <v>9.3524338529573274</v>
          </cell>
          <cell r="M41">
            <v>-41.698530996987749</v>
          </cell>
          <cell r="N41">
            <v>-34.566126611670242</v>
          </cell>
          <cell r="O41">
            <v>3.820772545090283</v>
          </cell>
          <cell r="P41">
            <v>-17.130784473958659</v>
          </cell>
          <cell r="Q41">
            <v>2.9058145140275569</v>
          </cell>
          <cell r="AC41">
            <v>2017</v>
          </cell>
          <cell r="AD41">
            <v>0.70433809450055729</v>
          </cell>
          <cell r="AE41">
            <v>0.91447438778058443</v>
          </cell>
          <cell r="AF41">
            <v>1.7152226472172307</v>
          </cell>
          <cell r="AG41">
            <v>1.5282604379314517</v>
          </cell>
          <cell r="AH41">
            <v>0.96319838071489128</v>
          </cell>
          <cell r="AI41">
            <v>1.2067207269335785</v>
          </cell>
          <cell r="AJ41">
            <v>0.9717623875021032</v>
          </cell>
        </row>
        <row r="42">
          <cell r="A42">
            <v>2018</v>
          </cell>
          <cell r="B42">
            <v>213.57930258453845</v>
          </cell>
          <cell r="C42">
            <v>169.26253993819361</v>
          </cell>
          <cell r="D42">
            <v>115.73300637203064</v>
          </cell>
          <cell r="E42">
            <v>156.2198216935345</v>
          </cell>
          <cell r="F42">
            <v>117.93062789138692</v>
          </cell>
          <cell r="G42">
            <v>109.29401159637565</v>
          </cell>
          <cell r="H42">
            <v>164.959499562415</v>
          </cell>
          <cell r="J42">
            <v>2018</v>
          </cell>
          <cell r="K42">
            <v>41.709194736414638</v>
          </cell>
          <cell r="L42">
            <v>9.051721191196652</v>
          </cell>
          <cell r="M42">
            <v>-41.947677587765071</v>
          </cell>
          <cell r="N42">
            <v>-34.24356406195021</v>
          </cell>
          <cell r="O42">
            <v>3.820772545090283</v>
          </cell>
          <cell r="P42">
            <v>-17.327705727615463</v>
          </cell>
          <cell r="Q42">
            <v>2.5490954026148467</v>
          </cell>
          <cell r="AC42">
            <v>2018</v>
          </cell>
          <cell r="AD42">
            <v>0.70567051196645647</v>
          </cell>
          <cell r="AE42">
            <v>0.91699607220938228</v>
          </cell>
          <cell r="AF42">
            <v>1.7225839698520711</v>
          </cell>
          <cell r="AG42">
            <v>1.520763687591153</v>
          </cell>
          <cell r="AH42">
            <v>0.96319838071489128</v>
          </cell>
          <cell r="AI42">
            <v>1.2095950751109557</v>
          </cell>
          <cell r="AJ42">
            <v>0.97514268270620108</v>
          </cell>
        </row>
        <row r="43">
          <cell r="A43">
            <v>2019</v>
          </cell>
          <cell r="B43">
            <v>217.13739863328277</v>
          </cell>
          <cell r="C43">
            <v>168.98904139412565</v>
          </cell>
          <cell r="D43">
            <v>115.02929747203125</v>
          </cell>
          <cell r="E43">
            <v>156.8713994457905</v>
          </cell>
          <cell r="F43">
            <v>117.93062789138692</v>
          </cell>
          <cell r="G43">
            <v>108.74365607600171</v>
          </cell>
          <cell r="H43">
            <v>165.01958527707762</v>
          </cell>
          <cell r="J43">
            <v>2019</v>
          </cell>
          <cell r="K43">
            <v>44.069980260858415</v>
          </cell>
          <cell r="L43">
            <v>8.8755127579261348</v>
          </cell>
          <cell r="M43">
            <v>-42.30066190250588</v>
          </cell>
          <cell r="N43">
            <v>-33.969300333695976</v>
          </cell>
          <cell r="O43">
            <v>3.820772545090283</v>
          </cell>
          <cell r="P43">
            <v>-17.744006244635685</v>
          </cell>
          <cell r="Q43">
            <v>2.586448423820757</v>
          </cell>
          <cell r="AC43">
            <v>2019</v>
          </cell>
          <cell r="AD43">
            <v>0.69410712640437866</v>
          </cell>
          <cell r="AE43">
            <v>0.91848017489791345</v>
          </cell>
          <cell r="AF43">
            <v>1.7331221344520586</v>
          </cell>
          <cell r="AG43">
            <v>1.5144470754567938</v>
          </cell>
          <cell r="AH43">
            <v>0.96319838071489128</v>
          </cell>
          <cell r="AI43">
            <v>1.2157168789110704</v>
          </cell>
          <cell r="AJ43">
            <v>0.97478762094253191</v>
          </cell>
        </row>
        <row r="44">
          <cell r="A44">
            <v>2020</v>
          </cell>
          <cell r="B44">
            <v>220.18876118724978</v>
          </cell>
          <cell r="C44">
            <v>168.96241661110403</v>
          </cell>
          <cell r="D44">
            <v>114.34239960791216</v>
          </cell>
          <cell r="E44">
            <v>157.64861416009902</v>
          </cell>
          <cell r="F44">
            <v>117.93062789138692</v>
          </cell>
          <cell r="G44">
            <v>108.270205775522</v>
          </cell>
          <cell r="H44">
            <v>164.87905855335299</v>
          </cell>
          <cell r="J44">
            <v>2020</v>
          </cell>
          <cell r="K44">
            <v>46.094549707143408</v>
          </cell>
          <cell r="L44">
            <v>8.8583590603867393</v>
          </cell>
          <cell r="M44">
            <v>-42.645213707752632</v>
          </cell>
          <cell r="N44">
            <v>-33.642153182857484</v>
          </cell>
          <cell r="O44">
            <v>3.820772545090283</v>
          </cell>
          <cell r="P44">
            <v>-18.102134032177759</v>
          </cell>
          <cell r="Q44">
            <v>2.499088263077776</v>
          </cell>
          <cell r="AC44">
            <v>2020</v>
          </cell>
          <cell r="AD44">
            <v>0.68448823176810425</v>
          </cell>
          <cell r="AE44">
            <v>0.91862490729377277</v>
          </cell>
          <cell r="AF44">
            <v>1.7435336519337179</v>
          </cell>
          <cell r="AG44">
            <v>1.5069807836827904</v>
          </cell>
          <cell r="AH44">
            <v>0.96319838071489128</v>
          </cell>
          <cell r="AI44">
            <v>1.2210330369205236</v>
          </cell>
          <cell r="AJ44">
            <v>0.97561843421803385</v>
          </cell>
        </row>
        <row r="45">
          <cell r="A45">
            <v>2021</v>
          </cell>
          <cell r="B45">
            <v>220.2735359365754</v>
          </cell>
          <cell r="C45">
            <v>169.24379291005533</v>
          </cell>
          <cell r="D45">
            <v>113.84556769281573</v>
          </cell>
          <cell r="E45">
            <v>158.25811397512686</v>
          </cell>
          <cell r="F45">
            <v>117.93062789138692</v>
          </cell>
          <cell r="G45">
            <v>108.5380224631274</v>
          </cell>
          <cell r="H45">
            <v>164.0270654492524</v>
          </cell>
          <cell r="J45">
            <v>2021</v>
          </cell>
          <cell r="K45">
            <v>46.150797486378295</v>
          </cell>
          <cell r="L45">
            <v>9.0396429387584831</v>
          </cell>
          <cell r="M45">
            <v>-42.894427371373801</v>
          </cell>
          <cell r="N45">
            <v>-33.385601004608581</v>
          </cell>
          <cell r="O45">
            <v>3.820772545090283</v>
          </cell>
          <cell r="P45">
            <v>-17.899551844138617</v>
          </cell>
          <cell r="Q45">
            <v>1.96943630398146</v>
          </cell>
          <cell r="AC45">
            <v>2021</v>
          </cell>
          <cell r="AD45">
            <v>0.68422479876868481</v>
          </cell>
          <cell r="AE45">
            <v>0.91709764728562493</v>
          </cell>
          <cell r="AF45">
            <v>1.7511425837602308</v>
          </cell>
          <cell r="AG45">
            <v>1.5011769453465804</v>
          </cell>
          <cell r="AH45">
            <v>0.96319838071489128</v>
          </cell>
          <cell r="AI45">
            <v>1.2180201478335135</v>
          </cell>
          <cell r="AJ45">
            <v>0.98068601361970498</v>
          </cell>
        </row>
        <row r="46">
          <cell r="A46">
            <v>2022</v>
          </cell>
          <cell r="B46">
            <v>220.33866222388474</v>
          </cell>
          <cell r="C46">
            <v>169.31489009000171</v>
          </cell>
          <cell r="D46">
            <v>113.48786289157505</v>
          </cell>
          <cell r="E46">
            <v>158.66338990552387</v>
          </cell>
          <cell r="F46">
            <v>117.93062789138692</v>
          </cell>
          <cell r="G46">
            <v>108.9137018707515</v>
          </cell>
          <cell r="H46">
            <v>163.28416062816393</v>
          </cell>
          <cell r="J46">
            <v>2022</v>
          </cell>
          <cell r="K46">
            <v>46.19400857293536</v>
          </cell>
          <cell r="L46">
            <v>9.0854491156469077</v>
          </cell>
          <cell r="M46">
            <v>-43.073854097603281</v>
          </cell>
          <cell r="N46">
            <v>-33.215011251877556</v>
          </cell>
          <cell r="O46">
            <v>3.820772545090283</v>
          </cell>
          <cell r="P46">
            <v>-17.61538002094786</v>
          </cell>
          <cell r="Q46">
            <v>1.5076004135055747</v>
          </cell>
          <cell r="AC46">
            <v>2022</v>
          </cell>
          <cell r="AD46">
            <v>0.68402255999506689</v>
          </cell>
          <cell r="AE46">
            <v>0.91671254792181345</v>
          </cell>
          <cell r="AF46">
            <v>1.7566620471980656</v>
          </cell>
          <cell r="AG46">
            <v>1.4973424698347553</v>
          </cell>
          <cell r="AH46">
            <v>0.96319838071489128</v>
          </cell>
          <cell r="AI46">
            <v>1.2138187931852682</v>
          </cell>
          <cell r="AJ46">
            <v>0.98514790609408409</v>
          </cell>
        </row>
        <row r="47">
          <cell r="A47">
            <v>2023</v>
          </cell>
          <cell r="B47">
            <v>220.48732835453953</v>
          </cell>
          <cell r="C47">
            <v>169.53638248421763</v>
          </cell>
          <cell r="D47">
            <v>119.69858341793474</v>
          </cell>
          <cell r="E47">
            <v>158.87772778779131</v>
          </cell>
          <cell r="F47">
            <v>117.93062789138692</v>
          </cell>
          <cell r="G47">
            <v>109.80474486196519</v>
          </cell>
          <cell r="H47">
            <v>165.46834653966835</v>
          </cell>
          <cell r="J47">
            <v>2023</v>
          </cell>
          <cell r="K47">
            <v>46.292648082497998</v>
          </cell>
          <cell r="L47">
            <v>9.2281512565271306</v>
          </cell>
          <cell r="M47">
            <v>-39.958521992175029</v>
          </cell>
          <cell r="N47">
            <v>-33.124791617316291</v>
          </cell>
          <cell r="O47">
            <v>3.820772545090283</v>
          </cell>
          <cell r="P47">
            <v>-16.941376319345171</v>
          </cell>
          <cell r="Q47">
            <v>2.8654263647849962</v>
          </cell>
          <cell r="AC47">
            <v>2023</v>
          </cell>
          <cell r="AD47">
            <v>0.68356134987458528</v>
          </cell>
          <cell r="AE47">
            <v>0.91551490023067017</v>
          </cell>
          <cell r="AF47">
            <v>1.6655152957255213</v>
          </cell>
          <cell r="AG47">
            <v>1.4953224433748971</v>
          </cell>
          <cell r="AH47">
            <v>0.96319838071489128</v>
          </cell>
          <cell r="AI47">
            <v>1.2039689025486584</v>
          </cell>
          <cell r="AJ47">
            <v>0.97214393148361122</v>
          </cell>
        </row>
        <row r="48">
          <cell r="A48">
            <v>2024</v>
          </cell>
          <cell r="B48">
            <v>221.48101094365603</v>
          </cell>
          <cell r="C48">
            <v>169.4820014489141</v>
          </cell>
          <cell r="D48">
            <v>118.95382824038106</v>
          </cell>
          <cell r="E48">
            <v>159.02670185970811</v>
          </cell>
          <cell r="F48">
            <v>163.24341795811995</v>
          </cell>
          <cell r="G48">
            <v>110.30798766008677</v>
          </cell>
          <cell r="H48">
            <v>169.63601890868989</v>
          </cell>
          <cell r="J48">
            <v>2024</v>
          </cell>
          <cell r="K48">
            <v>46.951953351422915</v>
          </cell>
          <cell r="L48">
            <v>9.1931148834337471</v>
          </cell>
          <cell r="M48">
            <v>-40.332095348997257</v>
          </cell>
          <cell r="N48">
            <v>-33.062085080397793</v>
          </cell>
          <cell r="O48">
            <v>43.712096410799163</v>
          </cell>
          <cell r="P48">
            <v>-16.560712858565541</v>
          </cell>
          <cell r="Q48">
            <v>5.4563109910803265</v>
          </cell>
          <cell r="AC48">
            <v>2024</v>
          </cell>
          <cell r="AD48">
            <v>0.68049452708436353</v>
          </cell>
          <cell r="AE48">
            <v>0.91580865796119448</v>
          </cell>
          <cell r="AF48">
            <v>1.6759428805971899</v>
          </cell>
          <cell r="AG48">
            <v>1.4939216454547171</v>
          </cell>
          <cell r="AH48">
            <v>0.69583564986868818</v>
          </cell>
          <cell r="AI48">
            <v>1.1984762025890054</v>
          </cell>
          <cell r="AJ48">
            <v>0.94825998615159379</v>
          </cell>
        </row>
        <row r="49">
          <cell r="A49">
            <v>2025</v>
          </cell>
          <cell r="B49">
            <v>221.57106160321905</v>
          </cell>
          <cell r="C49">
            <v>169.94818730752323</v>
          </cell>
          <cell r="D49">
            <v>118.26933262308886</v>
          </cell>
          <cell r="E49">
            <v>159.16006192460767</v>
          </cell>
          <cell r="F49">
            <v>163.24341795811995</v>
          </cell>
          <cell r="G49">
            <v>110.36463891882966</v>
          </cell>
          <cell r="H49">
            <v>169.54234470376875</v>
          </cell>
          <cell r="J49">
            <v>2025</v>
          </cell>
          <cell r="K49">
            <v>47.011701680487278</v>
          </cell>
          <cell r="L49">
            <v>9.4934670481530326</v>
          </cell>
          <cell r="M49">
            <v>-40.675442173818119</v>
          </cell>
          <cell r="N49">
            <v>-33.00595083015223</v>
          </cell>
          <cell r="O49">
            <v>43.712096410799163</v>
          </cell>
          <cell r="P49">
            <v>-16.517860652252637</v>
          </cell>
          <cell r="Q49">
            <v>5.3980772730907312</v>
          </cell>
          <cell r="AC49">
            <v>2025</v>
          </cell>
          <cell r="AD49">
            <v>0.68021796127044565</v>
          </cell>
          <cell r="AE49">
            <v>0.9132964979182</v>
          </cell>
          <cell r="AF49">
            <v>1.6856425680069158</v>
          </cell>
          <cell r="AG49">
            <v>1.4926698899251984</v>
          </cell>
          <cell r="AH49">
            <v>0.69583564986868818</v>
          </cell>
          <cell r="AI49">
            <v>1.1978610129221412</v>
          </cell>
          <cell r="AJ49">
            <v>0.94878391131268836</v>
          </cell>
        </row>
        <row r="50">
          <cell r="A50">
            <v>2026</v>
          </cell>
          <cell r="B50">
            <v>221.62520546737511</v>
          </cell>
          <cell r="C50">
            <v>169.95398607755712</v>
          </cell>
          <cell r="D50">
            <v>117.59590963772681</v>
          </cell>
          <cell r="E50">
            <v>159.36761238055198</v>
          </cell>
          <cell r="F50">
            <v>163.24341795811995</v>
          </cell>
          <cell r="G50">
            <v>111.53532671346056</v>
          </cell>
          <cell r="H50">
            <v>169.44861268878901</v>
          </cell>
          <cell r="J50">
            <v>2026</v>
          </cell>
          <cell r="K50">
            <v>47.047625963864107</v>
          </cell>
          <cell r="L50">
            <v>9.4972030540833376</v>
          </cell>
          <cell r="M50">
            <v>-41.013234904617647</v>
          </cell>
          <cell r="N50">
            <v>-32.918588175962363</v>
          </cell>
          <cell r="O50">
            <v>43.712096410799163</v>
          </cell>
          <cell r="P50">
            <v>-15.632327726475898</v>
          </cell>
          <cell r="Q50">
            <v>5.3398076167694271</v>
          </cell>
          <cell r="AC50">
            <v>2026</v>
          </cell>
          <cell r="AD50">
            <v>0.68005178148591305</v>
          </cell>
          <cell r="AE50">
            <v>0.9132653365639628</v>
          </cell>
          <cell r="AF50">
            <v>1.6952955436409967</v>
          </cell>
          <cell r="AG50">
            <v>1.4907259295959907</v>
          </cell>
          <cell r="AH50">
            <v>0.69583564986868818</v>
          </cell>
          <cell r="AI50">
            <v>1.1852881240553268</v>
          </cell>
          <cell r="AJ50">
            <v>0.94930873961536111</v>
          </cell>
        </row>
        <row r="51">
          <cell r="A51">
            <v>2027</v>
          </cell>
          <cell r="B51">
            <v>221.59258891921542</v>
          </cell>
          <cell r="C51">
            <v>169.92280514191793</v>
          </cell>
          <cell r="D51">
            <v>117.0442151978549</v>
          </cell>
          <cell r="E51">
            <v>159.71162264259607</v>
          </cell>
          <cell r="F51">
            <v>163.24341795811995</v>
          </cell>
          <cell r="G51">
            <v>111.35132903553743</v>
          </cell>
          <cell r="H51">
            <v>169.18731297399952</v>
          </cell>
          <cell r="J51">
            <v>2027</v>
          </cell>
          <cell r="K51">
            <v>47.025984986864657</v>
          </cell>
          <cell r="L51">
            <v>9.4771139386709926</v>
          </cell>
          <cell r="M51">
            <v>-41.289967917095765</v>
          </cell>
          <cell r="N51">
            <v>-32.773786520750448</v>
          </cell>
          <cell r="O51">
            <v>43.712096410799163</v>
          </cell>
          <cell r="P51">
            <v>-15.771507448699589</v>
          </cell>
          <cell r="Q51">
            <v>5.1773674453836955</v>
          </cell>
          <cell r="AC51">
            <v>2027</v>
          </cell>
          <cell r="AD51">
            <v>0.68015187933571086</v>
          </cell>
          <cell r="AE51">
            <v>0.91343292129549503</v>
          </cell>
          <cell r="AF51">
            <v>1.7032864137902417</v>
          </cell>
          <cell r="AG51">
            <v>1.4875149859640184</v>
          </cell>
          <cell r="AH51">
            <v>0.69583564986868818</v>
          </cell>
          <cell r="AI51">
            <v>1.1872467020479296</v>
          </cell>
          <cell r="AJ51">
            <v>0.95077489034822837</v>
          </cell>
        </row>
        <row r="52">
          <cell r="A52">
            <v>2028</v>
          </cell>
          <cell r="B52">
            <v>221.60121486808617</v>
          </cell>
          <cell r="C52">
            <v>170.11672965236059</v>
          </cell>
          <cell r="D52">
            <v>115.95151185358871</v>
          </cell>
          <cell r="E52">
            <v>159.94424809166799</v>
          </cell>
          <cell r="F52">
            <v>163.24341795811995</v>
          </cell>
          <cell r="G52">
            <v>111.07193199517093</v>
          </cell>
          <cell r="H52">
            <v>168.47416903443147</v>
          </cell>
          <cell r="J52">
            <v>2028</v>
          </cell>
          <cell r="K52">
            <v>47.031708276778616</v>
          </cell>
          <cell r="L52">
            <v>9.6020547652274999</v>
          </cell>
          <cell r="M52">
            <v>-41.838074017773351</v>
          </cell>
          <cell r="N52">
            <v>-32.675869238080224</v>
          </cell>
          <cell r="O52">
            <v>43.712096410799163</v>
          </cell>
          <cell r="P52">
            <v>-15.982849259679275</v>
          </cell>
          <cell r="Q52">
            <v>4.7340327717907362</v>
          </cell>
          <cell r="AC52">
            <v>2028</v>
          </cell>
          <cell r="AD52">
            <v>0.68012540405064081</v>
          </cell>
          <cell r="AE52">
            <v>0.91239165373500031</v>
          </cell>
          <cell r="AF52">
            <v>1.7193378367586796</v>
          </cell>
          <cell r="AG52">
            <v>1.4853515205956809</v>
          </cell>
          <cell r="AH52">
            <v>0.69583564986868818</v>
          </cell>
          <cell r="AI52">
            <v>1.1902331740465573</v>
          </cell>
          <cell r="AJ52">
            <v>0.95479947972493417</v>
          </cell>
        </row>
        <row r="53">
          <cell r="A53">
            <v>2029</v>
          </cell>
          <cell r="B53">
            <v>221.54813138049218</v>
          </cell>
          <cell r="C53">
            <v>170.35452840681052</v>
          </cell>
          <cell r="D53">
            <v>114.86046340821589</v>
          </cell>
          <cell r="E53">
            <v>160.22913598517985</v>
          </cell>
          <cell r="F53">
            <v>163.24341795811995</v>
          </cell>
          <cell r="G53">
            <v>110.94715186611175</v>
          </cell>
          <cell r="H53">
            <v>167.68548003720187</v>
          </cell>
          <cell r="J53">
            <v>2029</v>
          </cell>
          <cell r="K53">
            <v>46.996487549911748</v>
          </cell>
          <cell r="L53">
            <v>9.7552626958148387</v>
          </cell>
          <cell r="M53">
            <v>-42.385350011922739</v>
          </cell>
          <cell r="N53">
            <v>-32.555953517295514</v>
          </cell>
          <cell r="O53">
            <v>43.712096410799163</v>
          </cell>
          <cell r="P53">
            <v>-16.077235579645489</v>
          </cell>
          <cell r="Q53">
            <v>4.2437345868760277</v>
          </cell>
          <cell r="AC53">
            <v>2029</v>
          </cell>
          <cell r="AD53">
            <v>0.68028836380220048</v>
          </cell>
          <cell r="AE53">
            <v>0.91111804157536014</v>
          </cell>
          <cell r="AF53">
            <v>1.735669660766731</v>
          </cell>
          <cell r="AG53">
            <v>1.4827105610521791</v>
          </cell>
          <cell r="AH53">
            <v>0.69583564986868818</v>
          </cell>
          <cell r="AI53">
            <v>1.1915718064185472</v>
          </cell>
          <cell r="AJ53">
            <v>0.95929026714464705</v>
          </cell>
        </row>
        <row r="54">
          <cell r="A54">
            <v>2030</v>
          </cell>
          <cell r="B54">
            <v>221.5710327609309</v>
          </cell>
          <cell r="C54">
            <v>170.56464967030078</v>
          </cell>
          <cell r="D54">
            <v>123.59695832406635</v>
          </cell>
          <cell r="E54">
            <v>160.26385877878712</v>
          </cell>
          <cell r="F54">
            <v>163.24341795811995</v>
          </cell>
          <cell r="G54">
            <v>111.09858360751919</v>
          </cell>
          <cell r="H54">
            <v>171.31825105448436</v>
          </cell>
          <cell r="J54">
            <v>2030</v>
          </cell>
          <cell r="K54">
            <v>47.011682543719914</v>
          </cell>
          <cell r="L54">
            <v>9.8906386948448031</v>
          </cell>
          <cell r="M54">
            <v>-38.003075365246218</v>
          </cell>
          <cell r="N54">
            <v>-32.541337912638724</v>
          </cell>
          <cell r="O54">
            <v>43.712096410799163</v>
          </cell>
          <cell r="P54">
            <v>-15.96268941828718</v>
          </cell>
          <cell r="Q54">
            <v>6.5020912296603459</v>
          </cell>
          <cell r="AC54">
            <v>2030</v>
          </cell>
          <cell r="AD54">
            <v>0.68021804981560519</v>
          </cell>
          <cell r="AE54">
            <v>0.9099956209890625</v>
          </cell>
          <cell r="AF54">
            <v>1.6129832340738839</v>
          </cell>
          <cell r="AG54">
            <v>1.4823893167418081</v>
          </cell>
          <cell r="AH54">
            <v>0.69583564986868818</v>
          </cell>
          <cell r="AI54">
            <v>1.1899476471556765</v>
          </cell>
          <cell r="AJ54">
            <v>0.93894869899184152</v>
          </cell>
        </row>
        <row r="55">
          <cell r="A55">
            <v>2031</v>
          </cell>
          <cell r="B55">
            <v>221.68492090038202</v>
          </cell>
          <cell r="C55">
            <v>170.72839515710558</v>
          </cell>
          <cell r="D55">
            <v>134.53464242899713</v>
          </cell>
          <cell r="E55">
            <v>160.38237990934687</v>
          </cell>
          <cell r="F55">
            <v>163.24341795811995</v>
          </cell>
          <cell r="G55">
            <v>111.11319971221421</v>
          </cell>
          <cell r="H55">
            <v>175.34709873850639</v>
          </cell>
          <cell r="J55">
            <v>2031</v>
          </cell>
          <cell r="K55">
            <v>47.087246965629468</v>
          </cell>
          <cell r="L55">
            <v>9.9961359134253236</v>
          </cell>
          <cell r="M55">
            <v>-32.516671926787971</v>
          </cell>
          <cell r="N55">
            <v>-32.491449703546763</v>
          </cell>
          <cell r="O55">
            <v>43.712096410799163</v>
          </cell>
          <cell r="P55">
            <v>-15.951633488590634</v>
          </cell>
          <cell r="Q55">
            <v>9.0066737884541492</v>
          </cell>
          <cell r="AC55">
            <v>2031</v>
          </cell>
          <cell r="AD55">
            <v>0.67986859542872158</v>
          </cell>
          <cell r="AE55">
            <v>0.9091228448125398</v>
          </cell>
          <cell r="AF55">
            <v>1.4818474852264392</v>
          </cell>
          <cell r="AG55">
            <v>1.4812938444221604</v>
          </cell>
          <cell r="AH55">
            <v>0.69583564986868818</v>
          </cell>
          <cell r="AI55">
            <v>1.1897911185034777</v>
          </cell>
          <cell r="AJ55">
            <v>0.91737502415739136</v>
          </cell>
        </row>
        <row r="56">
          <cell r="A56">
            <v>2032</v>
          </cell>
          <cell r="B56">
            <v>221.79598793758038</v>
          </cell>
          <cell r="C56">
            <v>170.80530034010306</v>
          </cell>
          <cell r="D56">
            <v>134.07066821870706</v>
          </cell>
          <cell r="E56">
            <v>160.55703200063161</v>
          </cell>
          <cell r="F56">
            <v>163.24341795811995</v>
          </cell>
          <cell r="G56">
            <v>111.28251591810793</v>
          </cell>
          <cell r="H56">
            <v>175.64024486580371</v>
          </cell>
          <cell r="J56">
            <v>2032</v>
          </cell>
          <cell r="K56">
            <v>47.160939595077529</v>
          </cell>
          <cell r="L56">
            <v>10.045684044851578</v>
          </cell>
          <cell r="M56">
            <v>-32.749403982154597</v>
          </cell>
          <cell r="N56">
            <v>-32.417934710842815</v>
          </cell>
          <cell r="O56">
            <v>43.712096410799163</v>
          </cell>
          <cell r="P56">
            <v>-15.823559141293153</v>
          </cell>
          <cell r="Q56">
            <v>9.1889116726309581</v>
          </cell>
          <cell r="AC56">
            <v>2032</v>
          </cell>
          <cell r="AD56">
            <v>0.67952814296481268</v>
          </cell>
          <cell r="AE56">
            <v>0.90871351173793213</v>
          </cell>
          <cell r="AF56">
            <v>1.4869756689362921</v>
          </cell>
          <cell r="AG56">
            <v>1.479682510028943</v>
          </cell>
          <cell r="AH56">
            <v>0.69583564986868818</v>
          </cell>
          <cell r="AI56">
            <v>1.187980852835695</v>
          </cell>
          <cell r="AJ56">
            <v>0.91584391187833192</v>
          </cell>
        </row>
        <row r="57">
          <cell r="A57">
            <v>2033</v>
          </cell>
          <cell r="B57">
            <v>221.96839188515011</v>
          </cell>
          <cell r="C57">
            <v>171.05137400544834</v>
          </cell>
          <cell r="D57">
            <v>133.48741219301533</v>
          </cell>
          <cell r="E57">
            <v>160.72086890852773</v>
          </cell>
          <cell r="F57">
            <v>163.24341795811995</v>
          </cell>
          <cell r="G57">
            <v>111.41095635666223</v>
          </cell>
          <cell r="H57">
            <v>176.16624611666035</v>
          </cell>
          <cell r="J57">
            <v>2033</v>
          </cell>
          <cell r="K57">
            <v>47.275329071416486</v>
          </cell>
          <cell r="L57">
            <v>10.204223298460366</v>
          </cell>
          <cell r="M57">
            <v>-33.04196846236426</v>
          </cell>
          <cell r="N57">
            <v>-32.348972072033163</v>
          </cell>
          <cell r="O57">
            <v>43.712096410799163</v>
          </cell>
          <cell r="P57">
            <v>-15.726404086066074</v>
          </cell>
          <cell r="Q57">
            <v>9.5159067993079933</v>
          </cell>
          <cell r="AC57">
            <v>2033</v>
          </cell>
          <cell r="AD57">
            <v>0.67900035009603121</v>
          </cell>
          <cell r="AE57">
            <v>0.90740624094936184</v>
          </cell>
          <cell r="AF57">
            <v>1.4934728172794631</v>
          </cell>
          <cell r="AG57">
            <v>1.4781741395929349</v>
          </cell>
          <cell r="AH57">
            <v>0.69583564986868818</v>
          </cell>
          <cell r="AI57">
            <v>1.1866112857237867</v>
          </cell>
          <cell r="AJ57">
            <v>0.91310936395069764</v>
          </cell>
        </row>
        <row r="58">
          <cell r="A58">
            <v>2034</v>
          </cell>
          <cell r="B58">
            <v>222.13434263835282</v>
          </cell>
          <cell r="C58">
            <v>171.56051715532007</v>
          </cell>
          <cell r="D58">
            <v>133.15114360789389</v>
          </cell>
          <cell r="E58">
            <v>161.05130247740615</v>
          </cell>
          <cell r="F58">
            <v>163.24341795811995</v>
          </cell>
          <cell r="G58">
            <v>111.62664326033197</v>
          </cell>
          <cell r="H58">
            <v>176.87487375617809</v>
          </cell>
          <cell r="J58">
            <v>2034</v>
          </cell>
          <cell r="K58">
            <v>47.385436873613052</v>
          </cell>
          <cell r="L58">
            <v>10.532251796948538</v>
          </cell>
          <cell r="M58">
            <v>-33.210642662858326</v>
          </cell>
          <cell r="N58">
            <v>-32.209885152280044</v>
          </cell>
          <cell r="O58">
            <v>43.712096410799163</v>
          </cell>
          <cell r="P58">
            <v>-15.563253965483657</v>
          </cell>
          <cell r="Q58">
            <v>9.9564338596022033</v>
          </cell>
          <cell r="AC58">
            <v>2034</v>
          </cell>
          <cell r="AD58">
            <v>0.67849308670674613</v>
          </cell>
          <cell r="AE58">
            <v>0.90471331556425139</v>
          </cell>
          <cell r="AF58">
            <v>1.4972445309694549</v>
          </cell>
          <cell r="AG58">
            <v>1.4751413273843037</v>
          </cell>
          <cell r="AH58">
            <v>0.69583564986868818</v>
          </cell>
          <cell r="AI58">
            <v>1.1843184951623036</v>
          </cell>
          <cell r="AJ58">
            <v>0.90945110249469285</v>
          </cell>
        </row>
        <row r="59">
          <cell r="A59">
            <v>2035</v>
          </cell>
          <cell r="B59">
            <v>222.27875593017075</v>
          </cell>
          <cell r="C59">
            <v>172.30754707949353</v>
          </cell>
          <cell r="D59">
            <v>132.59178392113415</v>
          </cell>
          <cell r="E59">
            <v>160.93840207919962</v>
          </cell>
          <cell r="F59">
            <v>163.24341795811995</v>
          </cell>
          <cell r="G59">
            <v>112.08605375913095</v>
          </cell>
          <cell r="H59">
            <v>177.65509301696105</v>
          </cell>
          <cell r="J59">
            <v>2035</v>
          </cell>
          <cell r="K59">
            <v>47.481254637998966</v>
          </cell>
          <cell r="L59">
            <v>11.01354493506517</v>
          </cell>
          <cell r="M59">
            <v>-33.4912206059889</v>
          </cell>
          <cell r="N59">
            <v>-32.257407468728545</v>
          </cell>
          <cell r="O59">
            <v>43.712096410799163</v>
          </cell>
          <cell r="P59">
            <v>-15.215746179889745</v>
          </cell>
          <cell r="Q59">
            <v>10.44146672901095</v>
          </cell>
          <cell r="AC59">
            <v>2035</v>
          </cell>
          <cell r="AD59">
            <v>0.67805227345980768</v>
          </cell>
          <cell r="AE59">
            <v>0.90079098058252904</v>
          </cell>
          <cell r="AF59">
            <v>1.5035608969393397</v>
          </cell>
          <cell r="AG59">
            <v>1.4761761583576509</v>
          </cell>
          <cell r="AH59">
            <v>0.69583564986868818</v>
          </cell>
          <cell r="AI59">
            <v>1.1794642931242107</v>
          </cell>
          <cell r="AJ59">
            <v>0.90545700778647698</v>
          </cell>
        </row>
        <row r="60">
          <cell r="A60">
            <v>2036</v>
          </cell>
          <cell r="B60">
            <v>222.40490958950016</v>
          </cell>
          <cell r="C60">
            <v>173.03204535365293</v>
          </cell>
          <cell r="D60">
            <v>135.87105999402436</v>
          </cell>
          <cell r="E60">
            <v>222.68342676474359</v>
          </cell>
          <cell r="F60">
            <v>163.24341795811995</v>
          </cell>
          <cell r="G60">
            <v>112.49554901222447</v>
          </cell>
          <cell r="H60">
            <v>183.00797729696839</v>
          </cell>
          <cell r="J60">
            <v>2036</v>
          </cell>
          <cell r="K60">
            <v>47.564957193725533</v>
          </cell>
          <cell r="L60">
            <v>11.480321481287293</v>
          </cell>
          <cell r="M60">
            <v>-31.846317411733363</v>
          </cell>
          <cell r="N60">
            <v>-6.2675380897116293</v>
          </cell>
          <cell r="O60">
            <v>43.712096410799163</v>
          </cell>
          <cell r="P60">
            <v>-14.905995338353108</v>
          </cell>
          <cell r="Q60">
            <v>13.769152871159633</v>
          </cell>
          <cell r="AC60">
            <v>2036</v>
          </cell>
          <cell r="AD60">
            <v>0.67766766515385135</v>
          </cell>
          <cell r="AE60">
            <v>0.89701930054790568</v>
          </cell>
          <cell r="AF60">
            <v>1.4672721443993699</v>
          </cell>
          <cell r="AG60">
            <v>1.0668662484904143</v>
          </cell>
          <cell r="AH60">
            <v>0.69583564986868818</v>
          </cell>
          <cell r="AI60">
            <v>1.175170923000072</v>
          </cell>
          <cell r="AJ60">
            <v>0.87897288040148447</v>
          </cell>
        </row>
        <row r="61">
          <cell r="A61">
            <v>2037</v>
          </cell>
          <cell r="B61">
            <v>222.99417762348111</v>
          </cell>
          <cell r="C61">
            <v>173.73107651756283</v>
          </cell>
          <cell r="D61">
            <v>134.99846378763166</v>
          </cell>
          <cell r="E61">
            <v>220.74971707110711</v>
          </cell>
          <cell r="F61">
            <v>163.24341795811995</v>
          </cell>
          <cell r="G61">
            <v>112.92167589581986</v>
          </cell>
          <cell r="H61">
            <v>183.59834350824943</v>
          </cell>
          <cell r="J61">
            <v>2037</v>
          </cell>
          <cell r="K61">
            <v>47.955934678757338</v>
          </cell>
          <cell r="L61">
            <v>11.930690190267409</v>
          </cell>
          <cell r="M61">
            <v>-32.284016542665505</v>
          </cell>
          <cell r="N61">
            <v>-7.0814799839856972</v>
          </cell>
          <cell r="O61">
            <v>43.712096410799163</v>
          </cell>
          <cell r="P61">
            <v>-14.583663980912659</v>
          </cell>
          <cell r="Q61">
            <v>14.136161264636439</v>
          </cell>
          <cell r="AC61">
            <v>2037</v>
          </cell>
          <cell r="AD61">
            <v>0.67587691035929376</v>
          </cell>
          <cell r="AE61">
            <v>0.89341001855713742</v>
          </cell>
          <cell r="AF61">
            <v>1.4767562234846157</v>
          </cell>
          <cell r="AG61">
            <v>1.076211717349407</v>
          </cell>
          <cell r="AH61">
            <v>0.69583564986868818</v>
          </cell>
          <cell r="AI61">
            <v>1.1707362392324316</v>
          </cell>
          <cell r="AJ61">
            <v>0.87614651563530077</v>
          </cell>
        </row>
        <row r="62">
          <cell r="A62">
            <v>2038</v>
          </cell>
          <cell r="B62">
            <v>223.10049615949882</v>
          </cell>
          <cell r="C62">
            <v>209.60071981149761</v>
          </cell>
          <cell r="D62">
            <v>138.09290219460769</v>
          </cell>
          <cell r="E62">
            <v>217.54046044726431</v>
          </cell>
          <cell r="F62">
            <v>163.24341795811995</v>
          </cell>
          <cell r="G62">
            <v>113.42311430112061</v>
          </cell>
          <cell r="H62">
            <v>191.8253742767007</v>
          </cell>
          <cell r="J62">
            <v>2038</v>
          </cell>
          <cell r="K62">
            <v>48.026476692624342</v>
          </cell>
          <cell r="L62">
            <v>35.040625449103736</v>
          </cell>
          <cell r="M62">
            <v>-30.731828954026245</v>
          </cell>
          <cell r="N62">
            <v>-8.4323282649962188</v>
          </cell>
          <cell r="O62">
            <v>43.712096410799163</v>
          </cell>
          <cell r="P62">
            <v>-14.204365400899029</v>
          </cell>
          <cell r="Q62">
            <v>19.250595810037929</v>
          </cell>
          <cell r="AC62">
            <v>2038</v>
          </cell>
          <cell r="AD62">
            <v>0.67555482123410338</v>
          </cell>
          <cell r="AE62">
            <v>0.74051789724337136</v>
          </cell>
          <cell r="AF62">
            <v>1.4436645069440237</v>
          </cell>
          <cell r="AG62">
            <v>1.0920884860914595</v>
          </cell>
          <cell r="AH62">
            <v>0.69583564986868818</v>
          </cell>
          <cell r="AI62">
            <v>1.1655604678171805</v>
          </cell>
          <cell r="AJ62">
            <v>0.8385702337227442</v>
          </cell>
        </row>
        <row r="63">
          <cell r="A63">
            <v>2039</v>
          </cell>
          <cell r="B63">
            <v>225.09302305572166</v>
          </cell>
          <cell r="C63">
            <v>208.85402045407412</v>
          </cell>
          <cell r="D63">
            <v>137.27801123756652</v>
          </cell>
          <cell r="E63">
            <v>216.77556277523783</v>
          </cell>
          <cell r="F63">
            <v>163.24341795811995</v>
          </cell>
          <cell r="G63">
            <v>113.73023476799865</v>
          </cell>
          <cell r="H63">
            <v>192.8473654196236</v>
          </cell>
          <cell r="J63">
            <v>2039</v>
          </cell>
          <cell r="K63">
            <v>49.34851201410698</v>
          </cell>
          <cell r="L63">
            <v>34.559545287071863</v>
          </cell>
          <cell r="M63">
            <v>-31.140582809576319</v>
          </cell>
          <cell r="N63">
            <v>-8.7542908957591887</v>
          </cell>
          <cell r="O63">
            <v>43.712096410799163</v>
          </cell>
          <cell r="P63">
            <v>-13.972053005700459</v>
          </cell>
          <cell r="Q63">
            <v>19.885929134243202</v>
          </cell>
          <cell r="AC63">
            <v>2039</v>
          </cell>
          <cell r="AD63">
            <v>0.66957479958390431</v>
          </cell>
          <cell r="AE63">
            <v>0.7431654126554762</v>
          </cell>
          <cell r="AF63">
            <v>1.4522341907637735</v>
          </cell>
          <cell r="AG63">
            <v>1.0959419460016264</v>
          </cell>
          <cell r="AH63">
            <v>0.69583564986868818</v>
          </cell>
          <cell r="AI63">
            <v>1.162412954090678</v>
          </cell>
          <cell r="AJ63">
            <v>0.83412624585846284</v>
          </cell>
        </row>
        <row r="64">
          <cell r="A64">
            <v>2040</v>
          </cell>
          <cell r="B64">
            <v>225.32030261535488</v>
          </cell>
          <cell r="C64">
            <v>207.91307231662333</v>
          </cell>
          <cell r="D64">
            <v>136.60210758052216</v>
          </cell>
          <cell r="E64">
            <v>216.2427531591286</v>
          </cell>
          <cell r="F64">
            <v>163.24341795811995</v>
          </cell>
          <cell r="G64">
            <v>114.20869343058604</v>
          </cell>
          <cell r="H64">
            <v>193.51696603121351</v>
          </cell>
          <cell r="J64">
            <v>2040</v>
          </cell>
          <cell r="K64">
            <v>49.499311286255185</v>
          </cell>
          <cell r="L64">
            <v>33.953315379508574</v>
          </cell>
          <cell r="M64">
            <v>-31.479619859147252</v>
          </cell>
          <cell r="N64">
            <v>-8.9785624447153474</v>
          </cell>
          <cell r="O64">
            <v>43.712096410799163</v>
          </cell>
          <cell r="P64">
            <v>-13.610136787484644</v>
          </cell>
          <cell r="Q64">
            <v>20.302194564131963</v>
          </cell>
          <cell r="AC64">
            <v>2040</v>
          </cell>
          <cell r="AD64">
            <v>0.668899402543227</v>
          </cell>
          <cell r="AE64">
            <v>0.74652874187313645</v>
          </cell>
          <cell r="AF64">
            <v>1.4594198075731148</v>
          </cell>
          <cell r="AG64">
            <v>1.0986422834649467</v>
          </cell>
          <cell r="AH64">
            <v>0.69583564986868818</v>
          </cell>
          <cell r="AI64">
            <v>1.1575432149256248</v>
          </cell>
          <cell r="AJ64">
            <v>0.83124003150824444</v>
          </cell>
        </row>
        <row r="65">
          <cell r="A65">
            <v>2041</v>
          </cell>
          <cell r="B65">
            <v>225.56420568707895</v>
          </cell>
          <cell r="C65">
            <v>206.83326787820317</v>
          </cell>
          <cell r="D65">
            <v>136.94703134070562</v>
          </cell>
          <cell r="E65">
            <v>214.61031054746991</v>
          </cell>
          <cell r="F65">
            <v>163.24341795811995</v>
          </cell>
          <cell r="G65">
            <v>119.78071448191766</v>
          </cell>
          <cell r="H65">
            <v>195.05926181862679</v>
          </cell>
          <cell r="J65">
            <v>2041</v>
          </cell>
          <cell r="K65">
            <v>49.661140206330785</v>
          </cell>
          <cell r="L65">
            <v>33.257623748019356</v>
          </cell>
          <cell r="M65">
            <v>-31.306604174499402</v>
          </cell>
          <cell r="N65">
            <v>-9.6656942494530291</v>
          </cell>
          <cell r="O65">
            <v>43.712096410799163</v>
          </cell>
          <cell r="P65">
            <v>-9.3953426069141432</v>
          </cell>
          <cell r="Q65">
            <v>21.260981649822973</v>
          </cell>
          <cell r="AC65">
            <v>2041</v>
          </cell>
          <cell r="AD65">
            <v>0.66817612014805372</v>
          </cell>
          <cell r="AE65">
            <v>0.75042610837105173</v>
          </cell>
          <cell r="AF65">
            <v>1.45574401728554</v>
          </cell>
          <cell r="AG65">
            <v>1.106999153523627</v>
          </cell>
          <cell r="AH65">
            <v>0.69583564986868818</v>
          </cell>
          <cell r="AI65">
            <v>1.1036960226685997</v>
          </cell>
          <cell r="AJ65">
            <v>0.82466757764488197</v>
          </cell>
        </row>
        <row r="66">
          <cell r="A66">
            <v>2042</v>
          </cell>
          <cell r="B66">
            <v>225.79310840602579</v>
          </cell>
          <cell r="C66">
            <v>205.82420859460345</v>
          </cell>
          <cell r="D66">
            <v>138.86252349456151</v>
          </cell>
          <cell r="E66">
            <v>213.70222695800942</v>
          </cell>
          <cell r="F66">
            <v>163.24341795811995</v>
          </cell>
          <cell r="G66">
            <v>120.37386534760384</v>
          </cell>
          <cell r="H66">
            <v>195.88610986253431</v>
          </cell>
          <cell r="J66">
            <v>2042</v>
          </cell>
          <cell r="K66">
            <v>49.813016439572507</v>
          </cell>
          <cell r="L66">
            <v>32.607511492226152</v>
          </cell>
          <cell r="M66">
            <v>-30.345782611320672</v>
          </cell>
          <cell r="N66">
            <v>-10.047927052751795</v>
          </cell>
          <cell r="O66">
            <v>43.712096410799163</v>
          </cell>
          <cell r="P66">
            <v>-8.9466707885804659</v>
          </cell>
          <cell r="Q66">
            <v>21.775001873957169</v>
          </cell>
          <cell r="AC66">
            <v>2042</v>
          </cell>
          <cell r="AD66">
            <v>0.66749874194232839</v>
          </cell>
          <cell r="AE66">
            <v>0.75410509461119246</v>
          </cell>
          <cell r="AF66">
            <v>1.4356632483857708</v>
          </cell>
          <cell r="AG66">
            <v>1.1117031183777648</v>
          </cell>
          <cell r="AH66">
            <v>0.69583564986868818</v>
          </cell>
          <cell r="AI66">
            <v>1.0982574812592181</v>
          </cell>
          <cell r="AJ66">
            <v>0.82118660202119875</v>
          </cell>
        </row>
        <row r="67">
          <cell r="A67">
            <v>2043</v>
          </cell>
          <cell r="B67">
            <v>225.84906519079769</v>
          </cell>
          <cell r="C67">
            <v>204.89193871030994</v>
          </cell>
          <cell r="D67">
            <v>146.55914579493387</v>
          </cell>
          <cell r="E67">
            <v>210.56786266894423</v>
          </cell>
          <cell r="F67">
            <v>163.24341795811995</v>
          </cell>
          <cell r="G67">
            <v>120.97996408947608</v>
          </cell>
          <cell r="H67">
            <v>197.34989164505419</v>
          </cell>
          <cell r="J67">
            <v>2043</v>
          </cell>
          <cell r="K67">
            <v>49.850143590069337</v>
          </cell>
          <cell r="L67">
            <v>32.006872771254287</v>
          </cell>
          <cell r="M67">
            <v>-26.485113876680479</v>
          </cell>
          <cell r="N67">
            <v>-11.367251465915915</v>
          </cell>
          <cell r="O67">
            <v>43.712096410799163</v>
          </cell>
          <cell r="P67">
            <v>-8.4882049237604242</v>
          </cell>
          <cell r="Q67">
            <v>22.684979765878719</v>
          </cell>
          <cell r="AC67">
            <v>2043</v>
          </cell>
          <cell r="AD67">
            <v>0.66733336121158748</v>
          </cell>
          <cell r="AE67">
            <v>0.7575363153499074</v>
          </cell>
          <cell r="AF67">
            <v>1.3602687193482461</v>
          </cell>
          <cell r="AG67">
            <v>1.1282511447960411</v>
          </cell>
          <cell r="AH67">
            <v>0.69583564986868818</v>
          </cell>
          <cell r="AI67">
            <v>1.0927553100306775</v>
          </cell>
          <cell r="AJ67">
            <v>0.81509570438721402</v>
          </cell>
        </row>
        <row r="68">
          <cell r="A68">
            <v>2044</v>
          </cell>
          <cell r="B68">
            <v>227.01221089122564</v>
          </cell>
          <cell r="C68">
            <v>204.00832909388532</v>
          </cell>
          <cell r="D68">
            <v>150.23227000110327</v>
          </cell>
          <cell r="E68">
            <v>244.13333667120071</v>
          </cell>
          <cell r="F68">
            <v>163.24341795811995</v>
          </cell>
          <cell r="G68">
            <v>121.40252087889006</v>
          </cell>
          <cell r="H68">
            <v>200.04166305953171</v>
          </cell>
          <cell r="J68">
            <v>2044</v>
          </cell>
          <cell r="K68">
            <v>50.621887099736078</v>
          </cell>
          <cell r="L68">
            <v>31.437584672615433</v>
          </cell>
          <cell r="M68">
            <v>-24.642654258969696</v>
          </cell>
          <cell r="N68">
            <v>2.7612113439414672</v>
          </cell>
          <cell r="O68">
            <v>43.712096410799163</v>
          </cell>
          <cell r="P68">
            <v>-8.1685740608158284</v>
          </cell>
          <cell r="Q68">
            <v>24.358352468375578</v>
          </cell>
          <cell r="AC68">
            <v>2044</v>
          </cell>
          <cell r="AD68">
            <v>0.6639141357575995</v>
          </cell>
          <cell r="AE68">
            <v>0.76081738909825425</v>
          </cell>
          <cell r="AF68">
            <v>1.3270106453013293</v>
          </cell>
          <cell r="AG68">
            <v>0.97312982877654386</v>
          </cell>
          <cell r="AH68">
            <v>0.69583564986868818</v>
          </cell>
          <cell r="AI68">
            <v>1.0889518373179297</v>
          </cell>
          <cell r="AJ68">
            <v>0.8041277325978573</v>
          </cell>
        </row>
        <row r="69">
          <cell r="A69">
            <v>2045</v>
          </cell>
          <cell r="B69">
            <v>226.99804765090434</v>
          </cell>
          <cell r="C69">
            <v>203.24701101155563</v>
          </cell>
          <cell r="D69">
            <v>159.83113138946351</v>
          </cell>
          <cell r="E69">
            <v>242.85386902168915</v>
          </cell>
          <cell r="F69">
            <v>163.24341795811995</v>
          </cell>
          <cell r="G69">
            <v>121.89827712807147</v>
          </cell>
          <cell r="H69">
            <v>201.3642921577021</v>
          </cell>
          <cell r="J69">
            <v>2045</v>
          </cell>
          <cell r="K69">
            <v>50.612489834380767</v>
          </cell>
          <cell r="L69">
            <v>30.947086023107104</v>
          </cell>
          <cell r="M69">
            <v>-19.827811773013945</v>
          </cell>
          <cell r="N69">
            <v>2.2226546382824184</v>
          </cell>
          <cell r="O69">
            <v>43.712096410799163</v>
          </cell>
          <cell r="P69">
            <v>-7.7935735834698345</v>
          </cell>
          <cell r="Q69">
            <v>25.180581063457058</v>
          </cell>
          <cell r="AC69">
            <v>2045</v>
          </cell>
          <cell r="AD69">
            <v>0.66395555979430265</v>
          </cell>
          <cell r="AE69">
            <v>0.7636672417617133</v>
          </cell>
          <cell r="AF69">
            <v>1.2473153372947339</v>
          </cell>
          <cell r="AG69">
            <v>0.97825673138554914</v>
          </cell>
          <cell r="AH69">
            <v>0.69583564986868818</v>
          </cell>
          <cell r="AI69">
            <v>1.084523106320848</v>
          </cell>
          <cell r="AJ69">
            <v>0.79884594839280687</v>
          </cell>
        </row>
        <row r="70">
          <cell r="A70">
            <v>2046</v>
          </cell>
          <cell r="B70">
            <v>227.04269295992174</v>
          </cell>
          <cell r="C70">
            <v>202.29895106081491</v>
          </cell>
          <cell r="D70">
            <v>164.97096189309627</v>
          </cell>
          <cell r="E70">
            <v>241.47916995115989</v>
          </cell>
          <cell r="F70">
            <v>163.24341795811995</v>
          </cell>
          <cell r="G70">
            <v>122.58780044823553</v>
          </cell>
          <cell r="H70">
            <v>201.99052951119202</v>
          </cell>
          <cell r="J70">
            <v>2046</v>
          </cell>
          <cell r="K70">
            <v>50.64211185633259</v>
          </cell>
          <cell r="L70">
            <v>30.336274147907378</v>
          </cell>
          <cell r="M70">
            <v>-17.249644084342904</v>
          </cell>
          <cell r="N70">
            <v>1.6440128860040957</v>
          </cell>
          <cell r="O70">
            <v>43.712096410799163</v>
          </cell>
          <cell r="P70">
            <v>-7.2720036090526383</v>
          </cell>
          <cell r="Q70">
            <v>25.569889192289136</v>
          </cell>
          <cell r="AC70">
            <v>2046</v>
          </cell>
          <cell r="AD70">
            <v>0.6638250006437113</v>
          </cell>
          <cell r="AE70">
            <v>0.76724611512615926</v>
          </cell>
          <cell r="AF70">
            <v>1.2084540168253115</v>
          </cell>
          <cell r="AG70">
            <v>0.98382577744300703</v>
          </cell>
          <cell r="AH70">
            <v>0.69583564986868818</v>
          </cell>
          <cell r="AI70">
            <v>1.0784229563032224</v>
          </cell>
          <cell r="AJ70">
            <v>0.79636926211559245</v>
          </cell>
        </row>
        <row r="71">
          <cell r="A71">
            <v>2047</v>
          </cell>
          <cell r="B71">
            <v>227.23011816623793</v>
          </cell>
          <cell r="C71">
            <v>201.45189833609908</v>
          </cell>
          <cell r="D71">
            <v>169.92254015408659</v>
          </cell>
          <cell r="E71">
            <v>240.16289027128076</v>
          </cell>
          <cell r="F71">
            <v>163.24341795811995</v>
          </cell>
          <cell r="G71">
            <v>123.46702108631499</v>
          </cell>
          <cell r="H71">
            <v>202.77626557072821</v>
          </cell>
          <cell r="J71">
            <v>2047</v>
          </cell>
          <cell r="K71">
            <v>50.766467890550189</v>
          </cell>
          <cell r="L71">
            <v>29.790538761898848</v>
          </cell>
          <cell r="M71">
            <v>-14.765904772046838</v>
          </cell>
          <cell r="N71">
            <v>1.0899611689542168</v>
          </cell>
          <cell r="O71">
            <v>43.712096410799163</v>
          </cell>
          <cell r="P71">
            <v>-6.6069425845740639</v>
          </cell>
          <cell r="Q71">
            <v>26.058351647282002</v>
          </cell>
          <cell r="AC71">
            <v>2047</v>
          </cell>
          <cell r="AD71">
            <v>0.66327746082501304</v>
          </cell>
          <cell r="AE71">
            <v>0.77047218506003978</v>
          </cell>
          <cell r="AF71">
            <v>1.1732394147266578</v>
          </cell>
          <cell r="AG71">
            <v>0.98921790891646966</v>
          </cell>
          <cell r="AH71">
            <v>0.69583564986868818</v>
          </cell>
          <cell r="AI71">
            <v>1.070743401783983</v>
          </cell>
          <cell r="AJ71">
            <v>0.79328341750656339</v>
          </cell>
        </row>
        <row r="72">
          <cell r="A72">
            <v>2048</v>
          </cell>
          <cell r="B72">
            <v>227.66167870053891</v>
          </cell>
          <cell r="C72">
            <v>200.76338708458297</v>
          </cell>
          <cell r="D72">
            <v>175.19660624867532</v>
          </cell>
          <cell r="E72">
            <v>239.16453628097244</v>
          </cell>
          <cell r="F72">
            <v>163.24341795811995</v>
          </cell>
          <cell r="G72">
            <v>124.75053599401896</v>
          </cell>
          <cell r="H72">
            <v>203.89170835722078</v>
          </cell>
          <cell r="J72">
            <v>2048</v>
          </cell>
          <cell r="K72">
            <v>51.052806946141047</v>
          </cell>
          <cell r="L72">
            <v>29.346947775584017</v>
          </cell>
          <cell r="M72">
            <v>-12.120403761191781</v>
          </cell>
          <cell r="N72">
            <v>0.66973152398642821</v>
          </cell>
          <cell r="O72">
            <v>43.712096410799163</v>
          </cell>
          <cell r="P72">
            <v>-5.6360648520907386</v>
          </cell>
          <cell r="Q72">
            <v>26.751780331483992</v>
          </cell>
          <cell r="AC72">
            <v>2048</v>
          </cell>
          <cell r="AD72">
            <v>0.6620201373394915</v>
          </cell>
          <cell r="AE72">
            <v>0.77311449338177851</v>
          </cell>
          <cell r="AF72">
            <v>1.1379205672299086</v>
          </cell>
          <cell r="AG72">
            <v>0.99334724038846911</v>
          </cell>
          <cell r="AH72">
            <v>0.69583564986868818</v>
          </cell>
          <cell r="AI72">
            <v>1.0597268950606666</v>
          </cell>
          <cell r="AJ72">
            <v>0.78894355360120261</v>
          </cell>
        </row>
        <row r="73">
          <cell r="A73">
            <v>2049</v>
          </cell>
          <cell r="B73">
            <v>227.56107628627393</v>
          </cell>
          <cell r="C73">
            <v>200.24787388855333</v>
          </cell>
          <cell r="D73">
            <v>180.53764844137774</v>
          </cell>
          <cell r="E73">
            <v>238.06883033880669</v>
          </cell>
          <cell r="F73">
            <v>163.24341795811995</v>
          </cell>
          <cell r="G73">
            <v>126.09268386074675</v>
          </cell>
          <cell r="H73">
            <v>204.71177608734234</v>
          </cell>
          <cell r="J73">
            <v>2049</v>
          </cell>
          <cell r="K73">
            <v>50.986057561057777</v>
          </cell>
          <cell r="L73">
            <v>29.01481521190906</v>
          </cell>
          <cell r="M73">
            <v>-9.4413071654340861</v>
          </cell>
          <cell r="N73">
            <v>0.20852425328356713</v>
          </cell>
          <cell r="O73">
            <v>43.712096410799163</v>
          </cell>
          <cell r="P73">
            <v>-4.6208359134280812</v>
          </cell>
          <cell r="Q73">
            <v>27.261585490422554</v>
          </cell>
          <cell r="AC73">
            <v>2049</v>
          </cell>
          <cell r="AD73">
            <v>0.66231280964178207</v>
          </cell>
          <cell r="AE73">
            <v>0.77510478029789276</v>
          </cell>
          <cell r="AF73">
            <v>1.1042562217928833</v>
          </cell>
          <cell r="AG73">
            <v>0.9979190966553253</v>
          </cell>
          <cell r="AH73">
            <v>0.69583564986868818</v>
          </cell>
          <cell r="AI73">
            <v>1.0484470162606365</v>
          </cell>
          <cell r="AJ73">
            <v>0.78578307518827673</v>
          </cell>
        </row>
        <row r="74">
          <cell r="A74">
            <v>2050</v>
          </cell>
          <cell r="B74">
            <v>227.45151233527477</v>
          </cell>
          <cell r="C74">
            <v>204.54650518651627</v>
          </cell>
          <cell r="D74">
            <v>186.35008774302378</v>
          </cell>
          <cell r="E74">
            <v>237.03539411794529</v>
          </cell>
          <cell r="F74">
            <v>163.24341795811995</v>
          </cell>
          <cell r="G74">
            <v>127.86828028862207</v>
          </cell>
          <cell r="H74">
            <v>206.51897096087887</v>
          </cell>
          <cell r="J74">
            <v>2050</v>
          </cell>
          <cell r="K74">
            <v>50.913362224569894</v>
          </cell>
          <cell r="L74">
            <v>31.784318387156098</v>
          </cell>
          <cell r="M74">
            <v>-6.5257551468852331</v>
          </cell>
          <cell r="N74">
            <v>-0.22647229143432793</v>
          </cell>
          <cell r="O74">
            <v>43.712096410799163</v>
          </cell>
          <cell r="P74">
            <v>-3.2777373460846917</v>
          </cell>
          <cell r="Q74">
            <v>28.385050340819319</v>
          </cell>
          <cell r="AC74">
            <v>2050</v>
          </cell>
          <cell r="AD74">
            <v>0.66263184734558389</v>
          </cell>
          <cell r="AE74">
            <v>0.75881562559074678</v>
          </cell>
          <cell r="AF74">
            <v>1.0698134032228857</v>
          </cell>
          <cell r="AG74">
            <v>1.0022698635262837</v>
          </cell>
          <cell r="AH74">
            <v>0.69583564986868818</v>
          </cell>
          <cell r="AI74">
            <v>1.0338881376029514</v>
          </cell>
          <cell r="AJ74">
            <v>0.77890688779210271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82CFC-0FC2-4510-A499-E120BD59493A}" name="Tableau13" displayName="Tableau13" ref="A1:F2297" totalsRowShown="0" headerRowDxfId="1">
  <autoFilter ref="A1:F2297" xr:uid="{AD982CFC-0FC2-4510-A499-E120BD59493A}"/>
  <tableColumns count="6">
    <tableColumn id="1" xr3:uid="{71FBBFD3-9E27-45CE-AB9C-86E44A37224C}" name="Deposit"/>
    <tableColumn id="2" xr3:uid="{6E3DA0E3-C2D0-40EA-A1D7-CA8FE5CE7484}" name="Country"/>
    <tableColumn id="3" xr3:uid="{500DE693-44E1-4A39-AD1C-7DBDCD452BF1}" name="ResC Mt"/>
    <tableColumn id="4" xr3:uid="{22345798-86FA-4289-AB02-3BB92E3FE339}" name="Grade ResC"/>
    <tableColumn id="5" xr3:uid="{1E486A7C-83B4-41E4-9B7B-A3967895BB80}" name="ResV Mt"/>
    <tableColumn id="6" xr3:uid="{80D0805D-5BC6-47B5-B072-C87D12A6983E}" name="Grade ResV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83DCCD-6002-4BD8-976A-602D708E3659}" name="Tableau15" displayName="Tableau15" ref="A1:H623" totalsRowShown="0" headerRowDxfId="0">
  <autoFilter ref="A1:H623" xr:uid="{EC83DCCD-6002-4BD8-976A-602D708E3659}"/>
  <tableColumns count="8">
    <tableColumn id="1" xr3:uid="{EC4075C6-D354-447A-9C57-C8F25F5D6B7F}" name="Country"/>
    <tableColumn id="2" xr3:uid="{2F5381C6-5C92-415B-BDCA-8646017138D0}" name="Deposit"/>
    <tableColumn id="3" xr3:uid="{FB321340-2C7C-4723-AFF0-BCAA4D5D16FE}" name="ResV Mt"/>
    <tableColumn id="4" xr3:uid="{CD2907E0-0134-4CD2-AFAD-350400F9EB12}" name="Grade ResV"/>
    <tableColumn id="5" xr3:uid="{31804B4B-12B1-4F41-861C-7E9AF3527A39}" name="ResV ktNi">
      <calculatedColumnFormula>C2*D2*10</calculatedColumnFormula>
    </tableColumn>
    <tableColumn id="6" xr3:uid="{91F51325-7ADF-4E12-A434-243B6CD19268}" name="ResC Mt"/>
    <tableColumn id="7" xr3:uid="{F785A238-F3F8-46B8-93E1-AB6FFEBD96B3}" name="Grade ResC"/>
    <tableColumn id="8" xr3:uid="{EC5AD1E0-6E84-44E1-B555-BEC685EEB575}" name="ResC ktNi">
      <calculatedColumnFormula>F2*G2*10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4F09-2DDC-4CB8-AA3E-CCACF918C87B}">
  <dimension ref="A1:C9"/>
  <sheetViews>
    <sheetView tabSelected="1" workbookViewId="0">
      <selection activeCell="A9" sqref="A9"/>
    </sheetView>
  </sheetViews>
  <sheetFormatPr defaultRowHeight="14.4" x14ac:dyDescent="0.3"/>
  <cols>
    <col min="1" max="1" width="40.33203125" bestFit="1" customWidth="1"/>
    <col min="2" max="2" width="13.33203125" bestFit="1" customWidth="1"/>
  </cols>
  <sheetData>
    <row r="1" spans="1:3" x14ac:dyDescent="0.3">
      <c r="A1" t="s">
        <v>123</v>
      </c>
    </row>
    <row r="2" spans="1:3" x14ac:dyDescent="0.3">
      <c r="A2" t="s">
        <v>121</v>
      </c>
    </row>
    <row r="3" spans="1:3" x14ac:dyDescent="0.3">
      <c r="A3" t="s">
        <v>122</v>
      </c>
    </row>
    <row r="4" spans="1:3" x14ac:dyDescent="0.3">
      <c r="A4" t="s">
        <v>124</v>
      </c>
    </row>
    <row r="7" spans="1:3" x14ac:dyDescent="0.3">
      <c r="A7" s="20" t="s">
        <v>125</v>
      </c>
      <c r="B7" s="20" t="s">
        <v>126</v>
      </c>
      <c r="C7" s="20" t="s">
        <v>127</v>
      </c>
    </row>
    <row r="8" spans="1:3" x14ac:dyDescent="0.3">
      <c r="A8" t="s">
        <v>3018</v>
      </c>
      <c r="C8" t="s">
        <v>3016</v>
      </c>
    </row>
    <row r="9" spans="1:3" x14ac:dyDescent="0.3">
      <c r="A9" t="s">
        <v>3015</v>
      </c>
      <c r="C9" t="s">
        <v>3017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3AE5-6755-41EA-9492-152C7EEB89EB}">
  <dimension ref="A1:F2299"/>
  <sheetViews>
    <sheetView workbookViewId="0">
      <selection activeCell="E4" sqref="E4"/>
    </sheetView>
  </sheetViews>
  <sheetFormatPr defaultColWidth="11.5546875" defaultRowHeight="14.4" x14ac:dyDescent="0.3"/>
  <cols>
    <col min="1" max="1" width="20.33203125" customWidth="1"/>
    <col min="2" max="2" width="19.6640625" customWidth="1"/>
    <col min="4" max="4" width="13.109375" customWidth="1"/>
    <col min="6" max="6" width="12.77734375" customWidth="1"/>
  </cols>
  <sheetData>
    <row r="1" spans="1:6" x14ac:dyDescent="0.3">
      <c r="A1" s="164" t="s">
        <v>128</v>
      </c>
      <c r="B1" s="164" t="s">
        <v>129</v>
      </c>
      <c r="C1" s="164" t="s">
        <v>130</v>
      </c>
      <c r="D1" s="164" t="s">
        <v>131</v>
      </c>
      <c r="E1" s="164" t="s">
        <v>132</v>
      </c>
      <c r="F1" s="164" t="s">
        <v>133</v>
      </c>
    </row>
    <row r="2" spans="1:6" x14ac:dyDescent="0.3">
      <c r="A2" t="s">
        <v>134</v>
      </c>
      <c r="B2" t="s">
        <v>135</v>
      </c>
      <c r="C2">
        <v>483.4</v>
      </c>
      <c r="D2">
        <v>1.85</v>
      </c>
    </row>
    <row r="3" spans="1:6" x14ac:dyDescent="0.3">
      <c r="A3" t="s">
        <v>136</v>
      </c>
      <c r="B3" t="s">
        <v>135</v>
      </c>
      <c r="C3">
        <v>80</v>
      </c>
      <c r="D3">
        <v>1.3</v>
      </c>
    </row>
    <row r="4" spans="1:6" x14ac:dyDescent="0.3">
      <c r="A4" t="s">
        <v>137</v>
      </c>
      <c r="B4" t="s">
        <v>135</v>
      </c>
      <c r="C4">
        <v>3.1</v>
      </c>
      <c r="D4">
        <v>0.13</v>
      </c>
    </row>
    <row r="5" spans="1:6" x14ac:dyDescent="0.3">
      <c r="A5" t="s">
        <v>138</v>
      </c>
      <c r="B5" t="s">
        <v>135</v>
      </c>
      <c r="C5">
        <v>9.736842105263159E-2</v>
      </c>
      <c r="D5">
        <v>3.8</v>
      </c>
    </row>
    <row r="6" spans="1:6" x14ac:dyDescent="0.3">
      <c r="A6" t="s">
        <v>139</v>
      </c>
      <c r="B6" t="s">
        <v>135</v>
      </c>
      <c r="C6">
        <v>4.8</v>
      </c>
      <c r="D6">
        <v>1.1000000000000001</v>
      </c>
    </row>
    <row r="7" spans="1:6" x14ac:dyDescent="0.3">
      <c r="A7" t="s">
        <v>140</v>
      </c>
      <c r="B7" t="s">
        <v>141</v>
      </c>
      <c r="C7">
        <v>2.6</v>
      </c>
      <c r="D7">
        <v>0.94</v>
      </c>
    </row>
    <row r="8" spans="1:6" x14ac:dyDescent="0.3">
      <c r="A8" t="s">
        <v>142</v>
      </c>
      <c r="B8" t="s">
        <v>141</v>
      </c>
      <c r="C8">
        <v>1.6</v>
      </c>
      <c r="D8">
        <v>1.23</v>
      </c>
    </row>
    <row r="9" spans="1:6" x14ac:dyDescent="0.3">
      <c r="A9" t="s">
        <v>143</v>
      </c>
      <c r="B9" t="s">
        <v>141</v>
      </c>
      <c r="C9">
        <v>1</v>
      </c>
      <c r="D9">
        <v>2.34</v>
      </c>
    </row>
    <row r="10" spans="1:6" x14ac:dyDescent="0.3">
      <c r="A10" t="s">
        <v>144</v>
      </c>
      <c r="B10" t="s">
        <v>141</v>
      </c>
      <c r="C10">
        <v>0.97</v>
      </c>
      <c r="D10">
        <v>3.71</v>
      </c>
    </row>
    <row r="11" spans="1:6" x14ac:dyDescent="0.3">
      <c r="A11" t="s">
        <v>145</v>
      </c>
      <c r="B11" t="s">
        <v>141</v>
      </c>
      <c r="C11">
        <v>3.8</v>
      </c>
      <c r="D11">
        <v>1</v>
      </c>
    </row>
    <row r="12" spans="1:6" x14ac:dyDescent="0.3">
      <c r="A12" t="s">
        <v>146</v>
      </c>
      <c r="B12" t="s">
        <v>141</v>
      </c>
      <c r="C12">
        <v>9.8000000000000007</v>
      </c>
      <c r="D12">
        <v>0.97</v>
      </c>
    </row>
    <row r="13" spans="1:6" x14ac:dyDescent="0.3">
      <c r="A13" t="s">
        <v>147</v>
      </c>
      <c r="B13" t="s">
        <v>141</v>
      </c>
      <c r="C13">
        <v>2.7</v>
      </c>
      <c r="D13">
        <v>1.68</v>
      </c>
    </row>
    <row r="14" spans="1:6" x14ac:dyDescent="0.3">
      <c r="A14" t="s">
        <v>148</v>
      </c>
      <c r="B14" t="s">
        <v>141</v>
      </c>
      <c r="C14">
        <v>18.509999999999998</v>
      </c>
      <c r="D14">
        <v>1.2690761750405188</v>
      </c>
    </row>
    <row r="15" spans="1:6" x14ac:dyDescent="0.3">
      <c r="A15" t="s">
        <v>149</v>
      </c>
      <c r="B15" t="s">
        <v>141</v>
      </c>
      <c r="C15">
        <v>1.1000000000000001</v>
      </c>
      <c r="D15">
        <v>2.14</v>
      </c>
    </row>
    <row r="16" spans="1:6" x14ac:dyDescent="0.3">
      <c r="A16" t="s">
        <v>150</v>
      </c>
      <c r="B16" t="s">
        <v>141</v>
      </c>
      <c r="C16">
        <v>3.3</v>
      </c>
      <c r="D16">
        <v>2.2000000000000002</v>
      </c>
    </row>
    <row r="17" spans="1:6" x14ac:dyDescent="0.3">
      <c r="A17" t="s">
        <v>151</v>
      </c>
      <c r="B17" t="s">
        <v>141</v>
      </c>
      <c r="C17">
        <v>1.3</v>
      </c>
      <c r="D17">
        <v>2.44</v>
      </c>
    </row>
    <row r="18" spans="1:6" x14ac:dyDescent="0.3">
      <c r="A18" t="s">
        <v>152</v>
      </c>
      <c r="B18" t="s">
        <v>141</v>
      </c>
      <c r="C18">
        <v>6.4</v>
      </c>
      <c r="D18">
        <v>1</v>
      </c>
    </row>
    <row r="19" spans="1:6" x14ac:dyDescent="0.3">
      <c r="A19" t="s">
        <v>153</v>
      </c>
      <c r="B19" t="s">
        <v>141</v>
      </c>
      <c r="C19">
        <v>3.1</v>
      </c>
      <c r="D19">
        <v>2.0299999999999998</v>
      </c>
    </row>
    <row r="20" spans="1:6" x14ac:dyDescent="0.3">
      <c r="A20" t="s">
        <v>154</v>
      </c>
      <c r="B20" t="s">
        <v>155</v>
      </c>
      <c r="C20">
        <v>11.5</v>
      </c>
      <c r="D20">
        <v>0.7</v>
      </c>
    </row>
    <row r="21" spans="1:6" x14ac:dyDescent="0.3">
      <c r="A21" t="s">
        <v>156</v>
      </c>
      <c r="B21" t="s">
        <v>155</v>
      </c>
      <c r="C21">
        <v>6.5850400000000002</v>
      </c>
      <c r="D21">
        <v>0.55000000000000004</v>
      </c>
    </row>
    <row r="22" spans="1:6" x14ac:dyDescent="0.3">
      <c r="A22" t="s">
        <v>157</v>
      </c>
      <c r="B22" t="s">
        <v>158</v>
      </c>
      <c r="C22">
        <v>7.19</v>
      </c>
      <c r="D22">
        <v>2.08</v>
      </c>
    </row>
    <row r="23" spans="1:6" x14ac:dyDescent="0.3">
      <c r="A23" t="s">
        <v>159</v>
      </c>
      <c r="B23" t="s">
        <v>160</v>
      </c>
      <c r="C23">
        <v>1752.0340000000001</v>
      </c>
      <c r="D23">
        <v>0.42091861231003502</v>
      </c>
      <c r="E23">
        <v>908.92599999999993</v>
      </c>
      <c r="F23">
        <v>0.4850465384420734</v>
      </c>
    </row>
    <row r="24" spans="1:6" x14ac:dyDescent="0.3">
      <c r="A24" t="s">
        <v>161</v>
      </c>
      <c r="B24" t="s">
        <v>160</v>
      </c>
      <c r="C24">
        <v>58.32</v>
      </c>
      <c r="D24">
        <v>0.14530692729766803</v>
      </c>
    </row>
    <row r="25" spans="1:6" x14ac:dyDescent="0.3">
      <c r="A25" t="s">
        <v>162</v>
      </c>
      <c r="B25" t="s">
        <v>160</v>
      </c>
      <c r="C25">
        <v>247</v>
      </c>
      <c r="D25">
        <v>0.20267206477732794</v>
      </c>
      <c r="E25">
        <v>29</v>
      </c>
      <c r="F25">
        <v>0.36413793103448272</v>
      </c>
    </row>
    <row r="26" spans="1:6" x14ac:dyDescent="0.3">
      <c r="A26" t="s">
        <v>163</v>
      </c>
      <c r="B26" t="s">
        <v>160</v>
      </c>
      <c r="C26">
        <v>35.5</v>
      </c>
      <c r="D26">
        <v>0.36799999999999999</v>
      </c>
    </row>
    <row r="27" spans="1:6" x14ac:dyDescent="0.3">
      <c r="A27" t="s">
        <v>164</v>
      </c>
      <c r="B27" t="s">
        <v>160</v>
      </c>
      <c r="C27">
        <v>1.5</v>
      </c>
      <c r="D27">
        <v>1.3</v>
      </c>
    </row>
    <row r="28" spans="1:6" x14ac:dyDescent="0.3">
      <c r="A28" t="s">
        <v>165</v>
      </c>
      <c r="B28" t="s">
        <v>160</v>
      </c>
      <c r="C28">
        <v>200</v>
      </c>
      <c r="D28">
        <v>0.6</v>
      </c>
    </row>
    <row r="29" spans="1:6" x14ac:dyDescent="0.3">
      <c r="A29" t="s">
        <v>166</v>
      </c>
      <c r="B29" t="s">
        <v>160</v>
      </c>
      <c r="C29">
        <v>90.9</v>
      </c>
      <c r="D29">
        <v>0.39778437843784376</v>
      </c>
    </row>
    <row r="30" spans="1:6" x14ac:dyDescent="0.3">
      <c r="A30" t="s">
        <v>167</v>
      </c>
      <c r="B30" t="s">
        <v>160</v>
      </c>
      <c r="C30">
        <v>200</v>
      </c>
      <c r="D30">
        <v>0.5</v>
      </c>
    </row>
    <row r="31" spans="1:6" x14ac:dyDescent="0.3">
      <c r="A31" t="s">
        <v>168</v>
      </c>
      <c r="B31" t="s">
        <v>160</v>
      </c>
      <c r="C31">
        <v>2</v>
      </c>
      <c r="D31">
        <v>0.5</v>
      </c>
    </row>
    <row r="32" spans="1:6" x14ac:dyDescent="0.3">
      <c r="A32" t="s">
        <v>169</v>
      </c>
      <c r="B32" t="s">
        <v>160</v>
      </c>
      <c r="C32">
        <v>40</v>
      </c>
      <c r="D32">
        <v>0.5</v>
      </c>
    </row>
    <row r="33" spans="1:4" x14ac:dyDescent="0.3">
      <c r="A33" t="s">
        <v>170</v>
      </c>
      <c r="B33" t="s">
        <v>160</v>
      </c>
      <c r="C33">
        <v>2599.8509999999997</v>
      </c>
      <c r="D33">
        <v>0.32340352543280371</v>
      </c>
    </row>
    <row r="34" spans="1:4" x14ac:dyDescent="0.3">
      <c r="A34" t="s">
        <v>171</v>
      </c>
      <c r="B34" t="s">
        <v>160</v>
      </c>
      <c r="C34">
        <v>3097</v>
      </c>
      <c r="D34">
        <v>0.48205682918953818</v>
      </c>
    </row>
    <row r="35" spans="1:4" x14ac:dyDescent="0.3">
      <c r="A35" t="s">
        <v>172</v>
      </c>
      <c r="B35" t="s">
        <v>160</v>
      </c>
      <c r="C35">
        <v>62</v>
      </c>
      <c r="D35">
        <v>1</v>
      </c>
    </row>
    <row r="36" spans="1:4" x14ac:dyDescent="0.3">
      <c r="A36" t="s">
        <v>173</v>
      </c>
      <c r="B36" t="s">
        <v>160</v>
      </c>
      <c r="C36">
        <v>100</v>
      </c>
      <c r="D36">
        <v>0.6</v>
      </c>
    </row>
    <row r="37" spans="1:4" x14ac:dyDescent="0.3">
      <c r="A37" t="s">
        <v>174</v>
      </c>
      <c r="B37" t="s">
        <v>160</v>
      </c>
      <c r="C37">
        <v>30</v>
      </c>
      <c r="D37">
        <v>0.6</v>
      </c>
    </row>
    <row r="38" spans="1:4" x14ac:dyDescent="0.3">
      <c r="A38" t="s">
        <v>175</v>
      </c>
      <c r="B38" t="s">
        <v>160</v>
      </c>
      <c r="C38">
        <v>1554</v>
      </c>
      <c r="D38">
        <v>0.28157657657657653</v>
      </c>
    </row>
    <row r="39" spans="1:4" x14ac:dyDescent="0.3">
      <c r="A39" t="s">
        <v>176</v>
      </c>
      <c r="B39" t="s">
        <v>160</v>
      </c>
      <c r="C39">
        <v>44.7</v>
      </c>
      <c r="D39">
        <v>0.8</v>
      </c>
    </row>
    <row r="40" spans="1:4" x14ac:dyDescent="0.3">
      <c r="A40" t="s">
        <v>177</v>
      </c>
      <c r="B40" t="s">
        <v>160</v>
      </c>
      <c r="C40">
        <v>0.25</v>
      </c>
      <c r="D40">
        <v>1.1000000000000001</v>
      </c>
    </row>
    <row r="41" spans="1:4" x14ac:dyDescent="0.3">
      <c r="A41" t="s">
        <v>178</v>
      </c>
      <c r="B41" t="s">
        <v>160</v>
      </c>
      <c r="C41">
        <v>1.014</v>
      </c>
      <c r="D41">
        <v>0.08</v>
      </c>
    </row>
    <row r="42" spans="1:4" x14ac:dyDescent="0.3">
      <c r="A42" t="s">
        <v>179</v>
      </c>
      <c r="B42" t="s">
        <v>160</v>
      </c>
      <c r="C42">
        <v>250</v>
      </c>
      <c r="D42">
        <v>0.15</v>
      </c>
    </row>
    <row r="43" spans="1:4" x14ac:dyDescent="0.3">
      <c r="A43" t="s">
        <v>180</v>
      </c>
      <c r="B43" t="s">
        <v>160</v>
      </c>
      <c r="C43">
        <v>6.2291880000000006</v>
      </c>
      <c r="D43">
        <v>0.36712277105780078</v>
      </c>
    </row>
    <row r="44" spans="1:4" x14ac:dyDescent="0.3">
      <c r="A44" t="s">
        <v>181</v>
      </c>
      <c r="B44" t="s">
        <v>160</v>
      </c>
      <c r="C44">
        <v>182.10000000000002</v>
      </c>
      <c r="D44">
        <v>0.1015650741350906</v>
      </c>
    </row>
    <row r="45" spans="1:4" x14ac:dyDescent="0.3">
      <c r="A45" t="s">
        <v>182</v>
      </c>
      <c r="B45" t="s">
        <v>160</v>
      </c>
      <c r="C45">
        <v>4768</v>
      </c>
      <c r="D45">
        <v>0.34235528523489933</v>
      </c>
    </row>
    <row r="46" spans="1:4" x14ac:dyDescent="0.3">
      <c r="A46" t="s">
        <v>183</v>
      </c>
      <c r="B46" t="s">
        <v>160</v>
      </c>
      <c r="C46">
        <v>3.2349999999999999</v>
      </c>
      <c r="D46">
        <v>2.41</v>
      </c>
    </row>
    <row r="47" spans="1:4" x14ac:dyDescent="0.3">
      <c r="A47" t="s">
        <v>184</v>
      </c>
      <c r="B47" t="s">
        <v>160</v>
      </c>
      <c r="C47">
        <v>201.10000000000002</v>
      </c>
      <c r="D47">
        <v>4.0029835902536053E-2</v>
      </c>
    </row>
    <row r="48" spans="1:4" x14ac:dyDescent="0.3">
      <c r="A48" t="s">
        <v>185</v>
      </c>
      <c r="B48" t="s">
        <v>160</v>
      </c>
      <c r="C48">
        <v>300</v>
      </c>
      <c r="D48">
        <v>0.37</v>
      </c>
    </row>
    <row r="49" spans="1:4" x14ac:dyDescent="0.3">
      <c r="A49" t="s">
        <v>186</v>
      </c>
      <c r="B49" t="s">
        <v>160</v>
      </c>
      <c r="C49">
        <v>500</v>
      </c>
      <c r="D49">
        <v>1</v>
      </c>
    </row>
    <row r="50" spans="1:4" x14ac:dyDescent="0.3">
      <c r="A50" t="s">
        <v>187</v>
      </c>
      <c r="B50" t="s">
        <v>160</v>
      </c>
      <c r="C50">
        <v>373</v>
      </c>
      <c r="D50">
        <v>0.55493297587131374</v>
      </c>
    </row>
    <row r="51" spans="1:4" x14ac:dyDescent="0.3">
      <c r="A51" t="s">
        <v>188</v>
      </c>
      <c r="B51" t="s">
        <v>160</v>
      </c>
      <c r="C51">
        <v>87</v>
      </c>
      <c r="D51">
        <v>0.6</v>
      </c>
    </row>
    <row r="52" spans="1:4" x14ac:dyDescent="0.3">
      <c r="A52" t="s">
        <v>189</v>
      </c>
      <c r="B52" t="s">
        <v>160</v>
      </c>
      <c r="C52">
        <v>929.25879999999995</v>
      </c>
      <c r="D52">
        <v>0.18701007501892908</v>
      </c>
    </row>
    <row r="53" spans="1:4" x14ac:dyDescent="0.3">
      <c r="A53" t="s">
        <v>190</v>
      </c>
      <c r="B53" t="s">
        <v>160</v>
      </c>
      <c r="C53">
        <v>30</v>
      </c>
      <c r="D53">
        <v>1.2</v>
      </c>
    </row>
    <row r="54" spans="1:4" x14ac:dyDescent="0.3">
      <c r="A54" t="s">
        <v>191</v>
      </c>
      <c r="B54" t="s">
        <v>160</v>
      </c>
      <c r="C54">
        <v>194.84399999999999</v>
      </c>
      <c r="D54">
        <v>0.4789102050871466</v>
      </c>
    </row>
    <row r="55" spans="1:4" x14ac:dyDescent="0.3">
      <c r="A55" t="s">
        <v>192</v>
      </c>
      <c r="B55" t="s">
        <v>160</v>
      </c>
      <c r="C55">
        <v>0.48699999999999999</v>
      </c>
      <c r="D55">
        <v>1.29</v>
      </c>
    </row>
    <row r="56" spans="1:4" x14ac:dyDescent="0.3">
      <c r="A56" t="s">
        <v>193</v>
      </c>
      <c r="B56" t="s">
        <v>160</v>
      </c>
      <c r="C56">
        <v>3086</v>
      </c>
      <c r="D56">
        <v>0.41910887880751779</v>
      </c>
    </row>
    <row r="57" spans="1:4" x14ac:dyDescent="0.3">
      <c r="A57" t="s">
        <v>194</v>
      </c>
      <c r="B57" t="s">
        <v>160</v>
      </c>
      <c r="C57">
        <v>500</v>
      </c>
      <c r="D57">
        <v>0.6</v>
      </c>
    </row>
    <row r="58" spans="1:4" x14ac:dyDescent="0.3">
      <c r="A58" t="s">
        <v>195</v>
      </c>
      <c r="B58" t="s">
        <v>196</v>
      </c>
      <c r="C58">
        <v>125</v>
      </c>
      <c r="D58">
        <v>0.56000000000000005</v>
      </c>
    </row>
    <row r="59" spans="1:4" x14ac:dyDescent="0.3">
      <c r="A59" t="s">
        <v>197</v>
      </c>
      <c r="B59" t="s">
        <v>196</v>
      </c>
      <c r="C59">
        <v>1.2</v>
      </c>
      <c r="D59">
        <v>0.57999999999999996</v>
      </c>
    </row>
    <row r="60" spans="1:4" x14ac:dyDescent="0.3">
      <c r="A60" t="s">
        <v>198</v>
      </c>
      <c r="B60" t="s">
        <v>196</v>
      </c>
      <c r="C60">
        <v>1.2</v>
      </c>
      <c r="D60">
        <v>5.6</v>
      </c>
    </row>
    <row r="61" spans="1:4" x14ac:dyDescent="0.3">
      <c r="A61" t="s">
        <v>199</v>
      </c>
      <c r="B61" t="s">
        <v>196</v>
      </c>
      <c r="C61">
        <v>115</v>
      </c>
      <c r="D61">
        <v>0.56999999999999995</v>
      </c>
    </row>
    <row r="62" spans="1:4" x14ac:dyDescent="0.3">
      <c r="A62" t="s">
        <v>200</v>
      </c>
      <c r="B62" t="s">
        <v>196</v>
      </c>
      <c r="C62">
        <v>16.329599999999999</v>
      </c>
      <c r="D62">
        <v>0.9</v>
      </c>
    </row>
    <row r="63" spans="1:4" x14ac:dyDescent="0.3">
      <c r="A63" t="s">
        <v>201</v>
      </c>
      <c r="B63" t="s">
        <v>196</v>
      </c>
      <c r="C63">
        <v>3</v>
      </c>
      <c r="D63">
        <v>0.9</v>
      </c>
    </row>
    <row r="64" spans="1:4" x14ac:dyDescent="0.3">
      <c r="A64" t="s">
        <v>202</v>
      </c>
      <c r="B64" t="s">
        <v>196</v>
      </c>
      <c r="C64">
        <v>2107.6</v>
      </c>
      <c r="D64">
        <v>0.23619909502262443</v>
      </c>
    </row>
    <row r="65" spans="1:4" x14ac:dyDescent="0.3">
      <c r="A65" t="s">
        <v>203</v>
      </c>
      <c r="B65" t="s">
        <v>196</v>
      </c>
      <c r="C65">
        <v>60</v>
      </c>
      <c r="D65">
        <v>0.35</v>
      </c>
    </row>
    <row r="66" spans="1:4" x14ac:dyDescent="0.3">
      <c r="A66" t="s">
        <v>204</v>
      </c>
      <c r="B66" t="s">
        <v>196</v>
      </c>
      <c r="C66">
        <v>15.4</v>
      </c>
      <c r="D66">
        <v>0.8</v>
      </c>
    </row>
    <row r="67" spans="1:4" x14ac:dyDescent="0.3">
      <c r="A67" t="s">
        <v>205</v>
      </c>
      <c r="B67" t="s">
        <v>196</v>
      </c>
      <c r="C67">
        <v>14.700000000000001</v>
      </c>
      <c r="D67">
        <v>0.50544217687074822</v>
      </c>
    </row>
    <row r="68" spans="1:4" x14ac:dyDescent="0.3">
      <c r="A68" t="s">
        <v>206</v>
      </c>
      <c r="B68" t="s">
        <v>196</v>
      </c>
      <c r="C68">
        <v>466.3</v>
      </c>
      <c r="D68">
        <v>0.09</v>
      </c>
    </row>
    <row r="69" spans="1:4" x14ac:dyDescent="0.3">
      <c r="A69" t="s">
        <v>207</v>
      </c>
      <c r="B69" t="s">
        <v>196</v>
      </c>
      <c r="C69">
        <v>459.24399999999997</v>
      </c>
      <c r="D69">
        <v>0.36023725949604135</v>
      </c>
    </row>
    <row r="70" spans="1:4" x14ac:dyDescent="0.3">
      <c r="A70" t="s">
        <v>208</v>
      </c>
      <c r="B70" t="s">
        <v>196</v>
      </c>
      <c r="C70">
        <v>4.5</v>
      </c>
      <c r="D70">
        <v>3.54</v>
      </c>
    </row>
    <row r="71" spans="1:4" x14ac:dyDescent="0.3">
      <c r="A71" t="s">
        <v>209</v>
      </c>
      <c r="B71" t="s">
        <v>210</v>
      </c>
      <c r="C71">
        <v>0.877</v>
      </c>
      <c r="D71">
        <v>0.96</v>
      </c>
    </row>
    <row r="72" spans="1:4" x14ac:dyDescent="0.3">
      <c r="A72" t="s">
        <v>211</v>
      </c>
      <c r="B72" t="s">
        <v>210</v>
      </c>
      <c r="C72">
        <v>0.91</v>
      </c>
      <c r="D72">
        <v>0.22</v>
      </c>
    </row>
    <row r="73" spans="1:4" x14ac:dyDescent="0.3">
      <c r="A73" t="s">
        <v>212</v>
      </c>
      <c r="B73" t="s">
        <v>210</v>
      </c>
      <c r="C73">
        <v>5.48</v>
      </c>
      <c r="D73">
        <v>0.78000000000000014</v>
      </c>
    </row>
    <row r="74" spans="1:4" x14ac:dyDescent="0.3">
      <c r="A74" t="s">
        <v>213</v>
      </c>
      <c r="B74" t="s">
        <v>210</v>
      </c>
      <c r="C74">
        <v>2.7867980000000001</v>
      </c>
      <c r="D74">
        <v>1</v>
      </c>
    </row>
    <row r="75" spans="1:4" x14ac:dyDescent="0.3">
      <c r="A75" t="s">
        <v>214</v>
      </c>
      <c r="B75" t="s">
        <v>210</v>
      </c>
      <c r="C75">
        <v>2.7453070000000004</v>
      </c>
      <c r="D75">
        <v>1.6197762535120062</v>
      </c>
    </row>
    <row r="76" spans="1:4" x14ac:dyDescent="0.3">
      <c r="A76" t="s">
        <v>215</v>
      </c>
      <c r="B76" t="s">
        <v>210</v>
      </c>
      <c r="C76">
        <v>0.09</v>
      </c>
      <c r="D76">
        <v>1.3</v>
      </c>
    </row>
    <row r="77" spans="1:4" x14ac:dyDescent="0.3">
      <c r="A77" t="s">
        <v>216</v>
      </c>
      <c r="B77" t="s">
        <v>210</v>
      </c>
      <c r="C77">
        <v>2.6</v>
      </c>
      <c r="D77">
        <v>0.52</v>
      </c>
    </row>
    <row r="78" spans="1:4" x14ac:dyDescent="0.3">
      <c r="A78" t="s">
        <v>217</v>
      </c>
      <c r="B78" t="s">
        <v>210</v>
      </c>
      <c r="C78">
        <v>1.5</v>
      </c>
      <c r="D78">
        <v>7.0000000000000007E-2</v>
      </c>
    </row>
    <row r="79" spans="1:4" x14ac:dyDescent="0.3">
      <c r="A79" t="s">
        <v>218</v>
      </c>
      <c r="B79" t="s">
        <v>210</v>
      </c>
      <c r="C79">
        <v>4.9713700000000003</v>
      </c>
      <c r="D79">
        <v>1.6235356853342238</v>
      </c>
    </row>
    <row r="80" spans="1:4" x14ac:dyDescent="0.3">
      <c r="A80" t="s">
        <v>219</v>
      </c>
      <c r="B80" t="s">
        <v>210</v>
      </c>
      <c r="C80">
        <v>0.74</v>
      </c>
      <c r="D80">
        <v>1.23</v>
      </c>
    </row>
    <row r="81" spans="1:6" x14ac:dyDescent="0.3">
      <c r="A81" t="s">
        <v>220</v>
      </c>
      <c r="B81" t="s">
        <v>210</v>
      </c>
      <c r="C81">
        <v>2.5</v>
      </c>
      <c r="D81">
        <v>1.8</v>
      </c>
    </row>
    <row r="82" spans="1:6" x14ac:dyDescent="0.3">
      <c r="A82" t="s">
        <v>221</v>
      </c>
      <c r="B82" t="s">
        <v>210</v>
      </c>
      <c r="C82">
        <v>3.8</v>
      </c>
      <c r="D82">
        <v>0.4</v>
      </c>
    </row>
    <row r="83" spans="1:6" x14ac:dyDescent="0.3">
      <c r="A83" t="s">
        <v>222</v>
      </c>
      <c r="B83" t="s">
        <v>210</v>
      </c>
      <c r="C83">
        <v>62</v>
      </c>
      <c r="D83">
        <v>0.3</v>
      </c>
    </row>
    <row r="84" spans="1:6" x14ac:dyDescent="0.3">
      <c r="A84" t="s">
        <v>223</v>
      </c>
      <c r="B84" t="s">
        <v>210</v>
      </c>
      <c r="C84">
        <v>20</v>
      </c>
      <c r="D84">
        <v>0.3</v>
      </c>
    </row>
    <row r="85" spans="1:6" x14ac:dyDescent="0.3">
      <c r="A85" t="s">
        <v>224</v>
      </c>
      <c r="B85" t="s">
        <v>210</v>
      </c>
      <c r="C85">
        <v>2.855</v>
      </c>
      <c r="D85">
        <v>1.6</v>
      </c>
      <c r="E85">
        <v>1.286</v>
      </c>
      <c r="F85">
        <v>1.8</v>
      </c>
    </row>
    <row r="86" spans="1:6" x14ac:dyDescent="0.3">
      <c r="A86" t="s">
        <v>225</v>
      </c>
      <c r="B86" t="s">
        <v>210</v>
      </c>
      <c r="C86">
        <v>0.15</v>
      </c>
      <c r="D86">
        <v>0.2</v>
      </c>
    </row>
    <row r="87" spans="1:6" x14ac:dyDescent="0.3">
      <c r="A87" t="s">
        <v>226</v>
      </c>
      <c r="B87" t="s">
        <v>210</v>
      </c>
      <c r="C87">
        <v>785.19999999999993</v>
      </c>
      <c r="D87">
        <v>0.10709373408048906</v>
      </c>
      <c r="E87">
        <v>549.1</v>
      </c>
      <c r="F87">
        <v>0.10704243307230012</v>
      </c>
    </row>
    <row r="88" spans="1:6" x14ac:dyDescent="0.3">
      <c r="A88" t="s">
        <v>227</v>
      </c>
      <c r="B88" t="s">
        <v>210</v>
      </c>
      <c r="C88">
        <v>70.540000000000006</v>
      </c>
      <c r="D88">
        <v>0.83665721576410546</v>
      </c>
    </row>
    <row r="89" spans="1:6" x14ac:dyDescent="0.3">
      <c r="A89" t="s">
        <v>228</v>
      </c>
      <c r="B89" t="s">
        <v>210</v>
      </c>
      <c r="C89">
        <v>3.3</v>
      </c>
      <c r="D89">
        <v>0.35454545454545461</v>
      </c>
    </row>
    <row r="90" spans="1:6" x14ac:dyDescent="0.3">
      <c r="A90" t="s">
        <v>229</v>
      </c>
      <c r="B90" t="s">
        <v>210</v>
      </c>
      <c r="C90">
        <v>0.11699999999999999</v>
      </c>
      <c r="D90">
        <v>0.18299145299145303</v>
      </c>
    </row>
    <row r="91" spans="1:6" x14ac:dyDescent="0.3">
      <c r="A91" t="s">
        <v>230</v>
      </c>
      <c r="B91" t="s">
        <v>210</v>
      </c>
      <c r="C91">
        <v>52.5</v>
      </c>
      <c r="D91">
        <v>0.34742857142857148</v>
      </c>
    </row>
    <row r="92" spans="1:6" x14ac:dyDescent="0.3">
      <c r="A92" t="s">
        <v>231</v>
      </c>
      <c r="B92" t="s">
        <v>210</v>
      </c>
      <c r="C92">
        <v>2861.5</v>
      </c>
      <c r="D92">
        <v>0.25997204263498164</v>
      </c>
      <c r="E92">
        <v>1500</v>
      </c>
      <c r="F92">
        <v>0.27</v>
      </c>
    </row>
    <row r="93" spans="1:6" x14ac:dyDescent="0.3">
      <c r="A93" t="s">
        <v>232</v>
      </c>
      <c r="B93" t="s">
        <v>210</v>
      </c>
      <c r="C93">
        <v>299</v>
      </c>
      <c r="D93">
        <v>0.16170568561872911</v>
      </c>
      <c r="E93">
        <v>90</v>
      </c>
      <c r="F93">
        <v>0.14744444444444443</v>
      </c>
    </row>
    <row r="94" spans="1:6" x14ac:dyDescent="0.3">
      <c r="A94" t="s">
        <v>233</v>
      </c>
      <c r="B94" t="s">
        <v>210</v>
      </c>
      <c r="C94">
        <v>6</v>
      </c>
      <c r="D94">
        <v>0.47</v>
      </c>
    </row>
    <row r="95" spans="1:6" x14ac:dyDescent="0.3">
      <c r="A95" t="s">
        <v>234</v>
      </c>
      <c r="B95" t="s">
        <v>210</v>
      </c>
      <c r="C95">
        <v>1.5</v>
      </c>
      <c r="D95">
        <v>1.2</v>
      </c>
    </row>
    <row r="96" spans="1:6" x14ac:dyDescent="0.3">
      <c r="A96" t="s">
        <v>235</v>
      </c>
      <c r="B96" t="s">
        <v>210</v>
      </c>
      <c r="C96">
        <v>2.2959999999999998</v>
      </c>
      <c r="D96">
        <v>0.76898954703832756</v>
      </c>
    </row>
    <row r="97" spans="1:6" x14ac:dyDescent="0.3">
      <c r="A97" t="s">
        <v>236</v>
      </c>
      <c r="B97" t="s">
        <v>210</v>
      </c>
      <c r="C97">
        <v>0.60099999999999998</v>
      </c>
      <c r="D97">
        <v>0.46422628951747091</v>
      </c>
    </row>
    <row r="98" spans="1:6" x14ac:dyDescent="0.3">
      <c r="A98" t="s">
        <v>237</v>
      </c>
      <c r="B98" t="s">
        <v>210</v>
      </c>
      <c r="C98">
        <v>800</v>
      </c>
      <c r="D98">
        <v>0.8</v>
      </c>
      <c r="E98">
        <v>270</v>
      </c>
      <c r="F98">
        <v>0.9</v>
      </c>
    </row>
    <row r="99" spans="1:6" x14ac:dyDescent="0.3">
      <c r="A99" t="s">
        <v>238</v>
      </c>
      <c r="B99" t="s">
        <v>210</v>
      </c>
      <c r="C99">
        <v>1.84</v>
      </c>
      <c r="D99">
        <v>0.51</v>
      </c>
    </row>
    <row r="100" spans="1:6" x14ac:dyDescent="0.3">
      <c r="A100" t="s">
        <v>239</v>
      </c>
      <c r="B100" t="s">
        <v>210</v>
      </c>
      <c r="C100">
        <v>1.22</v>
      </c>
      <c r="D100">
        <v>0.5</v>
      </c>
    </row>
    <row r="101" spans="1:6" x14ac:dyDescent="0.3">
      <c r="A101" t="s">
        <v>240</v>
      </c>
      <c r="B101" t="s">
        <v>210</v>
      </c>
      <c r="C101">
        <v>1.05288</v>
      </c>
      <c r="D101">
        <v>3.1</v>
      </c>
    </row>
    <row r="102" spans="1:6" x14ac:dyDescent="0.3">
      <c r="A102" t="s">
        <v>241</v>
      </c>
      <c r="B102" t="s">
        <v>210</v>
      </c>
      <c r="C102">
        <v>2.99</v>
      </c>
      <c r="D102">
        <v>0.8</v>
      </c>
    </row>
    <row r="103" spans="1:6" x14ac:dyDescent="0.3">
      <c r="A103" t="s">
        <v>242</v>
      </c>
      <c r="B103" t="s">
        <v>210</v>
      </c>
      <c r="C103">
        <v>131</v>
      </c>
      <c r="D103">
        <v>0.21</v>
      </c>
    </row>
    <row r="104" spans="1:6" x14ac:dyDescent="0.3">
      <c r="A104" t="s">
        <v>243</v>
      </c>
      <c r="B104" t="s">
        <v>210</v>
      </c>
      <c r="C104">
        <v>0.45600000000000002</v>
      </c>
      <c r="D104">
        <v>1.8214912280701754</v>
      </c>
      <c r="E104">
        <v>0.254</v>
      </c>
      <c r="F104">
        <v>1.6</v>
      </c>
    </row>
    <row r="105" spans="1:6" x14ac:dyDescent="0.3">
      <c r="A105" t="s">
        <v>244</v>
      </c>
      <c r="B105" t="s">
        <v>210</v>
      </c>
      <c r="C105">
        <v>0.53899999999999992</v>
      </c>
      <c r="D105">
        <v>0.90834879406307989</v>
      </c>
    </row>
    <row r="106" spans="1:6" x14ac:dyDescent="0.3">
      <c r="A106" t="s">
        <v>245</v>
      </c>
      <c r="B106" t="s">
        <v>210</v>
      </c>
      <c r="C106">
        <v>3.8130000000000002</v>
      </c>
      <c r="D106">
        <v>0.7</v>
      </c>
    </row>
    <row r="107" spans="1:6" x14ac:dyDescent="0.3">
      <c r="A107" t="s">
        <v>246</v>
      </c>
      <c r="B107" t="s">
        <v>210</v>
      </c>
      <c r="C107">
        <v>3.4366409999999998</v>
      </c>
      <c r="D107">
        <v>1</v>
      </c>
    </row>
    <row r="108" spans="1:6" x14ac:dyDescent="0.3">
      <c r="A108" t="s">
        <v>247</v>
      </c>
      <c r="B108" t="s">
        <v>210</v>
      </c>
      <c r="C108">
        <v>200</v>
      </c>
      <c r="D108">
        <v>0.2</v>
      </c>
    </row>
    <row r="109" spans="1:6" x14ac:dyDescent="0.3">
      <c r="A109" t="s">
        <v>248</v>
      </c>
      <c r="B109" t="s">
        <v>210</v>
      </c>
      <c r="C109">
        <v>2.1999999999999999E-2</v>
      </c>
      <c r="D109">
        <v>1.6</v>
      </c>
    </row>
    <row r="110" spans="1:6" x14ac:dyDescent="0.3">
      <c r="A110" t="s">
        <v>249</v>
      </c>
      <c r="B110" t="s">
        <v>210</v>
      </c>
      <c r="C110">
        <v>47.8</v>
      </c>
      <c r="D110">
        <v>0.17</v>
      </c>
    </row>
    <row r="111" spans="1:6" x14ac:dyDescent="0.3">
      <c r="A111" t="s">
        <v>250</v>
      </c>
      <c r="B111" t="s">
        <v>210</v>
      </c>
      <c r="C111">
        <v>7.41</v>
      </c>
      <c r="D111">
        <v>0.24985155195681513</v>
      </c>
    </row>
    <row r="112" spans="1:6" x14ac:dyDescent="0.3">
      <c r="A112" t="s">
        <v>251</v>
      </c>
      <c r="B112" t="s">
        <v>210</v>
      </c>
      <c r="C112">
        <v>3.85</v>
      </c>
      <c r="D112">
        <v>0.13</v>
      </c>
      <c r="E112">
        <v>3.7</v>
      </c>
      <c r="F112">
        <v>0.13</v>
      </c>
    </row>
    <row r="113" spans="1:6" x14ac:dyDescent="0.3">
      <c r="A113" t="s">
        <v>252</v>
      </c>
      <c r="B113" t="s">
        <v>210</v>
      </c>
      <c r="C113">
        <v>26.86</v>
      </c>
      <c r="D113">
        <v>0.38</v>
      </c>
    </row>
    <row r="114" spans="1:6" x14ac:dyDescent="0.3">
      <c r="A114" t="s">
        <v>253</v>
      </c>
      <c r="B114" t="s">
        <v>210</v>
      </c>
      <c r="C114">
        <v>11.9</v>
      </c>
      <c r="D114">
        <v>5.6529411764705877</v>
      </c>
      <c r="E114">
        <v>5.8</v>
      </c>
      <c r="F114">
        <v>4.25</v>
      </c>
    </row>
    <row r="115" spans="1:6" x14ac:dyDescent="0.3">
      <c r="A115" t="s">
        <v>254</v>
      </c>
      <c r="B115" t="s">
        <v>210</v>
      </c>
      <c r="C115">
        <v>3.1304009999999995</v>
      </c>
      <c r="D115">
        <v>0.17800490735851415</v>
      </c>
    </row>
    <row r="116" spans="1:6" x14ac:dyDescent="0.3">
      <c r="A116" t="s">
        <v>255</v>
      </c>
      <c r="B116" t="s">
        <v>210</v>
      </c>
      <c r="C116">
        <v>0.71699999999999997</v>
      </c>
      <c r="D116">
        <v>0.85870292887029298</v>
      </c>
      <c r="E116">
        <v>0.17199999999999999</v>
      </c>
      <c r="F116">
        <v>0.74</v>
      </c>
    </row>
    <row r="117" spans="1:6" x14ac:dyDescent="0.3">
      <c r="A117" t="s">
        <v>256</v>
      </c>
      <c r="B117" t="s">
        <v>210</v>
      </c>
      <c r="C117">
        <v>86</v>
      </c>
      <c r="D117">
        <v>0.36372093023255814</v>
      </c>
    </row>
    <row r="118" spans="1:6" x14ac:dyDescent="0.3">
      <c r="A118" t="s">
        <v>257</v>
      </c>
      <c r="B118" t="s">
        <v>210</v>
      </c>
      <c r="C118">
        <v>0.22500000000000001</v>
      </c>
      <c r="D118">
        <v>0.25</v>
      </c>
    </row>
    <row r="119" spans="1:6" x14ac:dyDescent="0.3">
      <c r="A119" t="s">
        <v>258</v>
      </c>
      <c r="B119" t="s">
        <v>210</v>
      </c>
      <c r="C119">
        <v>0.3</v>
      </c>
      <c r="D119">
        <v>2.2000000000000002</v>
      </c>
    </row>
    <row r="120" spans="1:6" x14ac:dyDescent="0.3">
      <c r="A120" t="s">
        <v>259</v>
      </c>
      <c r="B120" t="s">
        <v>210</v>
      </c>
      <c r="C120">
        <v>0.76200000000000001</v>
      </c>
      <c r="D120">
        <v>1.77</v>
      </c>
    </row>
    <row r="121" spans="1:6" x14ac:dyDescent="0.3">
      <c r="A121" t="s">
        <v>260</v>
      </c>
      <c r="B121" t="s">
        <v>210</v>
      </c>
      <c r="C121">
        <v>2.8650000000000002</v>
      </c>
      <c r="D121">
        <v>0.9</v>
      </c>
      <c r="E121">
        <v>1.7809999999999999</v>
      </c>
      <c r="F121">
        <v>0.9</v>
      </c>
    </row>
    <row r="122" spans="1:6" x14ac:dyDescent="0.3">
      <c r="A122" t="s">
        <v>261</v>
      </c>
      <c r="B122" t="s">
        <v>210</v>
      </c>
      <c r="C122">
        <v>1.75</v>
      </c>
      <c r="D122">
        <v>1.71</v>
      </c>
    </row>
    <row r="123" spans="1:6" x14ac:dyDescent="0.3">
      <c r="A123" t="s">
        <v>262</v>
      </c>
      <c r="B123" t="s">
        <v>210</v>
      </c>
      <c r="C123">
        <v>20</v>
      </c>
      <c r="D123">
        <v>0.25</v>
      </c>
    </row>
    <row r="124" spans="1:6" x14ac:dyDescent="0.3">
      <c r="A124" t="s">
        <v>263</v>
      </c>
      <c r="B124" t="s">
        <v>210</v>
      </c>
      <c r="C124">
        <v>12.4</v>
      </c>
      <c r="D124">
        <v>4.7</v>
      </c>
      <c r="E124">
        <v>10.6</v>
      </c>
      <c r="F124">
        <v>3.5</v>
      </c>
    </row>
    <row r="125" spans="1:6" x14ac:dyDescent="0.3">
      <c r="A125" t="s">
        <v>264</v>
      </c>
      <c r="B125" t="s">
        <v>210</v>
      </c>
      <c r="C125">
        <v>4.4000000000000004</v>
      </c>
      <c r="D125">
        <v>1.8</v>
      </c>
    </row>
    <row r="126" spans="1:6" x14ac:dyDescent="0.3">
      <c r="A126" t="s">
        <v>265</v>
      </c>
      <c r="B126" t="s">
        <v>210</v>
      </c>
      <c r="C126">
        <v>18.775665</v>
      </c>
      <c r="D126">
        <v>2.8571428571428574E-2</v>
      </c>
    </row>
    <row r="127" spans="1:6" x14ac:dyDescent="0.3">
      <c r="A127" t="s">
        <v>266</v>
      </c>
      <c r="B127" t="s">
        <v>210</v>
      </c>
      <c r="C127">
        <v>1.94</v>
      </c>
      <c r="D127">
        <v>0.4</v>
      </c>
    </row>
    <row r="128" spans="1:6" x14ac:dyDescent="0.3">
      <c r="A128" t="s">
        <v>267</v>
      </c>
      <c r="B128" t="s">
        <v>210</v>
      </c>
      <c r="C128">
        <v>10.5</v>
      </c>
      <c r="D128">
        <v>0.7338095238095238</v>
      </c>
    </row>
    <row r="129" spans="1:6" x14ac:dyDescent="0.3">
      <c r="A129" t="s">
        <v>268</v>
      </c>
      <c r="B129" t="s">
        <v>210</v>
      </c>
      <c r="C129">
        <v>3.4</v>
      </c>
      <c r="D129">
        <v>0.65600000000000003</v>
      </c>
    </row>
    <row r="130" spans="1:6" x14ac:dyDescent="0.3">
      <c r="A130" t="s">
        <v>269</v>
      </c>
      <c r="B130" t="s">
        <v>210</v>
      </c>
      <c r="C130">
        <v>21.7</v>
      </c>
      <c r="D130">
        <v>0.77764976958525367</v>
      </c>
    </row>
    <row r="131" spans="1:6" x14ac:dyDescent="0.3">
      <c r="A131" t="s">
        <v>270</v>
      </c>
      <c r="B131" t="s">
        <v>210</v>
      </c>
      <c r="C131">
        <v>64.34</v>
      </c>
      <c r="D131">
        <v>0.34</v>
      </c>
    </row>
    <row r="132" spans="1:6" x14ac:dyDescent="0.3">
      <c r="A132" t="s">
        <v>271</v>
      </c>
      <c r="B132" t="s">
        <v>210</v>
      </c>
      <c r="C132">
        <v>3.2159999999999997</v>
      </c>
      <c r="D132">
        <v>3.0875621890547267</v>
      </c>
    </row>
    <row r="133" spans="1:6" x14ac:dyDescent="0.3">
      <c r="A133" t="s">
        <v>272</v>
      </c>
      <c r="B133" t="s">
        <v>210</v>
      </c>
      <c r="C133">
        <v>4.7</v>
      </c>
      <c r="D133">
        <v>0.33</v>
      </c>
    </row>
    <row r="134" spans="1:6" x14ac:dyDescent="0.3">
      <c r="A134" t="s">
        <v>273</v>
      </c>
      <c r="B134" t="s">
        <v>210</v>
      </c>
      <c r="C134">
        <v>13.9001184</v>
      </c>
      <c r="D134">
        <v>0.18</v>
      </c>
      <c r="E134">
        <v>1.5903216</v>
      </c>
      <c r="F134">
        <v>0.2</v>
      </c>
    </row>
    <row r="135" spans="1:6" x14ac:dyDescent="0.3">
      <c r="A135" t="s">
        <v>274</v>
      </c>
      <c r="B135" t="s">
        <v>210</v>
      </c>
      <c r="C135">
        <v>96.1</v>
      </c>
      <c r="D135">
        <v>1.1687721123829344</v>
      </c>
      <c r="E135">
        <v>57.9</v>
      </c>
      <c r="F135">
        <v>1.06</v>
      </c>
    </row>
    <row r="136" spans="1:6" x14ac:dyDescent="0.3">
      <c r="A136" t="s">
        <v>275</v>
      </c>
      <c r="B136" t="s">
        <v>210</v>
      </c>
      <c r="C136">
        <v>11.87</v>
      </c>
      <c r="D136">
        <v>0.36</v>
      </c>
    </row>
    <row r="137" spans="1:6" x14ac:dyDescent="0.3">
      <c r="A137" t="s">
        <v>276</v>
      </c>
      <c r="B137" t="s">
        <v>210</v>
      </c>
      <c r="C137">
        <v>0.17560000000000001</v>
      </c>
      <c r="D137">
        <v>5.21</v>
      </c>
    </row>
    <row r="138" spans="1:6" x14ac:dyDescent="0.3">
      <c r="A138" t="s">
        <v>277</v>
      </c>
      <c r="B138" t="s">
        <v>210</v>
      </c>
      <c r="C138">
        <v>0.11700000000000001</v>
      </c>
      <c r="D138">
        <v>6</v>
      </c>
    </row>
    <row r="139" spans="1:6" x14ac:dyDescent="0.3">
      <c r="A139" t="s">
        <v>278</v>
      </c>
      <c r="B139" t="s">
        <v>210</v>
      </c>
      <c r="C139">
        <v>1.61</v>
      </c>
      <c r="D139">
        <v>0.77</v>
      </c>
    </row>
    <row r="140" spans="1:6" x14ac:dyDescent="0.3">
      <c r="A140" t="s">
        <v>279</v>
      </c>
      <c r="B140" t="s">
        <v>210</v>
      </c>
      <c r="C140">
        <v>0.45</v>
      </c>
      <c r="D140">
        <v>0.5</v>
      </c>
    </row>
    <row r="141" spans="1:6" x14ac:dyDescent="0.3">
      <c r="A141" t="s">
        <v>280</v>
      </c>
      <c r="B141" t="s">
        <v>210</v>
      </c>
      <c r="C141">
        <v>0.49199999999999999</v>
      </c>
      <c r="D141">
        <v>0.5</v>
      </c>
    </row>
    <row r="142" spans="1:6" x14ac:dyDescent="0.3">
      <c r="A142" t="s">
        <v>281</v>
      </c>
      <c r="B142" t="s">
        <v>210</v>
      </c>
      <c r="C142">
        <v>9.74</v>
      </c>
      <c r="D142">
        <v>1.5710472279260779</v>
      </c>
      <c r="E142">
        <v>5.0609999999999999</v>
      </c>
      <c r="F142">
        <v>1.5133965619442797</v>
      </c>
    </row>
    <row r="143" spans="1:6" x14ac:dyDescent="0.3">
      <c r="A143" t="s">
        <v>282</v>
      </c>
      <c r="B143" t="s">
        <v>210</v>
      </c>
      <c r="C143">
        <v>25.4</v>
      </c>
      <c r="D143">
        <v>2.2295275590551182</v>
      </c>
      <c r="E143">
        <v>5</v>
      </c>
      <c r="F143">
        <v>1.8640000000000001</v>
      </c>
    </row>
    <row r="144" spans="1:6" x14ac:dyDescent="0.3">
      <c r="A144" t="s">
        <v>283</v>
      </c>
      <c r="B144" t="s">
        <v>210</v>
      </c>
      <c r="C144">
        <v>2.2000000000000002</v>
      </c>
      <c r="D144">
        <v>1.54</v>
      </c>
    </row>
    <row r="145" spans="1:6" x14ac:dyDescent="0.3">
      <c r="A145" t="s">
        <v>284</v>
      </c>
      <c r="B145" t="s">
        <v>210</v>
      </c>
      <c r="C145">
        <v>17.834</v>
      </c>
      <c r="D145">
        <v>0.71484804306381067</v>
      </c>
      <c r="E145">
        <v>8.0139999999999993</v>
      </c>
      <c r="F145">
        <v>0.83643623658597466</v>
      </c>
    </row>
    <row r="146" spans="1:6" x14ac:dyDescent="0.3">
      <c r="A146" t="s">
        <v>285</v>
      </c>
      <c r="B146" t="s">
        <v>210</v>
      </c>
      <c r="C146">
        <v>242</v>
      </c>
      <c r="D146">
        <v>0.1173</v>
      </c>
    </row>
    <row r="147" spans="1:6" x14ac:dyDescent="0.3">
      <c r="A147" t="s">
        <v>286</v>
      </c>
      <c r="B147" t="s">
        <v>210</v>
      </c>
      <c r="C147">
        <v>9.5</v>
      </c>
      <c r="D147">
        <v>0.2</v>
      </c>
    </row>
    <row r="148" spans="1:6" x14ac:dyDescent="0.3">
      <c r="A148" t="s">
        <v>287</v>
      </c>
      <c r="B148" t="s">
        <v>210</v>
      </c>
      <c r="C148">
        <v>2.5059999999999998</v>
      </c>
      <c r="D148">
        <v>0.15</v>
      </c>
      <c r="E148">
        <v>1.503271</v>
      </c>
      <c r="F148">
        <v>0.16</v>
      </c>
    </row>
    <row r="149" spans="1:6" x14ac:dyDescent="0.3">
      <c r="A149" t="s">
        <v>288</v>
      </c>
      <c r="B149" t="s">
        <v>210</v>
      </c>
      <c r="C149">
        <v>337</v>
      </c>
      <c r="D149">
        <v>0.6</v>
      </c>
      <c r="E149">
        <v>82</v>
      </c>
      <c r="F149">
        <v>0.62</v>
      </c>
    </row>
    <row r="150" spans="1:6" x14ac:dyDescent="0.3">
      <c r="A150" t="s">
        <v>289</v>
      </c>
      <c r="B150" t="s">
        <v>210</v>
      </c>
      <c r="C150">
        <v>0.1206576</v>
      </c>
      <c r="D150">
        <v>14.736842105263159</v>
      </c>
    </row>
    <row r="151" spans="1:6" x14ac:dyDescent="0.3">
      <c r="A151" t="s">
        <v>290</v>
      </c>
      <c r="B151" t="s">
        <v>210</v>
      </c>
      <c r="C151">
        <v>0.96</v>
      </c>
      <c r="D151">
        <v>1.5</v>
      </c>
    </row>
    <row r="152" spans="1:6" x14ac:dyDescent="0.3">
      <c r="A152" t="s">
        <v>291</v>
      </c>
      <c r="B152" t="s">
        <v>210</v>
      </c>
      <c r="C152">
        <v>13.093</v>
      </c>
      <c r="D152">
        <v>1.0018559535629725</v>
      </c>
    </row>
    <row r="153" spans="1:6" x14ac:dyDescent="0.3">
      <c r="A153" t="s">
        <v>292</v>
      </c>
      <c r="B153" t="s">
        <v>210</v>
      </c>
      <c r="C153">
        <v>1.421</v>
      </c>
      <c r="D153">
        <v>0.48</v>
      </c>
    </row>
    <row r="154" spans="1:6" x14ac:dyDescent="0.3">
      <c r="A154" t="s">
        <v>293</v>
      </c>
      <c r="B154" t="s">
        <v>210</v>
      </c>
      <c r="C154">
        <v>1.1080000000000001</v>
      </c>
      <c r="D154">
        <v>1.89</v>
      </c>
    </row>
    <row r="155" spans="1:6" x14ac:dyDescent="0.3">
      <c r="A155" t="s">
        <v>294</v>
      </c>
      <c r="B155" t="s">
        <v>210</v>
      </c>
      <c r="C155">
        <v>2.6</v>
      </c>
      <c r="D155">
        <v>0.3</v>
      </c>
    </row>
    <row r="156" spans="1:6" x14ac:dyDescent="0.3">
      <c r="A156" t="s">
        <v>295</v>
      </c>
      <c r="B156" t="s">
        <v>210</v>
      </c>
      <c r="C156">
        <v>30.5</v>
      </c>
      <c r="D156">
        <v>1.0701639344262295</v>
      </c>
    </row>
    <row r="157" spans="1:6" x14ac:dyDescent="0.3">
      <c r="A157" t="s">
        <v>296</v>
      </c>
      <c r="B157" t="s">
        <v>210</v>
      </c>
      <c r="C157">
        <v>0.89500000000000002</v>
      </c>
      <c r="D157">
        <v>0.8</v>
      </c>
    </row>
    <row r="158" spans="1:6" x14ac:dyDescent="0.3">
      <c r="A158" t="s">
        <v>297</v>
      </c>
      <c r="B158" t="s">
        <v>210</v>
      </c>
      <c r="C158">
        <v>35</v>
      </c>
      <c r="D158">
        <v>0.16</v>
      </c>
    </row>
    <row r="159" spans="1:6" x14ac:dyDescent="0.3">
      <c r="A159" t="s">
        <v>298</v>
      </c>
      <c r="B159" t="s">
        <v>210</v>
      </c>
      <c r="C159">
        <v>1.04</v>
      </c>
      <c r="D159">
        <v>0.5</v>
      </c>
    </row>
    <row r="160" spans="1:6" x14ac:dyDescent="0.3">
      <c r="A160" t="s">
        <v>299</v>
      </c>
      <c r="B160" t="s">
        <v>210</v>
      </c>
      <c r="C160">
        <v>2.343</v>
      </c>
      <c r="D160">
        <v>1.23</v>
      </c>
    </row>
    <row r="161" spans="1:6" x14ac:dyDescent="0.3">
      <c r="A161" t="s">
        <v>300</v>
      </c>
      <c r="B161" t="s">
        <v>210</v>
      </c>
      <c r="C161">
        <v>124.50999999999999</v>
      </c>
      <c r="D161">
        <v>0.49828768773592486</v>
      </c>
    </row>
    <row r="162" spans="1:6" x14ac:dyDescent="0.3">
      <c r="A162" t="s">
        <v>301</v>
      </c>
      <c r="B162" t="s">
        <v>210</v>
      </c>
      <c r="C162">
        <v>30</v>
      </c>
      <c r="D162">
        <v>0.54</v>
      </c>
    </row>
    <row r="163" spans="1:6" x14ac:dyDescent="0.3">
      <c r="A163" t="s">
        <v>302</v>
      </c>
      <c r="B163" t="s">
        <v>210</v>
      </c>
      <c r="C163">
        <v>22.602400000000003</v>
      </c>
      <c r="D163">
        <v>0.2</v>
      </c>
      <c r="E163">
        <v>1.343</v>
      </c>
      <c r="F163">
        <v>0.2</v>
      </c>
    </row>
    <row r="164" spans="1:6" x14ac:dyDescent="0.3">
      <c r="A164" t="s">
        <v>303</v>
      </c>
      <c r="B164" t="s">
        <v>210</v>
      </c>
      <c r="C164">
        <v>1.2569999999999999</v>
      </c>
      <c r="D164">
        <v>1.29</v>
      </c>
    </row>
    <row r="165" spans="1:6" x14ac:dyDescent="0.3">
      <c r="A165" t="s">
        <v>304</v>
      </c>
      <c r="B165" t="s">
        <v>210</v>
      </c>
      <c r="C165">
        <v>2.75</v>
      </c>
      <c r="D165">
        <v>0.18</v>
      </c>
    </row>
    <row r="166" spans="1:6" x14ac:dyDescent="0.3">
      <c r="A166" t="s">
        <v>305</v>
      </c>
      <c r="B166" t="s">
        <v>210</v>
      </c>
      <c r="C166">
        <v>21.937000000000001</v>
      </c>
      <c r="D166">
        <v>0.84408943793590729</v>
      </c>
      <c r="E166">
        <v>22.1</v>
      </c>
      <c r="F166">
        <v>0.71</v>
      </c>
    </row>
    <row r="167" spans="1:6" x14ac:dyDescent="0.3">
      <c r="A167" t="s">
        <v>306</v>
      </c>
      <c r="B167" t="s">
        <v>210</v>
      </c>
      <c r="C167">
        <v>202</v>
      </c>
      <c r="D167">
        <v>0.6</v>
      </c>
    </row>
    <row r="168" spans="1:6" x14ac:dyDescent="0.3">
      <c r="A168" t="s">
        <v>307</v>
      </c>
      <c r="B168" t="s">
        <v>210</v>
      </c>
      <c r="C168">
        <v>0.05</v>
      </c>
      <c r="D168">
        <v>1</v>
      </c>
    </row>
    <row r="169" spans="1:6" x14ac:dyDescent="0.3">
      <c r="A169" t="s">
        <v>308</v>
      </c>
      <c r="B169" t="s">
        <v>210</v>
      </c>
      <c r="C169">
        <v>200</v>
      </c>
      <c r="D169">
        <v>0.15</v>
      </c>
    </row>
    <row r="170" spans="1:6" x14ac:dyDescent="0.3">
      <c r="A170" t="s">
        <v>309</v>
      </c>
      <c r="B170" t="s">
        <v>210</v>
      </c>
      <c r="C170">
        <v>5.75</v>
      </c>
      <c r="D170">
        <v>1.03</v>
      </c>
    </row>
    <row r="171" spans="1:6" x14ac:dyDescent="0.3">
      <c r="A171" t="s">
        <v>310</v>
      </c>
      <c r="B171" t="s">
        <v>210</v>
      </c>
      <c r="C171">
        <v>7.9869999999999992</v>
      </c>
      <c r="D171">
        <v>1.1710128959559285</v>
      </c>
    </row>
    <row r="172" spans="1:6" x14ac:dyDescent="0.3">
      <c r="A172" t="s">
        <v>311</v>
      </c>
      <c r="B172" t="s">
        <v>210</v>
      </c>
      <c r="C172">
        <v>6.0600000000000005</v>
      </c>
      <c r="D172">
        <v>0.27630363036303629</v>
      </c>
    </row>
    <row r="173" spans="1:6" x14ac:dyDescent="0.3">
      <c r="A173" t="s">
        <v>312</v>
      </c>
      <c r="B173" t="s">
        <v>210</v>
      </c>
      <c r="C173">
        <v>0.83599999999999997</v>
      </c>
      <c r="D173">
        <v>1.2844856459330145</v>
      </c>
    </row>
    <row r="174" spans="1:6" x14ac:dyDescent="0.3">
      <c r="A174" t="s">
        <v>313</v>
      </c>
      <c r="B174" t="s">
        <v>210</v>
      </c>
      <c r="C174">
        <v>62.3</v>
      </c>
      <c r="D174">
        <v>0.7</v>
      </c>
      <c r="E174">
        <v>3.37</v>
      </c>
      <c r="F174">
        <v>0.63</v>
      </c>
    </row>
    <row r="175" spans="1:6" x14ac:dyDescent="0.3">
      <c r="A175" t="s">
        <v>314</v>
      </c>
      <c r="B175" t="s">
        <v>210</v>
      </c>
      <c r="C175">
        <v>2.2000000000000002</v>
      </c>
      <c r="D175">
        <v>7.0000000000000007E-2</v>
      </c>
    </row>
    <row r="176" spans="1:6" x14ac:dyDescent="0.3">
      <c r="A176" t="s">
        <v>315</v>
      </c>
      <c r="B176" t="s">
        <v>210</v>
      </c>
      <c r="C176">
        <v>1.79</v>
      </c>
      <c r="D176">
        <v>0.18938547486033522</v>
      </c>
    </row>
    <row r="177" spans="1:6" x14ac:dyDescent="0.3">
      <c r="A177" t="s">
        <v>316</v>
      </c>
      <c r="B177" t="s">
        <v>210</v>
      </c>
      <c r="C177">
        <v>6.62</v>
      </c>
      <c r="D177">
        <v>0.2</v>
      </c>
    </row>
    <row r="178" spans="1:6" x14ac:dyDescent="0.3">
      <c r="A178" t="s">
        <v>317</v>
      </c>
      <c r="B178" t="s">
        <v>210</v>
      </c>
      <c r="C178">
        <v>0.65700000000000003</v>
      </c>
      <c r="D178">
        <v>1.8</v>
      </c>
    </row>
    <row r="179" spans="1:6" x14ac:dyDescent="0.3">
      <c r="A179" t="s">
        <v>318</v>
      </c>
      <c r="B179" t="s">
        <v>210</v>
      </c>
      <c r="C179">
        <v>100</v>
      </c>
      <c r="D179">
        <v>0.3</v>
      </c>
    </row>
    <row r="180" spans="1:6" x14ac:dyDescent="0.3">
      <c r="A180" t="s">
        <v>319</v>
      </c>
      <c r="B180" t="s">
        <v>210</v>
      </c>
      <c r="C180">
        <v>1.8399999999999999</v>
      </c>
      <c r="D180">
        <v>0.73369565217391319</v>
      </c>
    </row>
    <row r="181" spans="1:6" x14ac:dyDescent="0.3">
      <c r="A181" t="s">
        <v>320</v>
      </c>
      <c r="B181" t="s">
        <v>210</v>
      </c>
      <c r="C181">
        <v>16.100000000000001</v>
      </c>
      <c r="D181">
        <v>0.36</v>
      </c>
    </row>
    <row r="182" spans="1:6" x14ac:dyDescent="0.3">
      <c r="A182" t="s">
        <v>321</v>
      </c>
      <c r="B182" t="s">
        <v>210</v>
      </c>
      <c r="C182">
        <v>0.25</v>
      </c>
      <c r="D182">
        <v>2</v>
      </c>
    </row>
    <row r="183" spans="1:6" x14ac:dyDescent="0.3">
      <c r="A183" t="s">
        <v>322</v>
      </c>
      <c r="B183" t="s">
        <v>210</v>
      </c>
      <c r="C183">
        <v>1.49</v>
      </c>
      <c r="D183">
        <v>1.5</v>
      </c>
    </row>
    <row r="184" spans="1:6" x14ac:dyDescent="0.3">
      <c r="A184" t="s">
        <v>323</v>
      </c>
      <c r="B184" t="s">
        <v>210</v>
      </c>
      <c r="C184">
        <v>1.668172</v>
      </c>
      <c r="D184">
        <v>0.23</v>
      </c>
    </row>
    <row r="185" spans="1:6" x14ac:dyDescent="0.3">
      <c r="A185" t="s">
        <v>324</v>
      </c>
      <c r="B185" t="s">
        <v>210</v>
      </c>
      <c r="C185">
        <v>48.63</v>
      </c>
      <c r="D185">
        <v>0.99</v>
      </c>
    </row>
    <row r="186" spans="1:6" x14ac:dyDescent="0.3">
      <c r="A186" t="s">
        <v>325</v>
      </c>
      <c r="B186" t="s">
        <v>210</v>
      </c>
      <c r="C186">
        <v>175</v>
      </c>
      <c r="D186">
        <v>0.38199999999999995</v>
      </c>
    </row>
    <row r="187" spans="1:6" x14ac:dyDescent="0.3">
      <c r="A187" t="s">
        <v>326</v>
      </c>
      <c r="B187" t="s">
        <v>210</v>
      </c>
      <c r="C187">
        <v>4.9000000000000004</v>
      </c>
      <c r="D187">
        <v>0.3448979591836735</v>
      </c>
    </row>
    <row r="188" spans="1:6" x14ac:dyDescent="0.3">
      <c r="A188" t="s">
        <v>327</v>
      </c>
      <c r="B188" t="s">
        <v>210</v>
      </c>
      <c r="C188">
        <v>73.2</v>
      </c>
      <c r="D188">
        <v>7.0000000000000007E-2</v>
      </c>
    </row>
    <row r="189" spans="1:6" x14ac:dyDescent="0.3">
      <c r="A189" t="s">
        <v>328</v>
      </c>
      <c r="B189" t="s">
        <v>210</v>
      </c>
      <c r="C189">
        <v>6.7</v>
      </c>
      <c r="D189">
        <v>0.33328358208955222</v>
      </c>
    </row>
    <row r="190" spans="1:6" x14ac:dyDescent="0.3">
      <c r="A190" t="s">
        <v>329</v>
      </c>
      <c r="B190" t="s">
        <v>210</v>
      </c>
      <c r="C190">
        <v>4.9429999999999996</v>
      </c>
      <c r="D190">
        <v>1.3250252882864657</v>
      </c>
    </row>
    <row r="191" spans="1:6" x14ac:dyDescent="0.3">
      <c r="A191" t="s">
        <v>330</v>
      </c>
      <c r="B191" t="s">
        <v>210</v>
      </c>
      <c r="C191">
        <v>2.5</v>
      </c>
      <c r="D191">
        <v>0.94399999999999995</v>
      </c>
    </row>
    <row r="192" spans="1:6" x14ac:dyDescent="0.3">
      <c r="A192" t="s">
        <v>331</v>
      </c>
      <c r="B192" t="s">
        <v>210</v>
      </c>
      <c r="C192">
        <v>4.6070000000000002</v>
      </c>
      <c r="D192">
        <v>0.9</v>
      </c>
      <c r="E192">
        <v>0.95099999999999996</v>
      </c>
      <c r="F192">
        <v>0.9</v>
      </c>
    </row>
    <row r="193" spans="1:6" x14ac:dyDescent="0.3">
      <c r="A193" t="s">
        <v>332</v>
      </c>
      <c r="B193" t="s">
        <v>210</v>
      </c>
      <c r="C193">
        <v>200</v>
      </c>
      <c r="D193">
        <v>0.15</v>
      </c>
    </row>
    <row r="194" spans="1:6" x14ac:dyDescent="0.3">
      <c r="A194" t="s">
        <v>333</v>
      </c>
      <c r="B194" t="s">
        <v>210</v>
      </c>
      <c r="C194">
        <v>0.29000000000000004</v>
      </c>
      <c r="D194">
        <v>1.903448275862069</v>
      </c>
    </row>
    <row r="195" spans="1:6" x14ac:dyDescent="0.3">
      <c r="A195" t="s">
        <v>334</v>
      </c>
      <c r="B195" t="s">
        <v>210</v>
      </c>
      <c r="C195">
        <v>19</v>
      </c>
      <c r="D195">
        <v>0.44</v>
      </c>
    </row>
    <row r="196" spans="1:6" x14ac:dyDescent="0.3">
      <c r="A196" t="s">
        <v>335</v>
      </c>
      <c r="B196" t="s">
        <v>210</v>
      </c>
      <c r="C196">
        <v>1.32</v>
      </c>
      <c r="D196">
        <v>2</v>
      </c>
    </row>
    <row r="197" spans="1:6" x14ac:dyDescent="0.3">
      <c r="A197" t="s">
        <v>336</v>
      </c>
      <c r="B197" t="s">
        <v>210</v>
      </c>
      <c r="C197">
        <v>1.2849999999999999</v>
      </c>
      <c r="D197">
        <v>0.26</v>
      </c>
    </row>
    <row r="198" spans="1:6" x14ac:dyDescent="0.3">
      <c r="A198" t="s">
        <v>337</v>
      </c>
      <c r="B198" t="s">
        <v>210</v>
      </c>
      <c r="C198">
        <v>7.47</v>
      </c>
      <c r="D198">
        <v>0.97</v>
      </c>
    </row>
    <row r="199" spans="1:6" x14ac:dyDescent="0.3">
      <c r="A199" t="s">
        <v>338</v>
      </c>
      <c r="B199" t="s">
        <v>210</v>
      </c>
      <c r="C199">
        <v>8.82</v>
      </c>
      <c r="D199">
        <v>0.3</v>
      </c>
      <c r="E199">
        <v>4.45</v>
      </c>
      <c r="F199">
        <v>0.3</v>
      </c>
    </row>
    <row r="200" spans="1:6" x14ac:dyDescent="0.3">
      <c r="A200" t="s">
        <v>339</v>
      </c>
      <c r="B200" t="s">
        <v>210</v>
      </c>
      <c r="C200">
        <v>3.56</v>
      </c>
      <c r="D200">
        <v>1.2</v>
      </c>
    </row>
    <row r="201" spans="1:6" x14ac:dyDescent="0.3">
      <c r="A201" t="s">
        <v>340</v>
      </c>
      <c r="B201" t="s">
        <v>210</v>
      </c>
      <c r="C201">
        <v>1.9219999999999999</v>
      </c>
      <c r="D201">
        <v>2.59</v>
      </c>
    </row>
    <row r="202" spans="1:6" x14ac:dyDescent="0.3">
      <c r="A202" t="s">
        <v>341</v>
      </c>
      <c r="B202" t="s">
        <v>210</v>
      </c>
      <c r="C202">
        <v>110.8</v>
      </c>
      <c r="D202">
        <v>0.55000000000000004</v>
      </c>
    </row>
    <row r="203" spans="1:6" x14ac:dyDescent="0.3">
      <c r="A203" t="s">
        <v>342</v>
      </c>
      <c r="B203" t="s">
        <v>210</v>
      </c>
      <c r="C203">
        <v>375.1</v>
      </c>
      <c r="D203">
        <v>0.54054385497200741</v>
      </c>
    </row>
    <row r="204" spans="1:6" x14ac:dyDescent="0.3">
      <c r="A204" t="s">
        <v>343</v>
      </c>
      <c r="B204" t="s">
        <v>210</v>
      </c>
      <c r="C204">
        <v>2.5</v>
      </c>
      <c r="D204">
        <v>0.83040000000000003</v>
      </c>
    </row>
    <row r="205" spans="1:6" x14ac:dyDescent="0.3">
      <c r="A205" t="s">
        <v>344</v>
      </c>
      <c r="B205" t="s">
        <v>210</v>
      </c>
      <c r="C205">
        <v>0.41667700000000002</v>
      </c>
      <c r="D205">
        <v>0.4</v>
      </c>
    </row>
    <row r="206" spans="1:6" x14ac:dyDescent="0.3">
      <c r="A206" t="s">
        <v>345</v>
      </c>
      <c r="B206" t="s">
        <v>210</v>
      </c>
      <c r="C206">
        <v>185.27</v>
      </c>
      <c r="D206">
        <v>1.26</v>
      </c>
      <c r="E206">
        <v>3.6</v>
      </c>
      <c r="F206">
        <v>2.2000000000000002</v>
      </c>
    </row>
    <row r="207" spans="1:6" x14ac:dyDescent="0.3">
      <c r="A207" t="s">
        <v>346</v>
      </c>
      <c r="B207" t="s">
        <v>210</v>
      </c>
      <c r="C207">
        <v>45.35</v>
      </c>
      <c r="D207">
        <v>1.185226019845645</v>
      </c>
    </row>
    <row r="208" spans="1:6" x14ac:dyDescent="0.3">
      <c r="A208" t="s">
        <v>347</v>
      </c>
      <c r="B208" t="s">
        <v>210</v>
      </c>
      <c r="C208">
        <v>7.2</v>
      </c>
      <c r="D208">
        <v>0.14000000000000001</v>
      </c>
    </row>
    <row r="209" spans="1:6" x14ac:dyDescent="0.3">
      <c r="A209" t="s">
        <v>348</v>
      </c>
      <c r="B209" t="s">
        <v>210</v>
      </c>
      <c r="C209">
        <v>72.599999999999994</v>
      </c>
      <c r="D209">
        <v>2.2245041322314045</v>
      </c>
      <c r="E209">
        <v>29.6</v>
      </c>
      <c r="F209">
        <v>2.2167905405405404</v>
      </c>
    </row>
    <row r="210" spans="1:6" x14ac:dyDescent="0.3">
      <c r="A210" t="s">
        <v>349</v>
      </c>
      <c r="B210" t="s">
        <v>210</v>
      </c>
      <c r="C210">
        <v>268</v>
      </c>
      <c r="D210">
        <v>1.1236567164179103</v>
      </c>
    </row>
    <row r="211" spans="1:6" x14ac:dyDescent="0.3">
      <c r="A211" t="s">
        <v>350</v>
      </c>
      <c r="B211" t="s">
        <v>210</v>
      </c>
      <c r="C211">
        <v>20</v>
      </c>
      <c r="D211">
        <v>0.2</v>
      </c>
    </row>
    <row r="212" spans="1:6" x14ac:dyDescent="0.3">
      <c r="A212" t="s">
        <v>351</v>
      </c>
      <c r="B212" t="s">
        <v>210</v>
      </c>
      <c r="C212">
        <v>51.599999999999994</v>
      </c>
      <c r="D212">
        <v>1.0715891472868218</v>
      </c>
    </row>
    <row r="213" spans="1:6" x14ac:dyDescent="0.3">
      <c r="A213" t="s">
        <v>352</v>
      </c>
      <c r="B213" t="s">
        <v>210</v>
      </c>
      <c r="C213">
        <v>0.64723200000000003</v>
      </c>
      <c r="D213">
        <v>2.35</v>
      </c>
    </row>
    <row r="214" spans="1:6" x14ac:dyDescent="0.3">
      <c r="A214" t="s">
        <v>353</v>
      </c>
      <c r="B214" t="s">
        <v>210</v>
      </c>
      <c r="C214">
        <v>16</v>
      </c>
      <c r="D214">
        <v>1.4</v>
      </c>
    </row>
    <row r="215" spans="1:6" x14ac:dyDescent="0.3">
      <c r="A215" t="s">
        <v>354</v>
      </c>
      <c r="B215" t="s">
        <v>210</v>
      </c>
      <c r="C215">
        <v>0.26400000000000001</v>
      </c>
      <c r="D215">
        <v>4.1624242424242421</v>
      </c>
    </row>
    <row r="216" spans="1:6" x14ac:dyDescent="0.3">
      <c r="A216" t="s">
        <v>355</v>
      </c>
      <c r="B216" t="s">
        <v>210</v>
      </c>
      <c r="C216">
        <v>203</v>
      </c>
      <c r="D216">
        <v>0.05</v>
      </c>
    </row>
    <row r="217" spans="1:6" x14ac:dyDescent="0.3">
      <c r="A217" t="s">
        <v>356</v>
      </c>
      <c r="B217" t="s">
        <v>210</v>
      </c>
      <c r="C217">
        <v>0.92800000000000005</v>
      </c>
      <c r="D217">
        <v>0.82310344827586213</v>
      </c>
    </row>
    <row r="218" spans="1:6" x14ac:dyDescent="0.3">
      <c r="A218" t="s">
        <v>357</v>
      </c>
      <c r="B218" t="s">
        <v>210</v>
      </c>
      <c r="C218">
        <v>31.9</v>
      </c>
      <c r="D218">
        <v>2.7E-2</v>
      </c>
    </row>
    <row r="219" spans="1:6" x14ac:dyDescent="0.3">
      <c r="A219" t="s">
        <v>358</v>
      </c>
      <c r="B219" t="s">
        <v>210</v>
      </c>
      <c r="C219">
        <v>107</v>
      </c>
      <c r="D219">
        <v>0.188</v>
      </c>
    </row>
    <row r="220" spans="1:6" x14ac:dyDescent="0.3">
      <c r="A220" t="s">
        <v>359</v>
      </c>
      <c r="B220" t="s">
        <v>210</v>
      </c>
      <c r="C220">
        <v>23.6</v>
      </c>
      <c r="D220">
        <v>0.14754237288135594</v>
      </c>
    </row>
    <row r="221" spans="1:6" x14ac:dyDescent="0.3">
      <c r="A221" t="s">
        <v>360</v>
      </c>
      <c r="B221" t="s">
        <v>210</v>
      </c>
      <c r="C221">
        <v>0.45</v>
      </c>
      <c r="D221">
        <v>0.52400000000000002</v>
      </c>
    </row>
    <row r="222" spans="1:6" x14ac:dyDescent="0.3">
      <c r="A222" t="s">
        <v>361</v>
      </c>
      <c r="B222" t="s">
        <v>210</v>
      </c>
      <c r="C222">
        <v>13.127000000000001</v>
      </c>
      <c r="D222">
        <v>1.4813377009217641</v>
      </c>
    </row>
    <row r="223" spans="1:6" x14ac:dyDescent="0.3">
      <c r="A223" t="s">
        <v>362</v>
      </c>
      <c r="B223" t="s">
        <v>210</v>
      </c>
      <c r="C223">
        <v>0.59</v>
      </c>
      <c r="D223">
        <v>0.5</v>
      </c>
    </row>
    <row r="224" spans="1:6" x14ac:dyDescent="0.3">
      <c r="A224" t="s">
        <v>363</v>
      </c>
      <c r="B224" t="s">
        <v>210</v>
      </c>
      <c r="C224">
        <v>36.07</v>
      </c>
      <c r="D224">
        <v>0.42</v>
      </c>
    </row>
    <row r="225" spans="1:6" x14ac:dyDescent="0.3">
      <c r="A225" t="s">
        <v>364</v>
      </c>
      <c r="B225" t="s">
        <v>210</v>
      </c>
      <c r="C225">
        <v>33.96</v>
      </c>
      <c r="D225">
        <v>1.82</v>
      </c>
      <c r="E225">
        <v>8.69</v>
      </c>
      <c r="F225">
        <v>1.94</v>
      </c>
    </row>
    <row r="226" spans="1:6" x14ac:dyDescent="0.3">
      <c r="A226" t="s">
        <v>365</v>
      </c>
      <c r="B226" t="s">
        <v>210</v>
      </c>
      <c r="C226">
        <v>0.215534</v>
      </c>
      <c r="D226">
        <v>0.15</v>
      </c>
    </row>
    <row r="227" spans="1:6" x14ac:dyDescent="0.3">
      <c r="A227" t="s">
        <v>366</v>
      </c>
      <c r="B227" t="s">
        <v>210</v>
      </c>
      <c r="C227">
        <v>11.36</v>
      </c>
      <c r="D227">
        <v>0.88631161971830996</v>
      </c>
    </row>
    <row r="228" spans="1:6" x14ac:dyDescent="0.3">
      <c r="A228" t="s">
        <v>367</v>
      </c>
      <c r="B228" t="s">
        <v>210</v>
      </c>
      <c r="C228">
        <v>344.02</v>
      </c>
      <c r="D228">
        <v>0.60806184428492549</v>
      </c>
      <c r="E228">
        <v>56.019999999999996</v>
      </c>
      <c r="F228">
        <v>0.75579514824797844</v>
      </c>
    </row>
    <row r="229" spans="1:6" x14ac:dyDescent="0.3">
      <c r="A229" t="s">
        <v>368</v>
      </c>
      <c r="B229" t="s">
        <v>210</v>
      </c>
      <c r="C229">
        <v>14.3</v>
      </c>
      <c r="D229">
        <v>0.9</v>
      </c>
      <c r="E229">
        <v>13.1</v>
      </c>
      <c r="F229">
        <v>0.9</v>
      </c>
    </row>
    <row r="230" spans="1:6" x14ac:dyDescent="0.3">
      <c r="A230" t="s">
        <v>369</v>
      </c>
      <c r="B230" t="s">
        <v>210</v>
      </c>
      <c r="C230">
        <v>8.0960000000000001</v>
      </c>
      <c r="D230">
        <v>1.2</v>
      </c>
    </row>
    <row r="231" spans="1:6" x14ac:dyDescent="0.3">
      <c r="A231" t="s">
        <v>370</v>
      </c>
      <c r="B231" t="s">
        <v>210</v>
      </c>
      <c r="C231">
        <v>78</v>
      </c>
      <c r="D231">
        <v>0.28423076923076923</v>
      </c>
      <c r="E231">
        <v>47</v>
      </c>
      <c r="F231">
        <v>0.28000000000000003</v>
      </c>
    </row>
    <row r="232" spans="1:6" x14ac:dyDescent="0.3">
      <c r="A232" t="s">
        <v>371</v>
      </c>
      <c r="B232" t="s">
        <v>210</v>
      </c>
      <c r="C232">
        <v>10060</v>
      </c>
      <c r="D232">
        <v>0.77971172962226631</v>
      </c>
      <c r="E232">
        <v>528</v>
      </c>
      <c r="F232">
        <v>1.8699999999999999</v>
      </c>
    </row>
    <row r="233" spans="1:6" x14ac:dyDescent="0.3">
      <c r="A233" t="s">
        <v>372</v>
      </c>
      <c r="B233" t="s">
        <v>210</v>
      </c>
      <c r="C233">
        <v>11.848222999999999</v>
      </c>
      <c r="D233">
        <v>1.3662043795620438</v>
      </c>
    </row>
    <row r="234" spans="1:6" x14ac:dyDescent="0.3">
      <c r="A234" t="s">
        <v>373</v>
      </c>
      <c r="B234" t="s">
        <v>210</v>
      </c>
      <c r="C234">
        <v>1.772</v>
      </c>
      <c r="D234">
        <v>1.2</v>
      </c>
    </row>
    <row r="235" spans="1:6" x14ac:dyDescent="0.3">
      <c r="A235" t="s">
        <v>374</v>
      </c>
      <c r="B235" t="s">
        <v>210</v>
      </c>
      <c r="C235">
        <v>3.55</v>
      </c>
      <c r="D235">
        <v>0.8</v>
      </c>
    </row>
    <row r="236" spans="1:6" x14ac:dyDescent="0.3">
      <c r="A236" t="s">
        <v>375</v>
      </c>
      <c r="B236" t="s">
        <v>210</v>
      </c>
      <c r="C236">
        <v>12.831</v>
      </c>
      <c r="D236">
        <v>1.5</v>
      </c>
      <c r="E236">
        <v>7.2</v>
      </c>
      <c r="F236">
        <v>1.8</v>
      </c>
    </row>
    <row r="237" spans="1:6" x14ac:dyDescent="0.3">
      <c r="A237" t="s">
        <v>376</v>
      </c>
      <c r="B237" t="s">
        <v>210</v>
      </c>
      <c r="C237">
        <v>14.320000000000002</v>
      </c>
      <c r="D237">
        <v>7.544692737430167E-2</v>
      </c>
    </row>
    <row r="238" spans="1:6" x14ac:dyDescent="0.3">
      <c r="A238" t="s">
        <v>377</v>
      </c>
      <c r="B238" t="s">
        <v>210</v>
      </c>
      <c r="C238">
        <v>44.7</v>
      </c>
      <c r="D238">
        <v>0.13</v>
      </c>
    </row>
    <row r="239" spans="1:6" x14ac:dyDescent="0.3">
      <c r="A239" t="s">
        <v>378</v>
      </c>
      <c r="B239" t="s">
        <v>210</v>
      </c>
      <c r="C239">
        <v>8.9699999999999989</v>
      </c>
      <c r="D239">
        <v>1.1400557413600891</v>
      </c>
      <c r="E239">
        <v>2.87</v>
      </c>
      <c r="F239">
        <v>1.29</v>
      </c>
    </row>
    <row r="240" spans="1:6" x14ac:dyDescent="0.3">
      <c r="A240" t="s">
        <v>379</v>
      </c>
      <c r="B240" t="s">
        <v>210</v>
      </c>
      <c r="C240">
        <v>11.27</v>
      </c>
      <c r="D240">
        <v>0.11</v>
      </c>
    </row>
    <row r="241" spans="1:6" x14ac:dyDescent="0.3">
      <c r="A241" t="s">
        <v>380</v>
      </c>
      <c r="B241" t="s">
        <v>210</v>
      </c>
      <c r="C241">
        <v>0.28675699999999998</v>
      </c>
      <c r="D241">
        <v>0.81</v>
      </c>
    </row>
    <row r="242" spans="1:6" x14ac:dyDescent="0.3">
      <c r="A242" t="s">
        <v>381</v>
      </c>
      <c r="B242" t="s">
        <v>210</v>
      </c>
      <c r="C242">
        <v>179</v>
      </c>
      <c r="D242">
        <v>1</v>
      </c>
      <c r="E242">
        <v>73</v>
      </c>
      <c r="F242">
        <v>1</v>
      </c>
    </row>
    <row r="243" spans="1:6" x14ac:dyDescent="0.3">
      <c r="A243" t="s">
        <v>382</v>
      </c>
      <c r="B243" t="s">
        <v>210</v>
      </c>
      <c r="C243">
        <v>3.1638000000000002</v>
      </c>
      <c r="D243">
        <v>0.56471881914153865</v>
      </c>
    </row>
    <row r="244" spans="1:6" x14ac:dyDescent="0.3">
      <c r="A244" t="s">
        <v>383</v>
      </c>
      <c r="B244" t="s">
        <v>210</v>
      </c>
      <c r="C244">
        <v>9.2999999999999999E-2</v>
      </c>
      <c r="D244">
        <v>2.92</v>
      </c>
    </row>
    <row r="245" spans="1:6" x14ac:dyDescent="0.3">
      <c r="A245" t="s">
        <v>384</v>
      </c>
      <c r="B245" t="s">
        <v>210</v>
      </c>
      <c r="C245">
        <v>1.8450000000000002</v>
      </c>
      <c r="D245">
        <v>0.66585365853658529</v>
      </c>
    </row>
    <row r="246" spans="1:6" x14ac:dyDescent="0.3">
      <c r="A246" t="s">
        <v>385</v>
      </c>
      <c r="B246" t="s">
        <v>210</v>
      </c>
      <c r="C246">
        <v>1.4844219999999999</v>
      </c>
      <c r="D246">
        <v>1.0223651899527224</v>
      </c>
    </row>
    <row r="247" spans="1:6" x14ac:dyDescent="0.3">
      <c r="A247" t="s">
        <v>386</v>
      </c>
      <c r="B247" t="s">
        <v>210</v>
      </c>
      <c r="C247">
        <v>12.97</v>
      </c>
      <c r="D247">
        <v>0.71</v>
      </c>
    </row>
    <row r="248" spans="1:6" x14ac:dyDescent="0.3">
      <c r="A248" t="s">
        <v>387</v>
      </c>
      <c r="B248" t="s">
        <v>210</v>
      </c>
      <c r="C248">
        <v>9.0999999999999998E-2</v>
      </c>
      <c r="D248">
        <v>2</v>
      </c>
    </row>
    <row r="249" spans="1:6" x14ac:dyDescent="0.3">
      <c r="A249" t="s">
        <v>388</v>
      </c>
      <c r="B249" t="s">
        <v>210</v>
      </c>
      <c r="C249">
        <v>4.8000000000000001E-2</v>
      </c>
      <c r="D249">
        <v>3.6</v>
      </c>
    </row>
    <row r="250" spans="1:6" x14ac:dyDescent="0.3">
      <c r="A250" t="s">
        <v>389</v>
      </c>
      <c r="B250" t="s">
        <v>210</v>
      </c>
      <c r="C250">
        <v>6.2679999999999998</v>
      </c>
      <c r="D250">
        <v>1.5332386726228464</v>
      </c>
    </row>
    <row r="251" spans="1:6" x14ac:dyDescent="0.3">
      <c r="A251" t="s">
        <v>390</v>
      </c>
      <c r="B251" t="s">
        <v>210</v>
      </c>
      <c r="C251">
        <v>12.875</v>
      </c>
      <c r="D251">
        <v>0.30575456310679611</v>
      </c>
      <c r="E251">
        <v>6.673</v>
      </c>
      <c r="F251">
        <v>0.27604975273490184</v>
      </c>
    </row>
    <row r="252" spans="1:6" x14ac:dyDescent="0.3">
      <c r="A252" t="s">
        <v>391</v>
      </c>
      <c r="B252" t="s">
        <v>210</v>
      </c>
      <c r="C252">
        <v>21.841999999999999</v>
      </c>
      <c r="D252">
        <v>0.24</v>
      </c>
      <c r="E252">
        <v>20.965</v>
      </c>
      <c r="F252">
        <v>0.22</v>
      </c>
    </row>
    <row r="253" spans="1:6" x14ac:dyDescent="0.3">
      <c r="A253" t="s">
        <v>392</v>
      </c>
      <c r="B253" t="s">
        <v>210</v>
      </c>
      <c r="C253">
        <v>151.92000000000002</v>
      </c>
      <c r="D253">
        <v>0.32686677198525538</v>
      </c>
      <c r="E253">
        <v>82</v>
      </c>
      <c r="F253">
        <v>0.28999999999999998</v>
      </c>
    </row>
    <row r="254" spans="1:6" x14ac:dyDescent="0.3">
      <c r="A254" t="s">
        <v>393</v>
      </c>
      <c r="B254" t="s">
        <v>210</v>
      </c>
      <c r="C254">
        <v>600</v>
      </c>
      <c r="D254">
        <v>9.5966666666666672E-2</v>
      </c>
    </row>
    <row r="255" spans="1:6" x14ac:dyDescent="0.3">
      <c r="A255" t="s">
        <v>394</v>
      </c>
      <c r="B255" t="s">
        <v>210</v>
      </c>
      <c r="C255">
        <v>22.599999999999998</v>
      </c>
      <c r="D255">
        <v>0.2982300884955752</v>
      </c>
      <c r="E255">
        <v>7.4</v>
      </c>
      <c r="F255">
        <v>0.2</v>
      </c>
    </row>
    <row r="256" spans="1:6" x14ac:dyDescent="0.3">
      <c r="A256" t="s">
        <v>395</v>
      </c>
      <c r="B256" t="s">
        <v>210</v>
      </c>
      <c r="C256">
        <v>286.8</v>
      </c>
      <c r="D256">
        <v>0.56999999999999995</v>
      </c>
      <c r="E256">
        <v>74.7</v>
      </c>
      <c r="F256">
        <v>0.5</v>
      </c>
    </row>
    <row r="257" spans="1:6" x14ac:dyDescent="0.3">
      <c r="A257" t="s">
        <v>396</v>
      </c>
      <c r="B257" t="s">
        <v>210</v>
      </c>
      <c r="C257">
        <v>6.8140000000000001</v>
      </c>
      <c r="D257">
        <v>1.2</v>
      </c>
    </row>
    <row r="258" spans="1:6" x14ac:dyDescent="0.3">
      <c r="A258" t="s">
        <v>397</v>
      </c>
      <c r="B258" t="s">
        <v>210</v>
      </c>
      <c r="C258">
        <v>10</v>
      </c>
      <c r="D258">
        <v>0.4</v>
      </c>
    </row>
    <row r="259" spans="1:6" x14ac:dyDescent="0.3">
      <c r="A259" t="s">
        <v>398</v>
      </c>
      <c r="B259" t="s">
        <v>210</v>
      </c>
      <c r="C259">
        <v>1.0029999999999999</v>
      </c>
      <c r="D259">
        <v>2</v>
      </c>
    </row>
    <row r="260" spans="1:6" x14ac:dyDescent="0.3">
      <c r="A260" t="s">
        <v>399</v>
      </c>
      <c r="B260" t="s">
        <v>210</v>
      </c>
      <c r="C260">
        <v>7.3330000000000002</v>
      </c>
      <c r="D260">
        <v>0.84763807445792994</v>
      </c>
      <c r="E260">
        <v>3.2040000000000002</v>
      </c>
      <c r="F260">
        <v>0.72936953807740323</v>
      </c>
    </row>
    <row r="261" spans="1:6" x14ac:dyDescent="0.3">
      <c r="A261" t="s">
        <v>400</v>
      </c>
      <c r="B261" t="s">
        <v>210</v>
      </c>
      <c r="C261">
        <v>1051.289</v>
      </c>
      <c r="D261">
        <v>7.4697211898916482E-2</v>
      </c>
    </row>
    <row r="262" spans="1:6" x14ac:dyDescent="0.3">
      <c r="A262" t="s">
        <v>401</v>
      </c>
      <c r="B262" t="s">
        <v>210</v>
      </c>
      <c r="C262">
        <v>8.9</v>
      </c>
      <c r="D262">
        <v>1.1159550561797753</v>
      </c>
      <c r="E262">
        <v>0.85399999999999998</v>
      </c>
      <c r="F262">
        <v>1.52</v>
      </c>
    </row>
    <row r="263" spans="1:6" x14ac:dyDescent="0.3">
      <c r="A263" t="s">
        <v>402</v>
      </c>
      <c r="B263" t="s">
        <v>210</v>
      </c>
      <c r="C263">
        <v>14</v>
      </c>
      <c r="D263">
        <v>2.1</v>
      </c>
      <c r="E263">
        <v>8.4</v>
      </c>
      <c r="F263">
        <v>2.2999999999999998</v>
      </c>
    </row>
    <row r="264" spans="1:6" x14ac:dyDescent="0.3">
      <c r="A264" t="s">
        <v>403</v>
      </c>
      <c r="B264" t="s">
        <v>210</v>
      </c>
      <c r="C264">
        <v>10</v>
      </c>
      <c r="D264">
        <v>0.4</v>
      </c>
    </row>
    <row r="265" spans="1:6" x14ac:dyDescent="0.3">
      <c r="A265" t="s">
        <v>404</v>
      </c>
      <c r="B265" t="s">
        <v>210</v>
      </c>
      <c r="C265">
        <v>2.2999999999999998</v>
      </c>
      <c r="D265">
        <v>0.8</v>
      </c>
    </row>
    <row r="266" spans="1:6" x14ac:dyDescent="0.3">
      <c r="A266" t="s">
        <v>405</v>
      </c>
      <c r="B266" t="s">
        <v>210</v>
      </c>
      <c r="C266">
        <v>156</v>
      </c>
      <c r="D266">
        <v>0.6</v>
      </c>
    </row>
    <row r="267" spans="1:6" x14ac:dyDescent="0.3">
      <c r="A267" t="s">
        <v>406</v>
      </c>
      <c r="B267" t="s">
        <v>210</v>
      </c>
      <c r="C267">
        <v>1.5</v>
      </c>
      <c r="D267">
        <v>0.39</v>
      </c>
    </row>
    <row r="268" spans="1:6" x14ac:dyDescent="0.3">
      <c r="A268" t="s">
        <v>407</v>
      </c>
      <c r="B268" t="s">
        <v>210</v>
      </c>
      <c r="C268">
        <v>1.46</v>
      </c>
      <c r="D268">
        <v>0.8</v>
      </c>
    </row>
    <row r="269" spans="1:6" x14ac:dyDescent="0.3">
      <c r="A269" t="s">
        <v>408</v>
      </c>
      <c r="B269" t="s">
        <v>210</v>
      </c>
      <c r="C269">
        <v>0.73299999999999998</v>
      </c>
      <c r="D269">
        <v>0.1</v>
      </c>
    </row>
    <row r="270" spans="1:6" x14ac:dyDescent="0.3">
      <c r="A270" t="s">
        <v>409</v>
      </c>
      <c r="B270" t="s">
        <v>210</v>
      </c>
      <c r="C270">
        <v>360.43700000000001</v>
      </c>
      <c r="D270">
        <v>0.15510184026612139</v>
      </c>
      <c r="E270">
        <v>149</v>
      </c>
      <c r="F270">
        <v>0.1032112676056338</v>
      </c>
    </row>
    <row r="271" spans="1:6" x14ac:dyDescent="0.3">
      <c r="A271" t="s">
        <v>410</v>
      </c>
      <c r="B271" t="s">
        <v>210</v>
      </c>
      <c r="C271">
        <v>279</v>
      </c>
      <c r="D271">
        <v>0.3</v>
      </c>
    </row>
    <row r="272" spans="1:6" x14ac:dyDescent="0.3">
      <c r="A272" t="s">
        <v>411</v>
      </c>
      <c r="B272" t="s">
        <v>210</v>
      </c>
      <c r="C272">
        <v>23.8</v>
      </c>
      <c r="D272">
        <v>0.1</v>
      </c>
    </row>
    <row r="273" spans="1:6" x14ac:dyDescent="0.3">
      <c r="A273" t="s">
        <v>412</v>
      </c>
      <c r="B273" t="s">
        <v>210</v>
      </c>
      <c r="C273">
        <v>4.4089999999999998</v>
      </c>
      <c r="D273">
        <v>1.6</v>
      </c>
    </row>
    <row r="274" spans="1:6" x14ac:dyDescent="0.3">
      <c r="A274" t="s">
        <v>413</v>
      </c>
      <c r="B274" t="s">
        <v>210</v>
      </c>
      <c r="C274">
        <v>8.6260000000000012</v>
      </c>
      <c r="D274">
        <v>0.13070382279385492</v>
      </c>
    </row>
    <row r="275" spans="1:6" x14ac:dyDescent="0.3">
      <c r="A275" t="s">
        <v>414</v>
      </c>
      <c r="B275" t="s">
        <v>210</v>
      </c>
      <c r="C275">
        <v>4.5350000000000001</v>
      </c>
      <c r="D275">
        <v>2.7003616317530321</v>
      </c>
    </row>
    <row r="276" spans="1:6" x14ac:dyDescent="0.3">
      <c r="A276" t="s">
        <v>415</v>
      </c>
      <c r="B276" t="s">
        <v>210</v>
      </c>
      <c r="C276">
        <v>3.7552369999999997</v>
      </c>
      <c r="D276">
        <v>0.96349729724115951</v>
      </c>
      <c r="E276">
        <v>0.379</v>
      </c>
      <c r="F276">
        <v>1.6</v>
      </c>
    </row>
    <row r="277" spans="1:6" x14ac:dyDescent="0.3">
      <c r="A277" t="s">
        <v>416</v>
      </c>
      <c r="B277" t="s">
        <v>210</v>
      </c>
      <c r="C277">
        <v>0.04</v>
      </c>
      <c r="D277">
        <v>2.7</v>
      </c>
    </row>
    <row r="278" spans="1:6" x14ac:dyDescent="0.3">
      <c r="A278" t="s">
        <v>417</v>
      </c>
      <c r="B278" t="s">
        <v>210</v>
      </c>
      <c r="C278">
        <v>28.1</v>
      </c>
      <c r="D278">
        <v>0.4</v>
      </c>
    </row>
    <row r="279" spans="1:6" x14ac:dyDescent="0.3">
      <c r="A279" t="s">
        <v>418</v>
      </c>
      <c r="B279" t="s">
        <v>210</v>
      </c>
      <c r="C279">
        <v>6.9909999999999997</v>
      </c>
      <c r="D279">
        <v>1.2</v>
      </c>
    </row>
    <row r="280" spans="1:6" x14ac:dyDescent="0.3">
      <c r="A280" t="s">
        <v>419</v>
      </c>
      <c r="B280" t="s">
        <v>210</v>
      </c>
      <c r="C280">
        <v>14.182999999999998</v>
      </c>
      <c r="D280">
        <v>1.6236339279419023</v>
      </c>
      <c r="E280">
        <v>4.431</v>
      </c>
      <c r="F280">
        <v>1.7036109230422027</v>
      </c>
    </row>
    <row r="281" spans="1:6" x14ac:dyDescent="0.3">
      <c r="A281" t="s">
        <v>420</v>
      </c>
      <c r="B281" t="s">
        <v>210</v>
      </c>
      <c r="C281">
        <v>0.02</v>
      </c>
      <c r="D281">
        <v>0.15</v>
      </c>
    </row>
    <row r="282" spans="1:6" x14ac:dyDescent="0.3">
      <c r="A282" t="s">
        <v>421</v>
      </c>
      <c r="B282" t="s">
        <v>210</v>
      </c>
      <c r="C282">
        <v>2.92</v>
      </c>
      <c r="D282">
        <v>8.6986301369863017E-2</v>
      </c>
    </row>
    <row r="283" spans="1:6" x14ac:dyDescent="0.3">
      <c r="A283" t="s">
        <v>422</v>
      </c>
      <c r="B283" t="s">
        <v>210</v>
      </c>
      <c r="C283">
        <v>1.84</v>
      </c>
      <c r="D283">
        <v>1.03</v>
      </c>
    </row>
    <row r="284" spans="1:6" x14ac:dyDescent="0.3">
      <c r="A284" t="s">
        <v>423</v>
      </c>
      <c r="B284" t="s">
        <v>210</v>
      </c>
      <c r="C284">
        <v>0.19600000000000001</v>
      </c>
      <c r="D284">
        <v>1.2</v>
      </c>
    </row>
    <row r="285" spans="1:6" x14ac:dyDescent="0.3">
      <c r="A285" t="s">
        <v>424</v>
      </c>
      <c r="B285" t="s">
        <v>210</v>
      </c>
      <c r="C285">
        <v>73.3</v>
      </c>
      <c r="D285">
        <v>0.4</v>
      </c>
    </row>
    <row r="286" spans="1:6" x14ac:dyDescent="0.3">
      <c r="A286" t="s">
        <v>425</v>
      </c>
      <c r="B286" t="s">
        <v>210</v>
      </c>
      <c r="C286">
        <v>1.49</v>
      </c>
      <c r="D286">
        <v>0.27</v>
      </c>
    </row>
    <row r="287" spans="1:6" x14ac:dyDescent="0.3">
      <c r="A287" t="s">
        <v>426</v>
      </c>
      <c r="B287" t="s">
        <v>210</v>
      </c>
      <c r="C287">
        <v>2.09</v>
      </c>
      <c r="D287">
        <v>0.99</v>
      </c>
    </row>
    <row r="288" spans="1:6" x14ac:dyDescent="0.3">
      <c r="A288" t="s">
        <v>427</v>
      </c>
      <c r="B288" t="s">
        <v>210</v>
      </c>
      <c r="C288">
        <v>203.1</v>
      </c>
      <c r="D288">
        <v>0.42</v>
      </c>
    </row>
    <row r="289" spans="1:6" x14ac:dyDescent="0.3">
      <c r="A289" t="s">
        <v>428</v>
      </c>
      <c r="B289" t="s">
        <v>210</v>
      </c>
      <c r="C289">
        <v>0.97199999999999998</v>
      </c>
      <c r="D289">
        <v>2.1</v>
      </c>
      <c r="E289">
        <v>0.221</v>
      </c>
      <c r="F289">
        <v>2.7</v>
      </c>
    </row>
    <row r="290" spans="1:6" x14ac:dyDescent="0.3">
      <c r="A290" t="s">
        <v>429</v>
      </c>
      <c r="B290" t="s">
        <v>210</v>
      </c>
      <c r="C290">
        <v>28</v>
      </c>
      <c r="D290">
        <v>0.86685714285714288</v>
      </c>
    </row>
    <row r="291" spans="1:6" x14ac:dyDescent="0.3">
      <c r="A291" t="s">
        <v>430</v>
      </c>
      <c r="B291" t="s">
        <v>210</v>
      </c>
      <c r="C291">
        <v>2.875</v>
      </c>
      <c r="D291">
        <v>0.66727652173913043</v>
      </c>
    </row>
    <row r="292" spans="1:6" x14ac:dyDescent="0.3">
      <c r="A292" t="s">
        <v>431</v>
      </c>
      <c r="B292" t="s">
        <v>210</v>
      </c>
      <c r="C292">
        <v>0.6</v>
      </c>
      <c r="D292">
        <v>0.3</v>
      </c>
    </row>
    <row r="293" spans="1:6" x14ac:dyDescent="0.3">
      <c r="A293" t="s">
        <v>432</v>
      </c>
      <c r="B293" t="s">
        <v>210</v>
      </c>
      <c r="C293">
        <v>6.4132999999999996</v>
      </c>
      <c r="D293">
        <v>1.9217694478661531</v>
      </c>
    </row>
    <row r="294" spans="1:6" x14ac:dyDescent="0.3">
      <c r="A294" t="s">
        <v>433</v>
      </c>
      <c r="B294" t="s">
        <v>210</v>
      </c>
      <c r="C294">
        <v>10.94</v>
      </c>
      <c r="D294">
        <v>0.50594149908592323</v>
      </c>
    </row>
    <row r="295" spans="1:6" x14ac:dyDescent="0.3">
      <c r="A295" t="s">
        <v>434</v>
      </c>
      <c r="B295" t="s">
        <v>210</v>
      </c>
      <c r="C295">
        <v>12.9</v>
      </c>
      <c r="D295">
        <v>0.38</v>
      </c>
    </row>
    <row r="296" spans="1:6" x14ac:dyDescent="0.3">
      <c r="A296" t="s">
        <v>435</v>
      </c>
      <c r="B296" t="s">
        <v>210</v>
      </c>
      <c r="C296">
        <v>50</v>
      </c>
      <c r="D296">
        <v>0.3</v>
      </c>
    </row>
    <row r="297" spans="1:6" x14ac:dyDescent="0.3">
      <c r="A297" t="s">
        <v>436</v>
      </c>
      <c r="B297" t="s">
        <v>437</v>
      </c>
      <c r="C297">
        <v>95</v>
      </c>
      <c r="D297">
        <v>0.59</v>
      </c>
    </row>
    <row r="298" spans="1:6" x14ac:dyDescent="0.3">
      <c r="A298" t="s">
        <v>438</v>
      </c>
      <c r="B298" t="s">
        <v>437</v>
      </c>
      <c r="C298">
        <v>18.327024000000002</v>
      </c>
      <c r="D298">
        <v>0.5</v>
      </c>
      <c r="E298">
        <v>18.327024000000002</v>
      </c>
      <c r="F298">
        <v>0.5</v>
      </c>
    </row>
    <row r="299" spans="1:6" x14ac:dyDescent="0.3">
      <c r="A299" t="s">
        <v>439</v>
      </c>
      <c r="B299" t="s">
        <v>440</v>
      </c>
      <c r="C299">
        <v>20</v>
      </c>
      <c r="D299">
        <v>0.17</v>
      </c>
    </row>
    <row r="300" spans="1:6" x14ac:dyDescent="0.3">
      <c r="A300" t="s">
        <v>441</v>
      </c>
      <c r="B300" t="s">
        <v>442</v>
      </c>
      <c r="C300">
        <v>0.43</v>
      </c>
      <c r="D300">
        <v>4.9000000000000004</v>
      </c>
    </row>
    <row r="301" spans="1:6" x14ac:dyDescent="0.3">
      <c r="A301" t="s">
        <v>443</v>
      </c>
      <c r="B301" t="s">
        <v>442</v>
      </c>
      <c r="C301">
        <v>6.165</v>
      </c>
      <c r="D301">
        <v>1.0223519870235198</v>
      </c>
      <c r="E301">
        <v>0.57999999999999996</v>
      </c>
      <c r="F301">
        <v>0.8909655172413794</v>
      </c>
    </row>
    <row r="302" spans="1:6" x14ac:dyDescent="0.3">
      <c r="A302" t="s">
        <v>444</v>
      </c>
      <c r="B302" t="s">
        <v>442</v>
      </c>
      <c r="C302">
        <v>1239.5521140000001</v>
      </c>
      <c r="D302">
        <v>1.4650312920203691E-2</v>
      </c>
    </row>
    <row r="303" spans="1:6" x14ac:dyDescent="0.3">
      <c r="A303" t="s">
        <v>445</v>
      </c>
      <c r="B303" t="s">
        <v>442</v>
      </c>
      <c r="C303">
        <v>0.39</v>
      </c>
      <c r="D303">
        <v>0.79</v>
      </c>
    </row>
    <row r="304" spans="1:6" x14ac:dyDescent="0.3">
      <c r="A304" t="s">
        <v>446</v>
      </c>
      <c r="B304" t="s">
        <v>442</v>
      </c>
      <c r="C304">
        <v>0.14000000000000001</v>
      </c>
      <c r="D304">
        <v>2.1</v>
      </c>
    </row>
    <row r="305" spans="1:6" x14ac:dyDescent="0.3">
      <c r="A305" t="s">
        <v>447</v>
      </c>
      <c r="B305" t="s">
        <v>448</v>
      </c>
      <c r="C305">
        <v>8</v>
      </c>
      <c r="D305">
        <v>0.14000000000000001</v>
      </c>
    </row>
    <row r="306" spans="1:6" x14ac:dyDescent="0.3">
      <c r="A306" t="s">
        <v>449</v>
      </c>
      <c r="B306" t="s">
        <v>450</v>
      </c>
      <c r="C306">
        <v>13</v>
      </c>
      <c r="D306">
        <v>3.85</v>
      </c>
    </row>
    <row r="307" spans="1:6" x14ac:dyDescent="0.3">
      <c r="A307" t="s">
        <v>451</v>
      </c>
      <c r="B307" t="s">
        <v>450</v>
      </c>
      <c r="C307">
        <v>9.8000000000000007</v>
      </c>
      <c r="D307">
        <v>0.9</v>
      </c>
    </row>
    <row r="308" spans="1:6" x14ac:dyDescent="0.3">
      <c r="A308" t="s">
        <v>452</v>
      </c>
      <c r="B308" t="s">
        <v>450</v>
      </c>
      <c r="C308">
        <v>4.0999999999999996</v>
      </c>
      <c r="D308">
        <v>0.5</v>
      </c>
    </row>
    <row r="309" spans="1:6" x14ac:dyDescent="0.3">
      <c r="A309" t="s">
        <v>453</v>
      </c>
      <c r="B309" t="s">
        <v>450</v>
      </c>
      <c r="C309">
        <v>351.8</v>
      </c>
      <c r="D309">
        <v>0.54622512791358724</v>
      </c>
    </row>
    <row r="310" spans="1:6" x14ac:dyDescent="0.3">
      <c r="A310" t="s">
        <v>454</v>
      </c>
      <c r="B310" t="s">
        <v>450</v>
      </c>
      <c r="C310">
        <v>131.01728600000001</v>
      </c>
      <c r="D310">
        <v>0.65751569956959721</v>
      </c>
      <c r="E310">
        <v>8.227286000000003</v>
      </c>
      <c r="F310">
        <v>1.2397918900594922</v>
      </c>
    </row>
    <row r="311" spans="1:6" x14ac:dyDescent="0.3">
      <c r="A311" t="s">
        <v>455</v>
      </c>
      <c r="B311" t="s">
        <v>450</v>
      </c>
      <c r="C311">
        <v>33.700000000000003</v>
      </c>
      <c r="D311">
        <v>0.39</v>
      </c>
    </row>
    <row r="312" spans="1:6" x14ac:dyDescent="0.3">
      <c r="A312" t="s">
        <v>456</v>
      </c>
      <c r="B312" t="s">
        <v>450</v>
      </c>
      <c r="C312">
        <v>33.299999999999997</v>
      </c>
      <c r="D312">
        <v>1.2855855855855858</v>
      </c>
    </row>
    <row r="313" spans="1:6" x14ac:dyDescent="0.3">
      <c r="A313" t="s">
        <v>457</v>
      </c>
      <c r="B313" t="s">
        <v>450</v>
      </c>
      <c r="C313">
        <v>80</v>
      </c>
      <c r="D313">
        <v>2</v>
      </c>
    </row>
    <row r="314" spans="1:6" x14ac:dyDescent="0.3">
      <c r="A314" t="s">
        <v>458</v>
      </c>
      <c r="B314" t="s">
        <v>450</v>
      </c>
      <c r="C314">
        <v>14</v>
      </c>
      <c r="D314">
        <v>1</v>
      </c>
    </row>
    <row r="315" spans="1:6" x14ac:dyDescent="0.3">
      <c r="A315" t="s">
        <v>459</v>
      </c>
      <c r="B315" t="s">
        <v>450</v>
      </c>
      <c r="C315">
        <v>81.7</v>
      </c>
      <c r="D315">
        <v>1.31</v>
      </c>
      <c r="E315">
        <v>6.6</v>
      </c>
      <c r="F315">
        <v>1.2</v>
      </c>
    </row>
    <row r="316" spans="1:6" x14ac:dyDescent="0.3">
      <c r="A316" t="s">
        <v>460</v>
      </c>
      <c r="B316" t="s">
        <v>450</v>
      </c>
      <c r="C316">
        <v>93.874491000000006</v>
      </c>
      <c r="D316">
        <v>0.77</v>
      </c>
      <c r="E316">
        <v>54.447876000000001</v>
      </c>
      <c r="F316">
        <v>0.68</v>
      </c>
    </row>
    <row r="317" spans="1:6" x14ac:dyDescent="0.3">
      <c r="A317" t="s">
        <v>461</v>
      </c>
      <c r="B317" t="s">
        <v>450</v>
      </c>
      <c r="C317">
        <v>16</v>
      </c>
      <c r="D317">
        <v>1</v>
      </c>
    </row>
    <row r="318" spans="1:6" x14ac:dyDescent="0.3">
      <c r="A318" t="s">
        <v>462</v>
      </c>
      <c r="B318" t="s">
        <v>450</v>
      </c>
      <c r="C318">
        <v>28.358000000000004</v>
      </c>
      <c r="D318">
        <v>1.2339184709782072</v>
      </c>
    </row>
    <row r="319" spans="1:6" x14ac:dyDescent="0.3">
      <c r="A319" t="s">
        <v>463</v>
      </c>
      <c r="B319" t="s">
        <v>450</v>
      </c>
      <c r="C319">
        <v>107.556</v>
      </c>
      <c r="D319">
        <v>0.16956599352895235</v>
      </c>
    </row>
    <row r="320" spans="1:6" x14ac:dyDescent="0.3">
      <c r="A320" t="s">
        <v>464</v>
      </c>
      <c r="B320" t="s">
        <v>450</v>
      </c>
      <c r="C320">
        <v>135.30000000000001</v>
      </c>
      <c r="D320">
        <v>0.27250554323725057</v>
      </c>
    </row>
    <row r="321" spans="1:6" x14ac:dyDescent="0.3">
      <c r="A321" t="s">
        <v>465</v>
      </c>
      <c r="B321" t="s">
        <v>450</v>
      </c>
      <c r="C321">
        <v>10.391</v>
      </c>
      <c r="D321">
        <v>1.6783091136560488</v>
      </c>
      <c r="E321">
        <v>2.77</v>
      </c>
      <c r="F321">
        <v>2.15</v>
      </c>
    </row>
    <row r="322" spans="1:6" x14ac:dyDescent="0.3">
      <c r="A322" t="s">
        <v>466</v>
      </c>
      <c r="B322" t="s">
        <v>450</v>
      </c>
      <c r="C322">
        <v>30.5</v>
      </c>
      <c r="D322">
        <v>1.5171803278688525</v>
      </c>
      <c r="E322">
        <v>8.6</v>
      </c>
      <c r="F322">
        <v>1.3</v>
      </c>
    </row>
    <row r="323" spans="1:6" x14ac:dyDescent="0.3">
      <c r="A323" t="s">
        <v>467</v>
      </c>
      <c r="B323" t="s">
        <v>450</v>
      </c>
      <c r="C323">
        <v>100.3</v>
      </c>
      <c r="D323">
        <v>1.95</v>
      </c>
    </row>
    <row r="324" spans="1:6" x14ac:dyDescent="0.3">
      <c r="A324" t="s">
        <v>468</v>
      </c>
      <c r="B324" t="s">
        <v>469</v>
      </c>
      <c r="C324">
        <v>170</v>
      </c>
      <c r="D324">
        <v>1</v>
      </c>
    </row>
    <row r="325" spans="1:6" x14ac:dyDescent="0.3">
      <c r="A325" t="s">
        <v>470</v>
      </c>
      <c r="B325" t="s">
        <v>469</v>
      </c>
      <c r="C325">
        <v>5</v>
      </c>
      <c r="D325">
        <v>0.65</v>
      </c>
    </row>
    <row r="326" spans="1:6" x14ac:dyDescent="0.3">
      <c r="A326" t="s">
        <v>471</v>
      </c>
      <c r="B326" t="s">
        <v>469</v>
      </c>
      <c r="C326">
        <v>16.46</v>
      </c>
      <c r="D326">
        <v>1.4307897934386389</v>
      </c>
      <c r="E326">
        <v>3.6260000000000003</v>
      </c>
      <c r="F326">
        <v>2.5263623827909543</v>
      </c>
    </row>
    <row r="327" spans="1:6" x14ac:dyDescent="0.3">
      <c r="A327" t="s">
        <v>472</v>
      </c>
      <c r="B327" t="s">
        <v>469</v>
      </c>
      <c r="C327">
        <v>46.051915999999999</v>
      </c>
      <c r="D327">
        <v>0.31</v>
      </c>
    </row>
    <row r="328" spans="1:6" x14ac:dyDescent="0.3">
      <c r="A328" t="s">
        <v>473</v>
      </c>
      <c r="B328" t="s">
        <v>469</v>
      </c>
      <c r="C328">
        <v>0.03</v>
      </c>
      <c r="D328">
        <v>0.36</v>
      </c>
    </row>
    <row r="329" spans="1:6" x14ac:dyDescent="0.3">
      <c r="A329" t="s">
        <v>474</v>
      </c>
      <c r="B329" t="s">
        <v>469</v>
      </c>
      <c r="C329">
        <v>4.5756600000000001</v>
      </c>
      <c r="D329">
        <v>0.92</v>
      </c>
    </row>
    <row r="330" spans="1:6" x14ac:dyDescent="0.3">
      <c r="A330" t="s">
        <v>475</v>
      </c>
      <c r="B330" t="s">
        <v>469</v>
      </c>
      <c r="C330">
        <v>50</v>
      </c>
      <c r="D330">
        <v>1.22</v>
      </c>
    </row>
    <row r="331" spans="1:6" x14ac:dyDescent="0.3">
      <c r="A331" t="s">
        <v>476</v>
      </c>
      <c r="B331" t="s">
        <v>469</v>
      </c>
      <c r="C331">
        <v>21.36</v>
      </c>
      <c r="D331">
        <v>0.104812734082397</v>
      </c>
    </row>
    <row r="332" spans="1:6" x14ac:dyDescent="0.3">
      <c r="A332" t="s">
        <v>477</v>
      </c>
      <c r="B332" t="s">
        <v>469</v>
      </c>
      <c r="C332">
        <v>70</v>
      </c>
      <c r="D332">
        <v>0.7</v>
      </c>
    </row>
    <row r="333" spans="1:6" x14ac:dyDescent="0.3">
      <c r="A333" t="s">
        <v>478</v>
      </c>
      <c r="B333" t="s">
        <v>469</v>
      </c>
      <c r="C333">
        <v>783.96589999999992</v>
      </c>
      <c r="D333">
        <v>0.26301453417808096</v>
      </c>
      <c r="E333">
        <v>520.65099999999995</v>
      </c>
      <c r="F333">
        <v>0.26506865443454447</v>
      </c>
    </row>
    <row r="334" spans="1:6" x14ac:dyDescent="0.3">
      <c r="A334" t="s">
        <v>479</v>
      </c>
      <c r="B334" t="s">
        <v>469</v>
      </c>
      <c r="C334">
        <v>375</v>
      </c>
      <c r="D334">
        <v>0.64</v>
      </c>
    </row>
    <row r="335" spans="1:6" x14ac:dyDescent="0.3">
      <c r="A335" t="s">
        <v>480</v>
      </c>
      <c r="B335" t="s">
        <v>469</v>
      </c>
      <c r="C335">
        <v>30</v>
      </c>
      <c r="D335">
        <v>0.5</v>
      </c>
    </row>
    <row r="336" spans="1:6" x14ac:dyDescent="0.3">
      <c r="A336" t="s">
        <v>481</v>
      </c>
      <c r="B336" t="s">
        <v>469</v>
      </c>
      <c r="C336">
        <v>100</v>
      </c>
      <c r="D336">
        <v>0.77</v>
      </c>
    </row>
    <row r="337" spans="1:6" x14ac:dyDescent="0.3">
      <c r="A337" t="s">
        <v>482</v>
      </c>
      <c r="B337" t="s">
        <v>469</v>
      </c>
      <c r="C337">
        <v>219</v>
      </c>
      <c r="D337">
        <v>1.4</v>
      </c>
    </row>
    <row r="338" spans="1:6" x14ac:dyDescent="0.3">
      <c r="A338" t="s">
        <v>483</v>
      </c>
      <c r="B338" t="s">
        <v>469</v>
      </c>
      <c r="C338">
        <v>242</v>
      </c>
      <c r="D338">
        <v>0.77</v>
      </c>
    </row>
    <row r="339" spans="1:6" x14ac:dyDescent="0.3">
      <c r="A339" t="s">
        <v>484</v>
      </c>
      <c r="B339" t="s">
        <v>469</v>
      </c>
      <c r="C339">
        <v>35</v>
      </c>
      <c r="D339">
        <v>0.27</v>
      </c>
    </row>
    <row r="340" spans="1:6" x14ac:dyDescent="0.3">
      <c r="A340" t="s">
        <v>485</v>
      </c>
      <c r="B340" t="s">
        <v>469</v>
      </c>
      <c r="C340">
        <v>135.739442</v>
      </c>
      <c r="D340">
        <v>0.15120103558404199</v>
      </c>
      <c r="E340">
        <v>95.986441999999997</v>
      </c>
      <c r="F340">
        <v>0.15169844716194397</v>
      </c>
    </row>
    <row r="341" spans="1:6" x14ac:dyDescent="0.3">
      <c r="A341" t="s">
        <v>486</v>
      </c>
      <c r="B341" t="s">
        <v>469</v>
      </c>
      <c r="C341">
        <v>9.44</v>
      </c>
      <c r="D341">
        <v>9.9431144067796629E-2</v>
      </c>
    </row>
    <row r="342" spans="1:6" x14ac:dyDescent="0.3">
      <c r="A342" t="s">
        <v>487</v>
      </c>
      <c r="B342" t="s">
        <v>469</v>
      </c>
      <c r="C342">
        <v>6.8903200000000009</v>
      </c>
      <c r="D342">
        <v>0.93065576054522858</v>
      </c>
    </row>
    <row r="343" spans="1:6" x14ac:dyDescent="0.3">
      <c r="A343" t="s">
        <v>488</v>
      </c>
      <c r="B343" t="s">
        <v>469</v>
      </c>
      <c r="C343">
        <v>46.82</v>
      </c>
      <c r="D343">
        <v>0.33</v>
      </c>
    </row>
    <row r="344" spans="1:6" x14ac:dyDescent="0.3">
      <c r="A344" t="s">
        <v>489</v>
      </c>
      <c r="B344" t="s">
        <v>469</v>
      </c>
      <c r="C344">
        <v>12.941176470588234</v>
      </c>
      <c r="D344">
        <v>0.03</v>
      </c>
    </row>
    <row r="345" spans="1:6" x14ac:dyDescent="0.3">
      <c r="A345" t="s">
        <v>490</v>
      </c>
      <c r="B345" t="s">
        <v>469</v>
      </c>
      <c r="C345">
        <v>11.4</v>
      </c>
      <c r="D345">
        <v>1</v>
      </c>
    </row>
    <row r="346" spans="1:6" x14ac:dyDescent="0.3">
      <c r="A346" t="s">
        <v>491</v>
      </c>
      <c r="B346" t="s">
        <v>469</v>
      </c>
      <c r="C346">
        <v>1156.8</v>
      </c>
      <c r="D346">
        <v>0.67</v>
      </c>
      <c r="E346">
        <v>1156.8</v>
      </c>
      <c r="F346">
        <v>0.67</v>
      </c>
    </row>
    <row r="347" spans="1:6" x14ac:dyDescent="0.3">
      <c r="A347" t="s">
        <v>492</v>
      </c>
      <c r="B347" t="s">
        <v>469</v>
      </c>
      <c r="C347">
        <v>5</v>
      </c>
      <c r="D347">
        <v>0.66</v>
      </c>
    </row>
    <row r="348" spans="1:6" x14ac:dyDescent="0.3">
      <c r="A348" t="s">
        <v>493</v>
      </c>
      <c r="B348" t="s">
        <v>469</v>
      </c>
      <c r="C348">
        <v>179.37040000000002</v>
      </c>
      <c r="D348">
        <v>0.47715736487179611</v>
      </c>
      <c r="E348">
        <v>85.471000000000004</v>
      </c>
      <c r="F348">
        <v>0.52</v>
      </c>
    </row>
    <row r="349" spans="1:6" x14ac:dyDescent="0.3">
      <c r="A349" t="s">
        <v>494</v>
      </c>
      <c r="B349" t="s">
        <v>469</v>
      </c>
      <c r="C349">
        <v>117.8</v>
      </c>
      <c r="D349">
        <v>0.67</v>
      </c>
      <c r="E349">
        <v>117.8</v>
      </c>
      <c r="F349">
        <v>0.67</v>
      </c>
    </row>
    <row r="350" spans="1:6" x14ac:dyDescent="0.3">
      <c r="A350" t="s">
        <v>495</v>
      </c>
      <c r="B350" t="s">
        <v>496</v>
      </c>
      <c r="C350">
        <v>143</v>
      </c>
      <c r="D350">
        <v>0.43</v>
      </c>
    </row>
    <row r="351" spans="1:6" x14ac:dyDescent="0.3">
      <c r="A351" t="s">
        <v>497</v>
      </c>
      <c r="B351" t="s">
        <v>496</v>
      </c>
      <c r="C351">
        <v>38.499999999999993</v>
      </c>
      <c r="D351">
        <v>0.97558441558441567</v>
      </c>
      <c r="E351">
        <v>21.5</v>
      </c>
      <c r="F351">
        <v>0.94</v>
      </c>
    </row>
    <row r="352" spans="1:6" x14ac:dyDescent="0.3">
      <c r="A352" t="s">
        <v>498</v>
      </c>
      <c r="B352" t="s">
        <v>496</v>
      </c>
      <c r="C352">
        <v>12.4</v>
      </c>
      <c r="D352">
        <v>0.13653225806451613</v>
      </c>
    </row>
    <row r="353" spans="1:4" x14ac:dyDescent="0.3">
      <c r="A353" t="s">
        <v>499</v>
      </c>
      <c r="B353" t="s">
        <v>496</v>
      </c>
      <c r="C353">
        <v>350</v>
      </c>
      <c r="D353">
        <v>0.39</v>
      </c>
    </row>
    <row r="354" spans="1:4" x14ac:dyDescent="0.3">
      <c r="A354" t="s">
        <v>500</v>
      </c>
      <c r="B354" t="s">
        <v>496</v>
      </c>
      <c r="C354">
        <v>110</v>
      </c>
      <c r="D354">
        <v>0.22</v>
      </c>
    </row>
    <row r="355" spans="1:4" x14ac:dyDescent="0.3">
      <c r="A355" t="s">
        <v>501</v>
      </c>
      <c r="B355" t="s">
        <v>496</v>
      </c>
      <c r="C355">
        <v>61</v>
      </c>
      <c r="D355">
        <v>0.21</v>
      </c>
    </row>
    <row r="356" spans="1:4" x14ac:dyDescent="0.3">
      <c r="A356" t="s">
        <v>502</v>
      </c>
      <c r="B356" t="s">
        <v>496</v>
      </c>
      <c r="C356">
        <v>7.7</v>
      </c>
      <c r="D356">
        <v>0.30506493506493509</v>
      </c>
    </row>
    <row r="357" spans="1:4" x14ac:dyDescent="0.3">
      <c r="A357" t="s">
        <v>503</v>
      </c>
      <c r="B357" t="s">
        <v>496</v>
      </c>
      <c r="C357">
        <v>244</v>
      </c>
      <c r="D357">
        <v>0.37</v>
      </c>
    </row>
    <row r="358" spans="1:4" x14ac:dyDescent="0.3">
      <c r="A358" t="s">
        <v>504</v>
      </c>
      <c r="B358" t="s">
        <v>496</v>
      </c>
      <c r="C358">
        <v>36</v>
      </c>
      <c r="D358">
        <v>0.32</v>
      </c>
    </row>
    <row r="359" spans="1:4" x14ac:dyDescent="0.3">
      <c r="A359" t="s">
        <v>505</v>
      </c>
      <c r="B359" t="s">
        <v>496</v>
      </c>
      <c r="C359">
        <v>75</v>
      </c>
      <c r="D359">
        <v>0.2</v>
      </c>
    </row>
    <row r="360" spans="1:4" x14ac:dyDescent="0.3">
      <c r="A360" t="s">
        <v>506</v>
      </c>
      <c r="B360" t="s">
        <v>496</v>
      </c>
      <c r="C360">
        <v>260</v>
      </c>
      <c r="D360">
        <v>0.24873076923076923</v>
      </c>
    </row>
    <row r="361" spans="1:4" x14ac:dyDescent="0.3">
      <c r="A361" t="s">
        <v>507</v>
      </c>
      <c r="B361" t="s">
        <v>496</v>
      </c>
      <c r="C361">
        <v>6.6</v>
      </c>
      <c r="D361">
        <v>0.47</v>
      </c>
    </row>
    <row r="362" spans="1:4" x14ac:dyDescent="0.3">
      <c r="A362" t="s">
        <v>508</v>
      </c>
      <c r="B362" t="s">
        <v>496</v>
      </c>
      <c r="C362">
        <v>85</v>
      </c>
      <c r="D362">
        <v>0.23</v>
      </c>
    </row>
    <row r="363" spans="1:4" x14ac:dyDescent="0.3">
      <c r="A363" t="s">
        <v>509</v>
      </c>
      <c r="B363" t="s">
        <v>496</v>
      </c>
      <c r="C363">
        <v>42</v>
      </c>
      <c r="D363">
        <v>0.42</v>
      </c>
    </row>
    <row r="364" spans="1:4" x14ac:dyDescent="0.3">
      <c r="A364" t="s">
        <v>510</v>
      </c>
      <c r="B364" t="s">
        <v>511</v>
      </c>
      <c r="C364">
        <v>162.6</v>
      </c>
      <c r="D364">
        <v>0.2</v>
      </c>
    </row>
    <row r="365" spans="1:4" x14ac:dyDescent="0.3">
      <c r="A365" t="s">
        <v>512</v>
      </c>
      <c r="B365" t="s">
        <v>511</v>
      </c>
      <c r="C365">
        <v>285.26800000000003</v>
      </c>
      <c r="D365">
        <v>0.31816285037228148</v>
      </c>
    </row>
    <row r="366" spans="1:4" x14ac:dyDescent="0.3">
      <c r="A366" t="s">
        <v>513</v>
      </c>
      <c r="B366" t="s">
        <v>511</v>
      </c>
      <c r="C366">
        <v>16.042999999999999</v>
      </c>
      <c r="D366">
        <v>0.21</v>
      </c>
    </row>
    <row r="367" spans="1:4" x14ac:dyDescent="0.3">
      <c r="A367" t="s">
        <v>514</v>
      </c>
      <c r="B367" t="s">
        <v>515</v>
      </c>
      <c r="C367">
        <v>150.17999999999998</v>
      </c>
      <c r="D367">
        <v>0.20903316020775073</v>
      </c>
    </row>
    <row r="368" spans="1:4" x14ac:dyDescent="0.3">
      <c r="A368" t="s">
        <v>516</v>
      </c>
      <c r="B368" t="s">
        <v>517</v>
      </c>
      <c r="C368">
        <v>16.177458000000001</v>
      </c>
      <c r="D368">
        <v>0.2543907065003661</v>
      </c>
    </row>
    <row r="369" spans="1:6" x14ac:dyDescent="0.3">
      <c r="A369" t="s">
        <v>518</v>
      </c>
      <c r="B369" t="s">
        <v>519</v>
      </c>
      <c r="C369">
        <v>0.66100000000000003</v>
      </c>
      <c r="D369">
        <v>0.76</v>
      </c>
    </row>
    <row r="370" spans="1:6" x14ac:dyDescent="0.3">
      <c r="A370" t="s">
        <v>520</v>
      </c>
      <c r="B370" t="s">
        <v>519</v>
      </c>
      <c r="C370">
        <v>597</v>
      </c>
      <c r="D370">
        <v>0.25160804020100502</v>
      </c>
      <c r="E370">
        <v>426</v>
      </c>
      <c r="F370">
        <v>0.28999999999999998</v>
      </c>
    </row>
    <row r="371" spans="1:6" x14ac:dyDescent="0.3">
      <c r="A371" t="s">
        <v>521</v>
      </c>
      <c r="B371" t="s">
        <v>519</v>
      </c>
      <c r="C371">
        <v>100.6</v>
      </c>
      <c r="D371">
        <v>0.23699999999999999</v>
      </c>
    </row>
    <row r="372" spans="1:6" x14ac:dyDescent="0.3">
      <c r="A372" t="s">
        <v>522</v>
      </c>
      <c r="B372" t="s">
        <v>519</v>
      </c>
      <c r="C372">
        <v>108.8</v>
      </c>
      <c r="D372">
        <v>0.2030670955882353</v>
      </c>
    </row>
    <row r="373" spans="1:6" x14ac:dyDescent="0.3">
      <c r="A373" t="s">
        <v>523</v>
      </c>
      <c r="B373" t="s">
        <v>519</v>
      </c>
      <c r="C373">
        <v>7.5869999999999997</v>
      </c>
      <c r="D373">
        <v>0.44917885857387641</v>
      </c>
      <c r="E373">
        <v>4.7590000000000003</v>
      </c>
      <c r="F373">
        <v>0.52</v>
      </c>
    </row>
    <row r="374" spans="1:6" x14ac:dyDescent="0.3">
      <c r="A374" t="s">
        <v>524</v>
      </c>
      <c r="B374" t="s">
        <v>519</v>
      </c>
      <c r="C374">
        <v>0.53899999999999992</v>
      </c>
      <c r="D374">
        <v>4.4007421150278302E-2</v>
      </c>
    </row>
    <row r="375" spans="1:6" x14ac:dyDescent="0.3">
      <c r="A375" t="s">
        <v>525</v>
      </c>
      <c r="B375" t="s">
        <v>519</v>
      </c>
      <c r="C375">
        <v>0.45</v>
      </c>
      <c r="D375">
        <v>0.75</v>
      </c>
    </row>
    <row r="376" spans="1:6" x14ac:dyDescent="0.3">
      <c r="A376" t="s">
        <v>526</v>
      </c>
      <c r="B376" t="s">
        <v>519</v>
      </c>
      <c r="C376">
        <v>1.9059999999999999</v>
      </c>
      <c r="D376">
        <v>0.25</v>
      </c>
    </row>
    <row r="377" spans="1:6" x14ac:dyDescent="0.3">
      <c r="A377" t="s">
        <v>527</v>
      </c>
      <c r="B377" t="s">
        <v>519</v>
      </c>
      <c r="C377">
        <v>71.099999999999994</v>
      </c>
      <c r="D377">
        <v>0.39</v>
      </c>
    </row>
    <row r="378" spans="1:6" x14ac:dyDescent="0.3">
      <c r="A378" t="s">
        <v>528</v>
      </c>
      <c r="B378" t="s">
        <v>519</v>
      </c>
      <c r="C378">
        <v>10.774000000000001</v>
      </c>
      <c r="D378">
        <v>1.2503378503805456</v>
      </c>
    </row>
    <row r="379" spans="1:6" x14ac:dyDescent="0.3">
      <c r="A379" t="s">
        <v>529</v>
      </c>
      <c r="B379" t="s">
        <v>519</v>
      </c>
      <c r="C379">
        <v>4.0060000000000002</v>
      </c>
      <c r="D379">
        <v>0.4</v>
      </c>
    </row>
    <row r="380" spans="1:6" x14ac:dyDescent="0.3">
      <c r="A380" t="s">
        <v>530</v>
      </c>
      <c r="B380" t="s">
        <v>519</v>
      </c>
      <c r="C380">
        <v>0.35985448799999997</v>
      </c>
      <c r="D380">
        <v>2.64</v>
      </c>
    </row>
    <row r="381" spans="1:6" x14ac:dyDescent="0.3">
      <c r="A381" t="s">
        <v>531</v>
      </c>
      <c r="B381" t="s">
        <v>519</v>
      </c>
      <c r="C381">
        <v>0.2</v>
      </c>
      <c r="D381">
        <v>1.5</v>
      </c>
    </row>
    <row r="382" spans="1:6" x14ac:dyDescent="0.3">
      <c r="A382" t="s">
        <v>532</v>
      </c>
      <c r="B382" t="s">
        <v>519</v>
      </c>
      <c r="C382">
        <v>357</v>
      </c>
      <c r="D382">
        <v>0.40159663865546219</v>
      </c>
    </row>
    <row r="383" spans="1:6" x14ac:dyDescent="0.3">
      <c r="A383" t="s">
        <v>533</v>
      </c>
      <c r="B383" t="s">
        <v>519</v>
      </c>
      <c r="C383">
        <v>650.6</v>
      </c>
      <c r="D383">
        <v>0.28527205656317245</v>
      </c>
    </row>
    <row r="384" spans="1:6" x14ac:dyDescent="0.3">
      <c r="A384" t="s">
        <v>534</v>
      </c>
      <c r="B384" t="s">
        <v>519</v>
      </c>
      <c r="C384">
        <v>2.1059999999999999</v>
      </c>
      <c r="D384">
        <v>0.36069800569800575</v>
      </c>
    </row>
    <row r="385" spans="1:6" x14ac:dyDescent="0.3">
      <c r="A385" t="s">
        <v>535</v>
      </c>
      <c r="B385" t="s">
        <v>519</v>
      </c>
      <c r="C385">
        <v>174.8</v>
      </c>
      <c r="D385">
        <v>0.23463157894736839</v>
      </c>
    </row>
    <row r="386" spans="1:6" x14ac:dyDescent="0.3">
      <c r="A386" t="s">
        <v>536</v>
      </c>
      <c r="B386" t="s">
        <v>519</v>
      </c>
      <c r="C386">
        <v>4.5026999999999999</v>
      </c>
      <c r="D386">
        <v>1.7230694916383502</v>
      </c>
    </row>
    <row r="387" spans="1:6" x14ac:dyDescent="0.3">
      <c r="A387" t="s">
        <v>537</v>
      </c>
      <c r="B387" t="s">
        <v>519</v>
      </c>
      <c r="C387">
        <v>6.9009999999999998</v>
      </c>
      <c r="D387">
        <v>1.43</v>
      </c>
    </row>
    <row r="388" spans="1:6" x14ac:dyDescent="0.3">
      <c r="A388" t="s">
        <v>538</v>
      </c>
      <c r="B388" t="s">
        <v>519</v>
      </c>
      <c r="C388">
        <v>4.3749169999999999</v>
      </c>
      <c r="D388">
        <v>0.87</v>
      </c>
    </row>
    <row r="389" spans="1:6" x14ac:dyDescent="0.3">
      <c r="A389" t="s">
        <v>539</v>
      </c>
      <c r="B389" t="s">
        <v>519</v>
      </c>
      <c r="C389">
        <v>2.2720000000000002</v>
      </c>
      <c r="D389">
        <v>0.9066241197183097</v>
      </c>
    </row>
    <row r="390" spans="1:6" x14ac:dyDescent="0.3">
      <c r="A390" t="s">
        <v>540</v>
      </c>
      <c r="B390" t="s">
        <v>519</v>
      </c>
      <c r="C390">
        <v>0.68</v>
      </c>
      <c r="D390">
        <v>0.04</v>
      </c>
    </row>
    <row r="391" spans="1:6" x14ac:dyDescent="0.3">
      <c r="A391" t="s">
        <v>541</v>
      </c>
      <c r="B391" t="s">
        <v>519</v>
      </c>
      <c r="C391">
        <v>1.0619999999999999E-2</v>
      </c>
      <c r="D391">
        <v>1.76</v>
      </c>
    </row>
    <row r="392" spans="1:6" x14ac:dyDescent="0.3">
      <c r="A392" t="s">
        <v>542</v>
      </c>
      <c r="B392" t="s">
        <v>519</v>
      </c>
      <c r="C392">
        <v>0.43020000000000003</v>
      </c>
      <c r="D392">
        <v>0.4</v>
      </c>
    </row>
    <row r="393" spans="1:6" x14ac:dyDescent="0.3">
      <c r="A393" t="s">
        <v>543</v>
      </c>
      <c r="B393" t="s">
        <v>519</v>
      </c>
      <c r="C393">
        <v>1.06</v>
      </c>
      <c r="D393">
        <v>0.7</v>
      </c>
    </row>
    <row r="394" spans="1:6" x14ac:dyDescent="0.3">
      <c r="A394" t="s">
        <v>544</v>
      </c>
      <c r="B394" t="s">
        <v>519</v>
      </c>
      <c r="C394">
        <v>4.45</v>
      </c>
      <c r="D394">
        <v>0.62955056179775282</v>
      </c>
    </row>
    <row r="395" spans="1:6" x14ac:dyDescent="0.3">
      <c r="A395" t="s">
        <v>545</v>
      </c>
      <c r="B395" t="s">
        <v>519</v>
      </c>
      <c r="C395">
        <v>6.64</v>
      </c>
      <c r="D395">
        <v>1.2479518072289155</v>
      </c>
      <c r="E395">
        <v>5.41</v>
      </c>
      <c r="F395">
        <v>1.1424953789279115</v>
      </c>
    </row>
    <row r="396" spans="1:6" x14ac:dyDescent="0.3">
      <c r="A396" t="s">
        <v>546</v>
      </c>
      <c r="B396" t="s">
        <v>519</v>
      </c>
      <c r="C396">
        <v>0.64</v>
      </c>
      <c r="D396">
        <v>1.7</v>
      </c>
    </row>
    <row r="397" spans="1:6" x14ac:dyDescent="0.3">
      <c r="A397" t="s">
        <v>547</v>
      </c>
      <c r="B397" t="s">
        <v>519</v>
      </c>
      <c r="C397">
        <v>0.31748500000000002</v>
      </c>
      <c r="D397">
        <v>0.1</v>
      </c>
    </row>
    <row r="398" spans="1:6" x14ac:dyDescent="0.3">
      <c r="A398" t="s">
        <v>548</v>
      </c>
      <c r="B398" t="s">
        <v>519</v>
      </c>
      <c r="C398">
        <v>316.70000000000005</v>
      </c>
      <c r="D398">
        <v>0.13944742658667508</v>
      </c>
    </row>
    <row r="399" spans="1:6" x14ac:dyDescent="0.3">
      <c r="A399" t="s">
        <v>549</v>
      </c>
      <c r="B399" t="s">
        <v>519</v>
      </c>
      <c r="C399">
        <v>15.559000000000001</v>
      </c>
      <c r="D399">
        <v>0.10722989909377209</v>
      </c>
      <c r="E399">
        <v>2.61</v>
      </c>
      <c r="F399">
        <v>0.11</v>
      </c>
    </row>
    <row r="400" spans="1:6" x14ac:dyDescent="0.3">
      <c r="A400" t="s">
        <v>550</v>
      </c>
      <c r="B400" t="s">
        <v>519</v>
      </c>
      <c r="C400">
        <v>5209.0990000000002</v>
      </c>
      <c r="D400">
        <v>4.0941707462269382E-3</v>
      </c>
    </row>
    <row r="401" spans="1:6" x14ac:dyDescent="0.3">
      <c r="A401" t="s">
        <v>551</v>
      </c>
      <c r="B401" t="s">
        <v>519</v>
      </c>
      <c r="C401">
        <v>0.19</v>
      </c>
      <c r="D401">
        <v>1.4</v>
      </c>
    </row>
    <row r="402" spans="1:6" x14ac:dyDescent="0.3">
      <c r="A402" t="s">
        <v>552</v>
      </c>
      <c r="B402" t="s">
        <v>519</v>
      </c>
      <c r="C402">
        <v>0.23</v>
      </c>
      <c r="D402">
        <v>4.0999999999999996</v>
      </c>
    </row>
    <row r="403" spans="1:6" x14ac:dyDescent="0.3">
      <c r="A403" t="s">
        <v>553</v>
      </c>
      <c r="B403" t="s">
        <v>519</v>
      </c>
      <c r="C403">
        <v>1.11395</v>
      </c>
      <c r="D403">
        <v>1.02</v>
      </c>
    </row>
    <row r="404" spans="1:6" x14ac:dyDescent="0.3">
      <c r="A404" t="s">
        <v>554</v>
      </c>
      <c r="B404" t="s">
        <v>519</v>
      </c>
      <c r="C404">
        <v>6.8000000000000005E-2</v>
      </c>
      <c r="D404">
        <v>6.1</v>
      </c>
    </row>
    <row r="405" spans="1:6" x14ac:dyDescent="0.3">
      <c r="A405" t="s">
        <v>555</v>
      </c>
      <c r="B405" t="s">
        <v>519</v>
      </c>
      <c r="C405">
        <v>0.3</v>
      </c>
      <c r="D405">
        <v>1.2</v>
      </c>
    </row>
    <row r="406" spans="1:6" x14ac:dyDescent="0.3">
      <c r="A406" t="s">
        <v>556</v>
      </c>
      <c r="B406" t="s">
        <v>519</v>
      </c>
      <c r="C406">
        <v>2.012</v>
      </c>
      <c r="D406">
        <v>1.0320278330019883</v>
      </c>
    </row>
    <row r="407" spans="1:6" x14ac:dyDescent="0.3">
      <c r="A407" t="s">
        <v>557</v>
      </c>
      <c r="B407" t="s">
        <v>519</v>
      </c>
      <c r="C407">
        <v>11</v>
      </c>
      <c r="D407">
        <v>0.40639090909090908</v>
      </c>
    </row>
    <row r="408" spans="1:6" x14ac:dyDescent="0.3">
      <c r="A408" t="s">
        <v>558</v>
      </c>
      <c r="B408" t="s">
        <v>519</v>
      </c>
      <c r="C408">
        <v>33.078000000000003</v>
      </c>
      <c r="D408">
        <v>0.77728973940383339</v>
      </c>
    </row>
    <row r="409" spans="1:6" x14ac:dyDescent="0.3">
      <c r="A409" t="s">
        <v>559</v>
      </c>
      <c r="B409" t="s">
        <v>519</v>
      </c>
      <c r="C409">
        <v>36.29</v>
      </c>
      <c r="D409">
        <v>0.17</v>
      </c>
    </row>
    <row r="410" spans="1:6" x14ac:dyDescent="0.3">
      <c r="A410" t="s">
        <v>560</v>
      </c>
      <c r="B410" t="s">
        <v>519</v>
      </c>
      <c r="C410">
        <v>3414.8</v>
      </c>
      <c r="D410">
        <v>0.14988461988989107</v>
      </c>
      <c r="E410">
        <v>1122.6610000000001</v>
      </c>
      <c r="F410">
        <v>0.18043788107006475</v>
      </c>
    </row>
    <row r="411" spans="1:6" x14ac:dyDescent="0.3">
      <c r="A411" t="s">
        <v>561</v>
      </c>
      <c r="B411" t="s">
        <v>519</v>
      </c>
      <c r="C411">
        <v>1.8144</v>
      </c>
      <c r="D411">
        <v>0.75</v>
      </c>
    </row>
    <row r="412" spans="1:6" x14ac:dyDescent="0.3">
      <c r="A412" t="s">
        <v>562</v>
      </c>
      <c r="B412" t="s">
        <v>519</v>
      </c>
      <c r="C412">
        <v>319.31099999999998</v>
      </c>
      <c r="D412">
        <v>0.38356160608309769</v>
      </c>
    </row>
    <row r="413" spans="1:6" x14ac:dyDescent="0.3">
      <c r="A413" t="s">
        <v>563</v>
      </c>
      <c r="B413" t="s">
        <v>519</v>
      </c>
      <c r="C413">
        <v>0.28999999999999998</v>
      </c>
      <c r="D413">
        <v>1.48</v>
      </c>
    </row>
    <row r="414" spans="1:6" x14ac:dyDescent="0.3">
      <c r="A414" t="s">
        <v>564</v>
      </c>
      <c r="B414" t="s">
        <v>519</v>
      </c>
      <c r="C414">
        <v>0.24851999999999999</v>
      </c>
      <c r="D414">
        <v>0.97</v>
      </c>
    </row>
    <row r="415" spans="1:6" x14ac:dyDescent="0.3">
      <c r="A415" t="s">
        <v>565</v>
      </c>
      <c r="B415" t="s">
        <v>519</v>
      </c>
      <c r="C415">
        <v>4.0140000000000002</v>
      </c>
      <c r="D415">
        <v>1.2128649725959142</v>
      </c>
    </row>
    <row r="416" spans="1:6" x14ac:dyDescent="0.3">
      <c r="A416" t="s">
        <v>566</v>
      </c>
      <c r="B416" t="s">
        <v>519</v>
      </c>
      <c r="C416">
        <v>627.19000000000005</v>
      </c>
      <c r="D416">
        <v>3.5409062644493693E-2</v>
      </c>
    </row>
    <row r="417" spans="1:6" x14ac:dyDescent="0.3">
      <c r="A417" t="s">
        <v>567</v>
      </c>
      <c r="B417" t="s">
        <v>519</v>
      </c>
      <c r="C417">
        <v>2.8270469999999999</v>
      </c>
      <c r="D417">
        <v>1.9</v>
      </c>
    </row>
    <row r="418" spans="1:6" x14ac:dyDescent="0.3">
      <c r="A418" t="s">
        <v>568</v>
      </c>
      <c r="B418" t="s">
        <v>519</v>
      </c>
      <c r="C418">
        <v>0.410881</v>
      </c>
      <c r="D418">
        <v>0.14105302995271138</v>
      </c>
    </row>
    <row r="419" spans="1:6" x14ac:dyDescent="0.3">
      <c r="A419" t="s">
        <v>569</v>
      </c>
      <c r="B419" t="s">
        <v>519</v>
      </c>
      <c r="C419">
        <v>1.0026999999999999</v>
      </c>
      <c r="D419">
        <v>1.3014271467038998</v>
      </c>
    </row>
    <row r="420" spans="1:6" x14ac:dyDescent="0.3">
      <c r="A420" t="s">
        <v>570</v>
      </c>
      <c r="B420" t="s">
        <v>519</v>
      </c>
      <c r="C420">
        <v>0.117934</v>
      </c>
      <c r="D420">
        <v>2.5</v>
      </c>
    </row>
    <row r="421" spans="1:6" x14ac:dyDescent="0.3">
      <c r="A421" t="s">
        <v>571</v>
      </c>
      <c r="B421" t="s">
        <v>519</v>
      </c>
      <c r="C421">
        <v>411.4</v>
      </c>
      <c r="D421">
        <v>0.38</v>
      </c>
    </row>
    <row r="422" spans="1:6" x14ac:dyDescent="0.3">
      <c r="A422" t="s">
        <v>572</v>
      </c>
      <c r="B422" t="s">
        <v>519</v>
      </c>
      <c r="C422">
        <v>5.1025464000000006E-2</v>
      </c>
      <c r="D422">
        <v>1</v>
      </c>
    </row>
    <row r="423" spans="1:6" x14ac:dyDescent="0.3">
      <c r="A423" t="s">
        <v>573</v>
      </c>
      <c r="B423" t="s">
        <v>519</v>
      </c>
      <c r="C423">
        <v>0.22</v>
      </c>
      <c r="D423">
        <v>2.63</v>
      </c>
    </row>
    <row r="424" spans="1:6" x14ac:dyDescent="0.3">
      <c r="A424" t="s">
        <v>574</v>
      </c>
      <c r="B424" t="s">
        <v>519</v>
      </c>
      <c r="C424">
        <v>955</v>
      </c>
      <c r="D424">
        <v>0.23026178010471204</v>
      </c>
      <c r="E424">
        <v>184</v>
      </c>
      <c r="F424">
        <v>0.28999999999999998</v>
      </c>
    </row>
    <row r="425" spans="1:6" x14ac:dyDescent="0.3">
      <c r="A425" t="s">
        <v>575</v>
      </c>
      <c r="B425" t="s">
        <v>519</v>
      </c>
      <c r="C425">
        <v>0.15133099999999999</v>
      </c>
      <c r="D425">
        <v>3.3528349115514993</v>
      </c>
    </row>
    <row r="426" spans="1:6" x14ac:dyDescent="0.3">
      <c r="A426" t="s">
        <v>576</v>
      </c>
      <c r="B426" t="s">
        <v>519</v>
      </c>
      <c r="C426">
        <v>2.0110000000000001</v>
      </c>
      <c r="D426">
        <v>3.0080159124813526</v>
      </c>
    </row>
    <row r="427" spans="1:6" x14ac:dyDescent="0.3">
      <c r="A427" t="s">
        <v>577</v>
      </c>
      <c r="B427" t="s">
        <v>519</v>
      </c>
      <c r="C427">
        <v>14.293716</v>
      </c>
      <c r="D427">
        <v>1.3</v>
      </c>
    </row>
    <row r="428" spans="1:6" x14ac:dyDescent="0.3">
      <c r="A428" t="s">
        <v>578</v>
      </c>
      <c r="B428" t="s">
        <v>519</v>
      </c>
      <c r="C428">
        <v>0.91</v>
      </c>
      <c r="D428">
        <v>1.66</v>
      </c>
    </row>
    <row r="429" spans="1:6" x14ac:dyDescent="0.3">
      <c r="A429" t="s">
        <v>579</v>
      </c>
      <c r="B429" t="s">
        <v>519</v>
      </c>
      <c r="C429">
        <v>1.6099999999999999</v>
      </c>
      <c r="D429">
        <v>0.29881987577639751</v>
      </c>
    </row>
    <row r="430" spans="1:6" x14ac:dyDescent="0.3">
      <c r="A430" t="s">
        <v>580</v>
      </c>
      <c r="B430" t="s">
        <v>519</v>
      </c>
      <c r="C430">
        <v>0.35</v>
      </c>
      <c r="D430">
        <v>1.35</v>
      </c>
    </row>
    <row r="431" spans="1:6" x14ac:dyDescent="0.3">
      <c r="A431" t="s">
        <v>581</v>
      </c>
      <c r="B431" t="s">
        <v>519</v>
      </c>
      <c r="C431">
        <v>0.38</v>
      </c>
      <c r="D431">
        <v>0.96000000000000008</v>
      </c>
    </row>
    <row r="432" spans="1:6" x14ac:dyDescent="0.3">
      <c r="A432" t="s">
        <v>582</v>
      </c>
      <c r="B432" t="s">
        <v>519</v>
      </c>
      <c r="C432">
        <v>2.2887</v>
      </c>
      <c r="D432">
        <v>1.8743675448944814</v>
      </c>
    </row>
    <row r="433" spans="1:6" x14ac:dyDescent="0.3">
      <c r="A433" t="s">
        <v>583</v>
      </c>
      <c r="B433" t="s">
        <v>519</v>
      </c>
      <c r="C433">
        <v>0.52</v>
      </c>
      <c r="D433">
        <v>1.05</v>
      </c>
    </row>
    <row r="434" spans="1:6" x14ac:dyDescent="0.3">
      <c r="A434" t="s">
        <v>584</v>
      </c>
      <c r="B434" t="s">
        <v>519</v>
      </c>
      <c r="C434">
        <v>0.03</v>
      </c>
      <c r="D434">
        <v>1.8</v>
      </c>
    </row>
    <row r="435" spans="1:6" x14ac:dyDescent="0.3">
      <c r="A435" t="s">
        <v>585</v>
      </c>
      <c r="B435" t="s">
        <v>519</v>
      </c>
      <c r="C435">
        <v>36</v>
      </c>
      <c r="D435">
        <v>0.15</v>
      </c>
    </row>
    <row r="436" spans="1:6" x14ac:dyDescent="0.3">
      <c r="A436" t="s">
        <v>586</v>
      </c>
      <c r="B436" t="s">
        <v>519</v>
      </c>
      <c r="C436">
        <v>2.2999999999999998</v>
      </c>
      <c r="D436">
        <v>2</v>
      </c>
    </row>
    <row r="437" spans="1:6" x14ac:dyDescent="0.3">
      <c r="A437" t="s">
        <v>587</v>
      </c>
      <c r="B437" t="s">
        <v>519</v>
      </c>
      <c r="C437">
        <v>40.819499999999998</v>
      </c>
      <c r="D437">
        <v>0.25</v>
      </c>
    </row>
    <row r="438" spans="1:6" x14ac:dyDescent="0.3">
      <c r="A438" t="s">
        <v>588</v>
      </c>
      <c r="B438" t="s">
        <v>519</v>
      </c>
      <c r="C438">
        <v>13.113900000000001</v>
      </c>
      <c r="D438">
        <v>0.38964038157985037</v>
      </c>
    </row>
    <row r="439" spans="1:6" x14ac:dyDescent="0.3">
      <c r="A439" t="s">
        <v>589</v>
      </c>
      <c r="B439" t="s">
        <v>519</v>
      </c>
      <c r="C439">
        <v>1.85</v>
      </c>
      <c r="D439">
        <v>1.6</v>
      </c>
    </row>
    <row r="440" spans="1:6" x14ac:dyDescent="0.3">
      <c r="A440" t="s">
        <v>590</v>
      </c>
      <c r="B440" t="s">
        <v>519</v>
      </c>
      <c r="C440">
        <v>7.5029999999999999E-2</v>
      </c>
      <c r="D440">
        <v>0.51620685059309601</v>
      </c>
    </row>
    <row r="441" spans="1:6" x14ac:dyDescent="0.3">
      <c r="A441" t="s">
        <v>591</v>
      </c>
      <c r="B441" t="s">
        <v>519</v>
      </c>
      <c r="C441">
        <v>26.308800000000002</v>
      </c>
      <c r="D441">
        <v>0.41</v>
      </c>
    </row>
    <row r="442" spans="1:6" x14ac:dyDescent="0.3">
      <c r="A442" t="s">
        <v>592</v>
      </c>
      <c r="B442" t="s">
        <v>519</v>
      </c>
      <c r="C442">
        <v>21.569999999999997</v>
      </c>
      <c r="D442">
        <v>1.0930433949612031</v>
      </c>
      <c r="E442">
        <v>11.131</v>
      </c>
      <c r="F442">
        <v>1.0930433949612031</v>
      </c>
    </row>
    <row r="443" spans="1:6" x14ac:dyDescent="0.3">
      <c r="A443" t="s">
        <v>593</v>
      </c>
      <c r="B443" t="s">
        <v>519</v>
      </c>
      <c r="C443">
        <v>102.5</v>
      </c>
      <c r="D443">
        <v>0.29596097560975609</v>
      </c>
    </row>
    <row r="444" spans="1:6" x14ac:dyDescent="0.3">
      <c r="A444" t="s">
        <v>594</v>
      </c>
      <c r="B444" t="s">
        <v>519</v>
      </c>
      <c r="C444">
        <v>0.79661232000000004</v>
      </c>
      <c r="D444">
        <v>0.23345707232527255</v>
      </c>
    </row>
    <row r="445" spans="1:6" x14ac:dyDescent="0.3">
      <c r="A445" t="s">
        <v>595</v>
      </c>
      <c r="B445" t="s">
        <v>519</v>
      </c>
      <c r="C445">
        <v>6.3497000000000003</v>
      </c>
      <c r="D445">
        <v>0.6</v>
      </c>
    </row>
    <row r="446" spans="1:6" x14ac:dyDescent="0.3">
      <c r="A446" t="s">
        <v>596</v>
      </c>
      <c r="B446" t="s">
        <v>519</v>
      </c>
      <c r="C446">
        <v>0.15875699999999998</v>
      </c>
      <c r="D446">
        <v>1.437141669343714</v>
      </c>
    </row>
    <row r="447" spans="1:6" x14ac:dyDescent="0.3">
      <c r="A447" t="s">
        <v>597</v>
      </c>
      <c r="B447" t="s">
        <v>519</v>
      </c>
      <c r="C447">
        <v>2.5000000000000001E-2</v>
      </c>
      <c r="D447">
        <v>2.25</v>
      </c>
    </row>
    <row r="448" spans="1:6" x14ac:dyDescent="0.3">
      <c r="A448" t="s">
        <v>598</v>
      </c>
      <c r="B448" t="s">
        <v>519</v>
      </c>
      <c r="C448">
        <v>0.32</v>
      </c>
      <c r="D448">
        <v>0.25</v>
      </c>
    </row>
    <row r="449" spans="1:6" x14ac:dyDescent="0.3">
      <c r="A449" t="s">
        <v>599</v>
      </c>
      <c r="B449" t="s">
        <v>519</v>
      </c>
      <c r="C449">
        <v>0.79120000000000001</v>
      </c>
      <c r="D449">
        <v>0.84963346814964591</v>
      </c>
      <c r="E449">
        <v>0.45235000000000003</v>
      </c>
      <c r="F449">
        <v>0.94696473969271577</v>
      </c>
    </row>
    <row r="450" spans="1:6" x14ac:dyDescent="0.3">
      <c r="A450" t="s">
        <v>600</v>
      </c>
      <c r="B450" t="s">
        <v>519</v>
      </c>
      <c r="C450">
        <v>9</v>
      </c>
      <c r="D450">
        <v>1.1372222222222221</v>
      </c>
    </row>
    <row r="451" spans="1:6" x14ac:dyDescent="0.3">
      <c r="A451" t="s">
        <v>601</v>
      </c>
      <c r="B451" t="s">
        <v>519</v>
      </c>
      <c r="C451">
        <v>0.86144599999999993</v>
      </c>
      <c r="D451">
        <v>0.30555391748292982</v>
      </c>
    </row>
    <row r="452" spans="1:6" x14ac:dyDescent="0.3">
      <c r="A452" t="s">
        <v>602</v>
      </c>
      <c r="B452" t="s">
        <v>519</v>
      </c>
      <c r="C452">
        <v>0.9</v>
      </c>
      <c r="D452">
        <v>2.5</v>
      </c>
    </row>
    <row r="453" spans="1:6" x14ac:dyDescent="0.3">
      <c r="A453" t="s">
        <v>603</v>
      </c>
      <c r="B453" t="s">
        <v>519</v>
      </c>
      <c r="C453">
        <v>4.4170000000000016</v>
      </c>
      <c r="D453">
        <v>0.15</v>
      </c>
    </row>
    <row r="454" spans="1:6" x14ac:dyDescent="0.3">
      <c r="A454" t="s">
        <v>604</v>
      </c>
      <c r="B454" t="s">
        <v>519</v>
      </c>
      <c r="C454">
        <v>0.05</v>
      </c>
      <c r="D454">
        <v>4.7</v>
      </c>
    </row>
    <row r="455" spans="1:6" x14ac:dyDescent="0.3">
      <c r="A455" t="s">
        <v>605</v>
      </c>
      <c r="B455" t="s">
        <v>519</v>
      </c>
      <c r="C455">
        <v>46</v>
      </c>
      <c r="D455">
        <v>0.99656521739130433</v>
      </c>
    </row>
    <row r="456" spans="1:6" x14ac:dyDescent="0.3">
      <c r="A456" t="s">
        <v>606</v>
      </c>
      <c r="B456" t="s">
        <v>519</v>
      </c>
      <c r="C456">
        <v>15.832999999999998</v>
      </c>
      <c r="D456">
        <v>1.1881033284911262</v>
      </c>
    </row>
    <row r="457" spans="1:6" x14ac:dyDescent="0.3">
      <c r="A457" t="s">
        <v>607</v>
      </c>
      <c r="B457" t="s">
        <v>519</v>
      </c>
      <c r="C457">
        <v>3.2</v>
      </c>
      <c r="D457">
        <v>0.65</v>
      </c>
    </row>
    <row r="458" spans="1:6" x14ac:dyDescent="0.3">
      <c r="A458" t="s">
        <v>608</v>
      </c>
      <c r="B458" t="s">
        <v>519</v>
      </c>
      <c r="C458">
        <v>1689.4</v>
      </c>
      <c r="D458">
        <v>0.50853675861252512</v>
      </c>
      <c r="E458">
        <v>528.1</v>
      </c>
      <c r="F458">
        <v>0.58391971217572425</v>
      </c>
    </row>
    <row r="459" spans="1:6" x14ac:dyDescent="0.3">
      <c r="A459" t="s">
        <v>609</v>
      </c>
      <c r="B459" t="s">
        <v>519</v>
      </c>
      <c r="C459">
        <v>251.4</v>
      </c>
      <c r="D459">
        <v>0.27</v>
      </c>
    </row>
    <row r="460" spans="1:6" x14ac:dyDescent="0.3">
      <c r="A460" t="s">
        <v>610</v>
      </c>
      <c r="B460" t="s">
        <v>519</v>
      </c>
      <c r="C460">
        <v>70.430000000000007</v>
      </c>
      <c r="D460">
        <v>0.21092091438307534</v>
      </c>
    </row>
    <row r="461" spans="1:6" x14ac:dyDescent="0.3">
      <c r="A461" t="s">
        <v>611</v>
      </c>
      <c r="B461" t="s">
        <v>519</v>
      </c>
      <c r="C461">
        <v>156.16499999999999</v>
      </c>
      <c r="D461">
        <v>0.34660836935292799</v>
      </c>
      <c r="E461">
        <v>86.561000000000007</v>
      </c>
      <c r="F461">
        <v>0.40040753919201488</v>
      </c>
    </row>
    <row r="462" spans="1:6" x14ac:dyDescent="0.3">
      <c r="A462" t="s">
        <v>612</v>
      </c>
      <c r="B462" t="s">
        <v>519</v>
      </c>
      <c r="C462">
        <v>1036.9295999999999</v>
      </c>
      <c r="D462">
        <v>0.24866141732283467</v>
      </c>
      <c r="E462">
        <v>671.32799999999997</v>
      </c>
      <c r="F462">
        <v>0.25732432432432428</v>
      </c>
    </row>
    <row r="463" spans="1:6" x14ac:dyDescent="0.3">
      <c r="A463" t="s">
        <v>613</v>
      </c>
      <c r="B463" t="s">
        <v>519</v>
      </c>
      <c r="C463">
        <v>376.9</v>
      </c>
      <c r="D463">
        <v>0.1983139294242505</v>
      </c>
    </row>
    <row r="464" spans="1:6" x14ac:dyDescent="0.3">
      <c r="A464" t="s">
        <v>614</v>
      </c>
      <c r="B464" t="s">
        <v>519</v>
      </c>
      <c r="C464">
        <v>30.38785</v>
      </c>
      <c r="D464">
        <v>0.38900000000000001</v>
      </c>
    </row>
    <row r="465" spans="1:6" x14ac:dyDescent="0.3">
      <c r="A465" t="s">
        <v>615</v>
      </c>
      <c r="B465" t="s">
        <v>519</v>
      </c>
      <c r="C465">
        <v>0.45</v>
      </c>
      <c r="D465">
        <v>2.63</v>
      </c>
    </row>
    <row r="466" spans="1:6" x14ac:dyDescent="0.3">
      <c r="A466" t="s">
        <v>616</v>
      </c>
      <c r="B466" t="s">
        <v>519</v>
      </c>
      <c r="C466">
        <v>1.7</v>
      </c>
      <c r="D466">
        <v>0.2</v>
      </c>
    </row>
    <row r="467" spans="1:6" x14ac:dyDescent="0.3">
      <c r="A467" t="s">
        <v>617</v>
      </c>
      <c r="B467" t="s">
        <v>519</v>
      </c>
      <c r="C467">
        <v>0.31682871359999998</v>
      </c>
      <c r="D467">
        <v>1.18</v>
      </c>
    </row>
    <row r="468" spans="1:6" x14ac:dyDescent="0.3">
      <c r="A468" t="s">
        <v>618</v>
      </c>
      <c r="B468" t="s">
        <v>519</v>
      </c>
      <c r="C468">
        <v>93</v>
      </c>
      <c r="D468">
        <v>0.30774193548387097</v>
      </c>
    </row>
    <row r="469" spans="1:6" x14ac:dyDescent="0.3">
      <c r="A469" t="s">
        <v>619</v>
      </c>
      <c r="B469" t="s">
        <v>519</v>
      </c>
      <c r="C469">
        <v>0.20500000000000002</v>
      </c>
      <c r="D469">
        <v>0.53336585365853662</v>
      </c>
    </row>
    <row r="470" spans="1:6" x14ac:dyDescent="0.3">
      <c r="A470" t="s">
        <v>620</v>
      </c>
      <c r="B470" t="s">
        <v>519</v>
      </c>
      <c r="C470">
        <v>0.38400000000000001</v>
      </c>
      <c r="D470">
        <v>1.0487500000000001</v>
      </c>
    </row>
    <row r="471" spans="1:6" x14ac:dyDescent="0.3">
      <c r="A471" t="s">
        <v>621</v>
      </c>
      <c r="B471" t="s">
        <v>519</v>
      </c>
      <c r="C471">
        <v>38.007999999999996</v>
      </c>
      <c r="D471">
        <v>0.12</v>
      </c>
    </row>
    <row r="472" spans="1:6" x14ac:dyDescent="0.3">
      <c r="A472" t="s">
        <v>622</v>
      </c>
      <c r="B472" t="s">
        <v>519</v>
      </c>
      <c r="C472">
        <v>87</v>
      </c>
      <c r="D472">
        <v>0.43103448275862066</v>
      </c>
    </row>
    <row r="473" spans="1:6" x14ac:dyDescent="0.3">
      <c r="A473" t="s">
        <v>623</v>
      </c>
      <c r="B473" t="s">
        <v>519</v>
      </c>
      <c r="C473">
        <v>12.340300000000001</v>
      </c>
      <c r="D473">
        <v>0.17801568843545135</v>
      </c>
    </row>
    <row r="474" spans="1:6" x14ac:dyDescent="0.3">
      <c r="A474" t="s">
        <v>624</v>
      </c>
      <c r="B474" t="s">
        <v>519</v>
      </c>
      <c r="C474">
        <v>2.27</v>
      </c>
      <c r="D474">
        <v>2.62</v>
      </c>
    </row>
    <row r="475" spans="1:6" x14ac:dyDescent="0.3">
      <c r="A475" t="s">
        <v>625</v>
      </c>
      <c r="B475" t="s">
        <v>519</v>
      </c>
      <c r="C475">
        <v>1674.2479999999998</v>
      </c>
      <c r="D475">
        <v>0.22705737740167528</v>
      </c>
    </row>
    <row r="476" spans="1:6" x14ac:dyDescent="0.3">
      <c r="A476" t="s">
        <v>626</v>
      </c>
      <c r="B476" t="s">
        <v>519</v>
      </c>
      <c r="C476">
        <v>1.8680000000000001</v>
      </c>
      <c r="D476">
        <v>9.6552462526766594E-2</v>
      </c>
      <c r="E476">
        <v>1.701028</v>
      </c>
      <c r="F476">
        <v>0.08</v>
      </c>
    </row>
    <row r="477" spans="1:6" x14ac:dyDescent="0.3">
      <c r="A477" t="s">
        <v>627</v>
      </c>
      <c r="B477" t="s">
        <v>519</v>
      </c>
      <c r="C477">
        <v>0.52384900000000001</v>
      </c>
      <c r="D477">
        <v>1.45</v>
      </c>
    </row>
    <row r="478" spans="1:6" x14ac:dyDescent="0.3">
      <c r="A478" t="s">
        <v>628</v>
      </c>
      <c r="B478" t="s">
        <v>519</v>
      </c>
      <c r="C478">
        <v>3.6287E-2</v>
      </c>
      <c r="D478">
        <v>0.05</v>
      </c>
    </row>
    <row r="479" spans="1:6" x14ac:dyDescent="0.3">
      <c r="A479" t="s">
        <v>629</v>
      </c>
      <c r="B479" t="s">
        <v>519</v>
      </c>
      <c r="C479">
        <v>24.33184</v>
      </c>
      <c r="D479">
        <v>1.08</v>
      </c>
    </row>
    <row r="480" spans="1:6" x14ac:dyDescent="0.3">
      <c r="A480" t="s">
        <v>630</v>
      </c>
      <c r="B480" t="s">
        <v>519</v>
      </c>
      <c r="C480">
        <v>14</v>
      </c>
      <c r="D480">
        <v>2.5</v>
      </c>
    </row>
    <row r="481" spans="1:6" x14ac:dyDescent="0.3">
      <c r="A481" t="s">
        <v>631</v>
      </c>
      <c r="B481" t="s">
        <v>519</v>
      </c>
      <c r="C481">
        <v>2040.4</v>
      </c>
      <c r="D481">
        <v>0.26902862183885506</v>
      </c>
      <c r="E481">
        <v>577.20000000000005</v>
      </c>
      <c r="F481">
        <v>0.29535343035343037</v>
      </c>
    </row>
    <row r="482" spans="1:6" x14ac:dyDescent="0.3">
      <c r="A482" t="s">
        <v>632</v>
      </c>
      <c r="B482" t="s">
        <v>519</v>
      </c>
      <c r="C482">
        <v>9.2710000000000008</v>
      </c>
      <c r="D482">
        <v>0.08</v>
      </c>
    </row>
    <row r="483" spans="1:6" x14ac:dyDescent="0.3">
      <c r="A483" t="s">
        <v>633</v>
      </c>
      <c r="B483" t="s">
        <v>519</v>
      </c>
      <c r="C483">
        <v>101.36370000000001</v>
      </c>
      <c r="D483">
        <v>0.18567034352534487</v>
      </c>
    </row>
    <row r="484" spans="1:6" x14ac:dyDescent="0.3">
      <c r="A484" t="s">
        <v>634</v>
      </c>
      <c r="B484" t="s">
        <v>519</v>
      </c>
      <c r="C484">
        <v>240.88434300000003</v>
      </c>
      <c r="D484">
        <v>0.30069912631473927</v>
      </c>
      <c r="E484">
        <v>35.394238999999999</v>
      </c>
      <c r="F484">
        <v>0.32738215603392407</v>
      </c>
    </row>
    <row r="485" spans="1:6" x14ac:dyDescent="0.3">
      <c r="A485" t="s">
        <v>635</v>
      </c>
      <c r="B485" t="s">
        <v>519</v>
      </c>
      <c r="C485">
        <v>7.7129999999999992</v>
      </c>
      <c r="D485">
        <v>1.5400881628419552</v>
      </c>
      <c r="E485">
        <v>6.3019999999999996</v>
      </c>
      <c r="F485">
        <v>1.66</v>
      </c>
    </row>
    <row r="486" spans="1:6" x14ac:dyDescent="0.3">
      <c r="A486" t="s">
        <v>636</v>
      </c>
      <c r="B486" t="s">
        <v>519</v>
      </c>
      <c r="C486">
        <v>1.05</v>
      </c>
      <c r="D486">
        <v>1.9188952380952384</v>
      </c>
    </row>
    <row r="487" spans="1:6" x14ac:dyDescent="0.3">
      <c r="A487" t="s">
        <v>637</v>
      </c>
      <c r="B487" t="s">
        <v>519</v>
      </c>
      <c r="C487">
        <v>23.259999999999998</v>
      </c>
      <c r="D487">
        <v>0.73491272570937249</v>
      </c>
      <c r="E487">
        <v>15.285</v>
      </c>
      <c r="F487">
        <v>0.72</v>
      </c>
    </row>
    <row r="488" spans="1:6" x14ac:dyDescent="0.3">
      <c r="A488" t="s">
        <v>638</v>
      </c>
      <c r="B488" t="s">
        <v>519</v>
      </c>
      <c r="C488">
        <v>0.48</v>
      </c>
      <c r="D488">
        <v>1.7568750000000002</v>
      </c>
    </row>
    <row r="489" spans="1:6" x14ac:dyDescent="0.3">
      <c r="A489" t="s">
        <v>639</v>
      </c>
      <c r="B489" t="s">
        <v>519</v>
      </c>
      <c r="C489">
        <v>1.397</v>
      </c>
      <c r="D489">
        <v>4.1684681460272008</v>
      </c>
      <c r="E489">
        <v>1.194</v>
      </c>
      <c r="F489">
        <v>4.09</v>
      </c>
    </row>
    <row r="490" spans="1:6" x14ac:dyDescent="0.3">
      <c r="A490" t="s">
        <v>640</v>
      </c>
      <c r="B490" t="s">
        <v>519</v>
      </c>
      <c r="C490">
        <v>6.62</v>
      </c>
      <c r="D490">
        <v>1.88</v>
      </c>
    </row>
    <row r="491" spans="1:6" x14ac:dyDescent="0.3">
      <c r="A491" t="s">
        <v>641</v>
      </c>
      <c r="B491" t="s">
        <v>519</v>
      </c>
      <c r="C491">
        <v>1.357</v>
      </c>
      <c r="D491">
        <v>1.060611643330877</v>
      </c>
    </row>
    <row r="492" spans="1:6" x14ac:dyDescent="0.3">
      <c r="A492" t="s">
        <v>642</v>
      </c>
      <c r="B492" t="s">
        <v>519</v>
      </c>
      <c r="C492">
        <v>1977.42</v>
      </c>
      <c r="D492">
        <v>0.10835361228267136</v>
      </c>
    </row>
    <row r="493" spans="1:6" x14ac:dyDescent="0.3">
      <c r="A493" t="s">
        <v>643</v>
      </c>
      <c r="B493" t="s">
        <v>519</v>
      </c>
      <c r="C493">
        <v>4.5618629999999998</v>
      </c>
      <c r="D493">
        <v>1.48</v>
      </c>
    </row>
    <row r="494" spans="1:6" x14ac:dyDescent="0.3">
      <c r="A494" t="s">
        <v>644</v>
      </c>
      <c r="B494" t="s">
        <v>519</v>
      </c>
      <c r="C494">
        <v>0.68266799999999994</v>
      </c>
      <c r="D494">
        <v>1.0715946843853823</v>
      </c>
    </row>
    <row r="495" spans="1:6" x14ac:dyDescent="0.3">
      <c r="A495" t="s">
        <v>645</v>
      </c>
      <c r="B495" t="s">
        <v>519</v>
      </c>
      <c r="C495">
        <v>0.12</v>
      </c>
      <c r="D495">
        <v>1.7</v>
      </c>
    </row>
    <row r="496" spans="1:6" x14ac:dyDescent="0.3">
      <c r="A496" t="s">
        <v>646</v>
      </c>
      <c r="B496" t="s">
        <v>519</v>
      </c>
      <c r="C496">
        <v>45.372999999999998</v>
      </c>
      <c r="D496">
        <v>0.47</v>
      </c>
    </row>
    <row r="497" spans="1:6" x14ac:dyDescent="0.3">
      <c r="A497" t="s">
        <v>647</v>
      </c>
      <c r="B497" t="s">
        <v>519</v>
      </c>
      <c r="C497">
        <v>2.4</v>
      </c>
      <c r="D497">
        <v>0.4</v>
      </c>
    </row>
    <row r="498" spans="1:6" x14ac:dyDescent="0.3">
      <c r="A498" t="s">
        <v>648</v>
      </c>
      <c r="B498" t="s">
        <v>519</v>
      </c>
      <c r="C498">
        <v>14.6</v>
      </c>
      <c r="D498">
        <v>2.2999999999999998</v>
      </c>
    </row>
    <row r="499" spans="1:6" x14ac:dyDescent="0.3">
      <c r="A499" t="s">
        <v>649</v>
      </c>
      <c r="B499" t="s">
        <v>519</v>
      </c>
      <c r="C499">
        <v>2.74</v>
      </c>
      <c r="D499">
        <v>1.26</v>
      </c>
    </row>
    <row r="500" spans="1:6" x14ac:dyDescent="0.3">
      <c r="A500" t="s">
        <v>650</v>
      </c>
      <c r="B500" t="s">
        <v>519</v>
      </c>
      <c r="C500">
        <v>20</v>
      </c>
      <c r="D500">
        <v>0.19</v>
      </c>
    </row>
    <row r="501" spans="1:6" x14ac:dyDescent="0.3">
      <c r="A501" t="s">
        <v>651</v>
      </c>
      <c r="B501" t="s">
        <v>519</v>
      </c>
      <c r="C501">
        <v>30.4</v>
      </c>
      <c r="D501">
        <v>0.39</v>
      </c>
    </row>
    <row r="502" spans="1:6" x14ac:dyDescent="0.3">
      <c r="A502" t="s">
        <v>652</v>
      </c>
      <c r="B502" t="s">
        <v>519</v>
      </c>
      <c r="C502">
        <v>0.25</v>
      </c>
      <c r="D502">
        <v>3.4</v>
      </c>
    </row>
    <row r="503" spans="1:6" x14ac:dyDescent="0.3">
      <c r="A503" t="s">
        <v>653</v>
      </c>
      <c r="B503" t="s">
        <v>519</v>
      </c>
      <c r="C503">
        <v>5.04</v>
      </c>
      <c r="D503">
        <v>1.03</v>
      </c>
    </row>
    <row r="504" spans="1:6" x14ac:dyDescent="0.3">
      <c r="A504" t="s">
        <v>654</v>
      </c>
      <c r="B504" t="s">
        <v>519</v>
      </c>
      <c r="C504">
        <v>348.79</v>
      </c>
      <c r="D504">
        <v>0.31146973823790819</v>
      </c>
      <c r="E504">
        <v>100.373</v>
      </c>
      <c r="F504">
        <v>0.28000000000000003</v>
      </c>
    </row>
    <row r="505" spans="1:6" x14ac:dyDescent="0.3">
      <c r="A505" t="s">
        <v>655</v>
      </c>
      <c r="B505" t="s">
        <v>519</v>
      </c>
      <c r="C505">
        <v>14.454837999999999</v>
      </c>
      <c r="D505">
        <v>0.23158038159957242</v>
      </c>
    </row>
    <row r="506" spans="1:6" x14ac:dyDescent="0.3">
      <c r="A506" t="s">
        <v>656</v>
      </c>
      <c r="B506" t="s">
        <v>519</v>
      </c>
      <c r="C506">
        <v>17.899999999999999</v>
      </c>
      <c r="D506">
        <v>1.982905027932961</v>
      </c>
      <c r="E506">
        <v>10.29</v>
      </c>
      <c r="F506">
        <v>1.9494460641399418</v>
      </c>
    </row>
    <row r="507" spans="1:6" x14ac:dyDescent="0.3">
      <c r="A507" t="s">
        <v>657</v>
      </c>
      <c r="B507" t="s">
        <v>519</v>
      </c>
      <c r="C507">
        <v>9.0689999999999991</v>
      </c>
      <c r="D507">
        <v>8.8870878817951249E-2</v>
      </c>
    </row>
    <row r="508" spans="1:6" x14ac:dyDescent="0.3">
      <c r="A508" t="s">
        <v>658</v>
      </c>
      <c r="B508" t="s">
        <v>519</v>
      </c>
      <c r="C508">
        <v>105.5</v>
      </c>
      <c r="D508">
        <v>0.09</v>
      </c>
    </row>
    <row r="509" spans="1:6" x14ac:dyDescent="0.3">
      <c r="A509" t="s">
        <v>659</v>
      </c>
      <c r="B509" t="s">
        <v>519</v>
      </c>
      <c r="C509">
        <v>0.104328</v>
      </c>
      <c r="D509">
        <v>1.5</v>
      </c>
    </row>
    <row r="510" spans="1:6" x14ac:dyDescent="0.3">
      <c r="A510" t="s">
        <v>660</v>
      </c>
      <c r="B510" t="s">
        <v>519</v>
      </c>
      <c r="C510">
        <v>5446.1429999999991</v>
      </c>
      <c r="D510">
        <v>0.20984946594314549</v>
      </c>
    </row>
    <row r="511" spans="1:6" x14ac:dyDescent="0.3">
      <c r="A511" t="s">
        <v>661</v>
      </c>
      <c r="B511" t="s">
        <v>519</v>
      </c>
      <c r="C511">
        <v>20.100000000000001</v>
      </c>
      <c r="D511">
        <v>0.9</v>
      </c>
    </row>
    <row r="512" spans="1:6" x14ac:dyDescent="0.3">
      <c r="A512" t="s">
        <v>662</v>
      </c>
      <c r="B512" t="s">
        <v>519</v>
      </c>
      <c r="C512">
        <v>46.773691999999997</v>
      </c>
      <c r="D512">
        <v>1.5241965397984834</v>
      </c>
      <c r="E512">
        <v>10.441160999999999</v>
      </c>
      <c r="F512">
        <v>2.0099999999999998</v>
      </c>
    </row>
    <row r="513" spans="1:6" x14ac:dyDescent="0.3">
      <c r="A513" t="s">
        <v>663</v>
      </c>
      <c r="B513" t="s">
        <v>519</v>
      </c>
      <c r="C513">
        <v>539.20000000000005</v>
      </c>
      <c r="D513">
        <v>0.20743323442136499</v>
      </c>
    </row>
    <row r="514" spans="1:6" x14ac:dyDescent="0.3">
      <c r="A514" t="s">
        <v>664</v>
      </c>
      <c r="B514" t="s">
        <v>519</v>
      </c>
      <c r="C514">
        <v>7.18</v>
      </c>
      <c r="D514">
        <v>0.17</v>
      </c>
    </row>
    <row r="515" spans="1:6" x14ac:dyDescent="0.3">
      <c r="A515" t="s">
        <v>665</v>
      </c>
      <c r="B515" t="s">
        <v>519</v>
      </c>
      <c r="C515">
        <v>0.452778984</v>
      </c>
      <c r="D515">
        <v>1.0402357266652642</v>
      </c>
    </row>
    <row r="516" spans="1:6" x14ac:dyDescent="0.3">
      <c r="A516" t="s">
        <v>666</v>
      </c>
      <c r="B516" t="s">
        <v>519</v>
      </c>
      <c r="C516">
        <v>106.78400000000001</v>
      </c>
      <c r="D516">
        <v>5.9855931124662962E-2</v>
      </c>
      <c r="E516">
        <v>20.367000000000001</v>
      </c>
      <c r="F516">
        <v>5.9855931124662962E-2</v>
      </c>
    </row>
    <row r="517" spans="1:6" x14ac:dyDescent="0.3">
      <c r="A517" t="s">
        <v>667</v>
      </c>
      <c r="B517" t="s">
        <v>519</v>
      </c>
      <c r="C517">
        <v>3.0909999999999997</v>
      </c>
      <c r="D517">
        <v>0.4706405693950178</v>
      </c>
    </row>
    <row r="518" spans="1:6" x14ac:dyDescent="0.3">
      <c r="A518" t="s">
        <v>668</v>
      </c>
      <c r="B518" t="s">
        <v>519</v>
      </c>
      <c r="C518">
        <v>1.2383799999999998</v>
      </c>
      <c r="D518">
        <v>0.58422541546213602</v>
      </c>
      <c r="E518">
        <v>0.318</v>
      </c>
      <c r="F518">
        <v>0.58349056603773586</v>
      </c>
    </row>
    <row r="519" spans="1:6" x14ac:dyDescent="0.3">
      <c r="A519" t="s">
        <v>669</v>
      </c>
      <c r="B519" t="s">
        <v>519</v>
      </c>
      <c r="C519">
        <v>3.56</v>
      </c>
      <c r="D519">
        <v>0.74502808988764058</v>
      </c>
      <c r="E519">
        <v>1.98</v>
      </c>
      <c r="F519">
        <v>0.67</v>
      </c>
    </row>
    <row r="520" spans="1:6" x14ac:dyDescent="0.3">
      <c r="A520" t="s">
        <v>670</v>
      </c>
      <c r="B520" t="s">
        <v>519</v>
      </c>
      <c r="C520">
        <v>1.8163</v>
      </c>
      <c r="D520">
        <v>0.9947007652920774</v>
      </c>
    </row>
    <row r="521" spans="1:6" x14ac:dyDescent="0.3">
      <c r="A521" t="s">
        <v>671</v>
      </c>
      <c r="B521" t="s">
        <v>519</v>
      </c>
      <c r="C521">
        <v>34.203999999999994</v>
      </c>
      <c r="D521">
        <v>0.2360408139398901</v>
      </c>
      <c r="E521">
        <v>18.22</v>
      </c>
      <c r="F521">
        <v>0.23758507135016468</v>
      </c>
    </row>
    <row r="522" spans="1:6" x14ac:dyDescent="0.3">
      <c r="A522" t="s">
        <v>672</v>
      </c>
      <c r="B522" t="s">
        <v>519</v>
      </c>
      <c r="C522">
        <v>3.79</v>
      </c>
      <c r="D522">
        <v>0.4241688654353562</v>
      </c>
    </row>
    <row r="523" spans="1:6" x14ac:dyDescent="0.3">
      <c r="A523" t="s">
        <v>673</v>
      </c>
      <c r="B523" t="s">
        <v>519</v>
      </c>
      <c r="C523">
        <v>0.31748500000000002</v>
      </c>
      <c r="D523">
        <v>1.6</v>
      </c>
    </row>
    <row r="524" spans="1:6" x14ac:dyDescent="0.3">
      <c r="A524" t="s">
        <v>674</v>
      </c>
      <c r="B524" t="s">
        <v>519</v>
      </c>
      <c r="C524">
        <v>0.74</v>
      </c>
      <c r="D524">
        <v>1.88</v>
      </c>
    </row>
    <row r="525" spans="1:6" x14ac:dyDescent="0.3">
      <c r="A525" t="s">
        <v>675</v>
      </c>
      <c r="B525" t="s">
        <v>519</v>
      </c>
      <c r="C525">
        <v>11.8</v>
      </c>
      <c r="D525">
        <v>0.3</v>
      </c>
    </row>
    <row r="526" spans="1:6" x14ac:dyDescent="0.3">
      <c r="A526" t="s">
        <v>676</v>
      </c>
      <c r="B526" t="s">
        <v>519</v>
      </c>
      <c r="C526">
        <v>0.32</v>
      </c>
      <c r="D526">
        <v>0.6</v>
      </c>
    </row>
    <row r="527" spans="1:6" x14ac:dyDescent="0.3">
      <c r="A527" t="s">
        <v>677</v>
      </c>
      <c r="B527" t="s">
        <v>519</v>
      </c>
      <c r="C527">
        <v>7.3446989999999994</v>
      </c>
      <c r="D527">
        <v>1.8077087783992238</v>
      </c>
    </row>
    <row r="528" spans="1:6" x14ac:dyDescent="0.3">
      <c r="A528" t="s">
        <v>678</v>
      </c>
      <c r="B528" t="s">
        <v>519</v>
      </c>
      <c r="C528">
        <v>5</v>
      </c>
      <c r="D528">
        <v>0.33</v>
      </c>
    </row>
    <row r="529" spans="1:6" x14ac:dyDescent="0.3">
      <c r="A529" t="s">
        <v>679</v>
      </c>
      <c r="B529" t="s">
        <v>519</v>
      </c>
      <c r="C529">
        <v>12.100864999999999</v>
      </c>
      <c r="D529">
        <v>0.44657104182221691</v>
      </c>
      <c r="E529">
        <v>0.75583000000000022</v>
      </c>
      <c r="F529">
        <v>1.4182517761930589</v>
      </c>
    </row>
    <row r="530" spans="1:6" x14ac:dyDescent="0.3">
      <c r="A530" t="s">
        <v>680</v>
      </c>
      <c r="B530" t="s">
        <v>519</v>
      </c>
      <c r="C530">
        <v>1.32</v>
      </c>
      <c r="D530">
        <v>0.87</v>
      </c>
    </row>
    <row r="531" spans="1:6" x14ac:dyDescent="0.3">
      <c r="A531" t="s">
        <v>681</v>
      </c>
      <c r="B531" t="s">
        <v>519</v>
      </c>
      <c r="C531">
        <v>179.363</v>
      </c>
      <c r="D531">
        <v>0.03</v>
      </c>
    </row>
    <row r="532" spans="1:6" x14ac:dyDescent="0.3">
      <c r="A532" t="s">
        <v>682</v>
      </c>
      <c r="B532" t="s">
        <v>519</v>
      </c>
      <c r="C532">
        <v>0.48499999999999999</v>
      </c>
      <c r="D532">
        <v>0.92657731958762879</v>
      </c>
    </row>
    <row r="533" spans="1:6" x14ac:dyDescent="0.3">
      <c r="A533" t="s">
        <v>683</v>
      </c>
      <c r="B533" t="s">
        <v>519</v>
      </c>
      <c r="C533">
        <v>31.94</v>
      </c>
      <c r="D533">
        <v>0.66</v>
      </c>
    </row>
    <row r="534" spans="1:6" x14ac:dyDescent="0.3">
      <c r="A534" t="s">
        <v>684</v>
      </c>
      <c r="B534" t="s">
        <v>519</v>
      </c>
      <c r="C534">
        <v>151</v>
      </c>
      <c r="D534">
        <v>0.23762251655629138</v>
      </c>
    </row>
    <row r="535" spans="1:6" x14ac:dyDescent="0.3">
      <c r="A535" t="s">
        <v>685</v>
      </c>
      <c r="B535" t="s">
        <v>519</v>
      </c>
      <c r="C535">
        <v>27.75</v>
      </c>
      <c r="D535">
        <v>0.33757477477477482</v>
      </c>
    </row>
    <row r="536" spans="1:6" x14ac:dyDescent="0.3">
      <c r="A536" t="s">
        <v>686</v>
      </c>
      <c r="B536" t="s">
        <v>519</v>
      </c>
      <c r="C536">
        <v>4.3769999999999998</v>
      </c>
      <c r="D536">
        <v>1.1801165181631257</v>
      </c>
    </row>
    <row r="537" spans="1:6" x14ac:dyDescent="0.3">
      <c r="A537" t="s">
        <v>687</v>
      </c>
      <c r="B537" t="s">
        <v>519</v>
      </c>
      <c r="C537">
        <v>0.19899999999999998</v>
      </c>
      <c r="D537">
        <v>1.9648743718592967</v>
      </c>
    </row>
    <row r="538" spans="1:6" x14ac:dyDescent="0.3">
      <c r="A538" t="s">
        <v>688</v>
      </c>
      <c r="B538" t="s">
        <v>519</v>
      </c>
      <c r="C538">
        <v>11.21</v>
      </c>
      <c r="D538">
        <v>0.39918822479928628</v>
      </c>
    </row>
    <row r="539" spans="1:6" x14ac:dyDescent="0.3">
      <c r="A539" t="s">
        <v>689</v>
      </c>
      <c r="B539" t="s">
        <v>519</v>
      </c>
      <c r="C539">
        <v>0.20399999999999999</v>
      </c>
      <c r="D539">
        <v>1.6</v>
      </c>
    </row>
    <row r="540" spans="1:6" x14ac:dyDescent="0.3">
      <c r="A540" t="s">
        <v>690</v>
      </c>
      <c r="B540" t="s">
        <v>519</v>
      </c>
      <c r="C540">
        <v>453.42200000000003</v>
      </c>
      <c r="D540">
        <v>4.7741132984283959E-2</v>
      </c>
    </row>
    <row r="541" spans="1:6" x14ac:dyDescent="0.3">
      <c r="A541" t="s">
        <v>691</v>
      </c>
      <c r="B541" t="s">
        <v>519</v>
      </c>
      <c r="C541">
        <v>20.042000000000002</v>
      </c>
      <c r="D541">
        <v>0.57677377507234795</v>
      </c>
    </row>
    <row r="542" spans="1:6" x14ac:dyDescent="0.3">
      <c r="A542" t="s">
        <v>692</v>
      </c>
      <c r="B542" t="s">
        <v>519</v>
      </c>
      <c r="C542">
        <v>181</v>
      </c>
      <c r="D542">
        <v>0.28000000000000003</v>
      </c>
    </row>
    <row r="543" spans="1:6" x14ac:dyDescent="0.3">
      <c r="A543" t="s">
        <v>693</v>
      </c>
      <c r="B543" t="s">
        <v>519</v>
      </c>
      <c r="C543">
        <v>3.1219999999999999</v>
      </c>
      <c r="D543">
        <v>1.7619730941704035</v>
      </c>
    </row>
    <row r="544" spans="1:6" x14ac:dyDescent="0.3">
      <c r="A544" t="s">
        <v>694</v>
      </c>
      <c r="B544" t="s">
        <v>519</v>
      </c>
      <c r="C544">
        <v>1.219535</v>
      </c>
      <c r="D544">
        <v>1.5467869310843885</v>
      </c>
    </row>
    <row r="545" spans="1:6" x14ac:dyDescent="0.3">
      <c r="A545" t="s">
        <v>695</v>
      </c>
      <c r="B545" t="s">
        <v>519</v>
      </c>
      <c r="C545">
        <v>201.761</v>
      </c>
      <c r="D545">
        <v>0.10037797559693239</v>
      </c>
      <c r="E545">
        <v>91.447000000000003</v>
      </c>
      <c r="F545">
        <v>0.10037797559693239</v>
      </c>
    </row>
    <row r="546" spans="1:6" x14ac:dyDescent="0.3">
      <c r="A546" t="s">
        <v>696</v>
      </c>
      <c r="B546" t="s">
        <v>519</v>
      </c>
      <c r="C546">
        <v>14.35</v>
      </c>
      <c r="D546">
        <v>1.1033101045296168</v>
      </c>
    </row>
    <row r="547" spans="1:6" x14ac:dyDescent="0.3">
      <c r="A547" t="s">
        <v>697</v>
      </c>
      <c r="B547" t="s">
        <v>519</v>
      </c>
      <c r="C547">
        <v>0.226796</v>
      </c>
      <c r="D547">
        <v>1</v>
      </c>
    </row>
    <row r="548" spans="1:6" x14ac:dyDescent="0.3">
      <c r="A548" t="s">
        <v>698</v>
      </c>
      <c r="B548" t="s">
        <v>519</v>
      </c>
      <c r="C548">
        <v>7.8630000000000004</v>
      </c>
      <c r="D548">
        <v>0.12449955487727331</v>
      </c>
    </row>
    <row r="549" spans="1:6" x14ac:dyDescent="0.3">
      <c r="A549" t="s">
        <v>699</v>
      </c>
      <c r="B549" t="s">
        <v>519</v>
      </c>
      <c r="C549">
        <v>33.199999999999996</v>
      </c>
      <c r="D549">
        <v>0.43798192771084343</v>
      </c>
    </row>
    <row r="550" spans="1:6" x14ac:dyDescent="0.3">
      <c r="A550" t="s">
        <v>700</v>
      </c>
      <c r="B550" t="s">
        <v>519</v>
      </c>
      <c r="C550">
        <v>3.2652E-2</v>
      </c>
      <c r="D550">
        <v>0.32500000000000001</v>
      </c>
    </row>
    <row r="551" spans="1:6" x14ac:dyDescent="0.3">
      <c r="A551" t="s">
        <v>701</v>
      </c>
      <c r="B551" t="s">
        <v>519</v>
      </c>
      <c r="C551">
        <v>29.4</v>
      </c>
      <c r="D551">
        <v>1.2078231292517008</v>
      </c>
    </row>
    <row r="552" spans="1:6" x14ac:dyDescent="0.3">
      <c r="A552" t="s">
        <v>702</v>
      </c>
      <c r="B552" t="s">
        <v>519</v>
      </c>
      <c r="C552">
        <v>1.7880912</v>
      </c>
      <c r="D552">
        <v>0.7409284627092847</v>
      </c>
    </row>
    <row r="553" spans="1:6" x14ac:dyDescent="0.3">
      <c r="A553" t="s">
        <v>703</v>
      </c>
      <c r="B553" t="s">
        <v>519</v>
      </c>
      <c r="C553">
        <v>70.289999999999992</v>
      </c>
      <c r="D553">
        <v>0.98583895290937551</v>
      </c>
      <c r="E553">
        <v>5.4729999999999999</v>
      </c>
      <c r="F553">
        <v>1.87</v>
      </c>
    </row>
    <row r="554" spans="1:6" x14ac:dyDescent="0.3">
      <c r="A554" t="s">
        <v>704</v>
      </c>
      <c r="B554" t="s">
        <v>519</v>
      </c>
      <c r="C554">
        <v>3</v>
      </c>
      <c r="D554">
        <v>0.6</v>
      </c>
    </row>
    <row r="555" spans="1:6" x14ac:dyDescent="0.3">
      <c r="A555" t="s">
        <v>705</v>
      </c>
      <c r="B555" t="s">
        <v>519</v>
      </c>
      <c r="C555">
        <v>0.18099999999999999</v>
      </c>
      <c r="D555">
        <v>1.7</v>
      </c>
    </row>
    <row r="556" spans="1:6" x14ac:dyDescent="0.3">
      <c r="A556" t="s">
        <v>706</v>
      </c>
      <c r="B556" t="s">
        <v>519</v>
      </c>
      <c r="C556">
        <v>198.780384</v>
      </c>
      <c r="D556">
        <v>3.2907915340378867E-2</v>
      </c>
    </row>
    <row r="557" spans="1:6" x14ac:dyDescent="0.3">
      <c r="A557" t="s">
        <v>707</v>
      </c>
      <c r="B557" t="s">
        <v>519</v>
      </c>
      <c r="C557">
        <v>0.05</v>
      </c>
      <c r="D557">
        <v>2</v>
      </c>
    </row>
    <row r="558" spans="1:6" x14ac:dyDescent="0.3">
      <c r="A558" t="s">
        <v>708</v>
      </c>
      <c r="B558" t="s">
        <v>519</v>
      </c>
      <c r="C558">
        <v>0.40728799999999998</v>
      </c>
      <c r="D558">
        <v>0.65</v>
      </c>
    </row>
    <row r="559" spans="1:6" x14ac:dyDescent="0.3">
      <c r="A559" t="s">
        <v>709</v>
      </c>
      <c r="B559" t="s">
        <v>519</v>
      </c>
      <c r="C559">
        <v>633.69999999999993</v>
      </c>
      <c r="D559">
        <v>0.18790942086160645</v>
      </c>
      <c r="E559">
        <v>506.4</v>
      </c>
      <c r="F559">
        <v>0.19598183254344392</v>
      </c>
    </row>
    <row r="560" spans="1:6" x14ac:dyDescent="0.3">
      <c r="A560" t="s">
        <v>710</v>
      </c>
      <c r="B560" t="s">
        <v>519</v>
      </c>
      <c r="C560">
        <v>15.2</v>
      </c>
      <c r="D560">
        <v>0.05</v>
      </c>
    </row>
    <row r="561" spans="1:6" x14ac:dyDescent="0.3">
      <c r="A561" t="s">
        <v>711</v>
      </c>
      <c r="B561" t="s">
        <v>519</v>
      </c>
      <c r="C561">
        <v>436.61690900000002</v>
      </c>
      <c r="D561">
        <v>0.27614898497666751</v>
      </c>
      <c r="E561">
        <v>79.672018999999992</v>
      </c>
      <c r="F561">
        <v>0.29356048415190777</v>
      </c>
    </row>
    <row r="562" spans="1:6" x14ac:dyDescent="0.3">
      <c r="A562" t="s">
        <v>712</v>
      </c>
      <c r="B562" t="s">
        <v>519</v>
      </c>
      <c r="C562">
        <v>0.85601799999999995</v>
      </c>
      <c r="D562">
        <v>0.7485710113572378</v>
      </c>
    </row>
    <row r="563" spans="1:6" x14ac:dyDescent="0.3">
      <c r="A563" t="s">
        <v>713</v>
      </c>
      <c r="B563" t="s">
        <v>519</v>
      </c>
      <c r="C563">
        <v>0.32540000000000002</v>
      </c>
      <c r="D563">
        <v>0.10199999999999999</v>
      </c>
    </row>
    <row r="564" spans="1:6" x14ac:dyDescent="0.3">
      <c r="A564" t="s">
        <v>714</v>
      </c>
      <c r="B564" t="s">
        <v>519</v>
      </c>
      <c r="C564">
        <v>20.704999999999998</v>
      </c>
      <c r="D564">
        <v>0.45292344844240523</v>
      </c>
    </row>
    <row r="565" spans="1:6" x14ac:dyDescent="0.3">
      <c r="A565" t="s">
        <v>715</v>
      </c>
      <c r="B565" t="s">
        <v>519</v>
      </c>
      <c r="C565">
        <v>9.75</v>
      </c>
      <c r="D565">
        <v>0.8917846153846154</v>
      </c>
      <c r="E565">
        <v>4.66</v>
      </c>
      <c r="F565">
        <v>0.95</v>
      </c>
    </row>
    <row r="566" spans="1:6" x14ac:dyDescent="0.3">
      <c r="A566" t="s">
        <v>716</v>
      </c>
      <c r="B566" t="s">
        <v>519</v>
      </c>
      <c r="C566">
        <v>0.57000000000000006</v>
      </c>
      <c r="D566">
        <v>0.79</v>
      </c>
    </row>
    <row r="567" spans="1:6" x14ac:dyDescent="0.3">
      <c r="A567" t="s">
        <v>717</v>
      </c>
      <c r="B567" t="s">
        <v>519</v>
      </c>
      <c r="C567">
        <v>131.95599999999999</v>
      </c>
      <c r="D567">
        <v>0.76611188578010858</v>
      </c>
      <c r="E567">
        <v>61.55</v>
      </c>
      <c r="F567">
        <v>0.82</v>
      </c>
    </row>
    <row r="568" spans="1:6" x14ac:dyDescent="0.3">
      <c r="A568" t="s">
        <v>718</v>
      </c>
      <c r="B568" t="s">
        <v>519</v>
      </c>
      <c r="C568">
        <v>18.100000000000001</v>
      </c>
      <c r="D568">
        <v>0.5</v>
      </c>
    </row>
    <row r="569" spans="1:6" x14ac:dyDescent="0.3">
      <c r="A569" t="s">
        <v>719</v>
      </c>
      <c r="B569" t="s">
        <v>519</v>
      </c>
      <c r="C569">
        <v>2.29</v>
      </c>
      <c r="D569">
        <v>0.18</v>
      </c>
    </row>
    <row r="570" spans="1:6" x14ac:dyDescent="0.3">
      <c r="A570" t="s">
        <v>720</v>
      </c>
      <c r="B570" t="s">
        <v>519</v>
      </c>
      <c r="C570">
        <v>58.055999999999997</v>
      </c>
      <c r="D570">
        <v>8.4851178172798677E-2</v>
      </c>
    </row>
    <row r="571" spans="1:6" x14ac:dyDescent="0.3">
      <c r="A571" t="s">
        <v>721</v>
      </c>
      <c r="B571" t="s">
        <v>519</v>
      </c>
      <c r="C571">
        <v>30.921999999999997</v>
      </c>
      <c r="D571">
        <v>3.9651117090425375E-2</v>
      </c>
      <c r="E571">
        <v>33.076999999999998</v>
      </c>
      <c r="F571">
        <v>3.9651117090425375E-2</v>
      </c>
    </row>
    <row r="572" spans="1:6" x14ac:dyDescent="0.3">
      <c r="A572" t="s">
        <v>722</v>
      </c>
      <c r="B572" t="s">
        <v>519</v>
      </c>
      <c r="C572">
        <v>1.8</v>
      </c>
      <c r="D572">
        <v>0.25</v>
      </c>
    </row>
    <row r="573" spans="1:6" x14ac:dyDescent="0.3">
      <c r="A573" t="s">
        <v>723</v>
      </c>
      <c r="B573" t="s">
        <v>519</v>
      </c>
      <c r="C573">
        <v>1.01</v>
      </c>
      <c r="D573">
        <v>0.5</v>
      </c>
    </row>
    <row r="574" spans="1:6" x14ac:dyDescent="0.3">
      <c r="A574" t="s">
        <v>724</v>
      </c>
      <c r="B574" t="s">
        <v>519</v>
      </c>
      <c r="C574">
        <v>0.46</v>
      </c>
      <c r="D574">
        <v>0.6</v>
      </c>
    </row>
    <row r="575" spans="1:6" x14ac:dyDescent="0.3">
      <c r="A575" t="s">
        <v>725</v>
      </c>
      <c r="B575" t="s">
        <v>519</v>
      </c>
      <c r="C575">
        <v>271.83999999999997</v>
      </c>
      <c r="D575">
        <v>0.16</v>
      </c>
    </row>
    <row r="576" spans="1:6" x14ac:dyDescent="0.3">
      <c r="A576" t="s">
        <v>726</v>
      </c>
      <c r="B576" t="s">
        <v>519</v>
      </c>
      <c r="C576">
        <v>2.4572249999999998</v>
      </c>
      <c r="D576">
        <v>0.60838377844926705</v>
      </c>
    </row>
    <row r="577" spans="1:4" x14ac:dyDescent="0.3">
      <c r="A577" t="s">
        <v>727</v>
      </c>
      <c r="B577" t="s">
        <v>519</v>
      </c>
      <c r="C577">
        <v>703.06</v>
      </c>
      <c r="D577">
        <v>3.9698769792051884E-2</v>
      </c>
    </row>
    <row r="578" spans="1:4" x14ac:dyDescent="0.3">
      <c r="A578" t="s">
        <v>728</v>
      </c>
      <c r="B578" t="s">
        <v>519</v>
      </c>
      <c r="C578">
        <v>41.390716999999988</v>
      </c>
      <c r="D578">
        <v>0.93852759796357277</v>
      </c>
    </row>
    <row r="579" spans="1:4" x14ac:dyDescent="0.3">
      <c r="A579" t="s">
        <v>729</v>
      </c>
      <c r="B579" t="s">
        <v>519</v>
      </c>
      <c r="C579">
        <v>86.8</v>
      </c>
      <c r="D579">
        <v>0.31</v>
      </c>
    </row>
    <row r="580" spans="1:4" x14ac:dyDescent="0.3">
      <c r="A580" t="s">
        <v>730</v>
      </c>
      <c r="B580" t="s">
        <v>519</v>
      </c>
      <c r="C580">
        <v>230.251</v>
      </c>
      <c r="D580">
        <v>0.22471724335616347</v>
      </c>
    </row>
    <row r="581" spans="1:4" x14ac:dyDescent="0.3">
      <c r="A581" t="s">
        <v>731</v>
      </c>
      <c r="B581" t="s">
        <v>519</v>
      </c>
      <c r="C581">
        <v>0.34</v>
      </c>
      <c r="D581">
        <v>1.79</v>
      </c>
    </row>
    <row r="582" spans="1:4" x14ac:dyDescent="0.3">
      <c r="A582" t="s">
        <v>732</v>
      </c>
      <c r="B582" t="s">
        <v>519</v>
      </c>
      <c r="C582">
        <v>42.46</v>
      </c>
      <c r="D582">
        <v>0.92</v>
      </c>
    </row>
    <row r="583" spans="1:4" x14ac:dyDescent="0.3">
      <c r="A583" t="s">
        <v>733</v>
      </c>
      <c r="B583" t="s">
        <v>519</v>
      </c>
      <c r="C583">
        <v>9.2609999999999998E-2</v>
      </c>
      <c r="D583">
        <v>0.27</v>
      </c>
    </row>
    <row r="584" spans="1:4" x14ac:dyDescent="0.3">
      <c r="A584" t="s">
        <v>734</v>
      </c>
      <c r="B584" t="s">
        <v>519</v>
      </c>
      <c r="C584">
        <v>0.36</v>
      </c>
      <c r="D584">
        <v>1.36</v>
      </c>
    </row>
    <row r="585" spans="1:4" x14ac:dyDescent="0.3">
      <c r="A585" t="s">
        <v>735</v>
      </c>
      <c r="B585" t="s">
        <v>519</v>
      </c>
      <c r="C585">
        <v>2.7</v>
      </c>
      <c r="D585">
        <v>0.5</v>
      </c>
    </row>
    <row r="586" spans="1:4" x14ac:dyDescent="0.3">
      <c r="A586" t="s">
        <v>736</v>
      </c>
      <c r="B586" t="s">
        <v>519</v>
      </c>
      <c r="C586">
        <v>0.35099999999999998</v>
      </c>
      <c r="D586">
        <v>0.7</v>
      </c>
    </row>
    <row r="587" spans="1:4" x14ac:dyDescent="0.3">
      <c r="A587" t="s">
        <v>737</v>
      </c>
      <c r="B587" t="s">
        <v>519</v>
      </c>
      <c r="C587">
        <v>1.55</v>
      </c>
      <c r="D587">
        <v>1.1296774193548387</v>
      </c>
    </row>
    <row r="588" spans="1:4" x14ac:dyDescent="0.3">
      <c r="A588" t="s">
        <v>738</v>
      </c>
      <c r="B588" t="s">
        <v>519</v>
      </c>
      <c r="C588">
        <v>2.63E-3</v>
      </c>
      <c r="D588">
        <v>5</v>
      </c>
    </row>
    <row r="589" spans="1:4" x14ac:dyDescent="0.3">
      <c r="A589" t="s">
        <v>739</v>
      </c>
      <c r="B589" t="s">
        <v>519</v>
      </c>
      <c r="C589">
        <v>1</v>
      </c>
      <c r="D589">
        <v>1</v>
      </c>
    </row>
    <row r="590" spans="1:4" x14ac:dyDescent="0.3">
      <c r="A590" t="s">
        <v>740</v>
      </c>
      <c r="B590" t="s">
        <v>519</v>
      </c>
      <c r="C590">
        <v>2.81</v>
      </c>
      <c r="D590">
        <v>1.0524199288256229</v>
      </c>
    </row>
    <row r="591" spans="1:4" x14ac:dyDescent="0.3">
      <c r="A591" t="s">
        <v>741</v>
      </c>
      <c r="B591" t="s">
        <v>519</v>
      </c>
      <c r="C591">
        <v>13.17</v>
      </c>
      <c r="D591">
        <v>0.10352315869400153</v>
      </c>
    </row>
    <row r="592" spans="1:4" x14ac:dyDescent="0.3">
      <c r="A592" t="s">
        <v>742</v>
      </c>
      <c r="B592" t="s">
        <v>519</v>
      </c>
      <c r="C592">
        <v>1.46</v>
      </c>
      <c r="D592">
        <v>0.84</v>
      </c>
    </row>
    <row r="593" spans="1:6" x14ac:dyDescent="0.3">
      <c r="A593" t="s">
        <v>743</v>
      </c>
      <c r="B593" t="s">
        <v>519</v>
      </c>
      <c r="C593">
        <v>0.3</v>
      </c>
      <c r="D593">
        <v>0.5</v>
      </c>
    </row>
    <row r="594" spans="1:6" x14ac:dyDescent="0.3">
      <c r="A594" t="s">
        <v>744</v>
      </c>
      <c r="B594" t="s">
        <v>519</v>
      </c>
      <c r="C594">
        <v>70</v>
      </c>
      <c r="D594">
        <v>0.15</v>
      </c>
    </row>
    <row r="595" spans="1:6" x14ac:dyDescent="0.3">
      <c r="A595" t="s">
        <v>745</v>
      </c>
      <c r="B595" t="s">
        <v>519</v>
      </c>
      <c r="C595">
        <v>1.2802</v>
      </c>
      <c r="D595">
        <v>2.52</v>
      </c>
    </row>
    <row r="596" spans="1:6" x14ac:dyDescent="0.3">
      <c r="A596" t="s">
        <v>746</v>
      </c>
      <c r="B596" t="s">
        <v>519</v>
      </c>
      <c r="C596">
        <v>19.367000000000001</v>
      </c>
      <c r="D596">
        <v>0.37</v>
      </c>
    </row>
    <row r="597" spans="1:6" x14ac:dyDescent="0.3">
      <c r="A597" t="s">
        <v>747</v>
      </c>
      <c r="B597" t="s">
        <v>519</v>
      </c>
      <c r="C597">
        <v>298.3</v>
      </c>
      <c r="D597">
        <v>0.26400603419376467</v>
      </c>
    </row>
    <row r="598" spans="1:6" x14ac:dyDescent="0.3">
      <c r="A598" t="s">
        <v>748</v>
      </c>
      <c r="B598" t="s">
        <v>519</v>
      </c>
      <c r="C598">
        <v>1.7553077135999999</v>
      </c>
      <c r="D598">
        <v>1.5877455509769944</v>
      </c>
    </row>
    <row r="599" spans="1:6" x14ac:dyDescent="0.3">
      <c r="A599" t="s">
        <v>749</v>
      </c>
      <c r="B599" t="s">
        <v>519</v>
      </c>
      <c r="C599">
        <v>789.3</v>
      </c>
      <c r="D599">
        <v>0.17166476624857471</v>
      </c>
    </row>
    <row r="600" spans="1:6" x14ac:dyDescent="0.3">
      <c r="A600" t="s">
        <v>750</v>
      </c>
      <c r="B600" t="s">
        <v>519</v>
      </c>
      <c r="C600">
        <v>206</v>
      </c>
      <c r="D600">
        <v>0.73</v>
      </c>
    </row>
    <row r="601" spans="1:6" x14ac:dyDescent="0.3">
      <c r="A601" t="s">
        <v>751</v>
      </c>
      <c r="B601" t="s">
        <v>519</v>
      </c>
      <c r="C601">
        <v>0.1</v>
      </c>
      <c r="D601">
        <v>1.43</v>
      </c>
    </row>
    <row r="602" spans="1:6" x14ac:dyDescent="0.3">
      <c r="A602" t="s">
        <v>752</v>
      </c>
      <c r="B602" t="s">
        <v>519</v>
      </c>
      <c r="C602">
        <v>15.753</v>
      </c>
      <c r="D602">
        <v>0.36211629949878937</v>
      </c>
    </row>
    <row r="603" spans="1:6" x14ac:dyDescent="0.3">
      <c r="A603" t="s">
        <v>753</v>
      </c>
      <c r="B603" t="s">
        <v>519</v>
      </c>
      <c r="C603">
        <v>23</v>
      </c>
      <c r="D603">
        <v>0.2</v>
      </c>
    </row>
    <row r="604" spans="1:6" x14ac:dyDescent="0.3">
      <c r="A604" t="s">
        <v>754</v>
      </c>
      <c r="B604" t="s">
        <v>519</v>
      </c>
      <c r="C604">
        <v>0.48158099999999998</v>
      </c>
      <c r="D604">
        <v>0.27</v>
      </c>
    </row>
    <row r="605" spans="1:6" x14ac:dyDescent="0.3">
      <c r="A605" t="s">
        <v>755</v>
      </c>
      <c r="B605" t="s">
        <v>519</v>
      </c>
      <c r="C605">
        <v>0.30391200000000002</v>
      </c>
      <c r="D605">
        <v>1.68</v>
      </c>
    </row>
    <row r="606" spans="1:6" x14ac:dyDescent="0.3">
      <c r="A606" t="s">
        <v>756</v>
      </c>
      <c r="B606" t="s">
        <v>519</v>
      </c>
      <c r="C606">
        <v>36.46</v>
      </c>
      <c r="D606">
        <v>0.93069391113549083</v>
      </c>
      <c r="E606">
        <v>10.43</v>
      </c>
      <c r="F606">
        <v>0.76</v>
      </c>
    </row>
    <row r="607" spans="1:6" x14ac:dyDescent="0.3">
      <c r="A607" t="s">
        <v>757</v>
      </c>
      <c r="B607" t="s">
        <v>519</v>
      </c>
      <c r="C607">
        <v>83.632999999999996</v>
      </c>
      <c r="D607">
        <v>0.92637559336625508</v>
      </c>
      <c r="E607">
        <v>8.6669999999999998</v>
      </c>
      <c r="F607">
        <v>1.79</v>
      </c>
    </row>
    <row r="608" spans="1:6" x14ac:dyDescent="0.3">
      <c r="A608" t="s">
        <v>758</v>
      </c>
      <c r="B608" t="s">
        <v>519</v>
      </c>
      <c r="C608">
        <v>0.375</v>
      </c>
      <c r="D608">
        <v>0.5</v>
      </c>
    </row>
    <row r="609" spans="1:6" x14ac:dyDescent="0.3">
      <c r="A609" t="s">
        <v>759</v>
      </c>
      <c r="B609" t="s">
        <v>519</v>
      </c>
      <c r="C609">
        <v>200.9</v>
      </c>
      <c r="D609">
        <v>6.1256645097063217E-2</v>
      </c>
    </row>
    <row r="610" spans="1:6" x14ac:dyDescent="0.3">
      <c r="A610" t="s">
        <v>760</v>
      </c>
      <c r="B610" t="s">
        <v>519</v>
      </c>
      <c r="C610">
        <v>1820.8000000000002</v>
      </c>
      <c r="D610">
        <v>0.32305085676625656</v>
      </c>
      <c r="E610">
        <v>293.37712099999999</v>
      </c>
      <c r="F610">
        <v>0.35571316659351904</v>
      </c>
    </row>
    <row r="611" spans="1:6" x14ac:dyDescent="0.3">
      <c r="A611" t="s">
        <v>761</v>
      </c>
      <c r="B611" t="s">
        <v>519</v>
      </c>
      <c r="C611">
        <v>25</v>
      </c>
      <c r="D611">
        <v>0.35</v>
      </c>
    </row>
    <row r="612" spans="1:6" x14ac:dyDescent="0.3">
      <c r="A612" t="s">
        <v>762</v>
      </c>
      <c r="B612" t="s">
        <v>519</v>
      </c>
      <c r="C612">
        <v>4.9890499999999998</v>
      </c>
      <c r="D612">
        <v>0.5</v>
      </c>
    </row>
    <row r="613" spans="1:6" x14ac:dyDescent="0.3">
      <c r="A613" t="s">
        <v>763</v>
      </c>
      <c r="B613" t="s">
        <v>519</v>
      </c>
      <c r="C613">
        <v>0.94135499999999994</v>
      </c>
      <c r="D613">
        <v>3.0000000000000002E-2</v>
      </c>
      <c r="E613">
        <v>0.20435500000000001</v>
      </c>
      <c r="F613">
        <v>0.03</v>
      </c>
    </row>
    <row r="614" spans="1:6" x14ac:dyDescent="0.3">
      <c r="A614" t="s">
        <v>764</v>
      </c>
      <c r="B614" t="s">
        <v>519</v>
      </c>
      <c r="C614">
        <v>33.6</v>
      </c>
      <c r="D614">
        <v>3.92</v>
      </c>
    </row>
    <row r="615" spans="1:6" x14ac:dyDescent="0.3">
      <c r="A615" t="s">
        <v>765</v>
      </c>
      <c r="B615" t="s">
        <v>519</v>
      </c>
      <c r="C615">
        <v>0.18143999999999999</v>
      </c>
      <c r="D615">
        <v>2</v>
      </c>
    </row>
    <row r="616" spans="1:6" x14ac:dyDescent="0.3">
      <c r="A616" t="s">
        <v>766</v>
      </c>
      <c r="B616" t="s">
        <v>519</v>
      </c>
      <c r="C616">
        <v>196.43</v>
      </c>
      <c r="D616">
        <v>0.09</v>
      </c>
    </row>
    <row r="617" spans="1:6" x14ac:dyDescent="0.3">
      <c r="A617" t="s">
        <v>767</v>
      </c>
      <c r="B617" t="s">
        <v>519</v>
      </c>
      <c r="C617">
        <v>0.48</v>
      </c>
      <c r="D617">
        <v>0.4</v>
      </c>
    </row>
    <row r="618" spans="1:6" x14ac:dyDescent="0.3">
      <c r="A618" t="s">
        <v>768</v>
      </c>
      <c r="B618" t="s">
        <v>519</v>
      </c>
      <c r="C618">
        <v>0.125193</v>
      </c>
      <c r="D618">
        <v>0.36</v>
      </c>
    </row>
    <row r="619" spans="1:6" x14ac:dyDescent="0.3">
      <c r="A619" t="s">
        <v>769</v>
      </c>
      <c r="B619" t="s">
        <v>519</v>
      </c>
      <c r="C619">
        <v>127.25055</v>
      </c>
      <c r="D619">
        <v>0.06</v>
      </c>
    </row>
    <row r="620" spans="1:6" x14ac:dyDescent="0.3">
      <c r="A620" t="s">
        <v>770</v>
      </c>
      <c r="B620" t="s">
        <v>519</v>
      </c>
      <c r="C620">
        <v>1</v>
      </c>
      <c r="D620">
        <v>1.97</v>
      </c>
    </row>
    <row r="621" spans="1:6" x14ac:dyDescent="0.3">
      <c r="A621" t="s">
        <v>771</v>
      </c>
      <c r="B621" t="s">
        <v>519</v>
      </c>
      <c r="C621">
        <v>2.3139080000000001</v>
      </c>
      <c r="D621">
        <v>0.21</v>
      </c>
    </row>
    <row r="622" spans="1:6" x14ac:dyDescent="0.3">
      <c r="A622" t="s">
        <v>772</v>
      </c>
      <c r="B622" t="s">
        <v>519</v>
      </c>
      <c r="C622">
        <v>0.25310880000000002</v>
      </c>
      <c r="D622">
        <v>0.77</v>
      </c>
    </row>
    <row r="623" spans="1:6" x14ac:dyDescent="0.3">
      <c r="A623" t="s">
        <v>773</v>
      </c>
      <c r="B623" t="s">
        <v>519</v>
      </c>
      <c r="C623">
        <v>9.8884799999999995E-2</v>
      </c>
      <c r="D623">
        <v>0.26</v>
      </c>
    </row>
    <row r="624" spans="1:6" x14ac:dyDescent="0.3">
      <c r="A624" t="s">
        <v>774</v>
      </c>
      <c r="B624" t="s">
        <v>519</v>
      </c>
      <c r="C624">
        <v>1.06</v>
      </c>
      <c r="D624">
        <v>0.7</v>
      </c>
    </row>
    <row r="625" spans="1:6" x14ac:dyDescent="0.3">
      <c r="A625" t="s">
        <v>775</v>
      </c>
      <c r="B625" t="s">
        <v>519</v>
      </c>
      <c r="C625">
        <v>4.935168</v>
      </c>
      <c r="D625">
        <v>1.49</v>
      </c>
    </row>
    <row r="626" spans="1:6" x14ac:dyDescent="0.3">
      <c r="A626" t="s">
        <v>776</v>
      </c>
      <c r="B626" t="s">
        <v>519</v>
      </c>
      <c r="C626">
        <v>0.21279999999999999</v>
      </c>
      <c r="D626">
        <v>0.68704887218045119</v>
      </c>
    </row>
    <row r="627" spans="1:6" x14ac:dyDescent="0.3">
      <c r="A627" t="s">
        <v>777</v>
      </c>
      <c r="B627" t="s">
        <v>519</v>
      </c>
      <c r="C627">
        <v>17.148137999999999</v>
      </c>
      <c r="D627">
        <v>1.23</v>
      </c>
    </row>
    <row r="628" spans="1:6" x14ac:dyDescent="0.3">
      <c r="A628" t="s">
        <v>778</v>
      </c>
      <c r="B628" t="s">
        <v>519</v>
      </c>
      <c r="C628">
        <v>0.10885</v>
      </c>
      <c r="D628">
        <v>1.45</v>
      </c>
    </row>
    <row r="629" spans="1:6" x14ac:dyDescent="0.3">
      <c r="A629" t="s">
        <v>779</v>
      </c>
      <c r="B629" t="s">
        <v>519</v>
      </c>
      <c r="C629">
        <v>1878.8102819999999</v>
      </c>
      <c r="D629">
        <v>0.24276880153352279</v>
      </c>
      <c r="E629">
        <v>940.81</v>
      </c>
      <c r="F629">
        <v>0.27</v>
      </c>
    </row>
    <row r="630" spans="1:6" x14ac:dyDescent="0.3">
      <c r="A630" t="s">
        <v>780</v>
      </c>
      <c r="B630" t="s">
        <v>519</v>
      </c>
      <c r="C630">
        <v>0.224</v>
      </c>
      <c r="D630">
        <v>0.2</v>
      </c>
    </row>
    <row r="631" spans="1:6" x14ac:dyDescent="0.3">
      <c r="A631" t="s">
        <v>781</v>
      </c>
      <c r="B631" t="s">
        <v>519</v>
      </c>
      <c r="C631">
        <v>5.4470000000000001</v>
      </c>
      <c r="D631">
        <v>1.2</v>
      </c>
    </row>
    <row r="632" spans="1:6" x14ac:dyDescent="0.3">
      <c r="A632" t="s">
        <v>782</v>
      </c>
      <c r="B632" t="s">
        <v>519</v>
      </c>
      <c r="C632">
        <v>1.5062390000000001</v>
      </c>
      <c r="D632">
        <v>0.63</v>
      </c>
    </row>
    <row r="633" spans="1:6" x14ac:dyDescent="0.3">
      <c r="A633" t="s">
        <v>783</v>
      </c>
      <c r="B633" t="s">
        <v>519</v>
      </c>
      <c r="C633">
        <v>15.248000000000001</v>
      </c>
      <c r="D633">
        <v>0.37396773347324241</v>
      </c>
      <c r="E633">
        <v>11.827999999999999</v>
      </c>
      <c r="F633">
        <v>0.35</v>
      </c>
    </row>
    <row r="634" spans="1:6" x14ac:dyDescent="0.3">
      <c r="A634" t="s">
        <v>784</v>
      </c>
      <c r="B634" t="s">
        <v>519</v>
      </c>
      <c r="C634">
        <v>2.9260000000000002</v>
      </c>
      <c r="D634">
        <v>0.9346616541353383</v>
      </c>
    </row>
    <row r="635" spans="1:6" x14ac:dyDescent="0.3">
      <c r="A635" t="s">
        <v>785</v>
      </c>
      <c r="B635" t="s">
        <v>519</v>
      </c>
      <c r="C635">
        <v>36.010000000000005</v>
      </c>
      <c r="D635">
        <v>0.59650374895862257</v>
      </c>
    </row>
    <row r="636" spans="1:6" x14ac:dyDescent="0.3">
      <c r="A636" t="s">
        <v>786</v>
      </c>
      <c r="B636" t="s">
        <v>519</v>
      </c>
      <c r="C636">
        <v>2.5099999999999998</v>
      </c>
      <c r="D636">
        <v>0.36</v>
      </c>
    </row>
    <row r="637" spans="1:6" x14ac:dyDescent="0.3">
      <c r="A637" t="s">
        <v>787</v>
      </c>
      <c r="B637" t="s">
        <v>519</v>
      </c>
      <c r="C637">
        <v>2.27</v>
      </c>
      <c r="D637">
        <v>1.2</v>
      </c>
    </row>
    <row r="638" spans="1:6" x14ac:dyDescent="0.3">
      <c r="A638" t="s">
        <v>788</v>
      </c>
      <c r="B638" t="s">
        <v>519</v>
      </c>
      <c r="C638">
        <v>1.669</v>
      </c>
      <c r="D638">
        <v>0.26119832234871182</v>
      </c>
    </row>
    <row r="639" spans="1:6" x14ac:dyDescent="0.3">
      <c r="A639" t="s">
        <v>789</v>
      </c>
      <c r="B639" t="s">
        <v>519</v>
      </c>
      <c r="C639">
        <v>6.8136000000000002E-2</v>
      </c>
      <c r="D639">
        <v>1.7041223435481978</v>
      </c>
    </row>
    <row r="640" spans="1:6" x14ac:dyDescent="0.3">
      <c r="A640" t="s">
        <v>790</v>
      </c>
      <c r="B640" t="s">
        <v>519</v>
      </c>
      <c r="C640">
        <v>0.84224447999999996</v>
      </c>
      <c r="D640">
        <v>0.27303866867729432</v>
      </c>
    </row>
    <row r="641" spans="1:6" x14ac:dyDescent="0.3">
      <c r="A641" t="s">
        <v>791</v>
      </c>
      <c r="B641" t="s">
        <v>519</v>
      </c>
      <c r="C641">
        <v>0.5776</v>
      </c>
      <c r="D641">
        <v>0.49</v>
      </c>
    </row>
    <row r="642" spans="1:6" x14ac:dyDescent="0.3">
      <c r="A642" t="s">
        <v>792</v>
      </c>
      <c r="B642" t="s">
        <v>519</v>
      </c>
      <c r="C642">
        <v>8.3905999999999994E-2</v>
      </c>
      <c r="D642">
        <v>1.67</v>
      </c>
    </row>
    <row r="643" spans="1:6" x14ac:dyDescent="0.3">
      <c r="A643" t="s">
        <v>793</v>
      </c>
      <c r="B643" t="s">
        <v>519</v>
      </c>
      <c r="C643">
        <v>0.25</v>
      </c>
      <c r="D643">
        <v>3.2</v>
      </c>
    </row>
    <row r="644" spans="1:6" x14ac:dyDescent="0.3">
      <c r="A644" t="s">
        <v>794</v>
      </c>
      <c r="B644" t="s">
        <v>519</v>
      </c>
      <c r="C644">
        <v>0.95689500000000005</v>
      </c>
      <c r="D644">
        <v>2.7</v>
      </c>
    </row>
    <row r="645" spans="1:6" x14ac:dyDescent="0.3">
      <c r="A645" t="s">
        <v>795</v>
      </c>
      <c r="B645" t="s">
        <v>519</v>
      </c>
      <c r="C645">
        <v>2.5508000000000002</v>
      </c>
      <c r="D645">
        <v>2.5</v>
      </c>
    </row>
    <row r="646" spans="1:6" x14ac:dyDescent="0.3">
      <c r="A646" t="s">
        <v>796</v>
      </c>
      <c r="B646" t="s">
        <v>519</v>
      </c>
      <c r="C646">
        <v>2.3377080000000001</v>
      </c>
      <c r="D646">
        <v>2.8028292174215084</v>
      </c>
    </row>
    <row r="647" spans="1:6" x14ac:dyDescent="0.3">
      <c r="A647" t="s">
        <v>797</v>
      </c>
      <c r="B647" t="s">
        <v>519</v>
      </c>
      <c r="C647">
        <v>2203.3000000000002</v>
      </c>
      <c r="D647">
        <v>8.4012163572822568E-2</v>
      </c>
    </row>
    <row r="648" spans="1:6" x14ac:dyDescent="0.3">
      <c r="A648" t="s">
        <v>798</v>
      </c>
      <c r="B648" t="s">
        <v>519</v>
      </c>
      <c r="C648">
        <v>33.691336999999997</v>
      </c>
      <c r="D648">
        <v>0.18285975412611258</v>
      </c>
    </row>
    <row r="649" spans="1:6" x14ac:dyDescent="0.3">
      <c r="A649" t="s">
        <v>799</v>
      </c>
      <c r="B649" t="s">
        <v>519</v>
      </c>
      <c r="C649">
        <v>0.33</v>
      </c>
      <c r="D649">
        <v>0.32</v>
      </c>
    </row>
    <row r="650" spans="1:6" x14ac:dyDescent="0.3">
      <c r="A650" t="s">
        <v>800</v>
      </c>
      <c r="B650" t="s">
        <v>519</v>
      </c>
      <c r="C650">
        <v>14.899999999999999</v>
      </c>
      <c r="D650">
        <v>0.55389261744966445</v>
      </c>
    </row>
    <row r="651" spans="1:6" x14ac:dyDescent="0.3">
      <c r="A651" t="s">
        <v>801</v>
      </c>
      <c r="B651" t="s">
        <v>519</v>
      </c>
      <c r="C651">
        <v>7.2629999999999999</v>
      </c>
      <c r="D651">
        <v>1.6377777777777778</v>
      </c>
    </row>
    <row r="652" spans="1:6" x14ac:dyDescent="0.3">
      <c r="A652" t="s">
        <v>802</v>
      </c>
      <c r="B652" t="s">
        <v>519</v>
      </c>
      <c r="C652">
        <v>43.53</v>
      </c>
      <c r="D652">
        <v>1.9619044337238687</v>
      </c>
      <c r="E652">
        <v>11</v>
      </c>
      <c r="F652">
        <v>1.61</v>
      </c>
    </row>
    <row r="653" spans="1:6" x14ac:dyDescent="0.3">
      <c r="A653" t="s">
        <v>803</v>
      </c>
      <c r="B653" t="s">
        <v>519</v>
      </c>
      <c r="C653">
        <v>17.565999999999999</v>
      </c>
      <c r="D653">
        <v>0.97888420812934085</v>
      </c>
      <c r="E653">
        <v>0.48599999999999999</v>
      </c>
      <c r="F653">
        <v>7.92</v>
      </c>
    </row>
    <row r="654" spans="1:6" x14ac:dyDescent="0.3">
      <c r="A654" t="s">
        <v>804</v>
      </c>
      <c r="B654" t="s">
        <v>519</v>
      </c>
      <c r="C654">
        <v>76.400000000000006</v>
      </c>
      <c r="D654">
        <v>1.61</v>
      </c>
      <c r="E654">
        <v>76.400000000000006</v>
      </c>
      <c r="F654">
        <v>1.61</v>
      </c>
    </row>
    <row r="655" spans="1:6" x14ac:dyDescent="0.3">
      <c r="A655" t="s">
        <v>805</v>
      </c>
      <c r="B655" t="s">
        <v>519</v>
      </c>
      <c r="C655">
        <v>10.064</v>
      </c>
      <c r="D655">
        <v>0.79839030206677286</v>
      </c>
    </row>
    <row r="656" spans="1:6" x14ac:dyDescent="0.3">
      <c r="A656" t="s">
        <v>806</v>
      </c>
      <c r="B656" t="s">
        <v>519</v>
      </c>
      <c r="C656">
        <v>0.5</v>
      </c>
      <c r="D656">
        <v>1.4</v>
      </c>
    </row>
    <row r="657" spans="1:6" x14ac:dyDescent="0.3">
      <c r="A657" t="s">
        <v>807</v>
      </c>
      <c r="B657" t="s">
        <v>519</v>
      </c>
      <c r="C657">
        <v>8.3013999999999992</v>
      </c>
      <c r="D657">
        <v>0.1544637049172429</v>
      </c>
    </row>
    <row r="658" spans="1:6" x14ac:dyDescent="0.3">
      <c r="A658" t="s">
        <v>808</v>
      </c>
      <c r="B658" t="s">
        <v>519</v>
      </c>
      <c r="C658">
        <v>0.13</v>
      </c>
      <c r="D658">
        <v>0.95</v>
      </c>
    </row>
    <row r="659" spans="1:6" x14ac:dyDescent="0.3">
      <c r="A659" t="s">
        <v>809</v>
      </c>
      <c r="B659" t="s">
        <v>519</v>
      </c>
      <c r="C659">
        <v>7.9710000000000001</v>
      </c>
      <c r="D659">
        <v>1.54</v>
      </c>
    </row>
    <row r="660" spans="1:6" x14ac:dyDescent="0.3">
      <c r="A660" t="s">
        <v>810</v>
      </c>
      <c r="B660" t="s">
        <v>519</v>
      </c>
      <c r="C660">
        <v>4.3</v>
      </c>
      <c r="D660">
        <v>0.27</v>
      </c>
    </row>
    <row r="661" spans="1:6" x14ac:dyDescent="0.3">
      <c r="A661" t="s">
        <v>811</v>
      </c>
      <c r="B661" t="s">
        <v>519</v>
      </c>
      <c r="C661">
        <v>0.64</v>
      </c>
      <c r="D661">
        <v>0.33</v>
      </c>
    </row>
    <row r="662" spans="1:6" x14ac:dyDescent="0.3">
      <c r="A662" t="s">
        <v>812</v>
      </c>
      <c r="B662" t="s">
        <v>519</v>
      </c>
      <c r="C662">
        <v>3.492</v>
      </c>
      <c r="D662">
        <v>2.5114547537227951E-2</v>
      </c>
    </row>
    <row r="663" spans="1:6" x14ac:dyDescent="0.3">
      <c r="A663" t="s">
        <v>813</v>
      </c>
      <c r="B663" t="s">
        <v>519</v>
      </c>
      <c r="C663">
        <v>0.45</v>
      </c>
      <c r="D663">
        <v>2.33</v>
      </c>
    </row>
    <row r="664" spans="1:6" x14ac:dyDescent="0.3">
      <c r="A664" t="s">
        <v>814</v>
      </c>
      <c r="B664" t="s">
        <v>519</v>
      </c>
      <c r="C664">
        <v>3.865583</v>
      </c>
      <c r="D664">
        <v>0.33802937616395767</v>
      </c>
    </row>
    <row r="665" spans="1:6" x14ac:dyDescent="0.3">
      <c r="A665" t="s">
        <v>815</v>
      </c>
      <c r="B665" t="s">
        <v>519</v>
      </c>
      <c r="C665">
        <v>0.13100000000000001</v>
      </c>
      <c r="D665">
        <v>0.28000000000000003</v>
      </c>
    </row>
    <row r="666" spans="1:6" x14ac:dyDescent="0.3">
      <c r="A666" t="s">
        <v>816</v>
      </c>
      <c r="B666" t="s">
        <v>519</v>
      </c>
      <c r="C666">
        <v>22.8</v>
      </c>
      <c r="D666">
        <v>0.56000000000000005</v>
      </c>
    </row>
    <row r="667" spans="1:6" x14ac:dyDescent="0.3">
      <c r="A667" t="s">
        <v>817</v>
      </c>
      <c r="B667" t="s">
        <v>519</v>
      </c>
      <c r="C667">
        <v>0.25</v>
      </c>
      <c r="D667">
        <v>0.75</v>
      </c>
    </row>
    <row r="668" spans="1:6" x14ac:dyDescent="0.3">
      <c r="A668" t="s">
        <v>818</v>
      </c>
      <c r="B668" t="s">
        <v>519</v>
      </c>
      <c r="C668">
        <v>20.6</v>
      </c>
      <c r="D668">
        <v>0.1</v>
      </c>
      <c r="E668">
        <v>20.6</v>
      </c>
      <c r="F668">
        <v>0.1</v>
      </c>
    </row>
    <row r="669" spans="1:6" x14ac:dyDescent="0.3">
      <c r="A669" t="s">
        <v>819</v>
      </c>
      <c r="B669" t="s">
        <v>519</v>
      </c>
      <c r="C669">
        <v>1.0630000000000002</v>
      </c>
      <c r="D669">
        <v>0.13976481655691439</v>
      </c>
    </row>
    <row r="670" spans="1:6" x14ac:dyDescent="0.3">
      <c r="A670" t="s">
        <v>820</v>
      </c>
      <c r="B670" t="s">
        <v>519</v>
      </c>
      <c r="C670">
        <v>1.29</v>
      </c>
      <c r="D670">
        <v>1.53</v>
      </c>
    </row>
    <row r="671" spans="1:6" x14ac:dyDescent="0.3">
      <c r="A671" t="s">
        <v>821</v>
      </c>
      <c r="B671" t="s">
        <v>519</v>
      </c>
      <c r="C671">
        <v>10.354000000000001</v>
      </c>
      <c r="D671">
        <v>0.27866042109329725</v>
      </c>
    </row>
    <row r="672" spans="1:6" x14ac:dyDescent="0.3">
      <c r="A672" t="s">
        <v>822</v>
      </c>
      <c r="B672" t="s">
        <v>519</v>
      </c>
      <c r="C672">
        <v>1.3380000000000001</v>
      </c>
      <c r="D672">
        <v>1.56</v>
      </c>
    </row>
    <row r="673" spans="1:6" x14ac:dyDescent="0.3">
      <c r="A673" t="s">
        <v>823</v>
      </c>
      <c r="B673" t="s">
        <v>519</v>
      </c>
      <c r="C673">
        <v>1</v>
      </c>
      <c r="D673">
        <v>1</v>
      </c>
    </row>
    <row r="674" spans="1:6" x14ac:dyDescent="0.3">
      <c r="A674" t="s">
        <v>824</v>
      </c>
      <c r="B674" t="s">
        <v>519</v>
      </c>
      <c r="C674">
        <v>2.95</v>
      </c>
      <c r="D674">
        <v>0.23</v>
      </c>
    </row>
    <row r="675" spans="1:6" x14ac:dyDescent="0.3">
      <c r="A675" t="s">
        <v>825</v>
      </c>
      <c r="B675" t="s">
        <v>519</v>
      </c>
      <c r="C675">
        <v>9.0709999999999999E-2</v>
      </c>
      <c r="D675">
        <v>4.5</v>
      </c>
    </row>
    <row r="676" spans="1:6" x14ac:dyDescent="0.3">
      <c r="A676" t="s">
        <v>826</v>
      </c>
      <c r="B676" t="s">
        <v>519</v>
      </c>
      <c r="C676">
        <v>5.5E-2</v>
      </c>
      <c r="D676">
        <v>2</v>
      </c>
    </row>
    <row r="677" spans="1:6" x14ac:dyDescent="0.3">
      <c r="A677" t="s">
        <v>827</v>
      </c>
      <c r="B677" t="s">
        <v>519</v>
      </c>
      <c r="C677">
        <v>1.3920000000000001</v>
      </c>
      <c r="D677">
        <v>1.3611494252873562</v>
      </c>
    </row>
    <row r="678" spans="1:6" x14ac:dyDescent="0.3">
      <c r="A678" t="s">
        <v>828</v>
      </c>
      <c r="B678" t="s">
        <v>519</v>
      </c>
      <c r="C678">
        <v>165</v>
      </c>
      <c r="D678">
        <v>0.15</v>
      </c>
    </row>
    <row r="679" spans="1:6" x14ac:dyDescent="0.3">
      <c r="A679" t="s">
        <v>829</v>
      </c>
      <c r="B679" t="s">
        <v>519</v>
      </c>
      <c r="C679">
        <v>0.13</v>
      </c>
      <c r="D679">
        <v>1.18</v>
      </c>
    </row>
    <row r="680" spans="1:6" x14ac:dyDescent="0.3">
      <c r="A680" t="s">
        <v>830</v>
      </c>
      <c r="B680" t="s">
        <v>519</v>
      </c>
      <c r="C680">
        <v>98.050000000000011</v>
      </c>
      <c r="D680">
        <v>9.3858235594084627E-2</v>
      </c>
    </row>
    <row r="681" spans="1:6" x14ac:dyDescent="0.3">
      <c r="A681" t="s">
        <v>831</v>
      </c>
      <c r="B681" t="s">
        <v>519</v>
      </c>
      <c r="C681">
        <v>0.13</v>
      </c>
      <c r="D681">
        <v>0.5</v>
      </c>
    </row>
    <row r="682" spans="1:6" x14ac:dyDescent="0.3">
      <c r="A682" t="s">
        <v>832</v>
      </c>
      <c r="B682" t="s">
        <v>519</v>
      </c>
      <c r="C682">
        <v>0.43099999999999999</v>
      </c>
      <c r="D682">
        <v>0.89</v>
      </c>
    </row>
    <row r="683" spans="1:6" x14ac:dyDescent="0.3">
      <c r="A683" t="s">
        <v>833</v>
      </c>
      <c r="B683" t="s">
        <v>519</v>
      </c>
      <c r="C683">
        <v>6.3620000000000001</v>
      </c>
      <c r="D683">
        <v>1.4031562401760451</v>
      </c>
      <c r="E683">
        <v>4.4349999999999996</v>
      </c>
      <c r="F683">
        <v>1.46</v>
      </c>
    </row>
    <row r="684" spans="1:6" x14ac:dyDescent="0.3">
      <c r="A684" t="s">
        <v>834</v>
      </c>
      <c r="B684" t="s">
        <v>519</v>
      </c>
      <c r="C684">
        <v>15.706</v>
      </c>
      <c r="D684">
        <v>0.38635935311345981</v>
      </c>
    </row>
    <row r="685" spans="1:6" x14ac:dyDescent="0.3">
      <c r="A685" t="s">
        <v>835</v>
      </c>
      <c r="B685" t="s">
        <v>519</v>
      </c>
      <c r="C685">
        <v>1.3095300000000001</v>
      </c>
      <c r="D685">
        <v>0.15</v>
      </c>
    </row>
    <row r="686" spans="1:6" x14ac:dyDescent="0.3">
      <c r="A686" t="s">
        <v>836</v>
      </c>
      <c r="B686" t="s">
        <v>519</v>
      </c>
      <c r="C686">
        <v>1.0181020000000001</v>
      </c>
      <c r="D686">
        <v>0.59060109890757506</v>
      </c>
    </row>
    <row r="687" spans="1:6" x14ac:dyDescent="0.3">
      <c r="A687" t="s">
        <v>837</v>
      </c>
      <c r="B687" t="s">
        <v>519</v>
      </c>
      <c r="C687">
        <v>3.1999999999999997</v>
      </c>
      <c r="D687">
        <v>1.31</v>
      </c>
    </row>
    <row r="688" spans="1:6" x14ac:dyDescent="0.3">
      <c r="A688" t="s">
        <v>838</v>
      </c>
      <c r="B688" t="s">
        <v>519</v>
      </c>
      <c r="C688">
        <v>13.562999999999999</v>
      </c>
      <c r="D688">
        <v>2.5962884317628845</v>
      </c>
    </row>
    <row r="689" spans="1:6" x14ac:dyDescent="0.3">
      <c r="A689" t="s">
        <v>839</v>
      </c>
      <c r="B689" t="s">
        <v>519</v>
      </c>
      <c r="C689">
        <v>1.3</v>
      </c>
      <c r="D689">
        <v>0.11</v>
      </c>
    </row>
    <row r="690" spans="1:6" x14ac:dyDescent="0.3">
      <c r="A690" t="s">
        <v>840</v>
      </c>
      <c r="B690" t="s">
        <v>519</v>
      </c>
      <c r="C690">
        <v>36.1</v>
      </c>
      <c r="D690">
        <v>1.05</v>
      </c>
      <c r="E690">
        <v>36.1</v>
      </c>
      <c r="F690">
        <v>1.05</v>
      </c>
    </row>
    <row r="691" spans="1:6" x14ac:dyDescent="0.3">
      <c r="A691" t="s">
        <v>841</v>
      </c>
      <c r="B691" t="s">
        <v>519</v>
      </c>
      <c r="C691">
        <v>5.5</v>
      </c>
      <c r="D691">
        <v>0.88</v>
      </c>
    </row>
    <row r="692" spans="1:6" x14ac:dyDescent="0.3">
      <c r="A692" t="s">
        <v>842</v>
      </c>
      <c r="B692" t="s">
        <v>519</v>
      </c>
      <c r="C692">
        <v>4.2027760000000001</v>
      </c>
      <c r="D692">
        <v>0.05</v>
      </c>
    </row>
    <row r="693" spans="1:6" x14ac:dyDescent="0.3">
      <c r="A693" t="s">
        <v>843</v>
      </c>
      <c r="B693" t="s">
        <v>519</v>
      </c>
      <c r="C693">
        <v>0.696689</v>
      </c>
      <c r="D693">
        <v>1.3430540743430712E-2</v>
      </c>
    </row>
    <row r="694" spans="1:6" x14ac:dyDescent="0.3">
      <c r="A694" t="s">
        <v>844</v>
      </c>
      <c r="B694" t="s">
        <v>519</v>
      </c>
      <c r="C694">
        <v>1176.4180000000001</v>
      </c>
      <c r="D694">
        <v>0.13944690237653623</v>
      </c>
    </row>
    <row r="695" spans="1:6" x14ac:dyDescent="0.3">
      <c r="A695" t="s">
        <v>845</v>
      </c>
      <c r="B695" t="s">
        <v>519</v>
      </c>
      <c r="C695">
        <v>0.15639765119999999</v>
      </c>
      <c r="D695">
        <v>0.26</v>
      </c>
    </row>
    <row r="696" spans="1:6" x14ac:dyDescent="0.3">
      <c r="A696" t="s">
        <v>846</v>
      </c>
      <c r="B696" t="s">
        <v>519</v>
      </c>
      <c r="C696">
        <v>1.1299360000000001</v>
      </c>
      <c r="D696">
        <v>3.3120002814318683</v>
      </c>
    </row>
    <row r="697" spans="1:6" x14ac:dyDescent="0.3">
      <c r="A697" t="s">
        <v>847</v>
      </c>
      <c r="B697" t="s">
        <v>519</v>
      </c>
      <c r="C697">
        <v>10.82</v>
      </c>
      <c r="D697">
        <v>0.30865064695009242</v>
      </c>
    </row>
    <row r="698" spans="1:6" x14ac:dyDescent="0.3">
      <c r="A698" t="s">
        <v>848</v>
      </c>
      <c r="B698" t="s">
        <v>519</v>
      </c>
      <c r="C698">
        <v>3.0590000000000002</v>
      </c>
      <c r="D698">
        <v>0.95</v>
      </c>
    </row>
    <row r="699" spans="1:6" x14ac:dyDescent="0.3">
      <c r="A699" t="s">
        <v>849</v>
      </c>
      <c r="B699" t="s">
        <v>519</v>
      </c>
      <c r="C699">
        <v>3.2230000000000003</v>
      </c>
      <c r="D699">
        <v>1.8265280794291034</v>
      </c>
    </row>
    <row r="700" spans="1:6" x14ac:dyDescent="0.3">
      <c r="A700" t="s">
        <v>850</v>
      </c>
      <c r="B700" t="s">
        <v>519</v>
      </c>
      <c r="C700">
        <v>6.1539999999999999</v>
      </c>
      <c r="D700">
        <v>1.1792573935651609</v>
      </c>
      <c r="E700">
        <v>5.1520000000000001</v>
      </c>
      <c r="F700">
        <v>0.91</v>
      </c>
    </row>
    <row r="701" spans="1:6" x14ac:dyDescent="0.3">
      <c r="A701" t="s">
        <v>851</v>
      </c>
      <c r="B701" t="s">
        <v>519</v>
      </c>
      <c r="C701">
        <v>268.60000000000002</v>
      </c>
      <c r="D701">
        <v>0.29622859270290391</v>
      </c>
    </row>
    <row r="702" spans="1:6" x14ac:dyDescent="0.3">
      <c r="A702" t="s">
        <v>852</v>
      </c>
      <c r="B702" t="s">
        <v>519</v>
      </c>
      <c r="C702">
        <v>1.3</v>
      </c>
      <c r="D702">
        <v>1.03</v>
      </c>
    </row>
    <row r="703" spans="1:6" x14ac:dyDescent="0.3">
      <c r="A703" t="s">
        <v>853</v>
      </c>
      <c r="B703" t="s">
        <v>519</v>
      </c>
      <c r="C703">
        <v>0.14000000000000001</v>
      </c>
      <c r="D703">
        <v>1.1100000000000001</v>
      </c>
    </row>
    <row r="704" spans="1:6" x14ac:dyDescent="0.3">
      <c r="A704" t="s">
        <v>854</v>
      </c>
      <c r="B704" t="s">
        <v>519</v>
      </c>
      <c r="C704">
        <v>1.69</v>
      </c>
      <c r="D704">
        <v>0.48</v>
      </c>
    </row>
    <row r="705" spans="1:6" x14ac:dyDescent="0.3">
      <c r="A705" t="s">
        <v>855</v>
      </c>
      <c r="B705" t="s">
        <v>856</v>
      </c>
      <c r="C705">
        <v>631.6</v>
      </c>
      <c r="D705">
        <v>0.32009341355288157</v>
      </c>
      <c r="E705">
        <v>418.30000000000007</v>
      </c>
      <c r="F705">
        <v>0.33995457805402818</v>
      </c>
    </row>
    <row r="706" spans="1:6" x14ac:dyDescent="0.3">
      <c r="A706" t="s">
        <v>857</v>
      </c>
      <c r="B706" t="s">
        <v>856</v>
      </c>
      <c r="C706">
        <v>21746</v>
      </c>
      <c r="D706">
        <v>0.61575186241147795</v>
      </c>
      <c r="E706">
        <v>986</v>
      </c>
      <c r="F706">
        <v>0.75</v>
      </c>
    </row>
    <row r="707" spans="1:6" x14ac:dyDescent="0.3">
      <c r="A707" t="s">
        <v>858</v>
      </c>
      <c r="B707" t="s">
        <v>856</v>
      </c>
      <c r="C707">
        <v>38.140999999999998</v>
      </c>
      <c r="D707">
        <v>0.77849531999685384</v>
      </c>
    </row>
    <row r="708" spans="1:6" x14ac:dyDescent="0.3">
      <c r="A708" t="s">
        <v>859</v>
      </c>
      <c r="B708" t="s">
        <v>856</v>
      </c>
      <c r="C708">
        <v>1255.0999999999999</v>
      </c>
      <c r="D708">
        <v>0.31</v>
      </c>
      <c r="E708">
        <v>686.6</v>
      </c>
      <c r="F708">
        <v>0.34</v>
      </c>
    </row>
    <row r="709" spans="1:6" x14ac:dyDescent="0.3">
      <c r="A709" t="s">
        <v>860</v>
      </c>
      <c r="B709" t="s">
        <v>856</v>
      </c>
      <c r="C709">
        <v>5.5983999999999998</v>
      </c>
      <c r="D709">
        <v>0.60294941411831948</v>
      </c>
    </row>
    <row r="710" spans="1:6" x14ac:dyDescent="0.3">
      <c r="A710" t="s">
        <v>861</v>
      </c>
      <c r="B710" t="s">
        <v>856</v>
      </c>
      <c r="C710">
        <v>110.28200000000001</v>
      </c>
      <c r="D710">
        <v>0.51668132605502259</v>
      </c>
    </row>
    <row r="711" spans="1:6" x14ac:dyDescent="0.3">
      <c r="A711" t="s">
        <v>862</v>
      </c>
      <c r="B711" t="s">
        <v>856</v>
      </c>
      <c r="C711">
        <v>1.5</v>
      </c>
      <c r="D711">
        <v>1.4</v>
      </c>
    </row>
    <row r="712" spans="1:6" x14ac:dyDescent="0.3">
      <c r="A712" t="s">
        <v>863</v>
      </c>
      <c r="B712" t="s">
        <v>856</v>
      </c>
      <c r="C712">
        <v>65</v>
      </c>
      <c r="D712">
        <v>0.59</v>
      </c>
    </row>
    <row r="713" spans="1:6" x14ac:dyDescent="0.3">
      <c r="A713" t="s">
        <v>864</v>
      </c>
      <c r="B713" t="s">
        <v>856</v>
      </c>
      <c r="C713">
        <v>726.28899999999999</v>
      </c>
      <c r="D713">
        <v>0.692130543075828</v>
      </c>
      <c r="E713">
        <v>455.18299999999994</v>
      </c>
      <c r="F713">
        <v>0.59322338488036697</v>
      </c>
    </row>
    <row r="714" spans="1:6" x14ac:dyDescent="0.3">
      <c r="A714" t="s">
        <v>865</v>
      </c>
      <c r="B714" t="s">
        <v>856</v>
      </c>
      <c r="C714">
        <v>46</v>
      </c>
      <c r="D714">
        <v>0.34</v>
      </c>
    </row>
    <row r="715" spans="1:6" x14ac:dyDescent="0.3">
      <c r="A715" t="s">
        <v>866</v>
      </c>
      <c r="B715" t="s">
        <v>856</v>
      </c>
      <c r="C715">
        <v>1350</v>
      </c>
      <c r="D715">
        <v>0.32</v>
      </c>
      <c r="E715">
        <v>1350</v>
      </c>
      <c r="F715">
        <v>0.32</v>
      </c>
    </row>
    <row r="716" spans="1:6" x14ac:dyDescent="0.3">
      <c r="A716" t="s">
        <v>867</v>
      </c>
      <c r="B716" t="s">
        <v>856</v>
      </c>
      <c r="C716">
        <v>1477.6999999999998</v>
      </c>
      <c r="D716">
        <v>0.19081004263382284</v>
      </c>
    </row>
    <row r="717" spans="1:6" x14ac:dyDescent="0.3">
      <c r="A717" t="s">
        <v>868</v>
      </c>
      <c r="B717" t="s">
        <v>856</v>
      </c>
      <c r="C717">
        <v>400</v>
      </c>
      <c r="D717">
        <v>0.55000000000000004</v>
      </c>
    </row>
    <row r="718" spans="1:6" x14ac:dyDescent="0.3">
      <c r="A718" t="s">
        <v>869</v>
      </c>
      <c r="B718" t="s">
        <v>856</v>
      </c>
      <c r="C718">
        <v>3553.3999999999996</v>
      </c>
      <c r="D718">
        <v>0.38285107221252884</v>
      </c>
      <c r="E718">
        <v>1840.4</v>
      </c>
      <c r="F718">
        <v>0.44</v>
      </c>
    </row>
    <row r="719" spans="1:6" x14ac:dyDescent="0.3">
      <c r="A719" t="s">
        <v>870</v>
      </c>
      <c r="B719" t="s">
        <v>856</v>
      </c>
      <c r="C719">
        <v>1197.6026666666667</v>
      </c>
      <c r="D719">
        <v>0.21909516567542714</v>
      </c>
      <c r="E719">
        <v>1197.6026666666667</v>
      </c>
      <c r="F719">
        <v>0.21909516567542714</v>
      </c>
    </row>
    <row r="720" spans="1:6" x14ac:dyDescent="0.3">
      <c r="A720" t="s">
        <v>871</v>
      </c>
      <c r="B720" t="s">
        <v>856</v>
      </c>
      <c r="C720">
        <v>405</v>
      </c>
      <c r="D720">
        <v>0.57303703703703701</v>
      </c>
      <c r="E720">
        <v>153</v>
      </c>
      <c r="F720">
        <v>0.58470588235294119</v>
      </c>
    </row>
    <row r="721" spans="1:6" x14ac:dyDescent="0.3">
      <c r="A721" t="s">
        <v>872</v>
      </c>
      <c r="B721" t="s">
        <v>856</v>
      </c>
      <c r="C721">
        <v>0.44484699999999999</v>
      </c>
      <c r="D721">
        <v>0.55631493524739961</v>
      </c>
    </row>
    <row r="722" spans="1:6" x14ac:dyDescent="0.3">
      <c r="A722" t="s">
        <v>873</v>
      </c>
      <c r="B722" t="s">
        <v>856</v>
      </c>
      <c r="C722">
        <v>15153</v>
      </c>
      <c r="D722">
        <v>0.43438922985547418</v>
      </c>
      <c r="E722">
        <v>1401</v>
      </c>
      <c r="F722">
        <v>0.73</v>
      </c>
    </row>
    <row r="723" spans="1:6" x14ac:dyDescent="0.3">
      <c r="A723" t="s">
        <v>874</v>
      </c>
      <c r="B723" t="s">
        <v>856</v>
      </c>
      <c r="C723">
        <v>2600</v>
      </c>
      <c r="D723">
        <v>0.3094115384615384</v>
      </c>
    </row>
    <row r="724" spans="1:6" x14ac:dyDescent="0.3">
      <c r="A724" t="s">
        <v>875</v>
      </c>
      <c r="B724" t="s">
        <v>856</v>
      </c>
      <c r="C724">
        <v>9978</v>
      </c>
      <c r="D724">
        <v>0.81066847063539793</v>
      </c>
      <c r="E724">
        <v>3122.8</v>
      </c>
      <c r="F724">
        <v>0.84423722300499549</v>
      </c>
    </row>
    <row r="725" spans="1:6" x14ac:dyDescent="0.3">
      <c r="A725" t="s">
        <v>876</v>
      </c>
      <c r="B725" t="s">
        <v>856</v>
      </c>
      <c r="C725">
        <v>51.183</v>
      </c>
      <c r="D725">
        <v>0.24234534904167396</v>
      </c>
    </row>
    <row r="726" spans="1:6" x14ac:dyDescent="0.3">
      <c r="A726" t="s">
        <v>877</v>
      </c>
      <c r="B726" t="s">
        <v>856</v>
      </c>
      <c r="C726">
        <v>3266</v>
      </c>
      <c r="D726">
        <v>0.43507348438456839</v>
      </c>
      <c r="E726">
        <v>399</v>
      </c>
      <c r="F726">
        <v>0.43491228070175447</v>
      </c>
    </row>
    <row r="727" spans="1:6" x14ac:dyDescent="0.3">
      <c r="A727" t="s">
        <v>878</v>
      </c>
      <c r="B727" t="s">
        <v>856</v>
      </c>
      <c r="C727">
        <v>230.20000000000002</v>
      </c>
      <c r="D727">
        <v>0.44968288444830584</v>
      </c>
    </row>
    <row r="728" spans="1:6" x14ac:dyDescent="0.3">
      <c r="A728" t="s">
        <v>879</v>
      </c>
      <c r="B728" t="s">
        <v>856</v>
      </c>
      <c r="C728">
        <v>1369.473</v>
      </c>
      <c r="D728">
        <v>0.41762522517786038</v>
      </c>
      <c r="E728">
        <v>599</v>
      </c>
      <c r="F728">
        <v>0.49446744574290491</v>
      </c>
    </row>
    <row r="729" spans="1:6" x14ac:dyDescent="0.3">
      <c r="A729" t="s">
        <v>880</v>
      </c>
      <c r="B729" t="s">
        <v>856</v>
      </c>
      <c r="C729">
        <v>1.4999999999999999E-2</v>
      </c>
      <c r="D729">
        <v>1.57</v>
      </c>
    </row>
    <row r="730" spans="1:6" x14ac:dyDescent="0.3">
      <c r="A730" t="s">
        <v>881</v>
      </c>
      <c r="B730" t="s">
        <v>856</v>
      </c>
      <c r="C730">
        <v>4878</v>
      </c>
      <c r="D730">
        <v>0.3775461254612546</v>
      </c>
      <c r="E730">
        <v>53</v>
      </c>
      <c r="F730">
        <v>0.56999999999999995</v>
      </c>
    </row>
    <row r="731" spans="1:6" x14ac:dyDescent="0.3">
      <c r="A731" t="s">
        <v>882</v>
      </c>
      <c r="B731" t="s">
        <v>856</v>
      </c>
      <c r="C731">
        <v>234.9</v>
      </c>
      <c r="D731">
        <v>0.66833120476798635</v>
      </c>
      <c r="E731">
        <v>88.8</v>
      </c>
      <c r="F731">
        <v>0.82</v>
      </c>
    </row>
    <row r="732" spans="1:6" x14ac:dyDescent="0.3">
      <c r="A732" t="s">
        <v>883</v>
      </c>
      <c r="B732" t="s">
        <v>856</v>
      </c>
      <c r="C732">
        <v>17850</v>
      </c>
      <c r="D732">
        <v>0.5565602240896359</v>
      </c>
      <c r="E732">
        <v>1683</v>
      </c>
      <c r="F732">
        <v>0.89</v>
      </c>
    </row>
    <row r="733" spans="1:6" x14ac:dyDescent="0.3">
      <c r="A733" t="s">
        <v>884</v>
      </c>
      <c r="B733" t="s">
        <v>856</v>
      </c>
      <c r="C733">
        <v>1493.8139999999999</v>
      </c>
      <c r="D733">
        <v>0.15461367479485399</v>
      </c>
    </row>
    <row r="734" spans="1:6" x14ac:dyDescent="0.3">
      <c r="A734" t="s">
        <v>885</v>
      </c>
      <c r="B734" t="s">
        <v>856</v>
      </c>
      <c r="C734">
        <v>1212.3000000000002</v>
      </c>
      <c r="D734">
        <v>0.42591932689928236</v>
      </c>
      <c r="E734">
        <v>115.6</v>
      </c>
      <c r="F734">
        <v>0.54</v>
      </c>
    </row>
    <row r="735" spans="1:6" x14ac:dyDescent="0.3">
      <c r="A735" t="s">
        <v>886</v>
      </c>
      <c r="B735" t="s">
        <v>856</v>
      </c>
      <c r="C735">
        <v>1428.5409999999999</v>
      </c>
      <c r="D735">
        <v>0.25016324557713082</v>
      </c>
    </row>
    <row r="736" spans="1:6" x14ac:dyDescent="0.3">
      <c r="A736" t="s">
        <v>887</v>
      </c>
      <c r="B736" t="s">
        <v>856</v>
      </c>
      <c r="C736">
        <v>223</v>
      </c>
      <c r="D736">
        <v>0.53766816143497764</v>
      </c>
    </row>
    <row r="737" spans="1:6" x14ac:dyDescent="0.3">
      <c r="A737" t="s">
        <v>888</v>
      </c>
      <c r="B737" t="s">
        <v>856</v>
      </c>
      <c r="C737">
        <v>19186</v>
      </c>
      <c r="D737">
        <v>0.54371573021995201</v>
      </c>
      <c r="E737">
        <v>8397</v>
      </c>
      <c r="F737">
        <v>0.60240800285816365</v>
      </c>
    </row>
    <row r="738" spans="1:6" x14ac:dyDescent="0.3">
      <c r="A738" t="s">
        <v>889</v>
      </c>
      <c r="B738" t="s">
        <v>856</v>
      </c>
      <c r="C738">
        <v>7444</v>
      </c>
      <c r="D738">
        <v>0.45248790972595382</v>
      </c>
    </row>
    <row r="739" spans="1:6" x14ac:dyDescent="0.3">
      <c r="A739" t="s">
        <v>890</v>
      </c>
      <c r="B739" t="s">
        <v>856</v>
      </c>
      <c r="C739">
        <v>248</v>
      </c>
      <c r="D739">
        <v>0.54665322580645159</v>
      </c>
    </row>
    <row r="740" spans="1:6" x14ac:dyDescent="0.3">
      <c r="A740" t="s">
        <v>891</v>
      </c>
      <c r="B740" t="s">
        <v>856</v>
      </c>
      <c r="C740">
        <v>1</v>
      </c>
      <c r="D740">
        <v>1.5</v>
      </c>
    </row>
    <row r="741" spans="1:6" x14ac:dyDescent="0.3">
      <c r="A741" t="s">
        <v>892</v>
      </c>
      <c r="B741" t="s">
        <v>856</v>
      </c>
      <c r="C741">
        <v>458.8</v>
      </c>
      <c r="D741">
        <v>0.34</v>
      </c>
    </row>
    <row r="742" spans="1:6" x14ac:dyDescent="0.3">
      <c r="A742" t="s">
        <v>893</v>
      </c>
      <c r="B742" t="s">
        <v>856</v>
      </c>
      <c r="C742">
        <v>29.922999999999998</v>
      </c>
      <c r="D742">
        <v>0.80828192360391671</v>
      </c>
      <c r="E742">
        <v>18.952999999999999</v>
      </c>
      <c r="F742">
        <v>0.86</v>
      </c>
    </row>
    <row r="743" spans="1:6" x14ac:dyDescent="0.3">
      <c r="A743" t="s">
        <v>894</v>
      </c>
      <c r="B743" t="s">
        <v>856</v>
      </c>
      <c r="C743">
        <v>50.5</v>
      </c>
      <c r="D743">
        <v>0.4</v>
      </c>
    </row>
    <row r="744" spans="1:6" x14ac:dyDescent="0.3">
      <c r="A744" t="s">
        <v>895</v>
      </c>
      <c r="B744" t="s">
        <v>856</v>
      </c>
      <c r="C744">
        <v>1008</v>
      </c>
      <c r="D744">
        <v>0.33982142857142855</v>
      </c>
      <c r="E744">
        <v>430</v>
      </c>
      <c r="F744">
        <v>0.35</v>
      </c>
    </row>
    <row r="745" spans="1:6" x14ac:dyDescent="0.3">
      <c r="A745" t="s">
        <v>896</v>
      </c>
      <c r="B745" t="s">
        <v>856</v>
      </c>
      <c r="C745">
        <v>460</v>
      </c>
      <c r="D745">
        <v>0.36067391304347823</v>
      </c>
    </row>
    <row r="746" spans="1:6" x14ac:dyDescent="0.3">
      <c r="A746" t="s">
        <v>897</v>
      </c>
      <c r="B746" t="s">
        <v>856</v>
      </c>
      <c r="C746">
        <v>24.852557999999998</v>
      </c>
      <c r="D746">
        <v>1.25</v>
      </c>
    </row>
    <row r="747" spans="1:6" x14ac:dyDescent="0.3">
      <c r="A747" t="s">
        <v>898</v>
      </c>
      <c r="B747" t="s">
        <v>856</v>
      </c>
      <c r="C747">
        <v>1554</v>
      </c>
      <c r="D747">
        <v>0.25817889317889314</v>
      </c>
    </row>
    <row r="748" spans="1:6" x14ac:dyDescent="0.3">
      <c r="A748" t="s">
        <v>899</v>
      </c>
      <c r="B748" t="s">
        <v>856</v>
      </c>
      <c r="C748">
        <v>306.5</v>
      </c>
      <c r="D748">
        <v>0.24520717781402937</v>
      </c>
    </row>
    <row r="749" spans="1:6" x14ac:dyDescent="0.3">
      <c r="A749" t="s">
        <v>900</v>
      </c>
      <c r="B749" t="s">
        <v>856</v>
      </c>
      <c r="C749">
        <v>45.599999999999994</v>
      </c>
      <c r="D749">
        <v>0.50377192982456143</v>
      </c>
    </row>
    <row r="750" spans="1:6" x14ac:dyDescent="0.3">
      <c r="A750" t="s">
        <v>901</v>
      </c>
      <c r="B750" t="s">
        <v>856</v>
      </c>
      <c r="C750">
        <v>2121</v>
      </c>
      <c r="D750">
        <v>0.27458745874587459</v>
      </c>
      <c r="E750">
        <v>653</v>
      </c>
      <c r="F750">
        <v>0.2514854517611026</v>
      </c>
    </row>
    <row r="751" spans="1:6" x14ac:dyDescent="0.3">
      <c r="A751" t="s">
        <v>902</v>
      </c>
      <c r="B751" t="s">
        <v>856</v>
      </c>
      <c r="C751">
        <v>7910.5000000000009</v>
      </c>
      <c r="D751">
        <v>0.63517072245749318</v>
      </c>
      <c r="E751">
        <v>1597.6</v>
      </c>
      <c r="F751">
        <v>0.51936216825237858</v>
      </c>
    </row>
    <row r="752" spans="1:6" x14ac:dyDescent="0.3">
      <c r="A752" t="s">
        <v>903</v>
      </c>
      <c r="B752" t="s">
        <v>856</v>
      </c>
      <c r="C752">
        <v>2926</v>
      </c>
      <c r="D752">
        <v>0.36304169514695828</v>
      </c>
    </row>
    <row r="753" spans="1:6" x14ac:dyDescent="0.3">
      <c r="A753" t="s">
        <v>904</v>
      </c>
      <c r="B753" t="s">
        <v>856</v>
      </c>
      <c r="C753">
        <v>6104.1</v>
      </c>
      <c r="D753">
        <v>0.51</v>
      </c>
      <c r="E753">
        <v>1308.7</v>
      </c>
      <c r="F753">
        <v>0.61</v>
      </c>
    </row>
    <row r="754" spans="1:6" x14ac:dyDescent="0.3">
      <c r="A754" t="s">
        <v>905</v>
      </c>
      <c r="B754" t="s">
        <v>856</v>
      </c>
      <c r="C754">
        <v>1903.8000000000002</v>
      </c>
      <c r="D754">
        <v>0.49696606786427144</v>
      </c>
    </row>
    <row r="755" spans="1:6" x14ac:dyDescent="0.3">
      <c r="A755" t="s">
        <v>906</v>
      </c>
      <c r="B755" t="s">
        <v>856</v>
      </c>
      <c r="C755">
        <v>414.7</v>
      </c>
      <c r="D755">
        <v>0.3377574149987943</v>
      </c>
    </row>
    <row r="756" spans="1:6" x14ac:dyDescent="0.3">
      <c r="A756" t="s">
        <v>907</v>
      </c>
      <c r="B756" t="s">
        <v>856</v>
      </c>
      <c r="C756">
        <v>328.8</v>
      </c>
      <c r="D756">
        <v>0.44598236009732345</v>
      </c>
      <c r="E756">
        <v>99.800000000000011</v>
      </c>
      <c r="F756">
        <v>0.48885771543086154</v>
      </c>
    </row>
    <row r="757" spans="1:6" x14ac:dyDescent="0.3">
      <c r="A757" t="s">
        <v>908</v>
      </c>
      <c r="B757" t="s">
        <v>856</v>
      </c>
      <c r="C757">
        <v>189.50000000000003</v>
      </c>
      <c r="D757">
        <v>0.32722427440633239</v>
      </c>
      <c r="E757">
        <v>91.9</v>
      </c>
      <c r="F757">
        <v>0.35919477693144719</v>
      </c>
    </row>
    <row r="758" spans="1:6" x14ac:dyDescent="0.3">
      <c r="A758" t="s">
        <v>909</v>
      </c>
      <c r="B758" t="s">
        <v>856</v>
      </c>
      <c r="C758">
        <v>60.3</v>
      </c>
      <c r="D758">
        <v>1.64</v>
      </c>
    </row>
    <row r="759" spans="1:6" x14ac:dyDescent="0.3">
      <c r="A759" t="s">
        <v>910</v>
      </c>
      <c r="B759" t="s">
        <v>856</v>
      </c>
      <c r="C759">
        <v>0.66500000000000004</v>
      </c>
      <c r="D759">
        <v>0.49</v>
      </c>
    </row>
    <row r="760" spans="1:6" x14ac:dyDescent="0.3">
      <c r="A760" t="s">
        <v>911</v>
      </c>
      <c r="B760" t="s">
        <v>856</v>
      </c>
      <c r="C760">
        <v>0.87265899999999996</v>
      </c>
      <c r="D760">
        <v>0.65</v>
      </c>
    </row>
    <row r="761" spans="1:6" x14ac:dyDescent="0.3">
      <c r="A761" t="s">
        <v>912</v>
      </c>
      <c r="B761" t="s">
        <v>856</v>
      </c>
      <c r="C761">
        <v>3.4464399999999999</v>
      </c>
      <c r="D761">
        <v>0.42</v>
      </c>
    </row>
    <row r="762" spans="1:6" x14ac:dyDescent="0.3">
      <c r="A762" t="s">
        <v>913</v>
      </c>
      <c r="B762" t="s">
        <v>856</v>
      </c>
      <c r="C762">
        <v>3.0721699999999998</v>
      </c>
      <c r="D762">
        <v>0.6</v>
      </c>
    </row>
    <row r="763" spans="1:6" x14ac:dyDescent="0.3">
      <c r="A763" t="s">
        <v>914</v>
      </c>
      <c r="B763" t="s">
        <v>856</v>
      </c>
      <c r="C763">
        <v>1.3197099999999999</v>
      </c>
      <c r="D763">
        <v>0.5</v>
      </c>
    </row>
    <row r="764" spans="1:6" x14ac:dyDescent="0.3">
      <c r="A764" t="s">
        <v>915</v>
      </c>
      <c r="B764" t="s">
        <v>856</v>
      </c>
      <c r="C764">
        <v>4.6544819999999998</v>
      </c>
      <c r="D764">
        <v>0.54</v>
      </c>
    </row>
    <row r="765" spans="1:6" x14ac:dyDescent="0.3">
      <c r="A765" t="s">
        <v>916</v>
      </c>
      <c r="B765" t="s">
        <v>856</v>
      </c>
      <c r="C765">
        <v>1889</v>
      </c>
      <c r="D765">
        <v>0.76836950767601919</v>
      </c>
      <c r="E765">
        <v>239</v>
      </c>
      <c r="F765">
        <v>1.05</v>
      </c>
    </row>
    <row r="766" spans="1:6" x14ac:dyDescent="0.3">
      <c r="A766" t="s">
        <v>917</v>
      </c>
      <c r="B766" t="s">
        <v>856</v>
      </c>
      <c r="C766">
        <v>50.6</v>
      </c>
      <c r="D766">
        <v>0.34426877470355732</v>
      </c>
    </row>
    <row r="767" spans="1:6" x14ac:dyDescent="0.3">
      <c r="A767" t="s">
        <v>918</v>
      </c>
      <c r="B767" t="s">
        <v>856</v>
      </c>
      <c r="C767">
        <v>15.5</v>
      </c>
      <c r="D767">
        <v>0.51</v>
      </c>
    </row>
    <row r="768" spans="1:6" x14ac:dyDescent="0.3">
      <c r="A768" t="s">
        <v>919</v>
      </c>
      <c r="B768" t="s">
        <v>856</v>
      </c>
      <c r="C768">
        <v>29.996000000000002</v>
      </c>
      <c r="D768">
        <v>0.29211594879317243</v>
      </c>
    </row>
    <row r="769" spans="1:6" x14ac:dyDescent="0.3">
      <c r="A769" t="s">
        <v>920</v>
      </c>
      <c r="B769" t="s">
        <v>856</v>
      </c>
      <c r="C769">
        <v>324.62600000000003</v>
      </c>
      <c r="D769">
        <v>7.1459291615582232E-2</v>
      </c>
      <c r="E769">
        <v>324.62600000000003</v>
      </c>
      <c r="F769">
        <v>7.1459291615582232E-2</v>
      </c>
    </row>
    <row r="770" spans="1:6" x14ac:dyDescent="0.3">
      <c r="A770" t="s">
        <v>921</v>
      </c>
      <c r="B770" t="s">
        <v>856</v>
      </c>
      <c r="C770">
        <v>292.8</v>
      </c>
      <c r="D770">
        <v>0.40586748633879777</v>
      </c>
    </row>
    <row r="771" spans="1:6" x14ac:dyDescent="0.3">
      <c r="A771" t="s">
        <v>922</v>
      </c>
      <c r="B771" t="s">
        <v>856</v>
      </c>
      <c r="C771">
        <v>0.29500000000000004</v>
      </c>
      <c r="D771">
        <v>1.2999999999999998</v>
      </c>
      <c r="E771">
        <v>0.13800000000000001</v>
      </c>
      <c r="F771">
        <v>1.2</v>
      </c>
    </row>
    <row r="772" spans="1:6" x14ac:dyDescent="0.3">
      <c r="A772" t="s">
        <v>923</v>
      </c>
      <c r="B772" t="s">
        <v>856</v>
      </c>
      <c r="C772">
        <v>1543.7</v>
      </c>
      <c r="D772">
        <v>0.34487789078188769</v>
      </c>
    </row>
    <row r="773" spans="1:6" x14ac:dyDescent="0.3">
      <c r="A773" t="s">
        <v>924</v>
      </c>
      <c r="B773" t="s">
        <v>856</v>
      </c>
      <c r="C773">
        <v>170</v>
      </c>
      <c r="D773">
        <v>1.1000000000000001</v>
      </c>
    </row>
    <row r="774" spans="1:6" x14ac:dyDescent="0.3">
      <c r="A774" t="s">
        <v>925</v>
      </c>
      <c r="B774" t="s">
        <v>856</v>
      </c>
      <c r="C774">
        <v>214.3</v>
      </c>
      <c r="D774">
        <v>0.48</v>
      </c>
      <c r="E774">
        <v>90.5</v>
      </c>
      <c r="F774">
        <v>0.48</v>
      </c>
    </row>
    <row r="775" spans="1:6" x14ac:dyDescent="0.3">
      <c r="A775" t="s">
        <v>926</v>
      </c>
      <c r="B775" t="s">
        <v>856</v>
      </c>
      <c r="C775">
        <v>7.35</v>
      </c>
      <c r="D775">
        <v>1.1500680272108843</v>
      </c>
      <c r="E775">
        <v>1.3</v>
      </c>
      <c r="F775">
        <v>1.44</v>
      </c>
    </row>
    <row r="776" spans="1:6" x14ac:dyDescent="0.3">
      <c r="A776" t="s">
        <v>927</v>
      </c>
      <c r="B776" t="s">
        <v>856</v>
      </c>
      <c r="C776">
        <v>4659</v>
      </c>
      <c r="D776">
        <v>0.41250654646919943</v>
      </c>
      <c r="E776">
        <v>1598</v>
      </c>
      <c r="F776">
        <v>0.49185356695869842</v>
      </c>
    </row>
    <row r="777" spans="1:6" x14ac:dyDescent="0.3">
      <c r="A777" t="s">
        <v>928</v>
      </c>
      <c r="B777" t="s">
        <v>856</v>
      </c>
      <c r="C777">
        <v>7344</v>
      </c>
      <c r="D777">
        <v>0.41667483660130716</v>
      </c>
      <c r="E777">
        <v>2174</v>
      </c>
      <c r="F777">
        <v>0.5</v>
      </c>
    </row>
    <row r="778" spans="1:6" x14ac:dyDescent="0.3">
      <c r="A778" t="s">
        <v>929</v>
      </c>
      <c r="B778" t="s">
        <v>856</v>
      </c>
      <c r="C778">
        <v>2246.8999999999996</v>
      </c>
      <c r="D778">
        <v>0.36686590413458553</v>
      </c>
      <c r="E778">
        <v>1239.0999999999999</v>
      </c>
      <c r="F778">
        <v>0.37351303365345823</v>
      </c>
    </row>
    <row r="779" spans="1:6" x14ac:dyDescent="0.3">
      <c r="A779" t="s">
        <v>930</v>
      </c>
      <c r="B779" t="s">
        <v>856</v>
      </c>
      <c r="C779">
        <v>20</v>
      </c>
      <c r="D779">
        <v>1.1100000000000001</v>
      </c>
    </row>
    <row r="780" spans="1:6" x14ac:dyDescent="0.3">
      <c r="A780" t="s">
        <v>931</v>
      </c>
      <c r="B780" t="s">
        <v>856</v>
      </c>
      <c r="C780">
        <v>3410</v>
      </c>
      <c r="D780">
        <v>0.82</v>
      </c>
    </row>
    <row r="781" spans="1:6" x14ac:dyDescent="0.3">
      <c r="A781" t="s">
        <v>932</v>
      </c>
      <c r="B781" t="s">
        <v>856</v>
      </c>
      <c r="C781">
        <v>571.9</v>
      </c>
      <c r="D781">
        <v>0.30254589963280298</v>
      </c>
      <c r="E781">
        <v>391.7</v>
      </c>
      <c r="F781">
        <v>0.3</v>
      </c>
    </row>
    <row r="782" spans="1:6" x14ac:dyDescent="0.3">
      <c r="A782" t="s">
        <v>933</v>
      </c>
      <c r="B782" t="s">
        <v>856</v>
      </c>
      <c r="C782">
        <v>1786.3763636363633</v>
      </c>
      <c r="D782">
        <v>0.39656915421467742</v>
      </c>
      <c r="E782">
        <v>1545.5763636363636</v>
      </c>
      <c r="F782">
        <v>0.39899619677037218</v>
      </c>
    </row>
    <row r="783" spans="1:6" x14ac:dyDescent="0.3">
      <c r="A783" t="s">
        <v>934</v>
      </c>
      <c r="B783" t="s">
        <v>856</v>
      </c>
      <c r="C783">
        <v>12.2</v>
      </c>
      <c r="D783">
        <v>1.18</v>
      </c>
    </row>
    <row r="784" spans="1:6" x14ac:dyDescent="0.3">
      <c r="A784" t="s">
        <v>935</v>
      </c>
      <c r="B784" t="s">
        <v>856</v>
      </c>
      <c r="C784">
        <v>2637.8</v>
      </c>
      <c r="D784">
        <v>0.46096898930927294</v>
      </c>
      <c r="E784">
        <v>257</v>
      </c>
      <c r="F784">
        <v>0.7132684824902723</v>
      </c>
    </row>
    <row r="785" spans="1:6" x14ac:dyDescent="0.3">
      <c r="A785" t="s">
        <v>936</v>
      </c>
      <c r="B785" t="s">
        <v>856</v>
      </c>
      <c r="C785">
        <v>500</v>
      </c>
      <c r="D785">
        <v>0.2</v>
      </c>
    </row>
    <row r="786" spans="1:6" x14ac:dyDescent="0.3">
      <c r="A786" t="s">
        <v>937</v>
      </c>
      <c r="B786" t="s">
        <v>856</v>
      </c>
      <c r="C786">
        <v>540</v>
      </c>
      <c r="D786">
        <v>0.25</v>
      </c>
    </row>
    <row r="787" spans="1:6" x14ac:dyDescent="0.3">
      <c r="A787" t="s">
        <v>938</v>
      </c>
      <c r="B787" t="s">
        <v>856</v>
      </c>
      <c r="C787">
        <v>30</v>
      </c>
      <c r="D787">
        <v>1.5</v>
      </c>
    </row>
    <row r="788" spans="1:6" x14ac:dyDescent="0.3">
      <c r="A788" t="s">
        <v>939</v>
      </c>
      <c r="B788" t="s">
        <v>856</v>
      </c>
      <c r="C788">
        <v>27.890774999999998</v>
      </c>
      <c r="D788">
        <v>7.5451041070031227E-2</v>
      </c>
    </row>
    <row r="789" spans="1:6" x14ac:dyDescent="0.3">
      <c r="A789" t="s">
        <v>940</v>
      </c>
      <c r="B789" t="s">
        <v>856</v>
      </c>
      <c r="C789">
        <v>1838</v>
      </c>
      <c r="D789">
        <v>0.32824428726877042</v>
      </c>
    </row>
    <row r="790" spans="1:6" x14ac:dyDescent="0.3">
      <c r="A790" t="s">
        <v>941</v>
      </c>
      <c r="B790" t="s">
        <v>856</v>
      </c>
      <c r="C790">
        <v>1465</v>
      </c>
      <c r="D790">
        <v>0.50365187713310577</v>
      </c>
    </row>
    <row r="791" spans="1:6" x14ac:dyDescent="0.3">
      <c r="A791" t="s">
        <v>942</v>
      </c>
      <c r="B791" t="s">
        <v>856</v>
      </c>
      <c r="C791">
        <v>582.27800000000002</v>
      </c>
      <c r="D791">
        <v>0.52535474807566152</v>
      </c>
      <c r="E791">
        <v>455.32400000000001</v>
      </c>
      <c r="F791">
        <v>0.54925534344774274</v>
      </c>
    </row>
    <row r="792" spans="1:6" x14ac:dyDescent="0.3">
      <c r="A792" t="s">
        <v>943</v>
      </c>
      <c r="B792" t="s">
        <v>944</v>
      </c>
      <c r="C792">
        <v>42.369</v>
      </c>
      <c r="D792">
        <v>1.7073803960442777</v>
      </c>
      <c r="E792">
        <v>21.61</v>
      </c>
      <c r="F792">
        <v>2.15</v>
      </c>
    </row>
    <row r="793" spans="1:6" x14ac:dyDescent="0.3">
      <c r="A793" t="s">
        <v>945</v>
      </c>
      <c r="B793" t="s">
        <v>944</v>
      </c>
      <c r="C793">
        <v>43.499999999999993</v>
      </c>
      <c r="D793">
        <v>0.44</v>
      </c>
    </row>
    <row r="794" spans="1:6" x14ac:dyDescent="0.3">
      <c r="A794" t="s">
        <v>946</v>
      </c>
      <c r="B794" t="s">
        <v>944</v>
      </c>
      <c r="C794">
        <v>27.771249999999998</v>
      </c>
      <c r="D794">
        <v>0.49</v>
      </c>
    </row>
    <row r="795" spans="1:6" x14ac:dyDescent="0.3">
      <c r="A795" t="s">
        <v>947</v>
      </c>
      <c r="B795" t="s">
        <v>944</v>
      </c>
      <c r="C795">
        <v>65</v>
      </c>
      <c r="D795">
        <v>0.8</v>
      </c>
    </row>
    <row r="796" spans="1:6" x14ac:dyDescent="0.3">
      <c r="A796" t="s">
        <v>948</v>
      </c>
      <c r="B796" t="s">
        <v>944</v>
      </c>
      <c r="C796">
        <v>15.641025641025641</v>
      </c>
      <c r="D796">
        <v>0.78</v>
      </c>
    </row>
    <row r="797" spans="1:6" x14ac:dyDescent="0.3">
      <c r="A797" t="s">
        <v>949</v>
      </c>
      <c r="B797" t="s">
        <v>944</v>
      </c>
      <c r="C797">
        <v>22</v>
      </c>
      <c r="D797">
        <v>0.3</v>
      </c>
    </row>
    <row r="798" spans="1:6" x14ac:dyDescent="0.3">
      <c r="A798" t="s">
        <v>950</v>
      </c>
      <c r="B798" t="s">
        <v>944</v>
      </c>
      <c r="C798">
        <v>1.4492753623188406</v>
      </c>
      <c r="D798">
        <v>0.69</v>
      </c>
    </row>
    <row r="799" spans="1:6" x14ac:dyDescent="0.3">
      <c r="A799" t="s">
        <v>951</v>
      </c>
      <c r="B799" t="s">
        <v>944</v>
      </c>
      <c r="C799">
        <v>224.99999999999997</v>
      </c>
      <c r="D799">
        <v>0.28000000000000003</v>
      </c>
    </row>
    <row r="800" spans="1:6" x14ac:dyDescent="0.3">
      <c r="A800" t="s">
        <v>952</v>
      </c>
      <c r="B800" t="s">
        <v>944</v>
      </c>
      <c r="C800">
        <v>125</v>
      </c>
      <c r="D800">
        <v>0.52</v>
      </c>
    </row>
    <row r="801" spans="1:6" x14ac:dyDescent="0.3">
      <c r="A801" t="s">
        <v>953</v>
      </c>
      <c r="B801" t="s">
        <v>944</v>
      </c>
      <c r="C801">
        <v>10.5</v>
      </c>
      <c r="D801">
        <v>0.65</v>
      </c>
    </row>
    <row r="802" spans="1:6" x14ac:dyDescent="0.3">
      <c r="A802" t="s">
        <v>954</v>
      </c>
      <c r="B802" t="s">
        <v>944</v>
      </c>
      <c r="C802">
        <v>760</v>
      </c>
      <c r="D802">
        <v>0.5</v>
      </c>
    </row>
    <row r="803" spans="1:6" x14ac:dyDescent="0.3">
      <c r="A803" t="s">
        <v>955</v>
      </c>
      <c r="B803" t="s">
        <v>944</v>
      </c>
      <c r="C803">
        <v>5.6833333333333336</v>
      </c>
      <c r="D803">
        <v>1.5</v>
      </c>
    </row>
    <row r="804" spans="1:6" x14ac:dyDescent="0.3">
      <c r="A804" t="s">
        <v>956</v>
      </c>
      <c r="B804" t="s">
        <v>944</v>
      </c>
      <c r="C804">
        <v>178.6</v>
      </c>
      <c r="D804">
        <v>0.14000000000000001</v>
      </c>
    </row>
    <row r="805" spans="1:6" x14ac:dyDescent="0.3">
      <c r="A805" t="s">
        <v>957</v>
      </c>
      <c r="B805" t="s">
        <v>944</v>
      </c>
      <c r="C805">
        <v>409</v>
      </c>
      <c r="D805">
        <v>0.75</v>
      </c>
    </row>
    <row r="806" spans="1:6" x14ac:dyDescent="0.3">
      <c r="A806" t="s">
        <v>958</v>
      </c>
      <c r="B806" t="s">
        <v>944</v>
      </c>
      <c r="C806">
        <v>14.6</v>
      </c>
      <c r="D806">
        <v>0.71</v>
      </c>
    </row>
    <row r="807" spans="1:6" x14ac:dyDescent="0.3">
      <c r="A807" t="s">
        <v>959</v>
      </c>
      <c r="B807" t="s">
        <v>944</v>
      </c>
      <c r="C807">
        <v>0.55299999999999994</v>
      </c>
      <c r="D807">
        <v>0.84164556962025328</v>
      </c>
      <c r="E807">
        <v>1.6E-2</v>
      </c>
      <c r="F807">
        <v>0.73</v>
      </c>
    </row>
    <row r="808" spans="1:6" x14ac:dyDescent="0.3">
      <c r="A808" t="s">
        <v>960</v>
      </c>
      <c r="B808" t="s">
        <v>944</v>
      </c>
      <c r="C808">
        <v>74.626865671641795</v>
      </c>
      <c r="D808">
        <v>0.67</v>
      </c>
    </row>
    <row r="809" spans="1:6" x14ac:dyDescent="0.3">
      <c r="A809" t="s">
        <v>961</v>
      </c>
      <c r="B809" t="s">
        <v>944</v>
      </c>
      <c r="C809">
        <v>147</v>
      </c>
      <c r="D809">
        <v>0.62</v>
      </c>
    </row>
    <row r="810" spans="1:6" x14ac:dyDescent="0.3">
      <c r="A810" t="s">
        <v>962</v>
      </c>
      <c r="B810" t="s">
        <v>944</v>
      </c>
      <c r="C810">
        <v>192</v>
      </c>
      <c r="D810">
        <v>0.78</v>
      </c>
    </row>
    <row r="811" spans="1:6" x14ac:dyDescent="0.3">
      <c r="A811" t="s">
        <v>963</v>
      </c>
      <c r="B811" t="s">
        <v>944</v>
      </c>
      <c r="C811">
        <v>15.239000000000001</v>
      </c>
      <c r="D811">
        <v>1.68</v>
      </c>
      <c r="E811">
        <v>7.5540000000000003</v>
      </c>
      <c r="F811">
        <v>1.46</v>
      </c>
    </row>
    <row r="812" spans="1:6" x14ac:dyDescent="0.3">
      <c r="A812" t="s">
        <v>964</v>
      </c>
      <c r="B812" t="s">
        <v>944</v>
      </c>
      <c r="C812">
        <v>63</v>
      </c>
      <c r="D812">
        <v>0.8</v>
      </c>
    </row>
    <row r="813" spans="1:6" x14ac:dyDescent="0.3">
      <c r="A813" t="s">
        <v>965</v>
      </c>
      <c r="B813" t="s">
        <v>944</v>
      </c>
      <c r="C813">
        <v>1825</v>
      </c>
      <c r="D813">
        <v>0.45900000000000002</v>
      </c>
    </row>
    <row r="814" spans="1:6" x14ac:dyDescent="0.3">
      <c r="A814" t="s">
        <v>966</v>
      </c>
      <c r="B814" t="s">
        <v>944</v>
      </c>
      <c r="C814">
        <v>29.734999999999999</v>
      </c>
      <c r="D814">
        <v>1.052513872540777</v>
      </c>
      <c r="E814">
        <v>1.5859999999999999</v>
      </c>
      <c r="F814">
        <v>0.82418032786885254</v>
      </c>
    </row>
    <row r="815" spans="1:6" x14ac:dyDescent="0.3">
      <c r="A815" t="s">
        <v>967</v>
      </c>
      <c r="B815" t="s">
        <v>944</v>
      </c>
      <c r="C815">
        <v>420</v>
      </c>
      <c r="D815">
        <v>0.65</v>
      </c>
    </row>
    <row r="816" spans="1:6" x14ac:dyDescent="0.3">
      <c r="A816" t="s">
        <v>968</v>
      </c>
      <c r="B816" t="s">
        <v>944</v>
      </c>
      <c r="C816">
        <v>603.04999999999995</v>
      </c>
      <c r="D816">
        <v>0.38110223032916013</v>
      </c>
      <c r="E816">
        <v>389.49</v>
      </c>
      <c r="F816">
        <v>0.37</v>
      </c>
    </row>
    <row r="817" spans="1:6" x14ac:dyDescent="0.3">
      <c r="A817" t="s">
        <v>969</v>
      </c>
      <c r="B817" t="s">
        <v>944</v>
      </c>
      <c r="C817">
        <v>287.23404255319156</v>
      </c>
      <c r="D817">
        <v>0.94</v>
      </c>
    </row>
    <row r="818" spans="1:6" x14ac:dyDescent="0.3">
      <c r="A818" t="s">
        <v>970</v>
      </c>
      <c r="B818" t="s">
        <v>944</v>
      </c>
      <c r="C818">
        <v>750.00000000000011</v>
      </c>
      <c r="D818">
        <v>0.72</v>
      </c>
    </row>
    <row r="819" spans="1:6" x14ac:dyDescent="0.3">
      <c r="A819" t="s">
        <v>971</v>
      </c>
      <c r="B819" t="s">
        <v>944</v>
      </c>
      <c r="C819">
        <v>248</v>
      </c>
      <c r="D819">
        <v>0.38</v>
      </c>
    </row>
    <row r="820" spans="1:6" x14ac:dyDescent="0.3">
      <c r="A820" t="s">
        <v>972</v>
      </c>
      <c r="B820" t="s">
        <v>944</v>
      </c>
      <c r="C820">
        <v>26.549999999999997</v>
      </c>
      <c r="D820">
        <v>0.80000000000000016</v>
      </c>
      <c r="E820">
        <v>6.6</v>
      </c>
      <c r="F820">
        <v>0.85</v>
      </c>
    </row>
    <row r="821" spans="1:6" x14ac:dyDescent="0.3">
      <c r="A821" t="s">
        <v>973</v>
      </c>
      <c r="B821" t="s">
        <v>944</v>
      </c>
      <c r="C821">
        <v>105</v>
      </c>
      <c r="D821">
        <v>0.38</v>
      </c>
    </row>
    <row r="822" spans="1:6" x14ac:dyDescent="0.3">
      <c r="A822" t="s">
        <v>974</v>
      </c>
      <c r="B822" t="s">
        <v>944</v>
      </c>
      <c r="C822">
        <v>42</v>
      </c>
      <c r="D822">
        <v>0.44</v>
      </c>
    </row>
    <row r="823" spans="1:6" x14ac:dyDescent="0.3">
      <c r="A823" t="s">
        <v>975</v>
      </c>
      <c r="B823" t="s">
        <v>944</v>
      </c>
      <c r="C823">
        <v>6.7</v>
      </c>
      <c r="D823">
        <v>0.9</v>
      </c>
    </row>
    <row r="824" spans="1:6" x14ac:dyDescent="0.3">
      <c r="A824" t="s">
        <v>976</v>
      </c>
      <c r="B824" t="s">
        <v>944</v>
      </c>
      <c r="C824">
        <v>101</v>
      </c>
      <c r="D824">
        <v>0.5</v>
      </c>
    </row>
    <row r="825" spans="1:6" x14ac:dyDescent="0.3">
      <c r="A825" t="s">
        <v>977</v>
      </c>
      <c r="B825" t="s">
        <v>944</v>
      </c>
      <c r="C825">
        <v>4.9000000000000004</v>
      </c>
      <c r="D825">
        <v>0.89</v>
      </c>
    </row>
    <row r="826" spans="1:6" x14ac:dyDescent="0.3">
      <c r="A826" t="s">
        <v>978</v>
      </c>
      <c r="B826" t="s">
        <v>944</v>
      </c>
      <c r="C826">
        <v>194.11</v>
      </c>
      <c r="D826">
        <v>0.14997372623770028</v>
      </c>
    </row>
    <row r="827" spans="1:6" x14ac:dyDescent="0.3">
      <c r="A827" t="s">
        <v>979</v>
      </c>
      <c r="B827" t="s">
        <v>944</v>
      </c>
      <c r="C827">
        <v>29.919999999999998</v>
      </c>
      <c r="D827">
        <v>0.69587901069518721</v>
      </c>
    </row>
    <row r="828" spans="1:6" x14ac:dyDescent="0.3">
      <c r="A828" t="s">
        <v>980</v>
      </c>
      <c r="B828" t="s">
        <v>944</v>
      </c>
      <c r="C828">
        <v>3.7</v>
      </c>
      <c r="D828">
        <v>3.66</v>
      </c>
    </row>
    <row r="829" spans="1:6" x14ac:dyDescent="0.3">
      <c r="A829" t="s">
        <v>981</v>
      </c>
      <c r="B829" t="s">
        <v>944</v>
      </c>
      <c r="C829">
        <v>110</v>
      </c>
      <c r="D829">
        <v>3.6999999999999998E-2</v>
      </c>
    </row>
    <row r="830" spans="1:6" x14ac:dyDescent="0.3">
      <c r="A830" t="s">
        <v>982</v>
      </c>
      <c r="B830" t="s">
        <v>944</v>
      </c>
      <c r="C830">
        <v>81.987278000000003</v>
      </c>
      <c r="D830">
        <v>0.27</v>
      </c>
      <c r="E830">
        <v>32.105632999999997</v>
      </c>
      <c r="F830">
        <v>0.31</v>
      </c>
    </row>
    <row r="831" spans="1:6" x14ac:dyDescent="0.3">
      <c r="A831" t="s">
        <v>983</v>
      </c>
      <c r="B831" t="s">
        <v>944</v>
      </c>
      <c r="C831">
        <v>20.350000000000001</v>
      </c>
      <c r="D831">
        <v>1.1200000000000001</v>
      </c>
    </row>
    <row r="832" spans="1:6" x14ac:dyDescent="0.3">
      <c r="A832" t="s">
        <v>984</v>
      </c>
      <c r="B832" t="s">
        <v>944</v>
      </c>
      <c r="C832">
        <v>15.4</v>
      </c>
      <c r="D832">
        <v>0.74</v>
      </c>
    </row>
    <row r="833" spans="1:6" x14ac:dyDescent="0.3">
      <c r="A833" t="s">
        <v>985</v>
      </c>
      <c r="B833" t="s">
        <v>944</v>
      </c>
      <c r="C833">
        <v>161.47000000000003</v>
      </c>
      <c r="D833">
        <v>0.16814888214529014</v>
      </c>
      <c r="E833">
        <v>86</v>
      </c>
      <c r="F833">
        <v>0.18</v>
      </c>
    </row>
    <row r="834" spans="1:6" x14ac:dyDescent="0.3">
      <c r="A834" t="s">
        <v>986</v>
      </c>
      <c r="B834" t="s">
        <v>944</v>
      </c>
      <c r="C834">
        <v>97.8</v>
      </c>
      <c r="D834">
        <v>1.1000000000000001</v>
      </c>
    </row>
    <row r="835" spans="1:6" x14ac:dyDescent="0.3">
      <c r="A835" t="s">
        <v>987</v>
      </c>
      <c r="B835" t="s">
        <v>944</v>
      </c>
      <c r="C835">
        <v>8.6</v>
      </c>
      <c r="D835">
        <v>1.3</v>
      </c>
    </row>
    <row r="836" spans="1:6" x14ac:dyDescent="0.3">
      <c r="A836" t="s">
        <v>988</v>
      </c>
      <c r="B836" t="s">
        <v>944</v>
      </c>
      <c r="C836">
        <v>1887.9</v>
      </c>
      <c r="D836">
        <v>0.38797658774299487</v>
      </c>
      <c r="E836">
        <v>436.59</v>
      </c>
      <c r="F836">
        <v>0.61</v>
      </c>
    </row>
    <row r="837" spans="1:6" x14ac:dyDescent="0.3">
      <c r="A837" t="s">
        <v>989</v>
      </c>
      <c r="B837" t="s">
        <v>944</v>
      </c>
      <c r="C837">
        <v>5</v>
      </c>
      <c r="D837">
        <v>0.4</v>
      </c>
    </row>
    <row r="838" spans="1:6" x14ac:dyDescent="0.3">
      <c r="A838" t="s">
        <v>990</v>
      </c>
      <c r="B838" t="s">
        <v>944</v>
      </c>
      <c r="C838">
        <v>526</v>
      </c>
      <c r="D838">
        <v>0.69444444444444442</v>
      </c>
    </row>
    <row r="839" spans="1:6" x14ac:dyDescent="0.3">
      <c r="A839" t="s">
        <v>991</v>
      </c>
      <c r="B839" t="s">
        <v>944</v>
      </c>
      <c r="C839">
        <v>1400</v>
      </c>
      <c r="D839">
        <v>2.8000000000000001E-2</v>
      </c>
    </row>
    <row r="840" spans="1:6" x14ac:dyDescent="0.3">
      <c r="A840" t="s">
        <v>992</v>
      </c>
      <c r="B840" t="s">
        <v>944</v>
      </c>
      <c r="C840">
        <v>31.709387</v>
      </c>
      <c r="D840">
        <v>1</v>
      </c>
      <c r="E840">
        <v>17.763625000000001</v>
      </c>
      <c r="F840">
        <v>1.03</v>
      </c>
    </row>
    <row r="841" spans="1:6" x14ac:dyDescent="0.3">
      <c r="A841" t="s">
        <v>993</v>
      </c>
      <c r="B841" t="s">
        <v>944</v>
      </c>
      <c r="C841">
        <v>64.2</v>
      </c>
      <c r="D841">
        <v>0.08</v>
      </c>
    </row>
    <row r="842" spans="1:6" x14ac:dyDescent="0.3">
      <c r="A842" t="s">
        <v>994</v>
      </c>
      <c r="B842" t="s">
        <v>944</v>
      </c>
      <c r="C842">
        <v>258.2</v>
      </c>
      <c r="D842">
        <v>0.94</v>
      </c>
    </row>
    <row r="843" spans="1:6" x14ac:dyDescent="0.3">
      <c r="A843" t="s">
        <v>995</v>
      </c>
      <c r="B843" t="s">
        <v>944</v>
      </c>
      <c r="C843">
        <v>116</v>
      </c>
      <c r="D843">
        <v>0.31215517241379309</v>
      </c>
    </row>
    <row r="844" spans="1:6" x14ac:dyDescent="0.3">
      <c r="A844" t="s">
        <v>996</v>
      </c>
      <c r="B844" t="s">
        <v>944</v>
      </c>
      <c r="C844">
        <v>185.71428571428569</v>
      </c>
      <c r="D844">
        <v>0.13</v>
      </c>
    </row>
    <row r="845" spans="1:6" x14ac:dyDescent="0.3">
      <c r="A845" t="s">
        <v>997</v>
      </c>
      <c r="B845" t="s">
        <v>944</v>
      </c>
      <c r="C845">
        <v>3.97</v>
      </c>
      <c r="D845">
        <v>1.92</v>
      </c>
    </row>
    <row r="846" spans="1:6" x14ac:dyDescent="0.3">
      <c r="A846" t="s">
        <v>998</v>
      </c>
      <c r="B846" t="s">
        <v>944</v>
      </c>
      <c r="C846">
        <v>6.6</v>
      </c>
      <c r="D846">
        <v>0.5</v>
      </c>
    </row>
    <row r="847" spans="1:6" x14ac:dyDescent="0.3">
      <c r="A847" t="s">
        <v>999</v>
      </c>
      <c r="B847" t="s">
        <v>944</v>
      </c>
      <c r="C847">
        <v>50</v>
      </c>
      <c r="D847">
        <v>1</v>
      </c>
    </row>
    <row r="848" spans="1:6" x14ac:dyDescent="0.3">
      <c r="A848" t="s">
        <v>1000</v>
      </c>
      <c r="B848" t="s">
        <v>944</v>
      </c>
      <c r="C848">
        <v>31</v>
      </c>
      <c r="D848">
        <v>2.52</v>
      </c>
    </row>
    <row r="849" spans="1:4" x14ac:dyDescent="0.3">
      <c r="A849" t="s">
        <v>1001</v>
      </c>
      <c r="B849" t="s">
        <v>944</v>
      </c>
      <c r="C849">
        <v>3.1126830816668929</v>
      </c>
      <c r="D849">
        <v>0.84171755725190844</v>
      </c>
    </row>
    <row r="850" spans="1:4" x14ac:dyDescent="0.3">
      <c r="A850" t="s">
        <v>1002</v>
      </c>
      <c r="B850" t="s">
        <v>944</v>
      </c>
      <c r="C850">
        <v>47.17</v>
      </c>
      <c r="D850">
        <v>0.3235255458978164</v>
      </c>
    </row>
    <row r="851" spans="1:4" x14ac:dyDescent="0.3">
      <c r="A851" t="s">
        <v>1003</v>
      </c>
      <c r="B851" t="s">
        <v>944</v>
      </c>
      <c r="C851">
        <v>487.20000000000005</v>
      </c>
      <c r="D851">
        <v>0.33885878489326765</v>
      </c>
    </row>
    <row r="852" spans="1:4" x14ac:dyDescent="0.3">
      <c r="A852" t="s">
        <v>1004</v>
      </c>
      <c r="B852" t="s">
        <v>944</v>
      </c>
      <c r="C852">
        <v>23.423423423423422</v>
      </c>
      <c r="D852">
        <v>1.1100000000000001</v>
      </c>
    </row>
    <row r="853" spans="1:4" x14ac:dyDescent="0.3">
      <c r="A853" t="s">
        <v>1005</v>
      </c>
      <c r="B853" t="s">
        <v>944</v>
      </c>
      <c r="C853">
        <v>62</v>
      </c>
      <c r="D853">
        <v>0.5</v>
      </c>
    </row>
    <row r="854" spans="1:4" x14ac:dyDescent="0.3">
      <c r="A854" t="s">
        <v>1006</v>
      </c>
      <c r="B854" t="s">
        <v>944</v>
      </c>
      <c r="C854">
        <v>338</v>
      </c>
      <c r="D854">
        <v>0.45</v>
      </c>
    </row>
    <row r="855" spans="1:4" x14ac:dyDescent="0.3">
      <c r="A855" t="s">
        <v>1007</v>
      </c>
      <c r="B855" t="s">
        <v>944</v>
      </c>
      <c r="C855">
        <v>135</v>
      </c>
      <c r="D855">
        <v>0.43</v>
      </c>
    </row>
    <row r="856" spans="1:4" x14ac:dyDescent="0.3">
      <c r="A856" t="s">
        <v>1008</v>
      </c>
      <c r="B856" t="s">
        <v>944</v>
      </c>
      <c r="C856">
        <v>2</v>
      </c>
      <c r="D856">
        <v>0.5</v>
      </c>
    </row>
    <row r="857" spans="1:4" x14ac:dyDescent="0.3">
      <c r="A857" t="s">
        <v>1009</v>
      </c>
      <c r="B857" t="s">
        <v>944</v>
      </c>
      <c r="C857">
        <v>91.135766129032248</v>
      </c>
      <c r="D857">
        <v>0.12484599589322382</v>
      </c>
    </row>
    <row r="858" spans="1:4" x14ac:dyDescent="0.3">
      <c r="A858" t="s">
        <v>1010</v>
      </c>
      <c r="B858" t="s">
        <v>944</v>
      </c>
      <c r="C858">
        <v>0.14000000000000001</v>
      </c>
      <c r="D858">
        <v>0.75</v>
      </c>
    </row>
    <row r="859" spans="1:4" x14ac:dyDescent="0.3">
      <c r="A859" t="s">
        <v>1011</v>
      </c>
      <c r="B859" t="s">
        <v>944</v>
      </c>
      <c r="C859">
        <v>24.242424242424242</v>
      </c>
      <c r="D859">
        <v>0.66</v>
      </c>
    </row>
    <row r="860" spans="1:4" x14ac:dyDescent="0.3">
      <c r="A860" t="s">
        <v>1012</v>
      </c>
      <c r="B860" t="s">
        <v>944</v>
      </c>
      <c r="C860">
        <v>289.85507246376812</v>
      </c>
      <c r="D860">
        <v>0.69</v>
      </c>
    </row>
    <row r="861" spans="1:4" x14ac:dyDescent="0.3">
      <c r="A861" t="s">
        <v>1013</v>
      </c>
      <c r="B861" t="s">
        <v>944</v>
      </c>
      <c r="C861">
        <v>865.38212499999997</v>
      </c>
      <c r="D861">
        <v>0.27246539363174388</v>
      </c>
    </row>
    <row r="862" spans="1:4" x14ac:dyDescent="0.3">
      <c r="A862" t="s">
        <v>1014</v>
      </c>
      <c r="B862" t="s">
        <v>944</v>
      </c>
      <c r="C862">
        <v>803.84615384615381</v>
      </c>
      <c r="D862">
        <v>0.52</v>
      </c>
    </row>
    <row r="863" spans="1:4" x14ac:dyDescent="0.3">
      <c r="A863" t="s">
        <v>1015</v>
      </c>
      <c r="B863" t="s">
        <v>944</v>
      </c>
      <c r="C863">
        <v>27.400000000000002</v>
      </c>
      <c r="D863">
        <v>1.1327007299270073</v>
      </c>
    </row>
    <row r="864" spans="1:4" x14ac:dyDescent="0.3">
      <c r="A864" t="s">
        <v>1016</v>
      </c>
      <c r="B864" t="s">
        <v>944</v>
      </c>
      <c r="C864">
        <v>62.5</v>
      </c>
      <c r="D864">
        <v>0.8</v>
      </c>
    </row>
    <row r="865" spans="1:6" x14ac:dyDescent="0.3">
      <c r="A865" t="s">
        <v>1017</v>
      </c>
      <c r="B865" t="s">
        <v>944</v>
      </c>
      <c r="C865">
        <v>1778</v>
      </c>
      <c r="D865">
        <v>0.45</v>
      </c>
    </row>
    <row r="866" spans="1:6" x14ac:dyDescent="0.3">
      <c r="A866" t="s">
        <v>1018</v>
      </c>
      <c r="B866" t="s">
        <v>944</v>
      </c>
      <c r="C866">
        <v>128</v>
      </c>
      <c r="D866">
        <v>1.1299999999999999</v>
      </c>
    </row>
    <row r="867" spans="1:6" x14ac:dyDescent="0.3">
      <c r="A867" t="s">
        <v>1019</v>
      </c>
      <c r="B867" t="s">
        <v>944</v>
      </c>
      <c r="C867">
        <v>0.73599999999999999</v>
      </c>
      <c r="D867">
        <v>2.5794021739130435</v>
      </c>
      <c r="E867">
        <v>0.40699999999999997</v>
      </c>
      <c r="F867">
        <v>2.8204914004914006</v>
      </c>
    </row>
    <row r="868" spans="1:6" x14ac:dyDescent="0.3">
      <c r="A868" t="s">
        <v>1020</v>
      </c>
      <c r="B868" t="s">
        <v>944</v>
      </c>
      <c r="C868">
        <v>20.479999999999997</v>
      </c>
      <c r="D868">
        <v>1.05587890625</v>
      </c>
      <c r="E868">
        <v>9.7010000000000005</v>
      </c>
      <c r="F868">
        <v>1.1200000000000001</v>
      </c>
    </row>
    <row r="869" spans="1:6" x14ac:dyDescent="0.3">
      <c r="A869" t="s">
        <v>1021</v>
      </c>
      <c r="B869" t="s">
        <v>944</v>
      </c>
      <c r="C869">
        <v>71</v>
      </c>
      <c r="D869">
        <v>4.7E-2</v>
      </c>
    </row>
    <row r="870" spans="1:6" x14ac:dyDescent="0.3">
      <c r="A870" t="s">
        <v>1022</v>
      </c>
      <c r="B870" t="s">
        <v>944</v>
      </c>
      <c r="C870">
        <v>49</v>
      </c>
      <c r="D870">
        <v>0.4</v>
      </c>
    </row>
    <row r="871" spans="1:6" x14ac:dyDescent="0.3">
      <c r="A871" t="s">
        <v>1023</v>
      </c>
      <c r="B871" t="s">
        <v>944</v>
      </c>
      <c r="C871">
        <v>3.2</v>
      </c>
      <c r="D871">
        <v>0.56999999999999995</v>
      </c>
    </row>
    <row r="872" spans="1:6" x14ac:dyDescent="0.3">
      <c r="A872" t="s">
        <v>1024</v>
      </c>
      <c r="B872" t="s">
        <v>944</v>
      </c>
      <c r="C872">
        <v>52</v>
      </c>
      <c r="D872">
        <v>1.0900000000000001</v>
      </c>
    </row>
    <row r="873" spans="1:6" x14ac:dyDescent="0.3">
      <c r="A873" t="s">
        <v>1025</v>
      </c>
      <c r="B873" t="s">
        <v>944</v>
      </c>
      <c r="C873">
        <v>15</v>
      </c>
      <c r="D873">
        <v>0.92</v>
      </c>
    </row>
    <row r="874" spans="1:6" x14ac:dyDescent="0.3">
      <c r="A874" t="s">
        <v>1026</v>
      </c>
      <c r="B874" t="s">
        <v>944</v>
      </c>
      <c r="C874">
        <v>72.423803910346948</v>
      </c>
      <c r="D874">
        <v>1.460187086470454</v>
      </c>
    </row>
    <row r="875" spans="1:6" x14ac:dyDescent="0.3">
      <c r="A875" t="s">
        <v>1027</v>
      </c>
      <c r="B875" t="s">
        <v>944</v>
      </c>
      <c r="C875">
        <v>10</v>
      </c>
      <c r="D875">
        <v>1.2</v>
      </c>
    </row>
    <row r="876" spans="1:6" x14ac:dyDescent="0.3">
      <c r="A876" t="s">
        <v>1028</v>
      </c>
      <c r="B876" t="s">
        <v>944</v>
      </c>
      <c r="C876">
        <v>529</v>
      </c>
      <c r="D876">
        <v>0.55000000000000004</v>
      </c>
    </row>
    <row r="877" spans="1:6" x14ac:dyDescent="0.3">
      <c r="A877" t="s">
        <v>1029</v>
      </c>
      <c r="B877" t="s">
        <v>944</v>
      </c>
      <c r="C877">
        <v>9.1666666666666661</v>
      </c>
      <c r="D877">
        <v>0.48</v>
      </c>
    </row>
    <row r="878" spans="1:6" x14ac:dyDescent="0.3">
      <c r="A878" t="s">
        <v>1030</v>
      </c>
      <c r="B878" t="s">
        <v>944</v>
      </c>
      <c r="C878">
        <v>1.5384615384615385</v>
      </c>
      <c r="D878">
        <v>0.52</v>
      </c>
    </row>
    <row r="879" spans="1:6" x14ac:dyDescent="0.3">
      <c r="A879" t="s">
        <v>1031</v>
      </c>
      <c r="B879" t="s">
        <v>944</v>
      </c>
      <c r="C879">
        <v>100</v>
      </c>
      <c r="D879">
        <v>1</v>
      </c>
    </row>
    <row r="880" spans="1:6" x14ac:dyDescent="0.3">
      <c r="A880" t="s">
        <v>1032</v>
      </c>
      <c r="B880" t="s">
        <v>944</v>
      </c>
      <c r="C880">
        <v>63.3</v>
      </c>
      <c r="D880">
        <v>0.74</v>
      </c>
    </row>
    <row r="881" spans="1:6" x14ac:dyDescent="0.3">
      <c r="A881" t="s">
        <v>1033</v>
      </c>
      <c r="B881" t="s">
        <v>944</v>
      </c>
      <c r="C881">
        <v>2089</v>
      </c>
      <c r="D881">
        <v>0.53</v>
      </c>
    </row>
    <row r="882" spans="1:6" x14ac:dyDescent="0.3">
      <c r="A882" t="s">
        <v>1034</v>
      </c>
      <c r="B882" t="s">
        <v>944</v>
      </c>
      <c r="C882">
        <v>8.93</v>
      </c>
      <c r="D882">
        <v>2.91</v>
      </c>
    </row>
    <row r="883" spans="1:6" x14ac:dyDescent="0.3">
      <c r="A883" t="s">
        <v>1035</v>
      </c>
      <c r="B883" t="s">
        <v>944</v>
      </c>
      <c r="C883">
        <v>45</v>
      </c>
      <c r="D883">
        <v>0.94</v>
      </c>
    </row>
    <row r="884" spans="1:6" x14ac:dyDescent="0.3">
      <c r="A884" t="s">
        <v>1036</v>
      </c>
      <c r="B884" t="s">
        <v>944</v>
      </c>
      <c r="C884">
        <v>0.6</v>
      </c>
      <c r="D884">
        <v>1.87</v>
      </c>
    </row>
    <row r="885" spans="1:6" x14ac:dyDescent="0.3">
      <c r="A885" t="s">
        <v>1037</v>
      </c>
      <c r="B885" t="s">
        <v>944</v>
      </c>
      <c r="C885">
        <v>6.2219999999999995</v>
      </c>
      <c r="D885">
        <v>1.8718225650916103</v>
      </c>
      <c r="E885">
        <v>4.4009999999999998</v>
      </c>
      <c r="F885">
        <v>1.9287321063394685</v>
      </c>
    </row>
    <row r="886" spans="1:6" x14ac:dyDescent="0.3">
      <c r="A886" t="s">
        <v>1038</v>
      </c>
      <c r="B886" t="s">
        <v>944</v>
      </c>
      <c r="C886">
        <v>440</v>
      </c>
      <c r="D886">
        <v>0.69</v>
      </c>
    </row>
    <row r="887" spans="1:6" x14ac:dyDescent="0.3">
      <c r="A887" t="s">
        <v>1039</v>
      </c>
      <c r="B887" t="s">
        <v>944</v>
      </c>
      <c r="C887">
        <v>27.229999999999997</v>
      </c>
      <c r="D887">
        <v>1.2</v>
      </c>
      <c r="E887">
        <v>11.4</v>
      </c>
      <c r="F887">
        <v>1.04</v>
      </c>
    </row>
    <row r="888" spans="1:6" x14ac:dyDescent="0.3">
      <c r="A888" t="s">
        <v>1040</v>
      </c>
      <c r="B888" t="s">
        <v>944</v>
      </c>
      <c r="C888">
        <v>40.67</v>
      </c>
      <c r="D888">
        <v>0.7</v>
      </c>
      <c r="E888">
        <v>9.8000000000000007</v>
      </c>
      <c r="F888">
        <v>0.67</v>
      </c>
    </row>
    <row r="889" spans="1:6" x14ac:dyDescent="0.3">
      <c r="A889" t="s">
        <v>1041</v>
      </c>
      <c r="B889" t="s">
        <v>944</v>
      </c>
      <c r="C889">
        <v>10.5</v>
      </c>
      <c r="D889">
        <v>0.62</v>
      </c>
    </row>
    <row r="890" spans="1:6" x14ac:dyDescent="0.3">
      <c r="A890" t="s">
        <v>1042</v>
      </c>
      <c r="B890" t="s">
        <v>944</v>
      </c>
      <c r="C890">
        <v>40</v>
      </c>
      <c r="D890">
        <v>1.25</v>
      </c>
    </row>
    <row r="891" spans="1:6" x14ac:dyDescent="0.3">
      <c r="A891" t="s">
        <v>1043</v>
      </c>
      <c r="B891" t="s">
        <v>944</v>
      </c>
      <c r="C891">
        <v>280</v>
      </c>
      <c r="D891">
        <v>0.75</v>
      </c>
    </row>
    <row r="892" spans="1:6" x14ac:dyDescent="0.3">
      <c r="A892" t="s">
        <v>1044</v>
      </c>
      <c r="B892" t="s">
        <v>944</v>
      </c>
      <c r="C892">
        <v>4.5544554455445549</v>
      </c>
      <c r="D892">
        <v>1.01</v>
      </c>
    </row>
    <row r="893" spans="1:6" x14ac:dyDescent="0.3">
      <c r="A893" t="s">
        <v>1045</v>
      </c>
      <c r="B893" t="s">
        <v>944</v>
      </c>
      <c r="C893">
        <v>10</v>
      </c>
      <c r="D893">
        <v>1.2</v>
      </c>
    </row>
    <row r="894" spans="1:6" x14ac:dyDescent="0.3">
      <c r="A894" t="s">
        <v>1046</v>
      </c>
      <c r="B894" t="s">
        <v>944</v>
      </c>
      <c r="C894">
        <v>18</v>
      </c>
      <c r="D894">
        <v>0.45</v>
      </c>
    </row>
    <row r="895" spans="1:6" x14ac:dyDescent="0.3">
      <c r="A895" t="s">
        <v>1047</v>
      </c>
      <c r="B895" t="s">
        <v>944</v>
      </c>
      <c r="C895">
        <v>478.26086956521743</v>
      </c>
      <c r="D895">
        <v>0.46</v>
      </c>
    </row>
    <row r="896" spans="1:6" x14ac:dyDescent="0.3">
      <c r="A896" t="s">
        <v>1048</v>
      </c>
      <c r="B896" t="s">
        <v>944</v>
      </c>
      <c r="C896">
        <v>8.1999999999999993</v>
      </c>
      <c r="D896">
        <v>1.04</v>
      </c>
    </row>
    <row r="897" spans="1:6" x14ac:dyDescent="0.3">
      <c r="A897" t="s">
        <v>1049</v>
      </c>
      <c r="B897" t="s">
        <v>944</v>
      </c>
      <c r="C897">
        <v>2.4</v>
      </c>
      <c r="D897">
        <v>1.23</v>
      </c>
    </row>
    <row r="898" spans="1:6" x14ac:dyDescent="0.3">
      <c r="A898" t="s">
        <v>1050</v>
      </c>
      <c r="B898" t="s">
        <v>944</v>
      </c>
      <c r="C898">
        <v>5</v>
      </c>
      <c r="D898">
        <v>3</v>
      </c>
    </row>
    <row r="899" spans="1:6" x14ac:dyDescent="0.3">
      <c r="A899" t="s">
        <v>1051</v>
      </c>
      <c r="B899" t="s">
        <v>944</v>
      </c>
      <c r="C899">
        <v>18</v>
      </c>
      <c r="D899">
        <v>0.73</v>
      </c>
    </row>
    <row r="900" spans="1:6" x14ac:dyDescent="0.3">
      <c r="A900" t="s">
        <v>1052</v>
      </c>
      <c r="B900" t="s">
        <v>944</v>
      </c>
      <c r="C900">
        <v>26.3</v>
      </c>
      <c r="D900">
        <v>1.26</v>
      </c>
    </row>
    <row r="901" spans="1:6" x14ac:dyDescent="0.3">
      <c r="A901" t="s">
        <v>1053</v>
      </c>
      <c r="B901" t="s">
        <v>944</v>
      </c>
      <c r="C901">
        <v>219.8</v>
      </c>
      <c r="D901">
        <v>0.43</v>
      </c>
      <c r="E901">
        <v>182.1</v>
      </c>
      <c r="F901">
        <v>0.45</v>
      </c>
    </row>
    <row r="902" spans="1:6" x14ac:dyDescent="0.3">
      <c r="A902" t="s">
        <v>1054</v>
      </c>
      <c r="B902" t="s">
        <v>944</v>
      </c>
      <c r="C902">
        <v>64.285714285714278</v>
      </c>
      <c r="D902">
        <v>0.28000000000000003</v>
      </c>
    </row>
    <row r="903" spans="1:6" x14ac:dyDescent="0.3">
      <c r="A903" t="s">
        <v>1055</v>
      </c>
      <c r="B903" t="s">
        <v>944</v>
      </c>
      <c r="C903">
        <v>10</v>
      </c>
      <c r="D903">
        <v>0.2</v>
      </c>
    </row>
    <row r="904" spans="1:6" x14ac:dyDescent="0.3">
      <c r="A904" t="s">
        <v>1056</v>
      </c>
      <c r="B904" t="s">
        <v>944</v>
      </c>
      <c r="C904">
        <v>235.77235772357722</v>
      </c>
      <c r="D904">
        <v>0.123</v>
      </c>
    </row>
    <row r="905" spans="1:6" x14ac:dyDescent="0.3">
      <c r="A905" t="s">
        <v>1057</v>
      </c>
      <c r="B905" t="s">
        <v>944</v>
      </c>
      <c r="C905">
        <v>70.422535211267615</v>
      </c>
      <c r="D905">
        <v>0.71</v>
      </c>
    </row>
    <row r="906" spans="1:6" x14ac:dyDescent="0.3">
      <c r="A906" t="s">
        <v>1058</v>
      </c>
      <c r="B906" t="s">
        <v>944</v>
      </c>
      <c r="C906">
        <v>14.6</v>
      </c>
      <c r="D906">
        <v>1.03</v>
      </c>
    </row>
    <row r="907" spans="1:6" x14ac:dyDescent="0.3">
      <c r="A907" t="s">
        <v>1059</v>
      </c>
      <c r="B907" t="s">
        <v>944</v>
      </c>
      <c r="C907">
        <v>60</v>
      </c>
      <c r="D907">
        <v>0.5</v>
      </c>
    </row>
    <row r="908" spans="1:6" x14ac:dyDescent="0.3">
      <c r="A908" t="s">
        <v>1060</v>
      </c>
      <c r="B908" t="s">
        <v>944</v>
      </c>
      <c r="C908">
        <v>372</v>
      </c>
      <c r="D908">
        <v>0.57999999999999996</v>
      </c>
    </row>
    <row r="909" spans="1:6" x14ac:dyDescent="0.3">
      <c r="A909" t="s">
        <v>1061</v>
      </c>
      <c r="B909" t="s">
        <v>944</v>
      </c>
      <c r="C909">
        <v>22.34</v>
      </c>
      <c r="D909">
        <v>0.73703222918531774</v>
      </c>
    </row>
    <row r="910" spans="1:6" x14ac:dyDescent="0.3">
      <c r="A910" t="s">
        <v>1062</v>
      </c>
      <c r="B910" t="s">
        <v>944</v>
      </c>
      <c r="C910">
        <v>10</v>
      </c>
      <c r="D910">
        <v>0.56000000000000005</v>
      </c>
    </row>
    <row r="911" spans="1:6" x14ac:dyDescent="0.3">
      <c r="A911" t="s">
        <v>1063</v>
      </c>
      <c r="B911" t="s">
        <v>944</v>
      </c>
      <c r="C911">
        <v>40</v>
      </c>
      <c r="D911">
        <v>1</v>
      </c>
    </row>
    <row r="912" spans="1:6" x14ac:dyDescent="0.3">
      <c r="A912" t="s">
        <v>1064</v>
      </c>
      <c r="B912" t="s">
        <v>944</v>
      </c>
      <c r="C912">
        <v>4.4000000000000004</v>
      </c>
      <c r="D912">
        <v>0.08</v>
      </c>
    </row>
    <row r="913" spans="1:6" x14ac:dyDescent="0.3">
      <c r="A913" t="s">
        <v>1065</v>
      </c>
      <c r="B913" t="s">
        <v>944</v>
      </c>
      <c r="C913">
        <v>83</v>
      </c>
      <c r="D913">
        <v>0.52</v>
      </c>
    </row>
    <row r="914" spans="1:6" x14ac:dyDescent="0.3">
      <c r="A914" t="s">
        <v>1066</v>
      </c>
      <c r="B914" t="s">
        <v>944</v>
      </c>
      <c r="C914">
        <v>600</v>
      </c>
      <c r="D914">
        <v>0.16333333333333333</v>
      </c>
    </row>
    <row r="915" spans="1:6" x14ac:dyDescent="0.3">
      <c r="A915" t="s">
        <v>1067</v>
      </c>
      <c r="B915" t="s">
        <v>944</v>
      </c>
      <c r="C915">
        <v>56.6</v>
      </c>
      <c r="D915">
        <v>0.18268551236749117</v>
      </c>
    </row>
    <row r="916" spans="1:6" x14ac:dyDescent="0.3">
      <c r="A916" t="s">
        <v>1068</v>
      </c>
      <c r="B916" t="s">
        <v>944</v>
      </c>
      <c r="C916">
        <v>850</v>
      </c>
      <c r="D916">
        <v>0.84</v>
      </c>
    </row>
    <row r="917" spans="1:6" x14ac:dyDescent="0.3">
      <c r="A917" t="s">
        <v>1069</v>
      </c>
      <c r="B917" t="s">
        <v>944</v>
      </c>
      <c r="C917">
        <v>99.5</v>
      </c>
      <c r="D917">
        <v>0.32</v>
      </c>
    </row>
    <row r="918" spans="1:6" x14ac:dyDescent="0.3">
      <c r="A918" t="s">
        <v>1070</v>
      </c>
      <c r="B918" t="s">
        <v>944</v>
      </c>
      <c r="C918">
        <v>95</v>
      </c>
      <c r="D918">
        <v>1.22</v>
      </c>
    </row>
    <row r="919" spans="1:6" x14ac:dyDescent="0.3">
      <c r="A919" t="s">
        <v>1071</v>
      </c>
      <c r="B919" t="s">
        <v>944</v>
      </c>
      <c r="C919">
        <v>120.48192771084337</v>
      </c>
      <c r="D919">
        <v>0.83</v>
      </c>
    </row>
    <row r="920" spans="1:6" x14ac:dyDescent="0.3">
      <c r="A920" t="s">
        <v>1072</v>
      </c>
      <c r="B920" t="s">
        <v>944</v>
      </c>
      <c r="C920">
        <v>536</v>
      </c>
      <c r="D920">
        <v>0.4758208955223881</v>
      </c>
      <c r="E920">
        <v>417</v>
      </c>
      <c r="F920">
        <v>0.39</v>
      </c>
    </row>
    <row r="921" spans="1:6" x14ac:dyDescent="0.3">
      <c r="A921" t="s">
        <v>1073</v>
      </c>
      <c r="B921" t="s">
        <v>1074</v>
      </c>
      <c r="C921">
        <v>625</v>
      </c>
      <c r="D921">
        <v>0.77</v>
      </c>
    </row>
    <row r="922" spans="1:6" x14ac:dyDescent="0.3">
      <c r="A922" t="s">
        <v>1075</v>
      </c>
      <c r="B922" t="s">
        <v>1074</v>
      </c>
      <c r="C922">
        <v>148.5324</v>
      </c>
      <c r="D922">
        <v>5.7383407256598559E-2</v>
      </c>
    </row>
    <row r="923" spans="1:6" x14ac:dyDescent="0.3">
      <c r="A923" t="s">
        <v>1076</v>
      </c>
      <c r="B923" t="s">
        <v>1074</v>
      </c>
      <c r="C923">
        <v>7.5238620000000003</v>
      </c>
      <c r="D923">
        <v>1.92</v>
      </c>
    </row>
    <row r="924" spans="1:6" x14ac:dyDescent="0.3">
      <c r="A924" t="s">
        <v>1077</v>
      </c>
      <c r="B924" t="s">
        <v>1074</v>
      </c>
      <c r="C924">
        <v>2.194</v>
      </c>
      <c r="D924">
        <v>3.5061622607110303</v>
      </c>
    </row>
    <row r="925" spans="1:6" x14ac:dyDescent="0.3">
      <c r="A925" t="s">
        <v>1078</v>
      </c>
      <c r="B925" t="s">
        <v>1074</v>
      </c>
      <c r="C925">
        <v>28</v>
      </c>
      <c r="D925">
        <v>1.8</v>
      </c>
    </row>
    <row r="926" spans="1:6" x14ac:dyDescent="0.3">
      <c r="A926" t="s">
        <v>1079</v>
      </c>
      <c r="B926" t="s">
        <v>1074</v>
      </c>
      <c r="C926">
        <v>64.128</v>
      </c>
      <c r="D926">
        <v>0.09</v>
      </c>
    </row>
    <row r="927" spans="1:6" x14ac:dyDescent="0.3">
      <c r="A927" t="s">
        <v>1080</v>
      </c>
      <c r="B927" t="s">
        <v>1074</v>
      </c>
      <c r="C927">
        <v>118.81240700000001</v>
      </c>
      <c r="D927">
        <v>0.15961391095291921</v>
      </c>
    </row>
    <row r="928" spans="1:6" x14ac:dyDescent="0.3">
      <c r="A928" t="s">
        <v>1081</v>
      </c>
      <c r="B928" t="s">
        <v>1074</v>
      </c>
      <c r="C928">
        <v>565.66</v>
      </c>
      <c r="D928">
        <v>0.64</v>
      </c>
    </row>
    <row r="929" spans="1:6" x14ac:dyDescent="0.3">
      <c r="A929" t="s">
        <v>1082</v>
      </c>
      <c r="B929" t="s">
        <v>1074</v>
      </c>
      <c r="C929">
        <v>165.2</v>
      </c>
      <c r="D929">
        <v>9.9860774818401943E-2</v>
      </c>
    </row>
    <row r="930" spans="1:6" x14ac:dyDescent="0.3">
      <c r="A930" t="s">
        <v>1083</v>
      </c>
      <c r="B930" t="s">
        <v>1074</v>
      </c>
      <c r="C930">
        <v>57.793999999999997</v>
      </c>
      <c r="D930">
        <v>0.04</v>
      </c>
    </row>
    <row r="931" spans="1:6" x14ac:dyDescent="0.3">
      <c r="A931" t="s">
        <v>1084</v>
      </c>
      <c r="B931" t="s">
        <v>1074</v>
      </c>
      <c r="C931">
        <v>347</v>
      </c>
      <c r="D931">
        <v>0.38951008645533142</v>
      </c>
    </row>
    <row r="932" spans="1:6" x14ac:dyDescent="0.3">
      <c r="A932" t="s">
        <v>1085</v>
      </c>
      <c r="B932" t="s">
        <v>1074</v>
      </c>
      <c r="C932">
        <v>700</v>
      </c>
      <c r="D932">
        <v>0.73599999999999999</v>
      </c>
    </row>
    <row r="933" spans="1:6" x14ac:dyDescent="0.3">
      <c r="A933" t="s">
        <v>1086</v>
      </c>
      <c r="B933" t="s">
        <v>1074</v>
      </c>
      <c r="C933">
        <v>0.1</v>
      </c>
      <c r="D933">
        <v>5</v>
      </c>
    </row>
    <row r="934" spans="1:6" x14ac:dyDescent="0.3">
      <c r="A934" t="s">
        <v>1087</v>
      </c>
      <c r="B934" t="s">
        <v>1074</v>
      </c>
      <c r="C934">
        <v>0.5</v>
      </c>
      <c r="D934">
        <v>2.8</v>
      </c>
    </row>
    <row r="935" spans="1:6" x14ac:dyDescent="0.3">
      <c r="A935" t="s">
        <v>1088</v>
      </c>
      <c r="B935" t="s">
        <v>1074</v>
      </c>
      <c r="C935">
        <v>503.70000000000005</v>
      </c>
      <c r="D935">
        <v>0.10447448878300575</v>
      </c>
    </row>
    <row r="936" spans="1:6" x14ac:dyDescent="0.3">
      <c r="A936" t="s">
        <v>1089</v>
      </c>
      <c r="B936" s="164" t="s">
        <v>1090</v>
      </c>
      <c r="C936">
        <v>5.5</v>
      </c>
      <c r="D936">
        <v>1.87</v>
      </c>
    </row>
    <row r="937" spans="1:6" x14ac:dyDescent="0.3">
      <c r="A937" t="s">
        <v>1091</v>
      </c>
      <c r="B937" s="164" t="s">
        <v>1090</v>
      </c>
      <c r="C937">
        <v>0.9</v>
      </c>
      <c r="D937">
        <v>2</v>
      </c>
    </row>
    <row r="938" spans="1:6" x14ac:dyDescent="0.3">
      <c r="A938" t="s">
        <v>1092</v>
      </c>
      <c r="B938" s="164" t="s">
        <v>1090</v>
      </c>
      <c r="C938">
        <v>1.2</v>
      </c>
      <c r="D938">
        <v>1.9</v>
      </c>
    </row>
    <row r="939" spans="1:6" x14ac:dyDescent="0.3">
      <c r="A939" t="s">
        <v>1093</v>
      </c>
      <c r="B939" s="164" t="s">
        <v>1090</v>
      </c>
      <c r="C939">
        <v>1.514</v>
      </c>
      <c r="D939">
        <v>6.5227212681638038</v>
      </c>
    </row>
    <row r="940" spans="1:6" x14ac:dyDescent="0.3">
      <c r="A940" t="s">
        <v>1094</v>
      </c>
      <c r="B940" s="164" t="s">
        <v>1090</v>
      </c>
      <c r="C940">
        <v>5.8</v>
      </c>
      <c r="D940">
        <v>1.8</v>
      </c>
    </row>
    <row r="941" spans="1:6" x14ac:dyDescent="0.3">
      <c r="A941" t="s">
        <v>1095</v>
      </c>
      <c r="B941" s="164" t="s">
        <v>1090</v>
      </c>
      <c r="C941">
        <v>23.487540000000003</v>
      </c>
      <c r="D941">
        <v>2.1448953104497104</v>
      </c>
    </row>
    <row r="942" spans="1:6" x14ac:dyDescent="0.3">
      <c r="A942" t="s">
        <v>1096</v>
      </c>
      <c r="B942" s="164" t="s">
        <v>1090</v>
      </c>
      <c r="C942">
        <v>273.89999999999998</v>
      </c>
      <c r="D942">
        <v>1.2</v>
      </c>
      <c r="E942">
        <v>99.8</v>
      </c>
      <c r="F942">
        <v>1.2</v>
      </c>
    </row>
    <row r="943" spans="1:6" x14ac:dyDescent="0.3">
      <c r="A943" t="s">
        <v>1097</v>
      </c>
      <c r="B943" s="164" t="s">
        <v>1090</v>
      </c>
      <c r="C943">
        <v>4.8</v>
      </c>
      <c r="D943">
        <v>1.3</v>
      </c>
    </row>
    <row r="944" spans="1:6" x14ac:dyDescent="0.3">
      <c r="A944" t="s">
        <v>1098</v>
      </c>
      <c r="B944" s="164" t="s">
        <v>1090</v>
      </c>
      <c r="C944">
        <v>8.9</v>
      </c>
      <c r="D944">
        <v>1.3</v>
      </c>
      <c r="E944">
        <v>1.2</v>
      </c>
      <c r="F944">
        <v>1.8</v>
      </c>
    </row>
    <row r="945" spans="1:6" x14ac:dyDescent="0.3">
      <c r="A945" t="s">
        <v>1099</v>
      </c>
      <c r="B945" s="164" t="s">
        <v>1090</v>
      </c>
      <c r="C945">
        <v>0.373</v>
      </c>
      <c r="D945">
        <v>1.5831099195710456</v>
      </c>
    </row>
    <row r="946" spans="1:6" x14ac:dyDescent="0.3">
      <c r="A946" t="s">
        <v>1100</v>
      </c>
      <c r="B946" s="164" t="s">
        <v>1090</v>
      </c>
      <c r="C946">
        <v>94.4</v>
      </c>
      <c r="D946">
        <v>2.2999999999999998</v>
      </c>
    </row>
    <row r="947" spans="1:6" x14ac:dyDescent="0.3">
      <c r="A947" t="s">
        <v>1101</v>
      </c>
      <c r="B947" s="164" t="s">
        <v>1090</v>
      </c>
      <c r="C947">
        <v>18.5</v>
      </c>
      <c r="D947">
        <v>1.2</v>
      </c>
    </row>
    <row r="948" spans="1:6" x14ac:dyDescent="0.3">
      <c r="A948" t="s">
        <v>1102</v>
      </c>
      <c r="B948" s="164" t="s">
        <v>1090</v>
      </c>
      <c r="C948">
        <v>293</v>
      </c>
      <c r="D948">
        <v>3.205255972696246</v>
      </c>
    </row>
    <row r="949" spans="1:6" x14ac:dyDescent="0.3">
      <c r="A949" t="s">
        <v>1103</v>
      </c>
      <c r="B949" s="164" t="s">
        <v>1090</v>
      </c>
      <c r="C949">
        <v>10.41</v>
      </c>
      <c r="D949">
        <v>2.6504707012487994</v>
      </c>
    </row>
    <row r="950" spans="1:6" x14ac:dyDescent="0.3">
      <c r="A950" t="s">
        <v>1104</v>
      </c>
      <c r="B950" s="164" t="s">
        <v>1090</v>
      </c>
      <c r="C950">
        <v>27.175082</v>
      </c>
      <c r="D950">
        <v>2.5360747754137414</v>
      </c>
      <c r="E950">
        <v>7.8</v>
      </c>
      <c r="F950">
        <v>2.37</v>
      </c>
    </row>
    <row r="951" spans="1:6" x14ac:dyDescent="0.3">
      <c r="A951" t="s">
        <v>1105</v>
      </c>
      <c r="B951" s="164" t="s">
        <v>1090</v>
      </c>
      <c r="C951">
        <v>70.13900000000001</v>
      </c>
      <c r="D951">
        <v>1.9563958710560465</v>
      </c>
    </row>
    <row r="952" spans="1:6" x14ac:dyDescent="0.3">
      <c r="A952" t="s">
        <v>1106</v>
      </c>
      <c r="B952" s="164" t="s">
        <v>1090</v>
      </c>
      <c r="C952">
        <v>1001</v>
      </c>
      <c r="D952">
        <v>2.449170829170829</v>
      </c>
    </row>
    <row r="953" spans="1:6" x14ac:dyDescent="0.3">
      <c r="A953" t="s">
        <v>1107</v>
      </c>
      <c r="B953" s="164" t="s">
        <v>1090</v>
      </c>
      <c r="C953">
        <v>407.6</v>
      </c>
      <c r="D953">
        <v>3.6675956820412163</v>
      </c>
      <c r="E953">
        <v>98.5</v>
      </c>
      <c r="F953">
        <v>3.91</v>
      </c>
    </row>
    <row r="954" spans="1:6" x14ac:dyDescent="0.3">
      <c r="A954" t="s">
        <v>1108</v>
      </c>
      <c r="B954" s="164" t="s">
        <v>1090</v>
      </c>
      <c r="C954">
        <v>2.8</v>
      </c>
      <c r="D954">
        <v>2.4</v>
      </c>
    </row>
    <row r="955" spans="1:6" x14ac:dyDescent="0.3">
      <c r="A955" t="s">
        <v>1109</v>
      </c>
      <c r="B955" s="164" t="s">
        <v>1090</v>
      </c>
      <c r="C955">
        <v>9.097999999999999</v>
      </c>
      <c r="D955">
        <v>2.698236975159376</v>
      </c>
      <c r="E955">
        <v>3.04</v>
      </c>
      <c r="F955">
        <v>3.3653453947368424</v>
      </c>
    </row>
    <row r="956" spans="1:6" x14ac:dyDescent="0.3">
      <c r="A956" t="s">
        <v>1110</v>
      </c>
      <c r="B956" s="164" t="s">
        <v>1090</v>
      </c>
      <c r="C956">
        <v>3.6</v>
      </c>
      <c r="D956">
        <v>3.1</v>
      </c>
    </row>
    <row r="957" spans="1:6" x14ac:dyDescent="0.3">
      <c r="A957" t="s">
        <v>1111</v>
      </c>
      <c r="B957" s="164" t="s">
        <v>1090</v>
      </c>
      <c r="C957">
        <v>0.20200000000000001</v>
      </c>
      <c r="D957">
        <v>1.9570792079207919</v>
      </c>
    </row>
    <row r="958" spans="1:6" x14ac:dyDescent="0.3">
      <c r="A958" t="s">
        <v>1112</v>
      </c>
      <c r="B958" s="164" t="s">
        <v>1090</v>
      </c>
      <c r="C958">
        <v>42.3</v>
      </c>
      <c r="D958">
        <v>1.3</v>
      </c>
    </row>
    <row r="959" spans="1:6" x14ac:dyDescent="0.3">
      <c r="A959" t="s">
        <v>1113</v>
      </c>
      <c r="B959" s="164" t="s">
        <v>1090</v>
      </c>
      <c r="C959">
        <v>53.300000000000004</v>
      </c>
      <c r="D959">
        <v>2.782926829268292</v>
      </c>
      <c r="E959">
        <v>14.2</v>
      </c>
      <c r="F959">
        <v>3.4239436619718311</v>
      </c>
    </row>
    <row r="960" spans="1:6" x14ac:dyDescent="0.3">
      <c r="A960" t="s">
        <v>1114</v>
      </c>
      <c r="B960" s="164" t="s">
        <v>1090</v>
      </c>
      <c r="C960">
        <v>71.099999999999994</v>
      </c>
      <c r="D960">
        <v>1.2292827004219411</v>
      </c>
      <c r="E960">
        <v>49.3</v>
      </c>
      <c r="F960">
        <v>1.3</v>
      </c>
    </row>
    <row r="961" spans="1:6" x14ac:dyDescent="0.3">
      <c r="A961" t="s">
        <v>1115</v>
      </c>
      <c r="B961" s="164" t="s">
        <v>1090</v>
      </c>
      <c r="C961">
        <v>25.975458000000003</v>
      </c>
      <c r="D961">
        <v>2.1841765130763044</v>
      </c>
    </row>
    <row r="962" spans="1:6" x14ac:dyDescent="0.3">
      <c r="A962" t="s">
        <v>1116</v>
      </c>
      <c r="B962" s="164" t="s">
        <v>1090</v>
      </c>
      <c r="C962">
        <v>96</v>
      </c>
      <c r="D962">
        <v>2.8129166666666667</v>
      </c>
    </row>
    <row r="963" spans="1:6" x14ac:dyDescent="0.3">
      <c r="A963" t="s">
        <v>1117</v>
      </c>
      <c r="B963" s="164" t="s">
        <v>1090</v>
      </c>
      <c r="C963">
        <v>90.6</v>
      </c>
      <c r="D963">
        <v>2</v>
      </c>
    </row>
    <row r="964" spans="1:6" x14ac:dyDescent="0.3">
      <c r="A964" t="s">
        <v>1118</v>
      </c>
      <c r="B964" s="164" t="s">
        <v>1090</v>
      </c>
      <c r="C964">
        <v>15.069999999999999</v>
      </c>
      <c r="D964">
        <v>1.0975447909754481</v>
      </c>
    </row>
    <row r="965" spans="1:6" x14ac:dyDescent="0.3">
      <c r="A965" t="s">
        <v>1119</v>
      </c>
      <c r="B965" s="164" t="s">
        <v>1090</v>
      </c>
      <c r="C965">
        <v>2.2999999999999998</v>
      </c>
      <c r="D965">
        <v>2</v>
      </c>
    </row>
    <row r="966" spans="1:6" x14ac:dyDescent="0.3">
      <c r="A966" t="s">
        <v>1120</v>
      </c>
      <c r="B966" s="164" t="s">
        <v>1090</v>
      </c>
      <c r="C966">
        <v>12.399999999999999</v>
      </c>
      <c r="D966">
        <v>1.1235483870967742</v>
      </c>
    </row>
    <row r="967" spans="1:6" x14ac:dyDescent="0.3">
      <c r="A967" t="s">
        <v>1121</v>
      </c>
      <c r="B967" s="164" t="s">
        <v>1090</v>
      </c>
      <c r="C967">
        <v>59.9</v>
      </c>
      <c r="D967">
        <v>2.4</v>
      </c>
    </row>
    <row r="968" spans="1:6" x14ac:dyDescent="0.3">
      <c r="A968" t="s">
        <v>1122</v>
      </c>
      <c r="B968" s="164" t="s">
        <v>1090</v>
      </c>
      <c r="C968">
        <v>21.3</v>
      </c>
      <c r="D968">
        <v>2.0117370892018784</v>
      </c>
      <c r="E968">
        <v>7</v>
      </c>
      <c r="F968">
        <v>2</v>
      </c>
    </row>
    <row r="969" spans="1:6" x14ac:dyDescent="0.3">
      <c r="A969" t="s">
        <v>1123</v>
      </c>
      <c r="B969" s="164" t="s">
        <v>1090</v>
      </c>
      <c r="C969">
        <v>21</v>
      </c>
      <c r="D969">
        <v>5.5</v>
      </c>
      <c r="E969">
        <v>6.1</v>
      </c>
      <c r="F969">
        <v>4.8</v>
      </c>
    </row>
    <row r="970" spans="1:6" x14ac:dyDescent="0.3">
      <c r="A970" t="s">
        <v>1124</v>
      </c>
      <c r="B970" s="164" t="s">
        <v>1090</v>
      </c>
      <c r="C970">
        <v>1.220817</v>
      </c>
      <c r="D970">
        <v>1.51</v>
      </c>
    </row>
    <row r="971" spans="1:6" x14ac:dyDescent="0.3">
      <c r="A971" t="s">
        <v>1125</v>
      </c>
      <c r="B971" s="164" t="s">
        <v>1090</v>
      </c>
      <c r="C971">
        <v>4.3</v>
      </c>
      <c r="D971">
        <v>1.3</v>
      </c>
      <c r="E971">
        <v>1.5</v>
      </c>
      <c r="F971">
        <v>1.5</v>
      </c>
    </row>
    <row r="972" spans="1:6" x14ac:dyDescent="0.3">
      <c r="A972" t="s">
        <v>1126</v>
      </c>
      <c r="B972" s="164" t="s">
        <v>1090</v>
      </c>
      <c r="C972">
        <v>31.7</v>
      </c>
      <c r="D972">
        <v>2.8</v>
      </c>
    </row>
    <row r="973" spans="1:6" x14ac:dyDescent="0.3">
      <c r="A973" t="s">
        <v>1127</v>
      </c>
      <c r="B973" s="164" t="s">
        <v>1090</v>
      </c>
      <c r="C973">
        <v>70.5</v>
      </c>
      <c r="D973">
        <v>1.6</v>
      </c>
    </row>
    <row r="974" spans="1:6" x14ac:dyDescent="0.3">
      <c r="A974" t="s">
        <v>1128</v>
      </c>
      <c r="B974" s="164" t="s">
        <v>1090</v>
      </c>
      <c r="C974">
        <v>660</v>
      </c>
      <c r="D974">
        <v>1.1565909090909092</v>
      </c>
      <c r="E974">
        <v>156.80000000000001</v>
      </c>
      <c r="F974">
        <v>2.0356122448979592</v>
      </c>
    </row>
    <row r="975" spans="1:6" x14ac:dyDescent="0.3">
      <c r="A975" t="s">
        <v>1129</v>
      </c>
      <c r="B975" s="164" t="s">
        <v>1090</v>
      </c>
      <c r="C975">
        <v>9.4</v>
      </c>
      <c r="D975">
        <v>1.9531914893617019</v>
      </c>
    </row>
    <row r="976" spans="1:6" x14ac:dyDescent="0.3">
      <c r="A976" t="s">
        <v>1130</v>
      </c>
      <c r="B976" s="164" t="s">
        <v>1090</v>
      </c>
      <c r="C976">
        <v>26.9</v>
      </c>
      <c r="D976">
        <v>2.4</v>
      </c>
      <c r="E976">
        <v>8.9</v>
      </c>
      <c r="F976">
        <v>2.2999999999999998</v>
      </c>
    </row>
    <row r="977" spans="1:6" x14ac:dyDescent="0.3">
      <c r="A977" t="s">
        <v>1131</v>
      </c>
      <c r="B977" s="164" t="s">
        <v>1090</v>
      </c>
      <c r="C977">
        <v>1.1000000000000001</v>
      </c>
      <c r="D977">
        <v>2.5</v>
      </c>
    </row>
    <row r="978" spans="1:6" x14ac:dyDescent="0.3">
      <c r="A978" t="s">
        <v>1132</v>
      </c>
      <c r="B978" s="164" t="s">
        <v>1090</v>
      </c>
      <c r="C978">
        <v>0.6</v>
      </c>
      <c r="D978">
        <v>2.9</v>
      </c>
    </row>
    <row r="979" spans="1:6" x14ac:dyDescent="0.3">
      <c r="A979" t="s">
        <v>1133</v>
      </c>
      <c r="B979" s="164" t="s">
        <v>1090</v>
      </c>
      <c r="C979">
        <v>2.4</v>
      </c>
      <c r="D979">
        <v>1.4</v>
      </c>
    </row>
    <row r="980" spans="1:6" x14ac:dyDescent="0.3">
      <c r="A980" t="s">
        <v>1134</v>
      </c>
      <c r="B980" s="164" t="s">
        <v>1090</v>
      </c>
      <c r="C980">
        <v>1256.9920000000002</v>
      </c>
      <c r="D980">
        <v>2.3211067373539365</v>
      </c>
      <c r="E980">
        <v>144.36199999999999</v>
      </c>
      <c r="F980">
        <v>2.5689495850708637</v>
      </c>
    </row>
    <row r="981" spans="1:6" x14ac:dyDescent="0.3">
      <c r="A981" t="s">
        <v>1135</v>
      </c>
      <c r="B981" t="s">
        <v>1136</v>
      </c>
      <c r="C981">
        <v>48.037999999999997</v>
      </c>
      <c r="D981">
        <v>0.18677921645364087</v>
      </c>
    </row>
    <row r="982" spans="1:6" x14ac:dyDescent="0.3">
      <c r="A982" t="s">
        <v>1137</v>
      </c>
      <c r="B982" t="s">
        <v>1138</v>
      </c>
      <c r="C982">
        <v>88.8</v>
      </c>
      <c r="D982">
        <v>0.27</v>
      </c>
    </row>
    <row r="983" spans="1:6" x14ac:dyDescent="0.3">
      <c r="A983" t="s">
        <v>1139</v>
      </c>
      <c r="B983" t="s">
        <v>1138</v>
      </c>
      <c r="C983">
        <v>0.14399999999999999</v>
      </c>
      <c r="D983">
        <v>2</v>
      </c>
    </row>
    <row r="984" spans="1:6" x14ac:dyDescent="0.3">
      <c r="A984" t="s">
        <v>1140</v>
      </c>
      <c r="B984" t="s">
        <v>1138</v>
      </c>
      <c r="C984">
        <v>1</v>
      </c>
      <c r="D984">
        <v>1</v>
      </c>
    </row>
    <row r="985" spans="1:6" x14ac:dyDescent="0.3">
      <c r="A985" t="s">
        <v>1141</v>
      </c>
      <c r="B985" t="s">
        <v>1138</v>
      </c>
      <c r="C985">
        <v>3.8499999999999996</v>
      </c>
      <c r="D985">
        <v>1.0096103896103896</v>
      </c>
    </row>
    <row r="986" spans="1:6" x14ac:dyDescent="0.3">
      <c r="A986" t="s">
        <v>1142</v>
      </c>
      <c r="B986" t="s">
        <v>1138</v>
      </c>
      <c r="C986">
        <v>11.3</v>
      </c>
      <c r="D986">
        <v>1.1200000000000001</v>
      </c>
    </row>
    <row r="987" spans="1:6" x14ac:dyDescent="0.3">
      <c r="A987" t="s">
        <v>1143</v>
      </c>
      <c r="B987" t="s">
        <v>1138</v>
      </c>
      <c r="C987">
        <v>5</v>
      </c>
      <c r="D987">
        <v>0.81</v>
      </c>
    </row>
    <row r="988" spans="1:6" x14ac:dyDescent="0.3">
      <c r="A988" t="s">
        <v>1144</v>
      </c>
      <c r="B988" t="s">
        <v>1138</v>
      </c>
      <c r="C988">
        <v>11.39</v>
      </c>
      <c r="D988">
        <v>1.76</v>
      </c>
    </row>
    <row r="989" spans="1:6" x14ac:dyDescent="0.3">
      <c r="A989" t="s">
        <v>1145</v>
      </c>
      <c r="B989" t="s">
        <v>1138</v>
      </c>
      <c r="C989">
        <v>0.57999999999999996</v>
      </c>
      <c r="D989">
        <v>1.38</v>
      </c>
    </row>
    <row r="990" spans="1:6" x14ac:dyDescent="0.3">
      <c r="A990" t="s">
        <v>1146</v>
      </c>
      <c r="B990" t="s">
        <v>1138</v>
      </c>
      <c r="C990">
        <v>0.5</v>
      </c>
      <c r="D990">
        <v>1.5</v>
      </c>
    </row>
    <row r="991" spans="1:6" x14ac:dyDescent="0.3">
      <c r="A991" t="s">
        <v>1147</v>
      </c>
      <c r="B991" t="s">
        <v>1138</v>
      </c>
      <c r="C991">
        <v>11.978999999999999</v>
      </c>
      <c r="D991">
        <v>2.0038016528925624</v>
      </c>
    </row>
    <row r="992" spans="1:6" x14ac:dyDescent="0.3">
      <c r="A992" t="s">
        <v>1148</v>
      </c>
      <c r="B992" t="s">
        <v>1138</v>
      </c>
      <c r="C992">
        <v>0.8</v>
      </c>
      <c r="D992">
        <v>1.1499999999999999</v>
      </c>
    </row>
    <row r="993" spans="1:4" x14ac:dyDescent="0.3">
      <c r="A993" t="s">
        <v>838</v>
      </c>
      <c r="B993" t="s">
        <v>1138</v>
      </c>
      <c r="C993">
        <v>0.54</v>
      </c>
      <c r="D993">
        <v>0.86</v>
      </c>
    </row>
    <row r="994" spans="1:4" x14ac:dyDescent="0.3">
      <c r="A994" t="s">
        <v>1149</v>
      </c>
      <c r="B994" t="s">
        <v>1150</v>
      </c>
      <c r="C994">
        <v>5.5</v>
      </c>
      <c r="D994">
        <v>0.53963636363636358</v>
      </c>
    </row>
    <row r="995" spans="1:4" x14ac:dyDescent="0.3">
      <c r="A995" t="s">
        <v>1151</v>
      </c>
      <c r="B995" t="s">
        <v>1150</v>
      </c>
      <c r="C995">
        <v>1.7</v>
      </c>
      <c r="D995">
        <v>1.8</v>
      </c>
    </row>
    <row r="996" spans="1:4" x14ac:dyDescent="0.3">
      <c r="A996" t="s">
        <v>1152</v>
      </c>
      <c r="B996" t="s">
        <v>1150</v>
      </c>
      <c r="C996">
        <v>1.5</v>
      </c>
      <c r="D996">
        <v>2.2666666666666666</v>
      </c>
    </row>
    <row r="997" spans="1:4" x14ac:dyDescent="0.3">
      <c r="A997" t="s">
        <v>1153</v>
      </c>
      <c r="B997" t="s">
        <v>1150</v>
      </c>
      <c r="C997">
        <v>0.52</v>
      </c>
      <c r="D997">
        <v>2.2999999999999998</v>
      </c>
    </row>
    <row r="998" spans="1:4" x14ac:dyDescent="0.3">
      <c r="A998" t="s">
        <v>1154</v>
      </c>
      <c r="B998" t="s">
        <v>1150</v>
      </c>
      <c r="C998">
        <v>17</v>
      </c>
      <c r="D998">
        <v>1</v>
      </c>
    </row>
    <row r="999" spans="1:4" x14ac:dyDescent="0.3">
      <c r="A999" t="s">
        <v>1155</v>
      </c>
      <c r="B999" t="s">
        <v>1150</v>
      </c>
      <c r="C999">
        <v>2.8</v>
      </c>
      <c r="D999">
        <v>0.2</v>
      </c>
    </row>
    <row r="1000" spans="1:4" x14ac:dyDescent="0.3">
      <c r="A1000" t="s">
        <v>1156</v>
      </c>
      <c r="B1000" t="s">
        <v>1150</v>
      </c>
      <c r="C1000">
        <v>15</v>
      </c>
      <c r="D1000">
        <v>3.8</v>
      </c>
    </row>
    <row r="1001" spans="1:4" x14ac:dyDescent="0.3">
      <c r="A1001" t="s">
        <v>1157</v>
      </c>
      <c r="B1001" t="s">
        <v>1150</v>
      </c>
      <c r="C1001">
        <v>6.92</v>
      </c>
      <c r="D1001">
        <v>1</v>
      </c>
    </row>
    <row r="1002" spans="1:4" x14ac:dyDescent="0.3">
      <c r="A1002" t="s">
        <v>1158</v>
      </c>
      <c r="B1002" t="s">
        <v>1150</v>
      </c>
      <c r="C1002">
        <v>15</v>
      </c>
      <c r="D1002">
        <v>0.5</v>
      </c>
    </row>
    <row r="1003" spans="1:4" x14ac:dyDescent="0.3">
      <c r="A1003" t="s">
        <v>1159</v>
      </c>
      <c r="B1003" t="s">
        <v>1150</v>
      </c>
      <c r="C1003">
        <v>4.1246376811594203</v>
      </c>
      <c r="D1003">
        <v>2.2999999999999998</v>
      </c>
    </row>
    <row r="1004" spans="1:4" x14ac:dyDescent="0.3">
      <c r="A1004" t="s">
        <v>1160</v>
      </c>
      <c r="B1004" t="s">
        <v>1161</v>
      </c>
      <c r="C1004">
        <v>3.5529999999999999</v>
      </c>
      <c r="D1004">
        <v>1.04</v>
      </c>
    </row>
    <row r="1005" spans="1:4" x14ac:dyDescent="0.3">
      <c r="A1005" t="s">
        <v>1162</v>
      </c>
      <c r="B1005" t="s">
        <v>1163</v>
      </c>
      <c r="C1005">
        <v>1.3480000000000001</v>
      </c>
      <c r="D1005">
        <v>0.54</v>
      </c>
    </row>
    <row r="1006" spans="1:4" x14ac:dyDescent="0.3">
      <c r="A1006" t="s">
        <v>1164</v>
      </c>
      <c r="B1006" t="s">
        <v>1163</v>
      </c>
      <c r="C1006">
        <v>4.9250000000000007</v>
      </c>
      <c r="D1006">
        <v>0.9834416243654821</v>
      </c>
    </row>
    <row r="1007" spans="1:4" x14ac:dyDescent="0.3">
      <c r="A1007" t="s">
        <v>1165</v>
      </c>
      <c r="B1007" t="s">
        <v>1163</v>
      </c>
      <c r="C1007">
        <v>0.51500000000000001</v>
      </c>
      <c r="D1007">
        <v>0.17</v>
      </c>
    </row>
    <row r="1008" spans="1:4" x14ac:dyDescent="0.3">
      <c r="A1008" t="s">
        <v>1166</v>
      </c>
      <c r="B1008" t="s">
        <v>1163</v>
      </c>
      <c r="C1008">
        <v>127.8</v>
      </c>
      <c r="D1008">
        <v>0.31</v>
      </c>
    </row>
    <row r="1009" spans="1:6" x14ac:dyDescent="0.3">
      <c r="A1009" t="s">
        <v>1167</v>
      </c>
      <c r="B1009" t="s">
        <v>1163</v>
      </c>
      <c r="C1009">
        <v>8.1999999999999993</v>
      </c>
      <c r="D1009">
        <v>0.5</v>
      </c>
    </row>
    <row r="1010" spans="1:6" x14ac:dyDescent="0.3">
      <c r="A1010" t="s">
        <v>1168</v>
      </c>
      <c r="B1010" t="s">
        <v>1163</v>
      </c>
      <c r="C1010">
        <v>1.405</v>
      </c>
      <c r="D1010">
        <v>2.1309964412811393</v>
      </c>
    </row>
    <row r="1011" spans="1:6" x14ac:dyDescent="0.3">
      <c r="A1011" t="s">
        <v>1169</v>
      </c>
      <c r="B1011" t="s">
        <v>1163</v>
      </c>
      <c r="C1011">
        <v>3.37</v>
      </c>
      <c r="D1011">
        <v>2.2000000000000002</v>
      </c>
    </row>
    <row r="1012" spans="1:6" x14ac:dyDescent="0.3">
      <c r="A1012" t="s">
        <v>1170</v>
      </c>
      <c r="B1012" t="s">
        <v>1163</v>
      </c>
      <c r="C1012">
        <v>4.8628349999999996</v>
      </c>
      <c r="D1012">
        <v>0.156</v>
      </c>
    </row>
    <row r="1013" spans="1:6" x14ac:dyDescent="0.3">
      <c r="A1013" t="s">
        <v>1171</v>
      </c>
      <c r="B1013" t="s">
        <v>1163</v>
      </c>
      <c r="C1013">
        <v>1.45</v>
      </c>
      <c r="D1013">
        <v>2.4478358620689651</v>
      </c>
    </row>
    <row r="1014" spans="1:6" x14ac:dyDescent="0.3">
      <c r="A1014" t="s">
        <v>1172</v>
      </c>
      <c r="B1014" t="s">
        <v>1163</v>
      </c>
      <c r="C1014">
        <v>323.48500000000001</v>
      </c>
      <c r="D1014">
        <v>8.7986526938394857E-2</v>
      </c>
      <c r="E1014">
        <v>156.4616666666667</v>
      </c>
      <c r="F1014">
        <v>9.4353430552744533E-2</v>
      </c>
    </row>
    <row r="1015" spans="1:6" x14ac:dyDescent="0.3">
      <c r="A1015" t="s">
        <v>1173</v>
      </c>
      <c r="B1015" t="s">
        <v>1163</v>
      </c>
      <c r="C1015">
        <v>57.55</v>
      </c>
      <c r="D1015">
        <v>0.35856646394439617</v>
      </c>
    </row>
    <row r="1016" spans="1:6" x14ac:dyDescent="0.3">
      <c r="A1016" t="s">
        <v>1174</v>
      </c>
      <c r="B1016" t="s">
        <v>1175</v>
      </c>
      <c r="C1016">
        <v>400</v>
      </c>
      <c r="D1016">
        <v>0.4</v>
      </c>
    </row>
    <row r="1017" spans="1:6" x14ac:dyDescent="0.3">
      <c r="A1017" t="s">
        <v>1176</v>
      </c>
      <c r="B1017" t="s">
        <v>1175</v>
      </c>
      <c r="C1017">
        <v>161</v>
      </c>
      <c r="D1017">
        <v>0.31</v>
      </c>
    </row>
    <row r="1018" spans="1:6" x14ac:dyDescent="0.3">
      <c r="A1018" t="s">
        <v>1177</v>
      </c>
      <c r="B1018" t="s">
        <v>1175</v>
      </c>
      <c r="C1018">
        <v>46.8</v>
      </c>
      <c r="D1018">
        <v>0.02</v>
      </c>
    </row>
    <row r="1019" spans="1:6" x14ac:dyDescent="0.3">
      <c r="A1019" t="s">
        <v>1178</v>
      </c>
      <c r="B1019" t="s">
        <v>1175</v>
      </c>
      <c r="C1019">
        <v>542.173</v>
      </c>
      <c r="D1019">
        <v>0.1</v>
      </c>
    </row>
    <row r="1020" spans="1:6" x14ac:dyDescent="0.3">
      <c r="A1020" t="s">
        <v>1179</v>
      </c>
      <c r="B1020" t="s">
        <v>1175</v>
      </c>
      <c r="C1020">
        <v>54.9</v>
      </c>
      <c r="D1020">
        <v>1.9999999999999997E-2</v>
      </c>
    </row>
    <row r="1021" spans="1:6" x14ac:dyDescent="0.3">
      <c r="A1021" t="s">
        <v>1180</v>
      </c>
      <c r="B1021" t="s">
        <v>1175</v>
      </c>
      <c r="C1021">
        <v>9.9619999999999997</v>
      </c>
      <c r="D1021">
        <v>2.0299457940172658</v>
      </c>
    </row>
    <row r="1022" spans="1:6" x14ac:dyDescent="0.3">
      <c r="A1022" t="s">
        <v>1181</v>
      </c>
      <c r="B1022" t="s">
        <v>1175</v>
      </c>
      <c r="C1022">
        <v>53.5</v>
      </c>
      <c r="D1022">
        <v>0.2</v>
      </c>
    </row>
    <row r="1023" spans="1:6" x14ac:dyDescent="0.3">
      <c r="A1023" t="s">
        <v>1182</v>
      </c>
      <c r="B1023" t="s">
        <v>1175</v>
      </c>
      <c r="C1023">
        <v>675.09999999999991</v>
      </c>
      <c r="D1023">
        <v>8.2230336246482016E-2</v>
      </c>
    </row>
    <row r="1024" spans="1:6" x14ac:dyDescent="0.3">
      <c r="A1024" t="s">
        <v>1183</v>
      </c>
      <c r="B1024" t="s">
        <v>1175</v>
      </c>
      <c r="C1024">
        <v>0.84</v>
      </c>
      <c r="D1024">
        <v>4.0599999999999996</v>
      </c>
    </row>
    <row r="1025" spans="1:6" x14ac:dyDescent="0.3">
      <c r="A1025" t="s">
        <v>1184</v>
      </c>
      <c r="B1025" t="s">
        <v>1175</v>
      </c>
      <c r="C1025">
        <v>982</v>
      </c>
      <c r="D1025">
        <v>0.89</v>
      </c>
    </row>
    <row r="1026" spans="1:6" x14ac:dyDescent="0.3">
      <c r="A1026" t="s">
        <v>1185</v>
      </c>
      <c r="B1026" t="s">
        <v>1175</v>
      </c>
      <c r="C1026">
        <v>25.2</v>
      </c>
      <c r="D1026">
        <v>0.22234126984126984</v>
      </c>
      <c r="E1026">
        <v>11.638</v>
      </c>
      <c r="F1026">
        <v>0.28999999999999998</v>
      </c>
    </row>
    <row r="1027" spans="1:6" x14ac:dyDescent="0.3">
      <c r="A1027" t="s">
        <v>1186</v>
      </c>
      <c r="B1027" t="s">
        <v>1175</v>
      </c>
      <c r="C1027">
        <v>1188.49</v>
      </c>
      <c r="D1027">
        <v>0.5102217940411784</v>
      </c>
    </row>
    <row r="1028" spans="1:6" x14ac:dyDescent="0.3">
      <c r="A1028" t="s">
        <v>1187</v>
      </c>
      <c r="B1028" t="s">
        <v>1175</v>
      </c>
      <c r="C1028">
        <v>547</v>
      </c>
      <c r="D1028">
        <v>0.6</v>
      </c>
    </row>
    <row r="1029" spans="1:6" x14ac:dyDescent="0.3">
      <c r="A1029" t="s">
        <v>1188</v>
      </c>
      <c r="B1029" t="s">
        <v>1175</v>
      </c>
      <c r="C1029">
        <v>764</v>
      </c>
      <c r="D1029">
        <v>0.52</v>
      </c>
    </row>
    <row r="1030" spans="1:6" x14ac:dyDescent="0.3">
      <c r="A1030" t="s">
        <v>1189</v>
      </c>
      <c r="B1030" t="s">
        <v>1175</v>
      </c>
      <c r="C1030">
        <v>47.692000000000007</v>
      </c>
      <c r="D1030">
        <v>0.12761825882747629</v>
      </c>
    </row>
    <row r="1031" spans="1:6" x14ac:dyDescent="0.3">
      <c r="A1031" t="s">
        <v>1190</v>
      </c>
      <c r="B1031" t="s">
        <v>1175</v>
      </c>
      <c r="C1031">
        <v>206.63499999999999</v>
      </c>
      <c r="D1031">
        <v>0.41</v>
      </c>
    </row>
    <row r="1032" spans="1:6" x14ac:dyDescent="0.3">
      <c r="A1032" t="s">
        <v>1191</v>
      </c>
      <c r="B1032" t="s">
        <v>1192</v>
      </c>
      <c r="C1032">
        <v>2.879</v>
      </c>
      <c r="D1032">
        <v>0.77</v>
      </c>
    </row>
    <row r="1033" spans="1:6" x14ac:dyDescent="0.3">
      <c r="A1033" t="s">
        <v>1193</v>
      </c>
      <c r="B1033" t="s">
        <v>1192</v>
      </c>
      <c r="C1033">
        <v>0.3</v>
      </c>
      <c r="D1033">
        <v>1.1499999999999999</v>
      </c>
    </row>
    <row r="1034" spans="1:6" x14ac:dyDescent="0.3">
      <c r="A1034" t="s">
        <v>1194</v>
      </c>
      <c r="B1034" t="s">
        <v>1195</v>
      </c>
      <c r="C1034">
        <v>1.841</v>
      </c>
      <c r="D1034">
        <v>1.78</v>
      </c>
      <c r="E1034">
        <v>1.6819999999999999</v>
      </c>
      <c r="F1034">
        <v>1.6</v>
      </c>
    </row>
    <row r="1035" spans="1:6" x14ac:dyDescent="0.3">
      <c r="A1035" t="s">
        <v>1196</v>
      </c>
      <c r="B1035" t="s">
        <v>1195</v>
      </c>
      <c r="C1035">
        <v>15.77</v>
      </c>
      <c r="D1035">
        <v>0.54</v>
      </c>
    </row>
    <row r="1036" spans="1:6" x14ac:dyDescent="0.3">
      <c r="A1036" t="s">
        <v>1197</v>
      </c>
      <c r="B1036" t="s">
        <v>1195</v>
      </c>
      <c r="C1036">
        <v>3.9929999999999994</v>
      </c>
      <c r="D1036">
        <v>2.4258151765589782</v>
      </c>
      <c r="E1036">
        <v>1.831</v>
      </c>
      <c r="F1036">
        <v>3.8071545603495358</v>
      </c>
    </row>
    <row r="1037" spans="1:6" x14ac:dyDescent="0.3">
      <c r="A1037" t="s">
        <v>1198</v>
      </c>
      <c r="B1037" t="s">
        <v>1195</v>
      </c>
      <c r="C1037">
        <v>85.009999999999991</v>
      </c>
      <c r="D1037">
        <v>0.66932949064815905</v>
      </c>
      <c r="E1037">
        <v>50.033999999999999</v>
      </c>
      <c r="F1037">
        <v>0.72453131870328169</v>
      </c>
    </row>
    <row r="1038" spans="1:6" x14ac:dyDescent="0.3">
      <c r="A1038" t="s">
        <v>1199</v>
      </c>
      <c r="B1038" t="s">
        <v>1195</v>
      </c>
      <c r="C1038">
        <v>28.500000000000004</v>
      </c>
      <c r="D1038">
        <v>1.1135473684210524</v>
      </c>
      <c r="E1038">
        <v>20.876000000000001</v>
      </c>
      <c r="F1038">
        <v>1.1545406208085842</v>
      </c>
    </row>
    <row r="1039" spans="1:6" x14ac:dyDescent="0.3">
      <c r="A1039" t="s">
        <v>1200</v>
      </c>
      <c r="B1039" t="s">
        <v>1195</v>
      </c>
      <c r="C1039">
        <v>14.59</v>
      </c>
      <c r="D1039">
        <v>1.2995681973954762</v>
      </c>
      <c r="E1039">
        <v>1.0249999999999999</v>
      </c>
      <c r="F1039">
        <v>0.89</v>
      </c>
    </row>
    <row r="1040" spans="1:6" x14ac:dyDescent="0.3">
      <c r="A1040" t="s">
        <v>1201</v>
      </c>
      <c r="B1040" t="s">
        <v>1195</v>
      </c>
      <c r="C1040">
        <v>6.8620000000000001</v>
      </c>
      <c r="D1040">
        <v>1.1399300495482365</v>
      </c>
    </row>
    <row r="1041" spans="1:6" x14ac:dyDescent="0.3">
      <c r="A1041" t="s">
        <v>1202</v>
      </c>
      <c r="B1041" t="s">
        <v>1195</v>
      </c>
      <c r="C1041">
        <v>3.75</v>
      </c>
      <c r="D1041">
        <v>1.1468266666666664</v>
      </c>
    </row>
    <row r="1042" spans="1:6" x14ac:dyDescent="0.3">
      <c r="A1042" t="s">
        <v>1203</v>
      </c>
      <c r="B1042" t="s">
        <v>1204</v>
      </c>
      <c r="C1042">
        <v>9.3149999999999995</v>
      </c>
      <c r="D1042">
        <v>0.4</v>
      </c>
    </row>
    <row r="1043" spans="1:6" x14ac:dyDescent="0.3">
      <c r="A1043" t="s">
        <v>1205</v>
      </c>
      <c r="B1043" t="s">
        <v>1204</v>
      </c>
      <c r="C1043">
        <v>6.0510000000000002</v>
      </c>
      <c r="D1043">
        <v>1.2531350190051231</v>
      </c>
    </row>
    <row r="1044" spans="1:6" x14ac:dyDescent="0.3">
      <c r="A1044" t="s">
        <v>1206</v>
      </c>
      <c r="B1044" t="s">
        <v>1207</v>
      </c>
      <c r="C1044">
        <v>2150.8419414178575</v>
      </c>
      <c r="D1044">
        <v>0.35013157894736846</v>
      </c>
      <c r="E1044">
        <v>1330.1259374557803</v>
      </c>
      <c r="F1044">
        <v>0.37</v>
      </c>
    </row>
    <row r="1045" spans="1:6" x14ac:dyDescent="0.3">
      <c r="A1045" t="s">
        <v>1208</v>
      </c>
      <c r="B1045" t="s">
        <v>1207</v>
      </c>
      <c r="C1045">
        <v>26</v>
      </c>
      <c r="D1045">
        <v>0.12</v>
      </c>
    </row>
    <row r="1046" spans="1:6" x14ac:dyDescent="0.3">
      <c r="A1046" t="s">
        <v>1209</v>
      </c>
      <c r="B1046" t="s">
        <v>1207</v>
      </c>
      <c r="C1046">
        <v>0.01</v>
      </c>
      <c r="D1046">
        <v>1.5</v>
      </c>
    </row>
    <row r="1047" spans="1:6" x14ac:dyDescent="0.3">
      <c r="A1047" t="s">
        <v>1210</v>
      </c>
      <c r="B1047" t="s">
        <v>1211</v>
      </c>
      <c r="C1047">
        <v>3.5</v>
      </c>
      <c r="D1047">
        <v>0.21</v>
      </c>
    </row>
    <row r="1048" spans="1:6" x14ac:dyDescent="0.3">
      <c r="A1048" t="s">
        <v>1212</v>
      </c>
      <c r="B1048" t="s">
        <v>1211</v>
      </c>
      <c r="C1048">
        <v>208.5</v>
      </c>
      <c r="D1048">
        <v>0.22449880095923261</v>
      </c>
    </row>
    <row r="1049" spans="1:6" x14ac:dyDescent="0.3">
      <c r="A1049" t="s">
        <v>1213</v>
      </c>
      <c r="B1049" t="s">
        <v>1211</v>
      </c>
      <c r="C1049">
        <v>27.5</v>
      </c>
      <c r="D1049">
        <v>0.77</v>
      </c>
    </row>
    <row r="1050" spans="1:6" x14ac:dyDescent="0.3">
      <c r="A1050" t="s">
        <v>1214</v>
      </c>
      <c r="B1050" t="s">
        <v>1211</v>
      </c>
      <c r="C1050">
        <v>4.68</v>
      </c>
      <c r="D1050">
        <v>0.34</v>
      </c>
    </row>
    <row r="1051" spans="1:6" x14ac:dyDescent="0.3">
      <c r="A1051" t="s">
        <v>1215</v>
      </c>
      <c r="B1051" t="s">
        <v>1211</v>
      </c>
      <c r="C1051">
        <v>250</v>
      </c>
      <c r="D1051">
        <v>0.17244000000000001</v>
      </c>
      <c r="E1051">
        <v>114.8</v>
      </c>
      <c r="F1051">
        <v>0.185</v>
      </c>
    </row>
    <row r="1052" spans="1:6" x14ac:dyDescent="0.3">
      <c r="A1052" t="s">
        <v>1216</v>
      </c>
      <c r="B1052" t="s">
        <v>1211</v>
      </c>
      <c r="C1052">
        <v>32.975000000000001</v>
      </c>
      <c r="D1052">
        <v>0.21751953904473084</v>
      </c>
    </row>
    <row r="1053" spans="1:6" x14ac:dyDescent="0.3">
      <c r="A1053" t="s">
        <v>1217</v>
      </c>
      <c r="B1053" t="s">
        <v>1211</v>
      </c>
      <c r="C1053">
        <v>24.7</v>
      </c>
      <c r="D1053">
        <v>0.12714285714285714</v>
      </c>
    </row>
    <row r="1054" spans="1:6" x14ac:dyDescent="0.3">
      <c r="A1054" t="s">
        <v>1218</v>
      </c>
      <c r="B1054" t="s">
        <v>1211</v>
      </c>
      <c r="C1054">
        <v>4.72</v>
      </c>
      <c r="D1054">
        <v>0.19065042372881355</v>
      </c>
      <c r="E1054">
        <v>1.6559999999999999</v>
      </c>
      <c r="F1054">
        <v>0.18</v>
      </c>
    </row>
    <row r="1055" spans="1:6" x14ac:dyDescent="0.3">
      <c r="A1055" t="s">
        <v>1219</v>
      </c>
      <c r="B1055" t="s">
        <v>1211</v>
      </c>
      <c r="C1055">
        <v>0.2</v>
      </c>
      <c r="D1055">
        <v>0.5</v>
      </c>
    </row>
    <row r="1056" spans="1:6" x14ac:dyDescent="0.3">
      <c r="A1056" t="s">
        <v>1220</v>
      </c>
      <c r="B1056" t="s">
        <v>1211</v>
      </c>
      <c r="C1056">
        <v>0.37</v>
      </c>
      <c r="D1056">
        <v>1.02</v>
      </c>
    </row>
    <row r="1057" spans="1:6" x14ac:dyDescent="0.3">
      <c r="A1057" t="s">
        <v>1221</v>
      </c>
      <c r="B1057" t="s">
        <v>1211</v>
      </c>
      <c r="C1057">
        <v>5.2</v>
      </c>
      <c r="D1057">
        <v>0.03</v>
      </c>
    </row>
    <row r="1058" spans="1:6" x14ac:dyDescent="0.3">
      <c r="A1058" t="s">
        <v>1222</v>
      </c>
      <c r="B1058" t="s">
        <v>1211</v>
      </c>
      <c r="C1058">
        <v>15.34</v>
      </c>
      <c r="D1058">
        <v>0.14621172750977834</v>
      </c>
    </row>
    <row r="1059" spans="1:6" x14ac:dyDescent="0.3">
      <c r="A1059" t="s">
        <v>1223</v>
      </c>
      <c r="B1059" t="s">
        <v>1211</v>
      </c>
      <c r="C1059">
        <v>0.4</v>
      </c>
      <c r="D1059">
        <v>0.44</v>
      </c>
    </row>
    <row r="1060" spans="1:6" x14ac:dyDescent="0.3">
      <c r="A1060" t="s">
        <v>1224</v>
      </c>
      <c r="B1060" t="s">
        <v>1211</v>
      </c>
      <c r="C1060">
        <v>332.90000000000003</v>
      </c>
      <c r="D1060">
        <v>0.33482727545809549</v>
      </c>
      <c r="E1060">
        <v>154.5</v>
      </c>
      <c r="F1060">
        <v>0.36</v>
      </c>
    </row>
    <row r="1061" spans="1:6" x14ac:dyDescent="0.3">
      <c r="A1061" t="s">
        <v>1225</v>
      </c>
      <c r="B1061" t="s">
        <v>1211</v>
      </c>
      <c r="C1061">
        <v>0.17499999999999999</v>
      </c>
      <c r="D1061">
        <v>6.11</v>
      </c>
    </row>
    <row r="1062" spans="1:6" x14ac:dyDescent="0.3">
      <c r="A1062" t="s">
        <v>1226</v>
      </c>
      <c r="B1062" t="s">
        <v>1211</v>
      </c>
      <c r="C1062">
        <v>3.2</v>
      </c>
      <c r="D1062">
        <v>0.5</v>
      </c>
    </row>
    <row r="1063" spans="1:6" x14ac:dyDescent="0.3">
      <c r="A1063" t="s">
        <v>1227</v>
      </c>
      <c r="B1063" t="s">
        <v>1211</v>
      </c>
      <c r="C1063">
        <v>0.84</v>
      </c>
      <c r="D1063">
        <v>0.1</v>
      </c>
    </row>
    <row r="1064" spans="1:6" x14ac:dyDescent="0.3">
      <c r="A1064" t="s">
        <v>1228</v>
      </c>
      <c r="B1064" t="s">
        <v>1211</v>
      </c>
      <c r="C1064">
        <v>16.399999999999999</v>
      </c>
      <c r="D1064">
        <v>0.15823170731707317</v>
      </c>
    </row>
    <row r="1065" spans="1:6" x14ac:dyDescent="0.3">
      <c r="A1065" t="s">
        <v>1229</v>
      </c>
      <c r="B1065" t="s">
        <v>1211</v>
      </c>
      <c r="C1065">
        <v>0.14299999999999999</v>
      </c>
      <c r="D1065">
        <v>0.2</v>
      </c>
    </row>
    <row r="1066" spans="1:6" x14ac:dyDescent="0.3">
      <c r="A1066" t="s">
        <v>1230</v>
      </c>
      <c r="B1066" t="s">
        <v>1211</v>
      </c>
      <c r="C1066">
        <v>0.14000000000000001</v>
      </c>
      <c r="D1066">
        <v>0.2</v>
      </c>
    </row>
    <row r="1067" spans="1:6" x14ac:dyDescent="0.3">
      <c r="A1067" t="s">
        <v>1231</v>
      </c>
      <c r="B1067" t="s">
        <v>1211</v>
      </c>
      <c r="C1067">
        <v>2.4699999999999998</v>
      </c>
      <c r="D1067">
        <v>0.01</v>
      </c>
    </row>
    <row r="1068" spans="1:6" x14ac:dyDescent="0.3">
      <c r="A1068" t="s">
        <v>1232</v>
      </c>
      <c r="B1068" t="s">
        <v>1211</v>
      </c>
      <c r="C1068">
        <v>2.7</v>
      </c>
      <c r="D1068">
        <v>0.14000000000000001</v>
      </c>
    </row>
    <row r="1069" spans="1:6" x14ac:dyDescent="0.3">
      <c r="A1069" t="s">
        <v>1233</v>
      </c>
      <c r="B1069" t="s">
        <v>1211</v>
      </c>
      <c r="C1069">
        <v>0.7</v>
      </c>
      <c r="D1069">
        <v>0.3</v>
      </c>
    </row>
    <row r="1070" spans="1:6" x14ac:dyDescent="0.3">
      <c r="A1070" t="s">
        <v>1234</v>
      </c>
      <c r="B1070" t="s">
        <v>1211</v>
      </c>
      <c r="C1070">
        <v>0.19</v>
      </c>
      <c r="D1070">
        <v>0.33</v>
      </c>
    </row>
    <row r="1071" spans="1:6" x14ac:dyDescent="0.3">
      <c r="A1071" t="s">
        <v>1235</v>
      </c>
      <c r="B1071" t="s">
        <v>1211</v>
      </c>
      <c r="C1071">
        <v>1.54</v>
      </c>
      <c r="D1071">
        <v>0.28999999999999998</v>
      </c>
    </row>
    <row r="1072" spans="1:6" x14ac:dyDescent="0.3">
      <c r="A1072" t="s">
        <v>1236</v>
      </c>
      <c r="B1072" t="s">
        <v>1211</v>
      </c>
      <c r="C1072">
        <v>3.6546000000000002E-2</v>
      </c>
      <c r="D1072">
        <v>0.69</v>
      </c>
    </row>
    <row r="1073" spans="1:6" x14ac:dyDescent="0.3">
      <c r="A1073" t="s">
        <v>1237</v>
      </c>
      <c r="B1073" t="s">
        <v>1211</v>
      </c>
      <c r="C1073">
        <v>4.34</v>
      </c>
      <c r="D1073">
        <v>0.15804147465437787</v>
      </c>
    </row>
    <row r="1074" spans="1:6" x14ac:dyDescent="0.3">
      <c r="A1074" t="s">
        <v>1238</v>
      </c>
      <c r="B1074" t="s">
        <v>1211</v>
      </c>
      <c r="C1074">
        <v>6.9749999999999996</v>
      </c>
      <c r="D1074">
        <v>0.38</v>
      </c>
    </row>
    <row r="1075" spans="1:6" x14ac:dyDescent="0.3">
      <c r="A1075" t="s">
        <v>1239</v>
      </c>
      <c r="B1075" t="s">
        <v>1211</v>
      </c>
      <c r="C1075">
        <v>6.7</v>
      </c>
      <c r="D1075">
        <v>0.89343283582089561</v>
      </c>
      <c r="E1075">
        <v>2.9000000000000004</v>
      </c>
      <c r="F1075">
        <v>1.3724137931034484</v>
      </c>
    </row>
    <row r="1076" spans="1:6" x14ac:dyDescent="0.3">
      <c r="A1076" t="s">
        <v>1240</v>
      </c>
      <c r="B1076" t="s">
        <v>1211</v>
      </c>
      <c r="C1076">
        <v>3</v>
      </c>
      <c r="D1076">
        <v>0.26</v>
      </c>
    </row>
    <row r="1077" spans="1:6" x14ac:dyDescent="0.3">
      <c r="A1077" t="s">
        <v>1241</v>
      </c>
      <c r="B1077" t="s">
        <v>1211</v>
      </c>
      <c r="C1077">
        <v>0.25</v>
      </c>
      <c r="D1077">
        <v>0.78</v>
      </c>
    </row>
    <row r="1078" spans="1:6" x14ac:dyDescent="0.3">
      <c r="A1078" t="s">
        <v>1242</v>
      </c>
      <c r="B1078" t="s">
        <v>1211</v>
      </c>
      <c r="C1078">
        <v>1.0369999999999999</v>
      </c>
      <c r="D1078">
        <v>0.49</v>
      </c>
    </row>
    <row r="1079" spans="1:6" x14ac:dyDescent="0.3">
      <c r="A1079" t="s">
        <v>1243</v>
      </c>
      <c r="B1079" t="s">
        <v>1211</v>
      </c>
      <c r="C1079">
        <v>0.4</v>
      </c>
      <c r="D1079">
        <v>0.09</v>
      </c>
    </row>
    <row r="1080" spans="1:6" x14ac:dyDescent="0.3">
      <c r="A1080" t="s">
        <v>1244</v>
      </c>
      <c r="B1080" t="s">
        <v>1211</v>
      </c>
      <c r="C1080">
        <v>1.3</v>
      </c>
      <c r="D1080">
        <v>0.16</v>
      </c>
    </row>
    <row r="1081" spans="1:6" x14ac:dyDescent="0.3">
      <c r="A1081" t="s">
        <v>1245</v>
      </c>
      <c r="B1081" t="s">
        <v>1211</v>
      </c>
      <c r="C1081">
        <v>3.1599999999999997</v>
      </c>
      <c r="D1081">
        <v>0.36</v>
      </c>
    </row>
    <row r="1082" spans="1:6" x14ac:dyDescent="0.3">
      <c r="A1082" t="s">
        <v>1246</v>
      </c>
      <c r="B1082" t="s">
        <v>1211</v>
      </c>
      <c r="C1082">
        <v>0.1</v>
      </c>
      <c r="D1082">
        <v>0.35</v>
      </c>
    </row>
    <row r="1083" spans="1:6" x14ac:dyDescent="0.3">
      <c r="A1083" t="s">
        <v>1247</v>
      </c>
      <c r="B1083" t="s">
        <v>1211</v>
      </c>
      <c r="C1083">
        <v>5</v>
      </c>
      <c r="D1083">
        <v>0.28000000000000003</v>
      </c>
    </row>
    <row r="1084" spans="1:6" x14ac:dyDescent="0.3">
      <c r="A1084" t="s">
        <v>1248</v>
      </c>
      <c r="B1084" t="s">
        <v>1211</v>
      </c>
      <c r="C1084">
        <v>21.1</v>
      </c>
      <c r="D1084">
        <v>0.3</v>
      </c>
    </row>
    <row r="1085" spans="1:6" x14ac:dyDescent="0.3">
      <c r="A1085" t="s">
        <v>1249</v>
      </c>
      <c r="B1085" t="s">
        <v>1211</v>
      </c>
      <c r="C1085">
        <v>1.3240000000000001</v>
      </c>
      <c r="D1085">
        <v>2.15</v>
      </c>
    </row>
    <row r="1086" spans="1:6" x14ac:dyDescent="0.3">
      <c r="A1086" t="s">
        <v>1250</v>
      </c>
      <c r="B1086" t="s">
        <v>1211</v>
      </c>
      <c r="C1086">
        <v>0.14899999999999999</v>
      </c>
      <c r="D1086">
        <v>1.31</v>
      </c>
    </row>
    <row r="1087" spans="1:6" x14ac:dyDescent="0.3">
      <c r="A1087" t="s">
        <v>1251</v>
      </c>
      <c r="B1087" t="s">
        <v>1211</v>
      </c>
      <c r="C1087">
        <v>11.375</v>
      </c>
      <c r="D1087">
        <v>0.78</v>
      </c>
      <c r="E1087">
        <v>4.7960000000000003</v>
      </c>
      <c r="F1087">
        <v>1.04</v>
      </c>
    </row>
    <row r="1088" spans="1:6" x14ac:dyDescent="0.3">
      <c r="A1088" t="s">
        <v>1252</v>
      </c>
      <c r="B1088" t="s">
        <v>1211</v>
      </c>
      <c r="C1088">
        <v>1.7</v>
      </c>
      <c r="D1088">
        <v>1.33</v>
      </c>
    </row>
    <row r="1089" spans="1:4" x14ac:dyDescent="0.3">
      <c r="A1089" t="s">
        <v>1253</v>
      </c>
      <c r="B1089" t="s">
        <v>1211</v>
      </c>
      <c r="C1089">
        <v>6.2359999999999998</v>
      </c>
      <c r="D1089">
        <v>0.16391917896087235</v>
      </c>
    </row>
    <row r="1090" spans="1:4" x14ac:dyDescent="0.3">
      <c r="A1090" t="s">
        <v>1254</v>
      </c>
      <c r="B1090" t="s">
        <v>1211</v>
      </c>
      <c r="C1090">
        <v>34.261699999999998</v>
      </c>
      <c r="D1090">
        <v>0.10199999999999999</v>
      </c>
    </row>
    <row r="1091" spans="1:4" x14ac:dyDescent="0.3">
      <c r="A1091" t="s">
        <v>1255</v>
      </c>
      <c r="B1091" t="s">
        <v>1211</v>
      </c>
      <c r="C1091">
        <v>9.4499999999999993</v>
      </c>
      <c r="D1091">
        <v>0.45</v>
      </c>
    </row>
    <row r="1092" spans="1:4" x14ac:dyDescent="0.3">
      <c r="A1092" t="s">
        <v>1256</v>
      </c>
      <c r="B1092" t="s">
        <v>1211</v>
      </c>
      <c r="C1092">
        <v>1.5</v>
      </c>
      <c r="D1092">
        <v>0.36</v>
      </c>
    </row>
    <row r="1093" spans="1:4" x14ac:dyDescent="0.3">
      <c r="A1093" t="s">
        <v>1257</v>
      </c>
      <c r="B1093" t="s">
        <v>1211</v>
      </c>
      <c r="C1093">
        <v>1.54</v>
      </c>
      <c r="D1093">
        <v>0.3</v>
      </c>
    </row>
    <row r="1094" spans="1:4" x14ac:dyDescent="0.3">
      <c r="A1094" t="s">
        <v>1258</v>
      </c>
      <c r="B1094" t="s">
        <v>1211</v>
      </c>
      <c r="C1094">
        <v>11.6</v>
      </c>
      <c r="D1094">
        <v>0.62</v>
      </c>
    </row>
    <row r="1095" spans="1:4" x14ac:dyDescent="0.3">
      <c r="A1095" t="s">
        <v>1259</v>
      </c>
      <c r="B1095" t="s">
        <v>1211</v>
      </c>
      <c r="C1095">
        <v>1.6</v>
      </c>
      <c r="D1095">
        <v>0.19</v>
      </c>
    </row>
    <row r="1096" spans="1:4" x14ac:dyDescent="0.3">
      <c r="A1096" t="s">
        <v>1260</v>
      </c>
      <c r="B1096" t="s">
        <v>1211</v>
      </c>
      <c r="C1096">
        <v>144.69999999999999</v>
      </c>
      <c r="D1096">
        <v>0.5</v>
      </c>
    </row>
    <row r="1097" spans="1:4" x14ac:dyDescent="0.3">
      <c r="A1097" t="s">
        <v>1261</v>
      </c>
      <c r="B1097" t="s">
        <v>1211</v>
      </c>
      <c r="C1097">
        <v>3.4</v>
      </c>
      <c r="D1097">
        <v>0.71</v>
      </c>
    </row>
    <row r="1098" spans="1:4" x14ac:dyDescent="0.3">
      <c r="A1098" t="s">
        <v>1258</v>
      </c>
      <c r="B1098" t="s">
        <v>1211</v>
      </c>
      <c r="C1098">
        <v>11.6</v>
      </c>
      <c r="D1098">
        <v>0.62</v>
      </c>
    </row>
    <row r="1099" spans="1:4" x14ac:dyDescent="0.3">
      <c r="A1099" t="s">
        <v>1262</v>
      </c>
      <c r="B1099" t="s">
        <v>1211</v>
      </c>
      <c r="C1099">
        <v>1.8</v>
      </c>
      <c r="D1099">
        <v>0.33</v>
      </c>
    </row>
    <row r="1100" spans="1:4" x14ac:dyDescent="0.3">
      <c r="A1100" t="s">
        <v>1263</v>
      </c>
      <c r="B1100" t="s">
        <v>1211</v>
      </c>
      <c r="C1100">
        <v>1</v>
      </c>
      <c r="D1100">
        <v>0.23</v>
      </c>
    </row>
    <row r="1101" spans="1:4" x14ac:dyDescent="0.3">
      <c r="A1101" t="s">
        <v>1264</v>
      </c>
      <c r="B1101" t="s">
        <v>1211</v>
      </c>
      <c r="C1101">
        <v>0.19500000000000001</v>
      </c>
      <c r="D1101">
        <v>1.95</v>
      </c>
    </row>
    <row r="1102" spans="1:4" x14ac:dyDescent="0.3">
      <c r="A1102" t="s">
        <v>1265</v>
      </c>
      <c r="B1102" t="s">
        <v>1211</v>
      </c>
      <c r="C1102">
        <v>7.3470789999999999</v>
      </c>
      <c r="D1102">
        <v>1.1221023691183938E-2</v>
      </c>
    </row>
    <row r="1103" spans="1:4" x14ac:dyDescent="0.3">
      <c r="A1103" t="s">
        <v>1266</v>
      </c>
      <c r="B1103" t="s">
        <v>1211</v>
      </c>
      <c r="C1103">
        <v>2053</v>
      </c>
      <c r="D1103">
        <v>0.13</v>
      </c>
    </row>
    <row r="1104" spans="1:4" x14ac:dyDescent="0.3">
      <c r="A1104" t="s">
        <v>1267</v>
      </c>
      <c r="B1104" t="s">
        <v>1211</v>
      </c>
      <c r="C1104">
        <v>52.6</v>
      </c>
      <c r="D1104">
        <v>0.06</v>
      </c>
    </row>
    <row r="1105" spans="1:4" x14ac:dyDescent="0.3">
      <c r="A1105" t="s">
        <v>1268</v>
      </c>
      <c r="B1105" t="s">
        <v>1211</v>
      </c>
      <c r="C1105">
        <v>0.2</v>
      </c>
      <c r="D1105">
        <v>0.2</v>
      </c>
    </row>
    <row r="1106" spans="1:4" x14ac:dyDescent="0.3">
      <c r="A1106" t="s">
        <v>1269</v>
      </c>
      <c r="B1106" t="s">
        <v>1211</v>
      </c>
      <c r="C1106">
        <v>32</v>
      </c>
      <c r="D1106">
        <v>0.2</v>
      </c>
    </row>
    <row r="1107" spans="1:4" x14ac:dyDescent="0.3">
      <c r="A1107" t="s">
        <v>1270</v>
      </c>
      <c r="B1107" t="s">
        <v>1211</v>
      </c>
      <c r="C1107">
        <v>2.6520000000000001</v>
      </c>
      <c r="D1107">
        <v>0.34156862745098038</v>
      </c>
    </row>
    <row r="1108" spans="1:4" x14ac:dyDescent="0.3">
      <c r="A1108" t="s">
        <v>1271</v>
      </c>
      <c r="B1108" t="s">
        <v>1211</v>
      </c>
      <c r="C1108">
        <v>2.8730000000000002</v>
      </c>
      <c r="D1108">
        <v>0.2337556561085973</v>
      </c>
    </row>
    <row r="1109" spans="1:4" x14ac:dyDescent="0.3">
      <c r="A1109" t="s">
        <v>1272</v>
      </c>
      <c r="B1109" t="s">
        <v>1273</v>
      </c>
      <c r="C1109">
        <v>7</v>
      </c>
      <c r="D1109">
        <v>0.57999999999999996</v>
      </c>
    </row>
    <row r="1110" spans="1:4" x14ac:dyDescent="0.3">
      <c r="A1110" t="s">
        <v>1274</v>
      </c>
      <c r="B1110" t="s">
        <v>1273</v>
      </c>
      <c r="C1110">
        <v>5.4</v>
      </c>
      <c r="D1110">
        <v>2.2999999999999998</v>
      </c>
    </row>
    <row r="1111" spans="1:4" x14ac:dyDescent="0.3">
      <c r="A1111" t="s">
        <v>1275</v>
      </c>
      <c r="B1111" t="s">
        <v>1273</v>
      </c>
      <c r="C1111">
        <v>2.2010000000000001</v>
      </c>
      <c r="D1111">
        <v>0.8</v>
      </c>
    </row>
    <row r="1112" spans="1:4" x14ac:dyDescent="0.3">
      <c r="A1112" t="s">
        <v>1276</v>
      </c>
      <c r="B1112" t="s">
        <v>1273</v>
      </c>
      <c r="C1112">
        <v>20</v>
      </c>
      <c r="D1112">
        <v>0.3</v>
      </c>
    </row>
    <row r="1113" spans="1:4" x14ac:dyDescent="0.3">
      <c r="A1113" t="s">
        <v>1277</v>
      </c>
      <c r="B1113" t="s">
        <v>1273</v>
      </c>
      <c r="C1113">
        <v>100</v>
      </c>
      <c r="D1113">
        <v>0.6</v>
      </c>
    </row>
    <row r="1114" spans="1:4" x14ac:dyDescent="0.3">
      <c r="A1114" t="s">
        <v>1278</v>
      </c>
      <c r="B1114" t="s">
        <v>1279</v>
      </c>
      <c r="C1114">
        <v>8.6199999999999992</v>
      </c>
      <c r="D1114">
        <v>2.9</v>
      </c>
    </row>
    <row r="1115" spans="1:4" x14ac:dyDescent="0.3">
      <c r="A1115" t="s">
        <v>1280</v>
      </c>
      <c r="B1115" t="s">
        <v>1279</v>
      </c>
      <c r="C1115">
        <v>9.0500000000000007</v>
      </c>
      <c r="D1115">
        <v>3.87</v>
      </c>
    </row>
    <row r="1116" spans="1:4" x14ac:dyDescent="0.3">
      <c r="A1116" t="s">
        <v>1281</v>
      </c>
      <c r="B1116" t="s">
        <v>1279</v>
      </c>
      <c r="C1116">
        <v>1.869</v>
      </c>
      <c r="D1116">
        <v>0.76</v>
      </c>
    </row>
    <row r="1117" spans="1:4" x14ac:dyDescent="0.3">
      <c r="A1117" t="s">
        <v>1282</v>
      </c>
      <c r="B1117" t="s">
        <v>1279</v>
      </c>
      <c r="C1117">
        <v>2</v>
      </c>
      <c r="D1117">
        <v>0.8</v>
      </c>
    </row>
    <row r="1118" spans="1:4" x14ac:dyDescent="0.3">
      <c r="A1118" t="s">
        <v>1283</v>
      </c>
      <c r="B1118" t="s">
        <v>1279</v>
      </c>
      <c r="C1118">
        <v>5.4790000000000001</v>
      </c>
      <c r="D1118">
        <v>1.46</v>
      </c>
    </row>
    <row r="1119" spans="1:4" x14ac:dyDescent="0.3">
      <c r="A1119" t="s">
        <v>1284</v>
      </c>
      <c r="B1119" t="s">
        <v>1279</v>
      </c>
      <c r="C1119">
        <v>93.07</v>
      </c>
      <c r="D1119">
        <v>1.28</v>
      </c>
    </row>
    <row r="1120" spans="1:4" x14ac:dyDescent="0.3">
      <c r="A1120" t="s">
        <v>1285</v>
      </c>
      <c r="B1120" t="s">
        <v>1279</v>
      </c>
      <c r="C1120">
        <v>3.2679999999999998</v>
      </c>
      <c r="D1120">
        <v>2.84</v>
      </c>
    </row>
    <row r="1121" spans="1:6" x14ac:dyDescent="0.3">
      <c r="A1121" t="s">
        <v>1286</v>
      </c>
      <c r="B1121" t="s">
        <v>1279</v>
      </c>
      <c r="C1121">
        <v>75.599999999999994</v>
      </c>
      <c r="D1121">
        <v>1.03</v>
      </c>
    </row>
    <row r="1122" spans="1:6" x14ac:dyDescent="0.3">
      <c r="A1122" t="s">
        <v>1287</v>
      </c>
      <c r="B1122" t="s">
        <v>1279</v>
      </c>
      <c r="C1122">
        <v>12.84</v>
      </c>
      <c r="D1122">
        <v>1.58</v>
      </c>
    </row>
    <row r="1123" spans="1:6" x14ac:dyDescent="0.3">
      <c r="A1123" t="s">
        <v>1288</v>
      </c>
      <c r="B1123" t="s">
        <v>1279</v>
      </c>
      <c r="C1123">
        <v>22.88</v>
      </c>
      <c r="D1123">
        <v>3.5</v>
      </c>
    </row>
    <row r="1124" spans="1:6" x14ac:dyDescent="0.3">
      <c r="A1124" t="s">
        <v>1289</v>
      </c>
      <c r="B1124" t="s">
        <v>1290</v>
      </c>
      <c r="C1124">
        <v>129.66200000000001</v>
      </c>
      <c r="D1124">
        <v>1.4695962579630113</v>
      </c>
    </row>
    <row r="1125" spans="1:6" x14ac:dyDescent="0.3">
      <c r="A1125" t="s">
        <v>1291</v>
      </c>
      <c r="B1125" t="s">
        <v>1290</v>
      </c>
      <c r="C1125">
        <v>100</v>
      </c>
      <c r="D1125">
        <v>0.05</v>
      </c>
    </row>
    <row r="1126" spans="1:6" x14ac:dyDescent="0.3">
      <c r="A1126" t="s">
        <v>1292</v>
      </c>
      <c r="B1126" t="s">
        <v>1290</v>
      </c>
      <c r="C1126">
        <v>40</v>
      </c>
      <c r="D1126">
        <v>0.77</v>
      </c>
    </row>
    <row r="1127" spans="1:6" x14ac:dyDescent="0.3">
      <c r="A1127" t="s">
        <v>1293</v>
      </c>
      <c r="B1127" t="s">
        <v>1290</v>
      </c>
      <c r="C1127">
        <v>35.4</v>
      </c>
      <c r="D1127">
        <v>2.4293785310734464</v>
      </c>
    </row>
    <row r="1128" spans="1:6" x14ac:dyDescent="0.3">
      <c r="A1128" t="s">
        <v>1294</v>
      </c>
      <c r="B1128" t="s">
        <v>1295</v>
      </c>
      <c r="C1128">
        <v>20</v>
      </c>
      <c r="D1128">
        <v>0.47</v>
      </c>
    </row>
    <row r="1129" spans="1:6" x14ac:dyDescent="0.3">
      <c r="A1129" t="s">
        <v>1296</v>
      </c>
      <c r="B1129" t="s">
        <v>1295</v>
      </c>
      <c r="C1129">
        <v>0.5</v>
      </c>
      <c r="D1129">
        <v>0.35</v>
      </c>
    </row>
    <row r="1130" spans="1:6" x14ac:dyDescent="0.3">
      <c r="A1130" t="s">
        <v>1297</v>
      </c>
      <c r="B1130" t="s">
        <v>1295</v>
      </c>
      <c r="C1130">
        <v>3.4340000000000002</v>
      </c>
      <c r="D1130">
        <v>0.1</v>
      </c>
    </row>
    <row r="1131" spans="1:6" x14ac:dyDescent="0.3">
      <c r="A1131" t="s">
        <v>1298</v>
      </c>
      <c r="B1131" t="s">
        <v>1295</v>
      </c>
      <c r="C1131">
        <v>459.41700000000003</v>
      </c>
      <c r="D1131">
        <v>0.39519669494163251</v>
      </c>
      <c r="E1131">
        <v>152.73599999999999</v>
      </c>
      <c r="F1131">
        <v>0.51</v>
      </c>
    </row>
    <row r="1132" spans="1:6" x14ac:dyDescent="0.3">
      <c r="A1132" t="s">
        <v>1299</v>
      </c>
      <c r="B1132" t="s">
        <v>1300</v>
      </c>
      <c r="C1132">
        <v>0.22</v>
      </c>
      <c r="D1132">
        <v>0.7</v>
      </c>
    </row>
    <row r="1133" spans="1:6" x14ac:dyDescent="0.3">
      <c r="A1133" t="s">
        <v>1301</v>
      </c>
      <c r="B1133" t="s">
        <v>1300</v>
      </c>
      <c r="C1133">
        <v>2.5</v>
      </c>
      <c r="D1133">
        <v>0.15</v>
      </c>
    </row>
    <row r="1134" spans="1:6" x14ac:dyDescent="0.3">
      <c r="A1134" t="s">
        <v>1302</v>
      </c>
      <c r="B1134" t="s">
        <v>1300</v>
      </c>
      <c r="C1134">
        <v>12</v>
      </c>
      <c r="D1134">
        <v>0.3</v>
      </c>
    </row>
    <row r="1135" spans="1:6" x14ac:dyDescent="0.3">
      <c r="A1135" t="s">
        <v>1303</v>
      </c>
      <c r="B1135" t="s">
        <v>1304</v>
      </c>
      <c r="C1135">
        <v>2.4</v>
      </c>
      <c r="D1135">
        <v>0.45</v>
      </c>
    </row>
    <row r="1136" spans="1:6" x14ac:dyDescent="0.3">
      <c r="A1136" t="s">
        <v>1305</v>
      </c>
      <c r="B1136" t="s">
        <v>1304</v>
      </c>
      <c r="C1136">
        <v>98.2</v>
      </c>
      <c r="D1136">
        <v>0.11</v>
      </c>
    </row>
    <row r="1137" spans="1:4" x14ac:dyDescent="0.3">
      <c r="A1137" t="s">
        <v>1306</v>
      </c>
      <c r="B1137" t="s">
        <v>1304</v>
      </c>
      <c r="C1137">
        <v>425.96299999999997</v>
      </c>
      <c r="D1137">
        <v>6.4940743679615373E-2</v>
      </c>
    </row>
    <row r="1138" spans="1:4" x14ac:dyDescent="0.3">
      <c r="A1138" t="s">
        <v>1307</v>
      </c>
      <c r="B1138" t="s">
        <v>1308</v>
      </c>
      <c r="C1138">
        <v>45.36</v>
      </c>
      <c r="D1138">
        <v>0.56000000000000005</v>
      </c>
    </row>
    <row r="1139" spans="1:4" x14ac:dyDescent="0.3">
      <c r="A1139" t="s">
        <v>1309</v>
      </c>
      <c r="B1139" t="s">
        <v>1308</v>
      </c>
      <c r="C1139">
        <v>8.5</v>
      </c>
      <c r="D1139">
        <v>0.97635294117647053</v>
      </c>
    </row>
    <row r="1140" spans="1:4" x14ac:dyDescent="0.3">
      <c r="A1140" t="s">
        <v>1310</v>
      </c>
      <c r="B1140" t="s">
        <v>1308</v>
      </c>
      <c r="C1140">
        <v>189.490622</v>
      </c>
      <c r="D1140">
        <v>0.3</v>
      </c>
    </row>
    <row r="1141" spans="1:4" x14ac:dyDescent="0.3">
      <c r="A1141" t="s">
        <v>1311</v>
      </c>
      <c r="B1141" t="s">
        <v>1312</v>
      </c>
      <c r="C1141">
        <v>1.52</v>
      </c>
      <c r="D1141">
        <v>2.17</v>
      </c>
    </row>
    <row r="1142" spans="1:4" x14ac:dyDescent="0.3">
      <c r="A1142" t="s">
        <v>1313</v>
      </c>
      <c r="B1142" t="s">
        <v>1312</v>
      </c>
      <c r="C1142">
        <v>11.9</v>
      </c>
      <c r="D1142">
        <v>0.81092436974789917</v>
      </c>
    </row>
    <row r="1143" spans="1:4" x14ac:dyDescent="0.3">
      <c r="A1143" t="s">
        <v>1314</v>
      </c>
      <c r="B1143" t="s">
        <v>1315</v>
      </c>
      <c r="C1143">
        <v>159</v>
      </c>
      <c r="D1143">
        <v>1.1399999999999999</v>
      </c>
    </row>
    <row r="1144" spans="1:4" x14ac:dyDescent="0.3">
      <c r="A1144" t="s">
        <v>1316</v>
      </c>
      <c r="B1144" t="s">
        <v>1317</v>
      </c>
      <c r="C1144">
        <v>0.1</v>
      </c>
      <c r="D1144">
        <v>0.8</v>
      </c>
    </row>
    <row r="1145" spans="1:4" x14ac:dyDescent="0.3">
      <c r="A1145" t="s">
        <v>1318</v>
      </c>
      <c r="B1145" t="s">
        <v>1317</v>
      </c>
      <c r="C1145">
        <v>8.8000000000000007</v>
      </c>
      <c r="D1145">
        <v>1.6</v>
      </c>
    </row>
    <row r="1146" spans="1:4" x14ac:dyDescent="0.3">
      <c r="A1146" t="s">
        <v>1319</v>
      </c>
      <c r="B1146" t="s">
        <v>1317</v>
      </c>
      <c r="C1146">
        <v>8.3000000000000007</v>
      </c>
      <c r="D1146">
        <v>2</v>
      </c>
    </row>
    <row r="1147" spans="1:4" x14ac:dyDescent="0.3">
      <c r="A1147" t="s">
        <v>1320</v>
      </c>
      <c r="B1147" t="s">
        <v>1317</v>
      </c>
      <c r="C1147">
        <v>2.08</v>
      </c>
      <c r="D1147">
        <v>2.5008653846153841</v>
      </c>
    </row>
    <row r="1148" spans="1:4" x14ac:dyDescent="0.3">
      <c r="A1148" t="s">
        <v>1321</v>
      </c>
      <c r="B1148" t="s">
        <v>1317</v>
      </c>
      <c r="C1148">
        <v>25.02</v>
      </c>
      <c r="D1148">
        <v>1.69</v>
      </c>
    </row>
    <row r="1149" spans="1:4" x14ac:dyDescent="0.3">
      <c r="A1149" t="s">
        <v>1322</v>
      </c>
      <c r="B1149" t="s">
        <v>1317</v>
      </c>
      <c r="C1149">
        <v>3.5</v>
      </c>
      <c r="D1149">
        <v>1.7</v>
      </c>
    </row>
    <row r="1150" spans="1:4" x14ac:dyDescent="0.3">
      <c r="A1150" t="s">
        <v>1323</v>
      </c>
      <c r="B1150" t="s">
        <v>1317</v>
      </c>
      <c r="C1150">
        <v>0.7</v>
      </c>
      <c r="D1150">
        <v>1.2</v>
      </c>
    </row>
    <row r="1151" spans="1:4" x14ac:dyDescent="0.3">
      <c r="A1151" t="s">
        <v>1324</v>
      </c>
      <c r="B1151" t="s">
        <v>1317</v>
      </c>
      <c r="C1151">
        <v>105.8</v>
      </c>
      <c r="D1151">
        <v>0.15</v>
      </c>
    </row>
    <row r="1152" spans="1:4" x14ac:dyDescent="0.3">
      <c r="A1152" t="s">
        <v>1325</v>
      </c>
      <c r="B1152" t="s">
        <v>1317</v>
      </c>
      <c r="C1152">
        <v>12.1</v>
      </c>
      <c r="D1152">
        <v>1.03</v>
      </c>
    </row>
    <row r="1153" spans="1:6" x14ac:dyDescent="0.3">
      <c r="A1153" t="s">
        <v>1326</v>
      </c>
      <c r="B1153" t="s">
        <v>1317</v>
      </c>
      <c r="C1153">
        <v>0.3</v>
      </c>
      <c r="D1153">
        <v>1.4</v>
      </c>
    </row>
    <row r="1154" spans="1:6" x14ac:dyDescent="0.3">
      <c r="A1154" t="s">
        <v>1327</v>
      </c>
      <c r="B1154" t="s">
        <v>1317</v>
      </c>
      <c r="C1154">
        <v>1</v>
      </c>
      <c r="D1154">
        <v>2</v>
      </c>
    </row>
    <row r="1155" spans="1:6" x14ac:dyDescent="0.3">
      <c r="A1155" t="s">
        <v>1328</v>
      </c>
      <c r="B1155" t="s">
        <v>1317</v>
      </c>
      <c r="C1155">
        <v>1</v>
      </c>
      <c r="D1155">
        <v>0.8</v>
      </c>
    </row>
    <row r="1156" spans="1:6" x14ac:dyDescent="0.3">
      <c r="A1156" t="s">
        <v>1329</v>
      </c>
      <c r="B1156" t="s">
        <v>1317</v>
      </c>
      <c r="C1156">
        <v>2.79</v>
      </c>
      <c r="D1156">
        <v>0.1</v>
      </c>
    </row>
    <row r="1157" spans="1:6" x14ac:dyDescent="0.3">
      <c r="A1157" t="s">
        <v>1330</v>
      </c>
      <c r="B1157" t="s">
        <v>1317</v>
      </c>
      <c r="C1157">
        <v>316.47000000000003</v>
      </c>
      <c r="D1157">
        <v>1.13425158782823</v>
      </c>
      <c r="E1157">
        <v>119.61</v>
      </c>
      <c r="F1157">
        <v>1.24</v>
      </c>
    </row>
    <row r="1158" spans="1:6" x14ac:dyDescent="0.3">
      <c r="A1158" t="s">
        <v>1331</v>
      </c>
      <c r="B1158" t="s">
        <v>1317</v>
      </c>
      <c r="C1158">
        <v>1</v>
      </c>
      <c r="D1158">
        <v>0.4</v>
      </c>
    </row>
    <row r="1159" spans="1:6" x14ac:dyDescent="0.3">
      <c r="A1159" t="s">
        <v>1332</v>
      </c>
      <c r="B1159" t="s">
        <v>1317</v>
      </c>
      <c r="C1159">
        <v>134.12</v>
      </c>
      <c r="D1159">
        <v>1.2502497763197138</v>
      </c>
      <c r="E1159">
        <v>39.25</v>
      </c>
      <c r="F1159">
        <v>1.1299999999999999</v>
      </c>
    </row>
    <row r="1160" spans="1:6" x14ac:dyDescent="0.3">
      <c r="A1160" t="s">
        <v>1333</v>
      </c>
      <c r="B1160" t="s">
        <v>1317</v>
      </c>
      <c r="C1160">
        <v>66</v>
      </c>
      <c r="D1160">
        <v>1.415</v>
      </c>
    </row>
    <row r="1161" spans="1:6" x14ac:dyDescent="0.3">
      <c r="A1161" t="s">
        <v>1334</v>
      </c>
      <c r="B1161" t="s">
        <v>1317</v>
      </c>
      <c r="C1161">
        <v>566.25</v>
      </c>
      <c r="D1161">
        <v>0.96171178807947022</v>
      </c>
      <c r="E1161">
        <v>234.66</v>
      </c>
      <c r="F1161">
        <v>0.95</v>
      </c>
    </row>
    <row r="1162" spans="1:6" x14ac:dyDescent="0.3">
      <c r="A1162" t="s">
        <v>1335</v>
      </c>
      <c r="B1162" t="s">
        <v>1317</v>
      </c>
      <c r="C1162">
        <v>0.6</v>
      </c>
      <c r="D1162">
        <v>1.8</v>
      </c>
    </row>
    <row r="1163" spans="1:6" x14ac:dyDescent="0.3">
      <c r="A1163" t="s">
        <v>1336</v>
      </c>
      <c r="B1163" t="s">
        <v>1317</v>
      </c>
      <c r="C1163">
        <v>1.2</v>
      </c>
      <c r="D1163">
        <v>0.7</v>
      </c>
    </row>
    <row r="1164" spans="1:6" x14ac:dyDescent="0.3">
      <c r="A1164" t="s">
        <v>1337</v>
      </c>
      <c r="B1164" t="s">
        <v>1317</v>
      </c>
      <c r="C1164">
        <v>10.938353000000001</v>
      </c>
      <c r="D1164">
        <v>1.1096102255979488</v>
      </c>
    </row>
    <row r="1165" spans="1:6" x14ac:dyDescent="0.3">
      <c r="A1165" t="s">
        <v>1338</v>
      </c>
      <c r="B1165" t="s">
        <v>1339</v>
      </c>
      <c r="C1165">
        <v>1036.9072164948454</v>
      </c>
      <c r="D1165">
        <v>0.38852256909922456</v>
      </c>
      <c r="E1165">
        <v>657.52577319587624</v>
      </c>
      <c r="F1165">
        <v>0.40684540608341185</v>
      </c>
    </row>
    <row r="1166" spans="1:6" x14ac:dyDescent="0.3">
      <c r="A1166" t="s">
        <v>1340</v>
      </c>
      <c r="B1166" t="s">
        <v>1339</v>
      </c>
      <c r="C1166">
        <v>64.7</v>
      </c>
      <c r="D1166">
        <v>0.62318392581143733</v>
      </c>
    </row>
    <row r="1167" spans="1:6" x14ac:dyDescent="0.3">
      <c r="A1167" t="s">
        <v>1341</v>
      </c>
      <c r="B1167" t="s">
        <v>1339</v>
      </c>
      <c r="C1167">
        <v>511</v>
      </c>
      <c r="D1167">
        <v>0.479119373776908</v>
      </c>
    </row>
    <row r="1168" spans="1:6" x14ac:dyDescent="0.3">
      <c r="A1168" t="s">
        <v>1342</v>
      </c>
      <c r="B1168" t="s">
        <v>1339</v>
      </c>
      <c r="C1168">
        <v>4.5</v>
      </c>
      <c r="D1168">
        <v>0.28999999999999998</v>
      </c>
    </row>
    <row r="1169" spans="1:6" x14ac:dyDescent="0.3">
      <c r="A1169" t="s">
        <v>1343</v>
      </c>
      <c r="B1169" t="s">
        <v>1339</v>
      </c>
      <c r="C1169">
        <v>14.4</v>
      </c>
      <c r="D1169">
        <v>0.61</v>
      </c>
    </row>
    <row r="1170" spans="1:6" x14ac:dyDescent="0.3">
      <c r="A1170" t="s">
        <v>1344</v>
      </c>
      <c r="B1170" t="s">
        <v>1339</v>
      </c>
      <c r="C1170">
        <v>1851.340206185567</v>
      </c>
      <c r="D1170">
        <v>0.31973048223632922</v>
      </c>
    </row>
    <row r="1171" spans="1:6" x14ac:dyDescent="0.3">
      <c r="A1171" t="s">
        <v>1345</v>
      </c>
      <c r="B1171" t="s">
        <v>1339</v>
      </c>
      <c r="C1171">
        <v>4337</v>
      </c>
      <c r="D1171">
        <v>0.88125432326492958</v>
      </c>
      <c r="E1171">
        <v>2116</v>
      </c>
      <c r="F1171">
        <v>1.0523629489603024</v>
      </c>
    </row>
    <row r="1172" spans="1:6" x14ac:dyDescent="0.3">
      <c r="A1172" t="s">
        <v>1346</v>
      </c>
      <c r="B1172" t="s">
        <v>1339</v>
      </c>
      <c r="C1172">
        <v>2.79358</v>
      </c>
      <c r="D1172">
        <v>0.30212129239184127</v>
      </c>
    </row>
    <row r="1173" spans="1:6" x14ac:dyDescent="0.3">
      <c r="A1173" t="s">
        <v>1347</v>
      </c>
      <c r="B1173" t="s">
        <v>1339</v>
      </c>
      <c r="C1173">
        <v>70</v>
      </c>
      <c r="D1173">
        <v>0.3</v>
      </c>
    </row>
    <row r="1174" spans="1:6" x14ac:dyDescent="0.3">
      <c r="A1174" t="s">
        <v>1348</v>
      </c>
      <c r="B1174" t="s">
        <v>1339</v>
      </c>
      <c r="C1174">
        <v>81.716999999999999</v>
      </c>
      <c r="D1174">
        <v>7.0000000000000007E-2</v>
      </c>
    </row>
    <row r="1175" spans="1:6" x14ac:dyDescent="0.3">
      <c r="A1175" t="s">
        <v>1349</v>
      </c>
      <c r="B1175" t="s">
        <v>1339</v>
      </c>
      <c r="C1175">
        <v>90.9</v>
      </c>
      <c r="D1175">
        <v>0.1</v>
      </c>
    </row>
    <row r="1176" spans="1:6" x14ac:dyDescent="0.3">
      <c r="A1176" t="s">
        <v>1350</v>
      </c>
      <c r="B1176" t="s">
        <v>1339</v>
      </c>
      <c r="C1176">
        <v>600</v>
      </c>
      <c r="D1176">
        <v>0.15</v>
      </c>
    </row>
    <row r="1177" spans="1:6" x14ac:dyDescent="0.3">
      <c r="A1177" t="s">
        <v>1351</v>
      </c>
      <c r="B1177" t="s">
        <v>1339</v>
      </c>
      <c r="C1177">
        <v>43</v>
      </c>
      <c r="D1177">
        <v>0.54</v>
      </c>
    </row>
    <row r="1178" spans="1:6" x14ac:dyDescent="0.3">
      <c r="A1178" t="s">
        <v>1352</v>
      </c>
      <c r="B1178" t="s">
        <v>1339</v>
      </c>
      <c r="C1178">
        <v>400.6</v>
      </c>
      <c r="D1178">
        <v>0.48</v>
      </c>
    </row>
    <row r="1179" spans="1:6" x14ac:dyDescent="0.3">
      <c r="A1179" t="s">
        <v>1353</v>
      </c>
      <c r="B1179" t="s">
        <v>1339</v>
      </c>
      <c r="C1179">
        <v>1942</v>
      </c>
      <c r="D1179">
        <v>0.5</v>
      </c>
    </row>
    <row r="1180" spans="1:6" x14ac:dyDescent="0.3">
      <c r="A1180" t="s">
        <v>1354</v>
      </c>
      <c r="B1180" t="s">
        <v>1339</v>
      </c>
      <c r="C1180">
        <v>81.855000000000004</v>
      </c>
      <c r="D1180">
        <v>0.24</v>
      </c>
    </row>
    <row r="1181" spans="1:6" x14ac:dyDescent="0.3">
      <c r="A1181" t="s">
        <v>1355</v>
      </c>
      <c r="B1181" t="s">
        <v>1339</v>
      </c>
      <c r="C1181">
        <v>9.1999999999999993</v>
      </c>
      <c r="D1181">
        <v>2.4</v>
      </c>
      <c r="E1181">
        <v>8.9</v>
      </c>
      <c r="F1181">
        <v>2.4</v>
      </c>
    </row>
    <row r="1182" spans="1:6" x14ac:dyDescent="0.3">
      <c r="A1182" t="s">
        <v>1356</v>
      </c>
      <c r="B1182" t="s">
        <v>1357</v>
      </c>
      <c r="C1182">
        <v>40</v>
      </c>
      <c r="D1182">
        <v>0.73</v>
      </c>
    </row>
    <row r="1183" spans="1:6" x14ac:dyDescent="0.3">
      <c r="A1183" t="s">
        <v>1358</v>
      </c>
      <c r="B1183" t="s">
        <v>1357</v>
      </c>
      <c r="C1183">
        <v>24</v>
      </c>
      <c r="D1183">
        <v>0.27</v>
      </c>
    </row>
    <row r="1184" spans="1:6" x14ac:dyDescent="0.3">
      <c r="A1184" t="s">
        <v>1359</v>
      </c>
      <c r="B1184" t="s">
        <v>1357</v>
      </c>
      <c r="C1184">
        <v>149.1</v>
      </c>
      <c r="D1184">
        <v>0.41</v>
      </c>
    </row>
    <row r="1185" spans="1:4" x14ac:dyDescent="0.3">
      <c r="A1185" t="s">
        <v>1360</v>
      </c>
      <c r="B1185" t="s">
        <v>1357</v>
      </c>
      <c r="C1185">
        <v>8</v>
      </c>
      <c r="D1185">
        <v>0.5</v>
      </c>
    </row>
    <row r="1186" spans="1:4" x14ac:dyDescent="0.3">
      <c r="A1186" t="s">
        <v>1361</v>
      </c>
      <c r="B1186" t="s">
        <v>1357</v>
      </c>
      <c r="C1186">
        <v>186.1</v>
      </c>
      <c r="D1186">
        <v>0.36</v>
      </c>
    </row>
    <row r="1187" spans="1:4" x14ac:dyDescent="0.3">
      <c r="A1187" t="s">
        <v>1362</v>
      </c>
      <c r="B1187" t="s">
        <v>1357</v>
      </c>
      <c r="C1187">
        <v>141.1</v>
      </c>
      <c r="D1187">
        <v>0.71754075124025518</v>
      </c>
    </row>
    <row r="1188" spans="1:4" x14ac:dyDescent="0.3">
      <c r="A1188" t="s">
        <v>1363</v>
      </c>
      <c r="B1188" t="s">
        <v>1357</v>
      </c>
      <c r="C1188">
        <v>29</v>
      </c>
      <c r="D1188">
        <v>0.9</v>
      </c>
    </row>
    <row r="1189" spans="1:4" x14ac:dyDescent="0.3">
      <c r="A1189" t="s">
        <v>1364</v>
      </c>
      <c r="B1189" t="s">
        <v>1357</v>
      </c>
      <c r="C1189">
        <v>0.36</v>
      </c>
      <c r="D1189">
        <v>0.4</v>
      </c>
    </row>
    <row r="1190" spans="1:4" x14ac:dyDescent="0.3">
      <c r="A1190" t="s">
        <v>1365</v>
      </c>
      <c r="B1190" t="s">
        <v>1357</v>
      </c>
      <c r="C1190">
        <v>184</v>
      </c>
      <c r="D1190">
        <v>0.26</v>
      </c>
    </row>
    <row r="1191" spans="1:4" x14ac:dyDescent="0.3">
      <c r="A1191" t="s">
        <v>1366</v>
      </c>
      <c r="B1191" t="s">
        <v>1357</v>
      </c>
      <c r="C1191">
        <v>73.900000000000006</v>
      </c>
      <c r="D1191">
        <v>0.31</v>
      </c>
    </row>
    <row r="1192" spans="1:4" x14ac:dyDescent="0.3">
      <c r="A1192" t="s">
        <v>1367</v>
      </c>
      <c r="B1192" t="s">
        <v>1357</v>
      </c>
      <c r="C1192">
        <v>60</v>
      </c>
      <c r="D1192">
        <v>0.6</v>
      </c>
    </row>
    <row r="1193" spans="1:4" x14ac:dyDescent="0.3">
      <c r="A1193" t="s">
        <v>1368</v>
      </c>
      <c r="B1193" t="s">
        <v>1357</v>
      </c>
      <c r="C1193">
        <v>245</v>
      </c>
      <c r="D1193">
        <v>0.26</v>
      </c>
    </row>
    <row r="1194" spans="1:4" x14ac:dyDescent="0.3">
      <c r="A1194" t="s">
        <v>1369</v>
      </c>
      <c r="B1194" t="s">
        <v>1357</v>
      </c>
      <c r="C1194">
        <v>40</v>
      </c>
      <c r="D1194">
        <v>0.42499999999999999</v>
      </c>
    </row>
    <row r="1195" spans="1:4" x14ac:dyDescent="0.3">
      <c r="A1195" t="s">
        <v>1370</v>
      </c>
      <c r="B1195" t="s">
        <v>1357</v>
      </c>
      <c r="C1195">
        <v>204</v>
      </c>
      <c r="D1195">
        <v>0.34</v>
      </c>
    </row>
    <row r="1196" spans="1:4" x14ac:dyDescent="0.3">
      <c r="A1196" t="s">
        <v>1371</v>
      </c>
      <c r="B1196" t="s">
        <v>1357</v>
      </c>
      <c r="C1196">
        <v>0.86</v>
      </c>
      <c r="D1196">
        <v>1.7</v>
      </c>
    </row>
    <row r="1197" spans="1:4" x14ac:dyDescent="0.3">
      <c r="A1197" t="s">
        <v>1372</v>
      </c>
      <c r="B1197" t="s">
        <v>1357</v>
      </c>
      <c r="C1197">
        <v>170</v>
      </c>
      <c r="D1197">
        <v>0.86</v>
      </c>
    </row>
    <row r="1198" spans="1:4" x14ac:dyDescent="0.3">
      <c r="A1198" t="s">
        <v>1373</v>
      </c>
      <c r="B1198" t="s">
        <v>1357</v>
      </c>
      <c r="C1198">
        <v>527</v>
      </c>
      <c r="D1198">
        <v>0.26</v>
      </c>
    </row>
    <row r="1199" spans="1:4" x14ac:dyDescent="0.3">
      <c r="A1199" t="s">
        <v>1374</v>
      </c>
      <c r="B1199" t="s">
        <v>1357</v>
      </c>
      <c r="C1199">
        <v>10</v>
      </c>
      <c r="D1199">
        <v>0.63</v>
      </c>
    </row>
    <row r="1200" spans="1:4" x14ac:dyDescent="0.3">
      <c r="A1200" t="s">
        <v>1375</v>
      </c>
      <c r="B1200" t="s">
        <v>1357</v>
      </c>
      <c r="C1200">
        <v>1538</v>
      </c>
      <c r="D1200">
        <v>0.57999999999999996</v>
      </c>
    </row>
    <row r="1201" spans="1:4" x14ac:dyDescent="0.3">
      <c r="A1201" t="s">
        <v>1376</v>
      </c>
      <c r="B1201" t="s">
        <v>1357</v>
      </c>
      <c r="C1201">
        <v>16</v>
      </c>
      <c r="D1201">
        <v>0.46</v>
      </c>
    </row>
    <row r="1202" spans="1:4" x14ac:dyDescent="0.3">
      <c r="A1202" t="s">
        <v>1377</v>
      </c>
      <c r="B1202" t="s">
        <v>1357</v>
      </c>
      <c r="C1202">
        <v>3000</v>
      </c>
      <c r="D1202">
        <v>0.7</v>
      </c>
    </row>
    <row r="1203" spans="1:4" x14ac:dyDescent="0.3">
      <c r="A1203" t="s">
        <v>1378</v>
      </c>
      <c r="B1203" t="s">
        <v>1357</v>
      </c>
      <c r="C1203">
        <v>0.15000000000000002</v>
      </c>
      <c r="D1203">
        <v>2</v>
      </c>
    </row>
    <row r="1204" spans="1:4" x14ac:dyDescent="0.3">
      <c r="A1204" t="s">
        <v>1379</v>
      </c>
      <c r="B1204" t="s">
        <v>1357</v>
      </c>
      <c r="C1204">
        <v>1.5</v>
      </c>
      <c r="D1204">
        <v>0.3</v>
      </c>
    </row>
    <row r="1205" spans="1:4" x14ac:dyDescent="0.3">
      <c r="A1205" t="s">
        <v>1380</v>
      </c>
      <c r="B1205" t="s">
        <v>1381</v>
      </c>
      <c r="C1205">
        <v>6</v>
      </c>
      <c r="D1205">
        <v>0.89</v>
      </c>
    </row>
    <row r="1206" spans="1:4" x14ac:dyDescent="0.3">
      <c r="A1206" t="s">
        <v>1382</v>
      </c>
      <c r="B1206" t="s">
        <v>1381</v>
      </c>
      <c r="C1206">
        <v>1.3</v>
      </c>
      <c r="D1206">
        <v>1.65</v>
      </c>
    </row>
    <row r="1207" spans="1:4" x14ac:dyDescent="0.3">
      <c r="A1207" t="s">
        <v>1383</v>
      </c>
      <c r="B1207" t="s">
        <v>1381</v>
      </c>
      <c r="C1207">
        <v>16</v>
      </c>
      <c r="D1207">
        <v>0.6</v>
      </c>
    </row>
    <row r="1208" spans="1:4" x14ac:dyDescent="0.3">
      <c r="A1208" t="s">
        <v>1384</v>
      </c>
      <c r="B1208" t="s">
        <v>1381</v>
      </c>
      <c r="C1208">
        <v>24.020618556701031</v>
      </c>
      <c r="D1208">
        <v>0.97</v>
      </c>
    </row>
    <row r="1209" spans="1:4" x14ac:dyDescent="0.3">
      <c r="A1209" t="s">
        <v>1385</v>
      </c>
      <c r="B1209" t="s">
        <v>1381</v>
      </c>
      <c r="C1209">
        <v>0.8</v>
      </c>
      <c r="D1209">
        <v>3</v>
      </c>
    </row>
    <row r="1210" spans="1:4" x14ac:dyDescent="0.3">
      <c r="A1210" t="s">
        <v>1386</v>
      </c>
      <c r="B1210" t="s">
        <v>1381</v>
      </c>
      <c r="C1210">
        <v>3</v>
      </c>
      <c r="D1210">
        <v>0.6</v>
      </c>
    </row>
    <row r="1211" spans="1:4" x14ac:dyDescent="0.3">
      <c r="A1211" t="s">
        <v>1387</v>
      </c>
      <c r="B1211" t="s">
        <v>1381</v>
      </c>
      <c r="C1211">
        <v>3.8</v>
      </c>
      <c r="D1211">
        <v>1.19</v>
      </c>
    </row>
    <row r="1212" spans="1:4" x14ac:dyDescent="0.3">
      <c r="A1212" t="s">
        <v>1388</v>
      </c>
      <c r="B1212" t="s">
        <v>1381</v>
      </c>
      <c r="C1212">
        <v>3.6</v>
      </c>
      <c r="D1212">
        <v>0.7</v>
      </c>
    </row>
    <row r="1213" spans="1:4" x14ac:dyDescent="0.3">
      <c r="A1213" t="s">
        <v>1389</v>
      </c>
      <c r="B1213" t="s">
        <v>1381</v>
      </c>
      <c r="C1213">
        <v>9.4</v>
      </c>
      <c r="D1213">
        <v>0.3</v>
      </c>
    </row>
    <row r="1214" spans="1:4" x14ac:dyDescent="0.3">
      <c r="A1214" t="s">
        <v>1390</v>
      </c>
      <c r="B1214" t="s">
        <v>1391</v>
      </c>
      <c r="C1214">
        <v>189</v>
      </c>
      <c r="D1214">
        <v>6.8571428571428561E-2</v>
      </c>
    </row>
    <row r="1215" spans="1:4" x14ac:dyDescent="0.3">
      <c r="A1215" t="s">
        <v>1392</v>
      </c>
      <c r="B1215" t="s">
        <v>1391</v>
      </c>
      <c r="C1215">
        <v>1</v>
      </c>
      <c r="D1215">
        <v>1</v>
      </c>
    </row>
    <row r="1216" spans="1:4" x14ac:dyDescent="0.3">
      <c r="A1216" t="s">
        <v>1393</v>
      </c>
      <c r="B1216" t="s">
        <v>1391</v>
      </c>
      <c r="C1216">
        <v>1</v>
      </c>
      <c r="D1216">
        <v>1</v>
      </c>
    </row>
    <row r="1217" spans="1:6" x14ac:dyDescent="0.3">
      <c r="A1217" t="s">
        <v>1394</v>
      </c>
      <c r="B1217" t="s">
        <v>1391</v>
      </c>
      <c r="C1217">
        <v>1</v>
      </c>
      <c r="D1217">
        <v>0.6</v>
      </c>
    </row>
    <row r="1218" spans="1:6" x14ac:dyDescent="0.3">
      <c r="A1218" t="s">
        <v>1395</v>
      </c>
      <c r="B1218" t="s">
        <v>1391</v>
      </c>
      <c r="C1218">
        <v>2</v>
      </c>
      <c r="D1218">
        <v>1</v>
      </c>
    </row>
    <row r="1219" spans="1:6" x14ac:dyDescent="0.3">
      <c r="A1219" t="s">
        <v>1396</v>
      </c>
      <c r="B1219" t="s">
        <v>1391</v>
      </c>
      <c r="C1219">
        <v>40</v>
      </c>
      <c r="D1219">
        <v>0.12</v>
      </c>
    </row>
    <row r="1220" spans="1:6" x14ac:dyDescent="0.3">
      <c r="A1220" t="s">
        <v>1397</v>
      </c>
      <c r="B1220" t="s">
        <v>1398</v>
      </c>
      <c r="C1220">
        <v>13.177</v>
      </c>
      <c r="D1220">
        <v>0.35</v>
      </c>
    </row>
    <row r="1221" spans="1:6" x14ac:dyDescent="0.3">
      <c r="A1221" t="s">
        <v>1399</v>
      </c>
      <c r="B1221" t="s">
        <v>1400</v>
      </c>
      <c r="C1221">
        <v>19.8</v>
      </c>
      <c r="D1221">
        <v>1.36</v>
      </c>
    </row>
    <row r="1222" spans="1:6" x14ac:dyDescent="0.3">
      <c r="A1222" t="s">
        <v>1401</v>
      </c>
      <c r="B1222" t="s">
        <v>1400</v>
      </c>
      <c r="C1222">
        <v>25</v>
      </c>
      <c r="D1222">
        <v>2.33</v>
      </c>
    </row>
    <row r="1223" spans="1:6" x14ac:dyDescent="0.3">
      <c r="A1223" t="s">
        <v>1402</v>
      </c>
      <c r="B1223" t="s">
        <v>1400</v>
      </c>
      <c r="C1223">
        <v>8</v>
      </c>
      <c r="D1223">
        <v>0.65</v>
      </c>
    </row>
    <row r="1224" spans="1:6" x14ac:dyDescent="0.3">
      <c r="A1224" t="s">
        <v>1403</v>
      </c>
      <c r="B1224" t="s">
        <v>1404</v>
      </c>
      <c r="C1224">
        <v>1450</v>
      </c>
      <c r="D1224">
        <v>0.4</v>
      </c>
    </row>
    <row r="1225" spans="1:6" x14ac:dyDescent="0.3">
      <c r="A1225" t="s">
        <v>1405</v>
      </c>
      <c r="B1225" t="s">
        <v>1404</v>
      </c>
      <c r="C1225">
        <v>2203.556</v>
      </c>
      <c r="D1225">
        <v>0.32824652516205621</v>
      </c>
      <c r="E1225">
        <v>1512.9</v>
      </c>
      <c r="F1225">
        <v>0.34584308282107207</v>
      </c>
    </row>
    <row r="1226" spans="1:6" x14ac:dyDescent="0.3">
      <c r="A1226" t="s">
        <v>1406</v>
      </c>
      <c r="B1226" t="s">
        <v>1404</v>
      </c>
      <c r="C1226">
        <v>15</v>
      </c>
      <c r="D1226">
        <v>1.3</v>
      </c>
    </row>
    <row r="1227" spans="1:6" x14ac:dyDescent="0.3">
      <c r="A1227" t="s">
        <v>1407</v>
      </c>
      <c r="B1227" t="s">
        <v>1404</v>
      </c>
      <c r="C1227">
        <v>537.01499999999999</v>
      </c>
      <c r="D1227">
        <v>0.40342809791160394</v>
      </c>
    </row>
    <row r="1228" spans="1:6" x14ac:dyDescent="0.3">
      <c r="A1228" t="s">
        <v>1408</v>
      </c>
      <c r="B1228" t="s">
        <v>1404</v>
      </c>
      <c r="C1228">
        <v>138</v>
      </c>
      <c r="D1228">
        <v>0.52</v>
      </c>
    </row>
    <row r="1229" spans="1:6" x14ac:dyDescent="0.3">
      <c r="A1229" t="s">
        <v>1409</v>
      </c>
      <c r="B1229" t="s">
        <v>1404</v>
      </c>
      <c r="C1229">
        <v>175</v>
      </c>
      <c r="D1229">
        <v>0.34</v>
      </c>
    </row>
    <row r="1230" spans="1:6" x14ac:dyDescent="0.3">
      <c r="A1230" t="s">
        <v>1410</v>
      </c>
      <c r="B1230" t="s">
        <v>1404</v>
      </c>
      <c r="C1230">
        <v>1220</v>
      </c>
      <c r="D1230">
        <v>0.33935245901639344</v>
      </c>
      <c r="E1230">
        <v>573</v>
      </c>
      <c r="F1230">
        <v>0.38</v>
      </c>
    </row>
    <row r="1231" spans="1:6" x14ac:dyDescent="0.3">
      <c r="A1231" t="s">
        <v>1411</v>
      </c>
      <c r="B1231" t="s">
        <v>1404</v>
      </c>
      <c r="C1231">
        <v>88</v>
      </c>
      <c r="D1231">
        <v>5.3409090909090913E-2</v>
      </c>
    </row>
    <row r="1232" spans="1:6" x14ac:dyDescent="0.3">
      <c r="A1232" t="s">
        <v>1412</v>
      </c>
      <c r="B1232" t="s">
        <v>1404</v>
      </c>
      <c r="C1232">
        <v>5396.7670000000007</v>
      </c>
      <c r="D1232">
        <v>0.40407217135740708</v>
      </c>
      <c r="E1232">
        <v>240.08199999999999</v>
      </c>
      <c r="F1232">
        <v>0.97</v>
      </c>
    </row>
    <row r="1233" spans="1:6" x14ac:dyDescent="0.3">
      <c r="A1233" t="s">
        <v>1413</v>
      </c>
      <c r="B1233" t="s">
        <v>1404</v>
      </c>
      <c r="C1233">
        <v>90.7</v>
      </c>
      <c r="D1233">
        <v>0.6</v>
      </c>
    </row>
    <row r="1234" spans="1:6" x14ac:dyDescent="0.3">
      <c r="A1234" t="s">
        <v>1414</v>
      </c>
      <c r="B1234" t="s">
        <v>1404</v>
      </c>
      <c r="C1234">
        <v>6.8000000000000007</v>
      </c>
      <c r="D1234">
        <v>0.3</v>
      </c>
    </row>
    <row r="1235" spans="1:6" x14ac:dyDescent="0.3">
      <c r="A1235" t="s">
        <v>1415</v>
      </c>
      <c r="B1235" t="s">
        <v>1404</v>
      </c>
      <c r="C1235">
        <v>40.259</v>
      </c>
      <c r="D1235">
        <v>2.83</v>
      </c>
      <c r="E1235">
        <v>19.888999999999999</v>
      </c>
      <c r="F1235">
        <v>2.57</v>
      </c>
    </row>
    <row r="1236" spans="1:6" x14ac:dyDescent="0.3">
      <c r="A1236" t="s">
        <v>1416</v>
      </c>
      <c r="B1236" t="s">
        <v>1404</v>
      </c>
      <c r="C1236">
        <v>29</v>
      </c>
      <c r="D1236">
        <v>0.44</v>
      </c>
    </row>
    <row r="1237" spans="1:6" x14ac:dyDescent="0.3">
      <c r="A1237" t="s">
        <v>1417</v>
      </c>
      <c r="B1237" t="s">
        <v>1404</v>
      </c>
      <c r="C1237">
        <v>10.82</v>
      </c>
      <c r="D1237">
        <v>1.7290757855822552</v>
      </c>
      <c r="E1237">
        <v>10</v>
      </c>
      <c r="F1237">
        <v>1.67</v>
      </c>
    </row>
    <row r="1238" spans="1:6" x14ac:dyDescent="0.3">
      <c r="A1238" t="s">
        <v>1418</v>
      </c>
      <c r="B1238" t="s">
        <v>1404</v>
      </c>
      <c r="C1238">
        <v>375</v>
      </c>
      <c r="D1238">
        <v>0.41</v>
      </c>
    </row>
    <row r="1239" spans="1:6" x14ac:dyDescent="0.3">
      <c r="A1239" t="s">
        <v>1419</v>
      </c>
      <c r="B1239" t="s">
        <v>1404</v>
      </c>
      <c r="C1239">
        <v>23.7</v>
      </c>
      <c r="D1239">
        <v>0.34</v>
      </c>
    </row>
    <row r="1240" spans="1:6" x14ac:dyDescent="0.3">
      <c r="A1240" t="s">
        <v>1420</v>
      </c>
      <c r="B1240" t="s">
        <v>1404</v>
      </c>
      <c r="C1240">
        <v>35.799999999999997</v>
      </c>
      <c r="D1240">
        <v>0.34</v>
      </c>
    </row>
    <row r="1241" spans="1:6" x14ac:dyDescent="0.3">
      <c r="A1241" t="s">
        <v>1421</v>
      </c>
      <c r="B1241" t="s">
        <v>1404</v>
      </c>
      <c r="C1241">
        <v>736</v>
      </c>
      <c r="D1241">
        <v>0.42044021739130438</v>
      </c>
    </row>
    <row r="1242" spans="1:6" x14ac:dyDescent="0.3">
      <c r="A1242" t="s">
        <v>1422</v>
      </c>
      <c r="B1242" t="s">
        <v>1404</v>
      </c>
      <c r="C1242">
        <v>57</v>
      </c>
      <c r="D1242">
        <v>0.62</v>
      </c>
    </row>
    <row r="1243" spans="1:6" x14ac:dyDescent="0.3">
      <c r="A1243" t="s">
        <v>1423</v>
      </c>
      <c r="B1243" t="s">
        <v>1404</v>
      </c>
      <c r="C1243">
        <v>637</v>
      </c>
      <c r="D1243">
        <v>0.59</v>
      </c>
    </row>
    <row r="1244" spans="1:6" x14ac:dyDescent="0.3">
      <c r="A1244" t="s">
        <v>1424</v>
      </c>
      <c r="B1244" t="s">
        <v>1404</v>
      </c>
      <c r="C1244">
        <v>636.45469368739793</v>
      </c>
      <c r="D1244">
        <v>9.6471910112359574E-2</v>
      </c>
    </row>
    <row r="1245" spans="1:6" x14ac:dyDescent="0.3">
      <c r="A1245" t="s">
        <v>1425</v>
      </c>
      <c r="B1245" t="s">
        <v>1404</v>
      </c>
      <c r="C1245">
        <v>542</v>
      </c>
      <c r="D1245">
        <v>0.3</v>
      </c>
    </row>
    <row r="1246" spans="1:6" x14ac:dyDescent="0.3">
      <c r="A1246" t="s">
        <v>1426</v>
      </c>
      <c r="B1246" t="s">
        <v>1404</v>
      </c>
      <c r="C1246">
        <v>65.8</v>
      </c>
      <c r="D1246">
        <v>0.48</v>
      </c>
    </row>
    <row r="1247" spans="1:6" x14ac:dyDescent="0.3">
      <c r="A1247" t="s">
        <v>1427</v>
      </c>
      <c r="B1247" t="s">
        <v>1404</v>
      </c>
      <c r="C1247">
        <v>37.17</v>
      </c>
      <c r="D1247">
        <v>1.59</v>
      </c>
    </row>
    <row r="1248" spans="1:6" x14ac:dyDescent="0.3">
      <c r="A1248" t="s">
        <v>1428</v>
      </c>
      <c r="B1248" t="s">
        <v>1404</v>
      </c>
      <c r="C1248">
        <v>17.78</v>
      </c>
      <c r="D1248">
        <v>2.0940044994375704</v>
      </c>
      <c r="E1248">
        <v>10</v>
      </c>
      <c r="F1248">
        <v>1.6</v>
      </c>
    </row>
    <row r="1249" spans="1:6" x14ac:dyDescent="0.3">
      <c r="A1249" t="s">
        <v>1429</v>
      </c>
      <c r="B1249" t="s">
        <v>1404</v>
      </c>
      <c r="C1249">
        <v>48.981999999999999</v>
      </c>
      <c r="D1249">
        <v>0.43</v>
      </c>
    </row>
    <row r="1250" spans="1:6" x14ac:dyDescent="0.3">
      <c r="A1250" t="s">
        <v>1430</v>
      </c>
      <c r="B1250" t="s">
        <v>1404</v>
      </c>
      <c r="C1250">
        <v>0.86377199999999998</v>
      </c>
      <c r="D1250">
        <v>0.44</v>
      </c>
    </row>
    <row r="1251" spans="1:6" x14ac:dyDescent="0.3">
      <c r="A1251" t="s">
        <v>1431</v>
      </c>
      <c r="B1251" t="s">
        <v>1404</v>
      </c>
      <c r="C1251">
        <v>40</v>
      </c>
      <c r="D1251">
        <v>0.2</v>
      </c>
    </row>
    <row r="1252" spans="1:6" x14ac:dyDescent="0.3">
      <c r="A1252" t="s">
        <v>1432</v>
      </c>
      <c r="B1252" t="s">
        <v>1404</v>
      </c>
      <c r="C1252">
        <v>213</v>
      </c>
      <c r="D1252">
        <v>0.81</v>
      </c>
    </row>
    <row r="1253" spans="1:6" x14ac:dyDescent="0.3">
      <c r="A1253" t="s">
        <v>1433</v>
      </c>
      <c r="B1253" t="s">
        <v>1404</v>
      </c>
      <c r="C1253">
        <v>7</v>
      </c>
      <c r="D1253">
        <v>0.8342857142857143</v>
      </c>
    </row>
    <row r="1254" spans="1:6" x14ac:dyDescent="0.3">
      <c r="A1254" t="s">
        <v>1434</v>
      </c>
      <c r="B1254" t="s">
        <v>1404</v>
      </c>
      <c r="C1254">
        <v>194</v>
      </c>
      <c r="D1254">
        <v>0.36</v>
      </c>
    </row>
    <row r="1255" spans="1:6" x14ac:dyDescent="0.3">
      <c r="A1255" t="s">
        <v>1435</v>
      </c>
      <c r="B1255" t="s">
        <v>1404</v>
      </c>
      <c r="C1255">
        <v>37.299999999999997</v>
      </c>
      <c r="D1255">
        <v>0.79463806970509387</v>
      </c>
      <c r="E1255">
        <v>15.3</v>
      </c>
      <c r="F1255">
        <v>0.54379084967320257</v>
      </c>
    </row>
    <row r="1256" spans="1:6" x14ac:dyDescent="0.3">
      <c r="A1256" t="s">
        <v>1436</v>
      </c>
      <c r="B1256" t="s">
        <v>1404</v>
      </c>
      <c r="C1256">
        <v>177.7</v>
      </c>
      <c r="D1256">
        <v>0.87</v>
      </c>
    </row>
    <row r="1257" spans="1:6" x14ac:dyDescent="0.3">
      <c r="A1257" t="s">
        <v>1437</v>
      </c>
      <c r="B1257" t="s">
        <v>1404</v>
      </c>
      <c r="C1257">
        <v>324</v>
      </c>
      <c r="D1257">
        <v>0.27</v>
      </c>
    </row>
    <row r="1258" spans="1:6" x14ac:dyDescent="0.3">
      <c r="A1258" t="s">
        <v>1438</v>
      </c>
      <c r="B1258" t="s">
        <v>1404</v>
      </c>
      <c r="C1258">
        <v>1.1000000000000001</v>
      </c>
      <c r="D1258">
        <v>0.9</v>
      </c>
    </row>
    <row r="1259" spans="1:6" x14ac:dyDescent="0.3">
      <c r="A1259" t="s">
        <v>1439</v>
      </c>
      <c r="B1259" t="s">
        <v>1404</v>
      </c>
      <c r="C1259">
        <v>49.5</v>
      </c>
      <c r="D1259">
        <v>0.66</v>
      </c>
    </row>
    <row r="1260" spans="1:6" x14ac:dyDescent="0.3">
      <c r="A1260" t="s">
        <v>1440</v>
      </c>
      <c r="B1260" t="s">
        <v>1404</v>
      </c>
      <c r="C1260">
        <v>1.41</v>
      </c>
      <c r="D1260">
        <v>1.9531914893617026</v>
      </c>
      <c r="E1260">
        <v>0.29000000000000004</v>
      </c>
      <c r="F1260">
        <v>1.9758620689655169</v>
      </c>
    </row>
    <row r="1261" spans="1:6" x14ac:dyDescent="0.3">
      <c r="A1261" t="s">
        <v>1441</v>
      </c>
      <c r="B1261" t="s">
        <v>1404</v>
      </c>
      <c r="C1261">
        <v>5.0999999999999996</v>
      </c>
      <c r="D1261">
        <v>0.91</v>
      </c>
    </row>
    <row r="1262" spans="1:6" x14ac:dyDescent="0.3">
      <c r="A1262" t="s">
        <v>1442</v>
      </c>
      <c r="B1262" t="s">
        <v>1404</v>
      </c>
      <c r="C1262">
        <v>5.6999999999999993</v>
      </c>
      <c r="D1262">
        <v>3.4912280701754388E-2</v>
      </c>
    </row>
    <row r="1263" spans="1:6" x14ac:dyDescent="0.3">
      <c r="A1263" t="s">
        <v>1443</v>
      </c>
      <c r="B1263" t="s">
        <v>1404</v>
      </c>
      <c r="C1263">
        <v>1.96</v>
      </c>
      <c r="D1263">
        <v>1.5240816326530613</v>
      </c>
      <c r="E1263">
        <v>0.88</v>
      </c>
      <c r="F1263">
        <v>1.6200000000000003</v>
      </c>
    </row>
    <row r="1264" spans="1:6" x14ac:dyDescent="0.3">
      <c r="A1264" t="s">
        <v>1444</v>
      </c>
      <c r="B1264" t="s">
        <v>1404</v>
      </c>
      <c r="C1264">
        <v>8.24</v>
      </c>
      <c r="D1264">
        <v>0.6435922330097088</v>
      </c>
      <c r="E1264">
        <v>2.41</v>
      </c>
      <c r="F1264">
        <v>0.61518672199170121</v>
      </c>
    </row>
    <row r="1265" spans="1:6" x14ac:dyDescent="0.3">
      <c r="A1265" t="s">
        <v>1445</v>
      </c>
      <c r="B1265" t="s">
        <v>1404</v>
      </c>
      <c r="C1265">
        <v>1.1499999999999999</v>
      </c>
      <c r="D1265">
        <v>0.23</v>
      </c>
    </row>
    <row r="1266" spans="1:6" x14ac:dyDescent="0.3">
      <c r="A1266" t="s">
        <v>1446</v>
      </c>
      <c r="B1266" t="s">
        <v>1404</v>
      </c>
      <c r="C1266">
        <v>70.75</v>
      </c>
      <c r="D1266">
        <v>0.48762120141342757</v>
      </c>
      <c r="E1266">
        <v>35.799999999999997</v>
      </c>
      <c r="F1266">
        <v>0.43</v>
      </c>
    </row>
    <row r="1267" spans="1:6" x14ac:dyDescent="0.3">
      <c r="A1267" t="s">
        <v>1447</v>
      </c>
      <c r="B1267" t="s">
        <v>1404</v>
      </c>
      <c r="C1267">
        <v>14</v>
      </c>
      <c r="D1267">
        <v>2.62</v>
      </c>
    </row>
    <row r="1268" spans="1:6" x14ac:dyDescent="0.3">
      <c r="A1268" t="s">
        <v>1448</v>
      </c>
      <c r="B1268" t="s">
        <v>1404</v>
      </c>
      <c r="C1268">
        <v>8.2439999999999998</v>
      </c>
      <c r="D1268">
        <v>0.4</v>
      </c>
    </row>
    <row r="1269" spans="1:6" x14ac:dyDescent="0.3">
      <c r="A1269" t="s">
        <v>1449</v>
      </c>
      <c r="B1269" t="s">
        <v>1404</v>
      </c>
      <c r="C1269">
        <v>624.90599999999995</v>
      </c>
      <c r="D1269">
        <v>1.05</v>
      </c>
      <c r="E1269">
        <v>326.05399999999997</v>
      </c>
      <c r="F1269">
        <v>0.7586416360480166</v>
      </c>
    </row>
    <row r="1270" spans="1:6" x14ac:dyDescent="0.3">
      <c r="A1270" t="s">
        <v>1450</v>
      </c>
      <c r="B1270" t="s">
        <v>1451</v>
      </c>
      <c r="C1270">
        <v>1.8367346938775511</v>
      </c>
      <c r="D1270">
        <v>1.85</v>
      </c>
    </row>
    <row r="1271" spans="1:6" x14ac:dyDescent="0.3">
      <c r="A1271" t="s">
        <v>1452</v>
      </c>
      <c r="B1271" t="s">
        <v>1453</v>
      </c>
      <c r="C1271">
        <v>15.997999999999999</v>
      </c>
      <c r="D1271">
        <v>0.39865795724465558</v>
      </c>
      <c r="E1271">
        <v>15.997999999999999</v>
      </c>
      <c r="F1271">
        <v>0.39865795724465558</v>
      </c>
    </row>
    <row r="1272" spans="1:6" x14ac:dyDescent="0.3">
      <c r="A1272" t="s">
        <v>1454</v>
      </c>
      <c r="B1272" t="s">
        <v>1453</v>
      </c>
      <c r="C1272">
        <v>17.321999999999999</v>
      </c>
      <c r="D1272">
        <v>0.86</v>
      </c>
      <c r="E1272">
        <v>15.712</v>
      </c>
      <c r="F1272">
        <v>0.75</v>
      </c>
    </row>
    <row r="1273" spans="1:6" x14ac:dyDescent="0.3">
      <c r="A1273" t="s">
        <v>1455</v>
      </c>
      <c r="B1273" t="s">
        <v>1453</v>
      </c>
      <c r="C1273">
        <v>3.28</v>
      </c>
      <c r="D1273">
        <v>0.21920731707317076</v>
      </c>
    </row>
    <row r="1274" spans="1:6" x14ac:dyDescent="0.3">
      <c r="A1274" t="s">
        <v>1456</v>
      </c>
      <c r="B1274" t="s">
        <v>1453</v>
      </c>
      <c r="C1274">
        <v>36.5</v>
      </c>
      <c r="D1274">
        <v>0.97</v>
      </c>
    </row>
    <row r="1275" spans="1:6" x14ac:dyDescent="0.3">
      <c r="A1275" t="s">
        <v>1457</v>
      </c>
      <c r="B1275" t="s">
        <v>1453</v>
      </c>
      <c r="C1275">
        <v>1.58223</v>
      </c>
      <c r="D1275">
        <v>1.49</v>
      </c>
    </row>
    <row r="1276" spans="1:6" x14ac:dyDescent="0.3">
      <c r="A1276" t="s">
        <v>1458</v>
      </c>
      <c r="B1276" t="s">
        <v>1453</v>
      </c>
      <c r="C1276">
        <v>0.751</v>
      </c>
      <c r="D1276">
        <v>0.6</v>
      </c>
    </row>
    <row r="1277" spans="1:6" x14ac:dyDescent="0.3">
      <c r="A1277" t="s">
        <v>1459</v>
      </c>
      <c r="B1277" t="s">
        <v>1453</v>
      </c>
      <c r="C1277">
        <v>0.37280000000000002</v>
      </c>
      <c r="D1277">
        <v>0.18</v>
      </c>
    </row>
    <row r="1278" spans="1:6" x14ac:dyDescent="0.3">
      <c r="A1278" t="s">
        <v>1460</v>
      </c>
      <c r="B1278" t="s">
        <v>1453</v>
      </c>
      <c r="C1278">
        <v>2.1</v>
      </c>
      <c r="D1278">
        <v>0.25238095238095237</v>
      </c>
    </row>
    <row r="1279" spans="1:6" x14ac:dyDescent="0.3">
      <c r="A1279" t="s">
        <v>1461</v>
      </c>
      <c r="B1279" t="s">
        <v>1453</v>
      </c>
      <c r="C1279">
        <v>1.8</v>
      </c>
      <c r="D1279">
        <v>0.26</v>
      </c>
    </row>
    <row r="1280" spans="1:6" x14ac:dyDescent="0.3">
      <c r="A1280" t="s">
        <v>1462</v>
      </c>
      <c r="B1280" t="s">
        <v>1453</v>
      </c>
      <c r="C1280">
        <v>452.7</v>
      </c>
      <c r="D1280">
        <v>0.17</v>
      </c>
    </row>
    <row r="1281" spans="1:6" x14ac:dyDescent="0.3">
      <c r="A1281" t="s">
        <v>1463</v>
      </c>
      <c r="B1281" t="s">
        <v>1453</v>
      </c>
      <c r="C1281">
        <v>18.7</v>
      </c>
      <c r="D1281">
        <v>0.25</v>
      </c>
    </row>
    <row r="1282" spans="1:6" x14ac:dyDescent="0.3">
      <c r="A1282" t="s">
        <v>1464</v>
      </c>
      <c r="B1282" t="s">
        <v>1465</v>
      </c>
      <c r="C1282">
        <v>7.6059999999999999</v>
      </c>
      <c r="D1282">
        <v>2.2400000000000002</v>
      </c>
    </row>
    <row r="1283" spans="1:6" x14ac:dyDescent="0.3">
      <c r="A1283" t="s">
        <v>1466</v>
      </c>
      <c r="B1283" t="s">
        <v>1465</v>
      </c>
      <c r="C1283">
        <v>19</v>
      </c>
      <c r="D1283">
        <v>0.94</v>
      </c>
    </row>
    <row r="1284" spans="1:6" x14ac:dyDescent="0.3">
      <c r="A1284" t="s">
        <v>1467</v>
      </c>
      <c r="B1284" t="s">
        <v>1465</v>
      </c>
      <c r="C1284">
        <v>31</v>
      </c>
      <c r="D1284">
        <v>0.08</v>
      </c>
    </row>
    <row r="1285" spans="1:6" x14ac:dyDescent="0.3">
      <c r="A1285" t="s">
        <v>1468</v>
      </c>
      <c r="B1285" t="s">
        <v>1465</v>
      </c>
      <c r="C1285">
        <v>184</v>
      </c>
      <c r="D1285">
        <v>0.49</v>
      </c>
      <c r="E1285">
        <v>130</v>
      </c>
      <c r="F1285">
        <v>0.52</v>
      </c>
    </row>
    <row r="1286" spans="1:6" x14ac:dyDescent="0.3">
      <c r="A1286" t="s">
        <v>1469</v>
      </c>
      <c r="B1286" t="s">
        <v>1465</v>
      </c>
      <c r="C1286">
        <v>4.1000000000000002E-2</v>
      </c>
      <c r="D1286">
        <v>15</v>
      </c>
    </row>
    <row r="1287" spans="1:6" x14ac:dyDescent="0.3">
      <c r="A1287" t="s">
        <v>1470</v>
      </c>
      <c r="B1287" t="s">
        <v>1465</v>
      </c>
      <c r="C1287">
        <v>31.700000000000003</v>
      </c>
      <c r="D1287">
        <v>2.2400630914826496</v>
      </c>
      <c r="E1287">
        <v>16.900000000000002</v>
      </c>
      <c r="F1287">
        <v>2.6650887573964495</v>
      </c>
    </row>
    <row r="1288" spans="1:6" x14ac:dyDescent="0.3">
      <c r="A1288" t="s">
        <v>1471</v>
      </c>
      <c r="B1288" t="s">
        <v>1472</v>
      </c>
      <c r="C1288">
        <v>150</v>
      </c>
      <c r="D1288">
        <v>0.3</v>
      </c>
    </row>
    <row r="1289" spans="1:6" x14ac:dyDescent="0.3">
      <c r="A1289" t="s">
        <v>1473</v>
      </c>
      <c r="B1289" t="s">
        <v>1472</v>
      </c>
      <c r="C1289">
        <v>256.8</v>
      </c>
      <c r="D1289">
        <v>0.21718457943925232</v>
      </c>
      <c r="E1289">
        <v>198.1</v>
      </c>
      <c r="F1289">
        <v>0.21</v>
      </c>
    </row>
    <row r="1290" spans="1:6" x14ac:dyDescent="0.3">
      <c r="A1290" t="s">
        <v>1474</v>
      </c>
      <c r="B1290" t="s">
        <v>1475</v>
      </c>
      <c r="C1290">
        <v>15.66</v>
      </c>
      <c r="D1290">
        <v>0.18242656449552999</v>
      </c>
    </row>
    <row r="1291" spans="1:6" x14ac:dyDescent="0.3">
      <c r="A1291" t="s">
        <v>1476</v>
      </c>
      <c r="B1291" t="s">
        <v>1477</v>
      </c>
      <c r="C1291">
        <v>224</v>
      </c>
      <c r="D1291">
        <v>0.25</v>
      </c>
    </row>
    <row r="1292" spans="1:6" x14ac:dyDescent="0.3">
      <c r="A1292" t="s">
        <v>1478</v>
      </c>
      <c r="B1292" t="s">
        <v>1477</v>
      </c>
      <c r="C1292">
        <v>130</v>
      </c>
      <c r="D1292">
        <v>9.6000000000000002E-2</v>
      </c>
    </row>
    <row r="1293" spans="1:6" x14ac:dyDescent="0.3">
      <c r="A1293" t="s">
        <v>1479</v>
      </c>
      <c r="B1293" t="s">
        <v>1480</v>
      </c>
      <c r="C1293">
        <v>54.57</v>
      </c>
      <c r="D1293">
        <v>0.78762690122778078</v>
      </c>
      <c r="E1293">
        <v>29.9</v>
      </c>
      <c r="F1293">
        <v>0.76</v>
      </c>
    </row>
    <row r="1294" spans="1:6" x14ac:dyDescent="0.3">
      <c r="A1294" t="s">
        <v>1481</v>
      </c>
      <c r="B1294" t="s">
        <v>1482</v>
      </c>
      <c r="C1294">
        <v>6.3650000000000002</v>
      </c>
      <c r="D1294">
        <v>1.4478232521602512</v>
      </c>
      <c r="E1294">
        <v>6.3650000000000002</v>
      </c>
      <c r="F1294">
        <v>1.4478232521602512</v>
      </c>
    </row>
    <row r="1295" spans="1:6" x14ac:dyDescent="0.3">
      <c r="A1295" t="s">
        <v>1483</v>
      </c>
      <c r="B1295" t="s">
        <v>1482</v>
      </c>
      <c r="C1295">
        <v>23.847000000000001</v>
      </c>
      <c r="D1295">
        <v>1.3934440390824843</v>
      </c>
    </row>
    <row r="1296" spans="1:6" x14ac:dyDescent="0.3">
      <c r="A1296" t="s">
        <v>1484</v>
      </c>
      <c r="B1296" t="s">
        <v>1482</v>
      </c>
      <c r="C1296">
        <v>2.2791000000000001</v>
      </c>
      <c r="D1296">
        <v>0.32784432451406254</v>
      </c>
      <c r="E1296">
        <v>1.6445000000000001</v>
      </c>
      <c r="F1296">
        <v>0.3</v>
      </c>
    </row>
    <row r="1297" spans="1:6" x14ac:dyDescent="0.3">
      <c r="A1297" t="s">
        <v>1485</v>
      </c>
      <c r="B1297" t="s">
        <v>1482</v>
      </c>
      <c r="C1297">
        <v>17.468738000000002</v>
      </c>
      <c r="D1297">
        <v>0.45426610697349745</v>
      </c>
    </row>
    <row r="1298" spans="1:6" x14ac:dyDescent="0.3">
      <c r="A1298" t="s">
        <v>1486</v>
      </c>
      <c r="B1298" t="s">
        <v>1482</v>
      </c>
      <c r="C1298">
        <v>6.96</v>
      </c>
      <c r="D1298">
        <v>0.47</v>
      </c>
    </row>
    <row r="1299" spans="1:6" x14ac:dyDescent="0.3">
      <c r="A1299" t="s">
        <v>1487</v>
      </c>
      <c r="B1299" t="s">
        <v>1482</v>
      </c>
      <c r="C1299">
        <v>604.68499999999995</v>
      </c>
      <c r="D1299">
        <v>0.3937523173222422</v>
      </c>
      <c r="E1299">
        <v>250.571</v>
      </c>
      <c r="F1299">
        <v>0.43</v>
      </c>
    </row>
    <row r="1300" spans="1:6" x14ac:dyDescent="0.3">
      <c r="A1300" t="s">
        <v>1488</v>
      </c>
      <c r="B1300" t="s">
        <v>1482</v>
      </c>
      <c r="C1300">
        <v>11.049999999999999</v>
      </c>
      <c r="D1300">
        <v>0.18961085972850678</v>
      </c>
    </row>
    <row r="1301" spans="1:6" x14ac:dyDescent="0.3">
      <c r="A1301" t="s">
        <v>1489</v>
      </c>
      <c r="B1301" t="s">
        <v>1482</v>
      </c>
      <c r="C1301">
        <v>4.0419999999999998</v>
      </c>
      <c r="D1301">
        <v>0.38</v>
      </c>
      <c r="E1301">
        <v>4.0419999999999998</v>
      </c>
      <c r="F1301">
        <v>0.38</v>
      </c>
    </row>
    <row r="1302" spans="1:6" x14ac:dyDescent="0.3">
      <c r="A1302" t="s">
        <v>1490</v>
      </c>
      <c r="B1302" t="s">
        <v>1482</v>
      </c>
      <c r="C1302">
        <v>21.567999999999998</v>
      </c>
      <c r="D1302">
        <v>0.77285237388724048</v>
      </c>
      <c r="E1302">
        <v>7.4569999999999999</v>
      </c>
      <c r="F1302">
        <v>0.76</v>
      </c>
    </row>
    <row r="1303" spans="1:6" x14ac:dyDescent="0.3">
      <c r="A1303" t="s">
        <v>1491</v>
      </c>
      <c r="B1303" t="s">
        <v>1482</v>
      </c>
      <c r="C1303">
        <v>8623.4089999999997</v>
      </c>
      <c r="D1303">
        <v>0.41722550248051549</v>
      </c>
      <c r="E1303">
        <v>8623.4089999999997</v>
      </c>
      <c r="F1303">
        <v>0.41722550248051549</v>
      </c>
    </row>
    <row r="1304" spans="1:6" x14ac:dyDescent="0.3">
      <c r="A1304" t="s">
        <v>1492</v>
      </c>
      <c r="B1304" t="s">
        <v>1482</v>
      </c>
      <c r="C1304">
        <v>75.599999999999994</v>
      </c>
      <c r="D1304">
        <v>0.57999999999999996</v>
      </c>
    </row>
    <row r="1305" spans="1:6" x14ac:dyDescent="0.3">
      <c r="A1305" t="s">
        <v>1493</v>
      </c>
      <c r="B1305" t="s">
        <v>1482</v>
      </c>
      <c r="C1305">
        <v>16.849999999999998</v>
      </c>
      <c r="D1305">
        <v>0.88445103857566776</v>
      </c>
    </row>
    <row r="1306" spans="1:6" x14ac:dyDescent="0.3">
      <c r="A1306" t="s">
        <v>1494</v>
      </c>
      <c r="B1306" t="s">
        <v>1482</v>
      </c>
      <c r="C1306">
        <v>2.06</v>
      </c>
      <c r="D1306">
        <v>0.9</v>
      </c>
    </row>
    <row r="1307" spans="1:6" x14ac:dyDescent="0.3">
      <c r="A1307" t="s">
        <v>1495</v>
      </c>
      <c r="B1307" t="s">
        <v>1482</v>
      </c>
      <c r="C1307">
        <v>627</v>
      </c>
      <c r="D1307">
        <v>0.1073524720893142</v>
      </c>
      <c r="E1307">
        <v>32.179000000000002</v>
      </c>
      <c r="F1307">
        <v>0.08</v>
      </c>
    </row>
    <row r="1308" spans="1:6" x14ac:dyDescent="0.3">
      <c r="A1308" t="s">
        <v>1496</v>
      </c>
      <c r="B1308" t="s">
        <v>1482</v>
      </c>
      <c r="C1308">
        <v>16</v>
      </c>
      <c r="D1308">
        <v>0.69</v>
      </c>
    </row>
    <row r="1309" spans="1:6" x14ac:dyDescent="0.3">
      <c r="A1309" t="s">
        <v>1497</v>
      </c>
      <c r="B1309" t="s">
        <v>1482</v>
      </c>
      <c r="C1309">
        <v>0.42</v>
      </c>
      <c r="D1309">
        <v>0.19</v>
      </c>
    </row>
    <row r="1310" spans="1:6" x14ac:dyDescent="0.3">
      <c r="A1310" t="s">
        <v>1498</v>
      </c>
      <c r="B1310" t="s">
        <v>1482</v>
      </c>
      <c r="C1310">
        <v>0.79700000000000004</v>
      </c>
      <c r="D1310">
        <v>0.54</v>
      </c>
    </row>
    <row r="1311" spans="1:6" x14ac:dyDescent="0.3">
      <c r="A1311" t="s">
        <v>1499</v>
      </c>
      <c r="B1311" t="s">
        <v>1482</v>
      </c>
      <c r="C1311">
        <v>50.600000000000009</v>
      </c>
      <c r="D1311">
        <v>0.48938735177865605</v>
      </c>
    </row>
    <row r="1312" spans="1:6" x14ac:dyDescent="0.3">
      <c r="A1312" t="s">
        <v>1500</v>
      </c>
      <c r="B1312" t="s">
        <v>1482</v>
      </c>
      <c r="C1312">
        <v>28.604999999999997</v>
      </c>
      <c r="D1312">
        <v>1.4522094039503586</v>
      </c>
      <c r="E1312">
        <v>7.2160000000000002</v>
      </c>
      <c r="F1312">
        <v>1.5</v>
      </c>
    </row>
    <row r="1313" spans="1:6" x14ac:dyDescent="0.3">
      <c r="A1313" t="s">
        <v>1501</v>
      </c>
      <c r="B1313" t="s">
        <v>1482</v>
      </c>
      <c r="C1313">
        <v>763.77199999999993</v>
      </c>
      <c r="D1313">
        <v>0.18021131175272204</v>
      </c>
    </row>
    <row r="1314" spans="1:6" x14ac:dyDescent="0.3">
      <c r="A1314" t="s">
        <v>1502</v>
      </c>
      <c r="B1314" t="s">
        <v>1482</v>
      </c>
      <c r="C1314">
        <v>67</v>
      </c>
      <c r="D1314">
        <v>0.26600000000000001</v>
      </c>
    </row>
    <row r="1315" spans="1:6" x14ac:dyDescent="0.3">
      <c r="A1315" t="s">
        <v>1503</v>
      </c>
      <c r="B1315" t="s">
        <v>1482</v>
      </c>
      <c r="C1315">
        <v>2206.6460000000002</v>
      </c>
      <c r="D1315">
        <v>0.41338118257300893</v>
      </c>
      <c r="E1315">
        <v>2206.6460000000002</v>
      </c>
      <c r="F1315">
        <v>0.41338118257300893</v>
      </c>
    </row>
    <row r="1316" spans="1:6" x14ac:dyDescent="0.3">
      <c r="A1316" t="s">
        <v>1504</v>
      </c>
      <c r="B1316" t="s">
        <v>1482</v>
      </c>
      <c r="C1316">
        <v>19.658000000000001</v>
      </c>
      <c r="D1316">
        <v>0.19</v>
      </c>
    </row>
    <row r="1317" spans="1:6" x14ac:dyDescent="0.3">
      <c r="A1317" t="s">
        <v>1505</v>
      </c>
      <c r="B1317" t="s">
        <v>1482</v>
      </c>
      <c r="C1317">
        <v>44</v>
      </c>
      <c r="D1317">
        <v>0.36</v>
      </c>
    </row>
    <row r="1318" spans="1:6" x14ac:dyDescent="0.3">
      <c r="A1318" t="s">
        <v>1506</v>
      </c>
      <c r="B1318" t="s">
        <v>1482</v>
      </c>
      <c r="C1318">
        <v>424.53</v>
      </c>
      <c r="D1318">
        <v>0.65450804419004549</v>
      </c>
    </row>
    <row r="1319" spans="1:6" x14ac:dyDescent="0.3">
      <c r="A1319" t="s">
        <v>1507</v>
      </c>
      <c r="B1319" t="s">
        <v>1482</v>
      </c>
      <c r="C1319">
        <v>3.9299999999999997</v>
      </c>
      <c r="D1319">
        <v>0.42588549618320615</v>
      </c>
    </row>
    <row r="1320" spans="1:6" x14ac:dyDescent="0.3">
      <c r="A1320" t="s">
        <v>1508</v>
      </c>
      <c r="B1320" t="s">
        <v>1482</v>
      </c>
      <c r="C1320">
        <v>293.8</v>
      </c>
      <c r="D1320">
        <v>5.2300884955752212E-2</v>
      </c>
    </row>
    <row r="1321" spans="1:6" x14ac:dyDescent="0.3">
      <c r="A1321" t="s">
        <v>1509</v>
      </c>
      <c r="B1321" t="s">
        <v>1482</v>
      </c>
      <c r="C1321">
        <v>0.30099999999999999</v>
      </c>
      <c r="D1321">
        <v>0.59</v>
      </c>
    </row>
    <row r="1322" spans="1:6" x14ac:dyDescent="0.3">
      <c r="A1322" t="s">
        <v>1510</v>
      </c>
      <c r="B1322" t="s">
        <v>1482</v>
      </c>
      <c r="C1322">
        <v>482.85199999999998</v>
      </c>
      <c r="D1322">
        <v>0.25752339847406658</v>
      </c>
      <c r="E1322">
        <v>258.54500000000002</v>
      </c>
      <c r="F1322">
        <v>0.30399999999999999</v>
      </c>
    </row>
    <row r="1323" spans="1:6" x14ac:dyDescent="0.3">
      <c r="A1323" t="s">
        <v>1511</v>
      </c>
      <c r="B1323" t="s">
        <v>1482</v>
      </c>
      <c r="C1323">
        <v>1</v>
      </c>
      <c r="D1323">
        <v>0.4</v>
      </c>
    </row>
    <row r="1324" spans="1:6" x14ac:dyDescent="0.3">
      <c r="A1324" t="s">
        <v>1512</v>
      </c>
      <c r="B1324" t="s">
        <v>1482</v>
      </c>
      <c r="C1324">
        <v>9.6300000000000008</v>
      </c>
      <c r="D1324">
        <v>7.5968847352024915E-2</v>
      </c>
    </row>
    <row r="1325" spans="1:6" x14ac:dyDescent="0.3">
      <c r="A1325" t="s">
        <v>1513</v>
      </c>
      <c r="B1325" t="s">
        <v>1482</v>
      </c>
      <c r="C1325">
        <v>43.891000000000005</v>
      </c>
      <c r="D1325">
        <v>0.49607655327971567</v>
      </c>
      <c r="E1325">
        <v>43.891000000000005</v>
      </c>
      <c r="F1325">
        <v>0.49607655327971567</v>
      </c>
    </row>
    <row r="1326" spans="1:6" x14ac:dyDescent="0.3">
      <c r="A1326" t="s">
        <v>1514</v>
      </c>
      <c r="B1326" t="s">
        <v>1482</v>
      </c>
      <c r="C1326">
        <v>0.12</v>
      </c>
      <c r="D1326">
        <v>0.12</v>
      </c>
    </row>
    <row r="1327" spans="1:6" x14ac:dyDescent="0.3">
      <c r="A1327" t="s">
        <v>1515</v>
      </c>
      <c r="B1327" t="s">
        <v>1482</v>
      </c>
      <c r="C1327">
        <v>12.124000000000001</v>
      </c>
      <c r="D1327">
        <v>0.7634922467832399</v>
      </c>
    </row>
    <row r="1328" spans="1:6" x14ac:dyDescent="0.3">
      <c r="A1328" t="s">
        <v>1516</v>
      </c>
      <c r="B1328" t="s">
        <v>1482</v>
      </c>
      <c r="C1328">
        <v>4861.45</v>
      </c>
      <c r="D1328">
        <v>0.22229729442861701</v>
      </c>
      <c r="E1328">
        <v>4861.45</v>
      </c>
      <c r="F1328">
        <v>0.22229729442861701</v>
      </c>
    </row>
    <row r="1329" spans="1:6" x14ac:dyDescent="0.3">
      <c r="A1329" t="s">
        <v>1517</v>
      </c>
      <c r="B1329" t="s">
        <v>1482</v>
      </c>
      <c r="C1329">
        <v>135</v>
      </c>
      <c r="D1329">
        <v>0.33</v>
      </c>
    </row>
    <row r="1330" spans="1:6" x14ac:dyDescent="0.3">
      <c r="A1330" t="s">
        <v>1518</v>
      </c>
      <c r="B1330" t="s">
        <v>1482</v>
      </c>
      <c r="C1330">
        <v>126.739</v>
      </c>
      <c r="D1330">
        <v>0.2</v>
      </c>
    </row>
    <row r="1331" spans="1:6" x14ac:dyDescent="0.3">
      <c r="A1331" t="s">
        <v>1519</v>
      </c>
      <c r="B1331" t="s">
        <v>1482</v>
      </c>
      <c r="C1331">
        <v>5.3670000000000009</v>
      </c>
      <c r="D1331">
        <v>0.52089994410285068</v>
      </c>
    </row>
    <row r="1332" spans="1:6" x14ac:dyDescent="0.3">
      <c r="A1332" t="s">
        <v>1520</v>
      </c>
      <c r="B1332" t="s">
        <v>1482</v>
      </c>
      <c r="C1332">
        <v>33</v>
      </c>
      <c r="D1332">
        <v>0.5</v>
      </c>
    </row>
    <row r="1333" spans="1:6" x14ac:dyDescent="0.3">
      <c r="A1333" t="s">
        <v>1521</v>
      </c>
      <c r="B1333" t="s">
        <v>1482</v>
      </c>
      <c r="C1333">
        <v>1429.6030000000001</v>
      </c>
      <c r="D1333">
        <v>0.2717576557967491</v>
      </c>
    </row>
    <row r="1334" spans="1:6" x14ac:dyDescent="0.3">
      <c r="A1334" t="s">
        <v>1522</v>
      </c>
      <c r="B1334" t="s">
        <v>1482</v>
      </c>
      <c r="C1334">
        <v>21</v>
      </c>
      <c r="D1334">
        <v>0.63</v>
      </c>
    </row>
    <row r="1335" spans="1:6" x14ac:dyDescent="0.3">
      <c r="A1335" t="s">
        <v>1523</v>
      </c>
      <c r="B1335" t="s">
        <v>1482</v>
      </c>
      <c r="C1335">
        <v>25.490000000000002</v>
      </c>
      <c r="D1335">
        <v>0.1</v>
      </c>
    </row>
    <row r="1336" spans="1:6" x14ac:dyDescent="0.3">
      <c r="A1336" t="s">
        <v>1524</v>
      </c>
      <c r="B1336" t="s">
        <v>1482</v>
      </c>
      <c r="C1336">
        <v>8.3390979999999999</v>
      </c>
      <c r="D1336">
        <v>0.60948577412089422</v>
      </c>
    </row>
    <row r="1337" spans="1:6" x14ac:dyDescent="0.3">
      <c r="A1337" t="s">
        <v>1525</v>
      </c>
      <c r="B1337" t="s">
        <v>1482</v>
      </c>
      <c r="C1337">
        <v>3.3731989999999996</v>
      </c>
      <c r="D1337">
        <v>1.036034698812611</v>
      </c>
      <c r="E1337">
        <v>3.6043980000000002</v>
      </c>
      <c r="F1337">
        <v>1</v>
      </c>
    </row>
    <row r="1338" spans="1:6" x14ac:dyDescent="0.3">
      <c r="A1338" t="s">
        <v>1526</v>
      </c>
      <c r="B1338" t="s">
        <v>1482</v>
      </c>
      <c r="C1338">
        <v>36.573999999999998</v>
      </c>
      <c r="D1338">
        <v>7.0000000000000007E-2</v>
      </c>
      <c r="E1338">
        <v>36.573999999999998</v>
      </c>
      <c r="F1338">
        <v>7.0000000000000007E-2</v>
      </c>
    </row>
    <row r="1339" spans="1:6" x14ac:dyDescent="0.3">
      <c r="A1339" t="s">
        <v>1527</v>
      </c>
      <c r="B1339" t="s">
        <v>1482</v>
      </c>
      <c r="C1339">
        <v>37</v>
      </c>
      <c r="D1339">
        <v>0.52</v>
      </c>
    </row>
    <row r="1340" spans="1:6" x14ac:dyDescent="0.3">
      <c r="A1340" t="s">
        <v>1528</v>
      </c>
      <c r="B1340" t="s">
        <v>1482</v>
      </c>
      <c r="C1340">
        <v>79.3</v>
      </c>
      <c r="D1340">
        <v>0.8</v>
      </c>
    </row>
    <row r="1341" spans="1:6" x14ac:dyDescent="0.3">
      <c r="A1341" t="s">
        <v>1529</v>
      </c>
      <c r="B1341" t="s">
        <v>1482</v>
      </c>
      <c r="C1341">
        <v>19.015000000000001</v>
      </c>
      <c r="D1341">
        <v>1.24</v>
      </c>
      <c r="E1341">
        <v>19.015000000000001</v>
      </c>
      <c r="F1341">
        <v>1.24</v>
      </c>
    </row>
    <row r="1342" spans="1:6" x14ac:dyDescent="0.3">
      <c r="A1342" t="s">
        <v>1530</v>
      </c>
      <c r="B1342" t="s">
        <v>1482</v>
      </c>
      <c r="C1342">
        <v>4.8630000000000004</v>
      </c>
      <c r="D1342">
        <v>0.01</v>
      </c>
      <c r="E1342">
        <v>4.8630000000000004</v>
      </c>
      <c r="F1342">
        <v>0.01</v>
      </c>
    </row>
    <row r="1343" spans="1:6" x14ac:dyDescent="0.3">
      <c r="A1343" t="s">
        <v>1531</v>
      </c>
      <c r="B1343" t="s">
        <v>1482</v>
      </c>
      <c r="C1343">
        <v>4.4950000000000001</v>
      </c>
      <c r="D1343">
        <v>0.25821357063403783</v>
      </c>
      <c r="E1343">
        <v>0.59299999999999997</v>
      </c>
      <c r="F1343">
        <v>0.19</v>
      </c>
    </row>
    <row r="1344" spans="1:6" x14ac:dyDescent="0.3">
      <c r="A1344" t="s">
        <v>1532</v>
      </c>
      <c r="B1344" t="s">
        <v>1482</v>
      </c>
      <c r="C1344">
        <v>457.99</v>
      </c>
      <c r="D1344">
        <v>0.27977292080613114</v>
      </c>
      <c r="E1344">
        <v>291.81</v>
      </c>
      <c r="F1344">
        <v>0.28999999999999998</v>
      </c>
    </row>
    <row r="1345" spans="1:6" x14ac:dyDescent="0.3">
      <c r="A1345" t="s">
        <v>1533</v>
      </c>
      <c r="B1345" t="s">
        <v>1482</v>
      </c>
      <c r="C1345">
        <v>0.84</v>
      </c>
      <c r="D1345">
        <v>2.5</v>
      </c>
    </row>
    <row r="1346" spans="1:6" x14ac:dyDescent="0.3">
      <c r="A1346" t="s">
        <v>1534</v>
      </c>
      <c r="B1346" t="s">
        <v>1482</v>
      </c>
      <c r="C1346">
        <v>22.795999999999999</v>
      </c>
      <c r="D1346">
        <v>0.81</v>
      </c>
      <c r="E1346">
        <v>22.795999999999999</v>
      </c>
      <c r="F1346">
        <v>0.81</v>
      </c>
    </row>
    <row r="1347" spans="1:6" x14ac:dyDescent="0.3">
      <c r="A1347" t="s">
        <v>1535</v>
      </c>
      <c r="B1347" t="s">
        <v>1482</v>
      </c>
      <c r="C1347">
        <v>15.933999999999999</v>
      </c>
      <c r="D1347">
        <v>0.39</v>
      </c>
      <c r="E1347">
        <v>15.933999999999999</v>
      </c>
      <c r="F1347">
        <v>0.39</v>
      </c>
    </row>
    <row r="1348" spans="1:6" x14ac:dyDescent="0.3">
      <c r="A1348" t="s">
        <v>1536</v>
      </c>
      <c r="B1348" t="s">
        <v>1482</v>
      </c>
      <c r="C1348">
        <v>4.0057080000000003</v>
      </c>
      <c r="D1348">
        <v>0.29976244898529797</v>
      </c>
    </row>
    <row r="1349" spans="1:6" x14ac:dyDescent="0.3">
      <c r="A1349" t="s">
        <v>1537</v>
      </c>
      <c r="B1349" t="s">
        <v>1482</v>
      </c>
      <c r="C1349">
        <v>89.7</v>
      </c>
      <c r="D1349">
        <v>0.3365440356744705</v>
      </c>
    </row>
    <row r="1350" spans="1:6" x14ac:dyDescent="0.3">
      <c r="A1350" t="s">
        <v>1538</v>
      </c>
      <c r="B1350" t="s">
        <v>1482</v>
      </c>
      <c r="C1350">
        <v>15.058</v>
      </c>
      <c r="D1350">
        <v>0.19781909948200291</v>
      </c>
    </row>
    <row r="1351" spans="1:6" x14ac:dyDescent="0.3">
      <c r="A1351" t="s">
        <v>1539</v>
      </c>
      <c r="B1351" t="s">
        <v>1482</v>
      </c>
      <c r="C1351">
        <v>102.5</v>
      </c>
      <c r="D1351">
        <v>1.24</v>
      </c>
    </row>
    <row r="1352" spans="1:6" x14ac:dyDescent="0.3">
      <c r="A1352" t="s">
        <v>1540</v>
      </c>
      <c r="B1352" t="s">
        <v>1482</v>
      </c>
      <c r="C1352">
        <v>1.5856041600000002</v>
      </c>
      <c r="D1352">
        <v>1.5563794484494793</v>
      </c>
    </row>
    <row r="1353" spans="1:6" x14ac:dyDescent="0.3">
      <c r="A1353" t="s">
        <v>1541</v>
      </c>
      <c r="B1353" t="s">
        <v>1482</v>
      </c>
      <c r="C1353">
        <v>2.8</v>
      </c>
      <c r="D1353">
        <v>0.38</v>
      </c>
    </row>
    <row r="1354" spans="1:6" x14ac:dyDescent="0.3">
      <c r="A1354" t="s">
        <v>1542</v>
      </c>
      <c r="B1354" t="s">
        <v>1482</v>
      </c>
      <c r="C1354">
        <v>1.248</v>
      </c>
      <c r="D1354">
        <v>0.44</v>
      </c>
    </row>
    <row r="1355" spans="1:6" x14ac:dyDescent="0.3">
      <c r="A1355" t="s">
        <v>1543</v>
      </c>
      <c r="B1355" t="s">
        <v>1482</v>
      </c>
      <c r="C1355">
        <v>274</v>
      </c>
      <c r="D1355">
        <v>0.5</v>
      </c>
    </row>
    <row r="1356" spans="1:6" x14ac:dyDescent="0.3">
      <c r="A1356" t="s">
        <v>1544</v>
      </c>
      <c r="B1356" t="s">
        <v>1482</v>
      </c>
      <c r="C1356">
        <v>59.22</v>
      </c>
      <c r="D1356">
        <v>4.5143532590341096E-2</v>
      </c>
    </row>
    <row r="1357" spans="1:6" x14ac:dyDescent="0.3">
      <c r="A1357" t="s">
        <v>1545</v>
      </c>
      <c r="B1357" t="s">
        <v>1482</v>
      </c>
      <c r="C1357">
        <v>87.2</v>
      </c>
      <c r="D1357">
        <v>0.43</v>
      </c>
    </row>
    <row r="1358" spans="1:6" x14ac:dyDescent="0.3">
      <c r="A1358" t="s">
        <v>1546</v>
      </c>
      <c r="B1358" t="s">
        <v>1482</v>
      </c>
      <c r="C1358">
        <v>1073.3</v>
      </c>
      <c r="D1358">
        <v>0.17391782353489238</v>
      </c>
    </row>
    <row r="1359" spans="1:6" x14ac:dyDescent="0.3">
      <c r="A1359" t="s">
        <v>1547</v>
      </c>
      <c r="B1359" t="s">
        <v>1482</v>
      </c>
      <c r="C1359">
        <v>225.68600000000001</v>
      </c>
      <c r="D1359">
        <v>0.1891096922272538</v>
      </c>
    </row>
    <row r="1360" spans="1:6" x14ac:dyDescent="0.3">
      <c r="A1360" t="s">
        <v>1548</v>
      </c>
      <c r="B1360" t="s">
        <v>1482</v>
      </c>
      <c r="C1360">
        <v>90.64</v>
      </c>
      <c r="D1360">
        <v>0.32222727272727275</v>
      </c>
    </row>
    <row r="1361" spans="1:6" x14ac:dyDescent="0.3">
      <c r="A1361" t="s">
        <v>1549</v>
      </c>
      <c r="B1361" t="s">
        <v>1482</v>
      </c>
      <c r="C1361">
        <v>9.8350000000000009</v>
      </c>
      <c r="D1361">
        <v>0.3</v>
      </c>
      <c r="E1361">
        <v>9.8350000000000009</v>
      </c>
      <c r="F1361">
        <v>0.3</v>
      </c>
    </row>
    <row r="1362" spans="1:6" x14ac:dyDescent="0.3">
      <c r="A1362" t="s">
        <v>1550</v>
      </c>
      <c r="B1362" t="s">
        <v>1482</v>
      </c>
      <c r="C1362">
        <v>31.34</v>
      </c>
      <c r="D1362">
        <v>0.21</v>
      </c>
      <c r="E1362">
        <v>31.34</v>
      </c>
      <c r="F1362">
        <v>0.21</v>
      </c>
    </row>
    <row r="1363" spans="1:6" x14ac:dyDescent="0.3">
      <c r="A1363" t="s">
        <v>1551</v>
      </c>
      <c r="B1363" t="s">
        <v>1482</v>
      </c>
      <c r="C1363">
        <v>1.2</v>
      </c>
      <c r="D1363">
        <v>1.8</v>
      </c>
    </row>
    <row r="1364" spans="1:6" x14ac:dyDescent="0.3">
      <c r="A1364" t="s">
        <v>1552</v>
      </c>
      <c r="B1364" t="s">
        <v>1553</v>
      </c>
      <c r="C1364">
        <v>1521</v>
      </c>
      <c r="D1364">
        <v>0.62</v>
      </c>
    </row>
    <row r="1365" spans="1:6" x14ac:dyDescent="0.3">
      <c r="A1365" t="s">
        <v>1554</v>
      </c>
      <c r="B1365" t="s">
        <v>1553</v>
      </c>
      <c r="C1365">
        <v>28.761000000000003</v>
      </c>
      <c r="D1365">
        <v>1.1232029484371195</v>
      </c>
    </row>
    <row r="1366" spans="1:6" x14ac:dyDescent="0.3">
      <c r="A1366" t="s">
        <v>1555</v>
      </c>
      <c r="B1366" t="s">
        <v>1553</v>
      </c>
      <c r="C1366">
        <v>203</v>
      </c>
      <c r="D1366">
        <v>0.34</v>
      </c>
    </row>
    <row r="1367" spans="1:6" x14ac:dyDescent="0.3">
      <c r="A1367" t="s">
        <v>1556</v>
      </c>
      <c r="B1367" t="s">
        <v>1553</v>
      </c>
      <c r="C1367">
        <v>308</v>
      </c>
      <c r="D1367">
        <v>1.2664285714285715</v>
      </c>
      <c r="E1367">
        <v>35</v>
      </c>
      <c r="F1367">
        <v>1.59</v>
      </c>
    </row>
    <row r="1368" spans="1:6" x14ac:dyDescent="0.3">
      <c r="A1368" t="s">
        <v>1557</v>
      </c>
      <c r="B1368" t="s">
        <v>1553</v>
      </c>
      <c r="C1368">
        <v>1742</v>
      </c>
      <c r="D1368">
        <v>0.39406429391504022</v>
      </c>
      <c r="E1368">
        <v>986</v>
      </c>
      <c r="F1368">
        <v>0.44476673427991886</v>
      </c>
    </row>
    <row r="1369" spans="1:6" x14ac:dyDescent="0.3">
      <c r="A1369" t="s">
        <v>1558</v>
      </c>
      <c r="B1369" t="s">
        <v>1553</v>
      </c>
      <c r="C1369">
        <v>1677</v>
      </c>
      <c r="D1369">
        <v>1.1182707215265355</v>
      </c>
      <c r="E1369">
        <v>464</v>
      </c>
      <c r="F1369">
        <v>1.66</v>
      </c>
    </row>
    <row r="1370" spans="1:6" x14ac:dyDescent="0.3">
      <c r="A1370" t="s">
        <v>1559</v>
      </c>
      <c r="B1370" t="s">
        <v>1553</v>
      </c>
      <c r="C1370">
        <v>297</v>
      </c>
      <c r="D1370">
        <v>1.2345117845117846</v>
      </c>
      <c r="E1370">
        <v>35</v>
      </c>
      <c r="F1370">
        <v>1.59</v>
      </c>
    </row>
    <row r="1371" spans="1:6" x14ac:dyDescent="0.3">
      <c r="A1371" t="s">
        <v>1560</v>
      </c>
      <c r="B1371" t="s">
        <v>1553</v>
      </c>
      <c r="C1371">
        <v>839</v>
      </c>
      <c r="D1371">
        <v>0.77</v>
      </c>
    </row>
    <row r="1372" spans="1:6" x14ac:dyDescent="0.3">
      <c r="A1372" t="s">
        <v>1561</v>
      </c>
      <c r="B1372" t="s">
        <v>1553</v>
      </c>
      <c r="C1372">
        <v>1700</v>
      </c>
      <c r="D1372">
        <v>0.39</v>
      </c>
    </row>
    <row r="1373" spans="1:6" x14ac:dyDescent="0.3">
      <c r="A1373" t="s">
        <v>1562</v>
      </c>
      <c r="B1373" t="s">
        <v>1553</v>
      </c>
      <c r="C1373">
        <v>117</v>
      </c>
      <c r="D1373">
        <v>0.41</v>
      </c>
    </row>
    <row r="1374" spans="1:6" x14ac:dyDescent="0.3">
      <c r="A1374" t="s">
        <v>1563</v>
      </c>
      <c r="B1374" t="s">
        <v>1553</v>
      </c>
      <c r="C1374">
        <v>240</v>
      </c>
      <c r="D1374">
        <v>0.53</v>
      </c>
    </row>
    <row r="1375" spans="1:6" x14ac:dyDescent="0.3">
      <c r="A1375" t="s">
        <v>1564</v>
      </c>
      <c r="B1375" t="s">
        <v>1553</v>
      </c>
      <c r="C1375">
        <v>18.3</v>
      </c>
      <c r="D1375">
        <v>0.46</v>
      </c>
    </row>
    <row r="1376" spans="1:6" x14ac:dyDescent="0.3">
      <c r="A1376" t="s">
        <v>1565</v>
      </c>
      <c r="B1376" t="s">
        <v>1553</v>
      </c>
      <c r="C1376">
        <v>650</v>
      </c>
      <c r="D1376">
        <v>6.2515384615384625E-2</v>
      </c>
    </row>
    <row r="1377" spans="1:6" x14ac:dyDescent="0.3">
      <c r="A1377" t="s">
        <v>1566</v>
      </c>
      <c r="B1377" t="s">
        <v>1567</v>
      </c>
      <c r="C1377">
        <v>9.52</v>
      </c>
      <c r="D1377">
        <v>0.2838865546218487</v>
      </c>
    </row>
    <row r="1378" spans="1:6" x14ac:dyDescent="0.3">
      <c r="A1378" t="s">
        <v>1568</v>
      </c>
      <c r="B1378" t="s">
        <v>1569</v>
      </c>
      <c r="C1378">
        <v>5</v>
      </c>
      <c r="D1378">
        <v>1</v>
      </c>
    </row>
    <row r="1379" spans="1:6" x14ac:dyDescent="0.3">
      <c r="A1379" t="s">
        <v>1570</v>
      </c>
      <c r="B1379" t="s">
        <v>1569</v>
      </c>
      <c r="C1379">
        <v>7.6260488020455179</v>
      </c>
      <c r="D1379">
        <v>1.9799375000000001</v>
      </c>
      <c r="E1379">
        <v>4.5799713730702383</v>
      </c>
      <c r="F1379">
        <v>2.2571538461538463</v>
      </c>
    </row>
    <row r="1380" spans="1:6" x14ac:dyDescent="0.3">
      <c r="A1380" t="s">
        <v>1571</v>
      </c>
      <c r="B1380" t="s">
        <v>1569</v>
      </c>
      <c r="C1380">
        <v>8.4484060000000003</v>
      </c>
      <c r="D1380">
        <v>0.69141702872707589</v>
      </c>
    </row>
    <row r="1381" spans="1:6" x14ac:dyDescent="0.3">
      <c r="A1381" t="s">
        <v>1572</v>
      </c>
      <c r="B1381" t="s">
        <v>1569</v>
      </c>
      <c r="C1381">
        <v>1.75</v>
      </c>
      <c r="D1381">
        <v>1</v>
      </c>
    </row>
    <row r="1382" spans="1:6" x14ac:dyDescent="0.3">
      <c r="A1382" t="s">
        <v>1573</v>
      </c>
      <c r="B1382" t="s">
        <v>1569</v>
      </c>
      <c r="C1382">
        <v>57.353999999999999</v>
      </c>
      <c r="D1382">
        <v>0.9202360776929247</v>
      </c>
    </row>
    <row r="1383" spans="1:6" x14ac:dyDescent="0.3">
      <c r="A1383" t="s">
        <v>1574</v>
      </c>
      <c r="B1383" t="s">
        <v>1569</v>
      </c>
      <c r="C1383">
        <v>12.774583</v>
      </c>
      <c r="D1383">
        <v>0.28328909053234852</v>
      </c>
      <c r="E1383">
        <v>2.0705010000000001</v>
      </c>
      <c r="F1383">
        <v>0.26737490105051864</v>
      </c>
    </row>
    <row r="1384" spans="1:6" x14ac:dyDescent="0.3">
      <c r="A1384" t="s">
        <v>1575</v>
      </c>
      <c r="B1384" t="s">
        <v>1569</v>
      </c>
      <c r="C1384">
        <v>7.5</v>
      </c>
      <c r="D1384">
        <v>1</v>
      </c>
    </row>
    <row r="1385" spans="1:6" x14ac:dyDescent="0.3">
      <c r="A1385" t="s">
        <v>1576</v>
      </c>
      <c r="B1385" t="s">
        <v>1569</v>
      </c>
      <c r="C1385">
        <v>4</v>
      </c>
      <c r="D1385">
        <v>0.8</v>
      </c>
    </row>
    <row r="1386" spans="1:6" x14ac:dyDescent="0.3">
      <c r="A1386" t="s">
        <v>1577</v>
      </c>
      <c r="B1386" t="s">
        <v>1569</v>
      </c>
      <c r="C1386">
        <v>3.1746666666666665</v>
      </c>
      <c r="D1386">
        <v>2.7</v>
      </c>
      <c r="E1386">
        <v>2.5428888888888883</v>
      </c>
      <c r="F1386">
        <v>2.7</v>
      </c>
    </row>
    <row r="1387" spans="1:6" x14ac:dyDescent="0.3">
      <c r="A1387" t="s">
        <v>1578</v>
      </c>
      <c r="B1387" t="s">
        <v>1569</v>
      </c>
      <c r="C1387">
        <v>3</v>
      </c>
      <c r="D1387">
        <v>1.5</v>
      </c>
    </row>
    <row r="1388" spans="1:6" x14ac:dyDescent="0.3">
      <c r="A1388" t="s">
        <v>1579</v>
      </c>
      <c r="B1388" t="s">
        <v>1569</v>
      </c>
      <c r="C1388">
        <v>30</v>
      </c>
      <c r="D1388">
        <v>1</v>
      </c>
    </row>
    <row r="1389" spans="1:6" x14ac:dyDescent="0.3">
      <c r="A1389" t="s">
        <v>1580</v>
      </c>
      <c r="B1389" t="s">
        <v>1581</v>
      </c>
      <c r="C1389">
        <v>3.1</v>
      </c>
      <c r="D1389">
        <v>1.4</v>
      </c>
    </row>
    <row r="1390" spans="1:6" x14ac:dyDescent="0.3">
      <c r="A1390" t="s">
        <v>1582</v>
      </c>
      <c r="B1390" s="164" t="s">
        <v>1583</v>
      </c>
      <c r="C1390">
        <v>10.8</v>
      </c>
      <c r="D1390">
        <v>1.05</v>
      </c>
    </row>
    <row r="1391" spans="1:6" x14ac:dyDescent="0.3">
      <c r="A1391" t="s">
        <v>1584</v>
      </c>
      <c r="B1391" s="164" t="s">
        <v>1583</v>
      </c>
      <c r="C1391">
        <v>1478</v>
      </c>
      <c r="D1391">
        <v>0.37739512855209739</v>
      </c>
      <c r="E1391">
        <v>803</v>
      </c>
      <c r="F1391">
        <v>0.43</v>
      </c>
    </row>
    <row r="1392" spans="1:6" x14ac:dyDescent="0.3">
      <c r="A1392" t="s">
        <v>1585</v>
      </c>
      <c r="B1392" s="164" t="s">
        <v>1583</v>
      </c>
      <c r="C1392">
        <v>563.75200000000007</v>
      </c>
      <c r="D1392">
        <v>0.30696121698903067</v>
      </c>
      <c r="E1392">
        <v>230.75199999999998</v>
      </c>
      <c r="F1392">
        <v>0.36203369851615591</v>
      </c>
    </row>
    <row r="1393" spans="1:6" x14ac:dyDescent="0.3">
      <c r="A1393" t="s">
        <v>1586</v>
      </c>
      <c r="B1393" t="s">
        <v>1587</v>
      </c>
      <c r="C1393">
        <v>1.3801000000000001</v>
      </c>
      <c r="D1393">
        <v>1.0549742772262878</v>
      </c>
    </row>
    <row r="1394" spans="1:6" x14ac:dyDescent="0.3">
      <c r="A1394" t="s">
        <v>1588</v>
      </c>
      <c r="B1394" t="s">
        <v>1587</v>
      </c>
      <c r="C1394">
        <v>1.32</v>
      </c>
      <c r="D1394">
        <v>1.05</v>
      </c>
    </row>
    <row r="1395" spans="1:6" x14ac:dyDescent="0.3">
      <c r="A1395" t="s">
        <v>1589</v>
      </c>
      <c r="B1395" t="s">
        <v>1587</v>
      </c>
      <c r="C1395">
        <v>5.91</v>
      </c>
      <c r="D1395">
        <v>1.2</v>
      </c>
    </row>
    <row r="1396" spans="1:6" x14ac:dyDescent="0.3">
      <c r="A1396" t="s">
        <v>1590</v>
      </c>
      <c r="B1396" t="s">
        <v>1587</v>
      </c>
      <c r="C1396">
        <v>0.16</v>
      </c>
      <c r="D1396">
        <v>1.54</v>
      </c>
    </row>
    <row r="1397" spans="1:6" x14ac:dyDescent="0.3">
      <c r="A1397" t="s">
        <v>1591</v>
      </c>
      <c r="B1397" t="s">
        <v>1587</v>
      </c>
      <c r="C1397">
        <v>1353</v>
      </c>
      <c r="D1397">
        <v>0.23</v>
      </c>
    </row>
    <row r="1398" spans="1:6" x14ac:dyDescent="0.3">
      <c r="A1398" t="s">
        <v>1592</v>
      </c>
      <c r="B1398" t="s">
        <v>1587</v>
      </c>
      <c r="C1398">
        <v>0.245</v>
      </c>
      <c r="D1398">
        <v>4.5</v>
      </c>
    </row>
    <row r="1399" spans="1:6" x14ac:dyDescent="0.3">
      <c r="A1399" t="s">
        <v>1593</v>
      </c>
      <c r="B1399" t="s">
        <v>1587</v>
      </c>
      <c r="C1399">
        <v>7.5</v>
      </c>
      <c r="D1399">
        <v>2</v>
      </c>
    </row>
    <row r="1400" spans="1:6" x14ac:dyDescent="0.3">
      <c r="A1400" t="s">
        <v>1594</v>
      </c>
      <c r="B1400" t="s">
        <v>1587</v>
      </c>
      <c r="C1400">
        <v>3.4883160000000002</v>
      </c>
      <c r="D1400">
        <v>2.0521161184938519</v>
      </c>
    </row>
    <row r="1401" spans="1:6" x14ac:dyDescent="0.3">
      <c r="A1401" t="s">
        <v>1595</v>
      </c>
      <c r="B1401" t="s">
        <v>1587</v>
      </c>
      <c r="C1401">
        <v>10.6</v>
      </c>
      <c r="D1401">
        <v>0.21</v>
      </c>
    </row>
    <row r="1402" spans="1:6" x14ac:dyDescent="0.3">
      <c r="A1402" t="s">
        <v>1596</v>
      </c>
      <c r="B1402" t="s">
        <v>1587</v>
      </c>
      <c r="C1402">
        <v>3.5968309999999999</v>
      </c>
      <c r="D1402">
        <v>2.5</v>
      </c>
    </row>
    <row r="1403" spans="1:6" x14ac:dyDescent="0.3">
      <c r="A1403" t="s">
        <v>1597</v>
      </c>
      <c r="B1403" t="s">
        <v>1587</v>
      </c>
      <c r="C1403">
        <v>0.5</v>
      </c>
      <c r="D1403">
        <v>2.77</v>
      </c>
      <c r="E1403">
        <v>0.3</v>
      </c>
      <c r="F1403">
        <v>1.83</v>
      </c>
    </row>
    <row r="1404" spans="1:6" x14ac:dyDescent="0.3">
      <c r="A1404" t="s">
        <v>1598</v>
      </c>
      <c r="B1404" t="s">
        <v>1587</v>
      </c>
      <c r="C1404">
        <v>6.1</v>
      </c>
      <c r="D1404">
        <v>1.33</v>
      </c>
    </row>
    <row r="1405" spans="1:6" x14ac:dyDescent="0.3">
      <c r="A1405" t="s">
        <v>1599</v>
      </c>
      <c r="B1405" t="s">
        <v>1587</v>
      </c>
      <c r="C1405">
        <v>10.199999999999999</v>
      </c>
      <c r="D1405">
        <v>1.1200000000000001</v>
      </c>
    </row>
    <row r="1406" spans="1:6" x14ac:dyDescent="0.3">
      <c r="A1406" t="s">
        <v>1600</v>
      </c>
      <c r="B1406" t="s">
        <v>1587</v>
      </c>
      <c r="C1406">
        <v>1.1000000000000001</v>
      </c>
      <c r="D1406">
        <v>2.5</v>
      </c>
    </row>
    <row r="1407" spans="1:6" x14ac:dyDescent="0.3">
      <c r="A1407" t="s">
        <v>1601</v>
      </c>
      <c r="B1407" t="s">
        <v>1587</v>
      </c>
      <c r="C1407">
        <v>136.9</v>
      </c>
      <c r="D1407">
        <v>0.54</v>
      </c>
    </row>
    <row r="1408" spans="1:6" x14ac:dyDescent="0.3">
      <c r="A1408" t="s">
        <v>1602</v>
      </c>
      <c r="B1408" t="s">
        <v>1587</v>
      </c>
      <c r="C1408">
        <v>0.3</v>
      </c>
      <c r="D1408">
        <v>2</v>
      </c>
    </row>
    <row r="1409" spans="1:6" x14ac:dyDescent="0.3">
      <c r="A1409" t="s">
        <v>1603</v>
      </c>
      <c r="B1409" t="s">
        <v>1587</v>
      </c>
      <c r="C1409">
        <v>7.25</v>
      </c>
      <c r="D1409">
        <v>1.6558344827586207</v>
      </c>
    </row>
    <row r="1410" spans="1:6" x14ac:dyDescent="0.3">
      <c r="A1410" t="s">
        <v>1604</v>
      </c>
      <c r="B1410" t="s">
        <v>1587</v>
      </c>
      <c r="C1410">
        <v>8.9</v>
      </c>
      <c r="D1410">
        <v>1.78</v>
      </c>
      <c r="E1410">
        <v>2.2000000000000002</v>
      </c>
      <c r="F1410">
        <v>2.48</v>
      </c>
    </row>
    <row r="1411" spans="1:6" x14ac:dyDescent="0.3">
      <c r="A1411" t="s">
        <v>1605</v>
      </c>
      <c r="B1411" t="s">
        <v>1587</v>
      </c>
      <c r="C1411">
        <v>0.96797599999999995</v>
      </c>
      <c r="D1411">
        <v>0.73</v>
      </c>
    </row>
    <row r="1412" spans="1:6" x14ac:dyDescent="0.3">
      <c r="A1412" t="s">
        <v>1606</v>
      </c>
      <c r="B1412" t="s">
        <v>1587</v>
      </c>
      <c r="C1412">
        <v>52.1</v>
      </c>
      <c r="D1412">
        <v>0.81</v>
      </c>
      <c r="E1412">
        <v>25.5</v>
      </c>
      <c r="F1412">
        <v>0.85</v>
      </c>
    </row>
    <row r="1413" spans="1:6" x14ac:dyDescent="0.3">
      <c r="A1413" t="s">
        <v>1607</v>
      </c>
      <c r="B1413" t="s">
        <v>1587</v>
      </c>
      <c r="C1413">
        <v>5.8</v>
      </c>
      <c r="D1413">
        <v>0.4</v>
      </c>
    </row>
    <row r="1414" spans="1:6" x14ac:dyDescent="0.3">
      <c r="A1414" t="s">
        <v>1608</v>
      </c>
      <c r="B1414" t="s">
        <v>1587</v>
      </c>
      <c r="C1414">
        <v>0.2</v>
      </c>
      <c r="D1414">
        <v>2.96</v>
      </c>
    </row>
    <row r="1415" spans="1:6" x14ac:dyDescent="0.3">
      <c r="A1415" t="s">
        <v>1609</v>
      </c>
      <c r="B1415" t="s">
        <v>1587</v>
      </c>
      <c r="C1415">
        <v>1</v>
      </c>
      <c r="D1415">
        <v>2.1</v>
      </c>
    </row>
    <row r="1416" spans="1:6" x14ac:dyDescent="0.3">
      <c r="A1416" t="s">
        <v>1610</v>
      </c>
      <c r="B1416" t="s">
        <v>1587</v>
      </c>
      <c r="C1416">
        <v>12</v>
      </c>
      <c r="D1416">
        <v>0.48</v>
      </c>
    </row>
    <row r="1417" spans="1:6" x14ac:dyDescent="0.3">
      <c r="A1417" t="s">
        <v>1611</v>
      </c>
      <c r="B1417" t="s">
        <v>1587</v>
      </c>
      <c r="C1417">
        <v>0.2</v>
      </c>
      <c r="D1417">
        <v>2.27</v>
      </c>
    </row>
    <row r="1418" spans="1:6" x14ac:dyDescent="0.3">
      <c r="A1418" t="s">
        <v>1612</v>
      </c>
      <c r="B1418" t="s">
        <v>1587</v>
      </c>
      <c r="C1418">
        <v>9.5</v>
      </c>
      <c r="D1418">
        <v>1.5</v>
      </c>
    </row>
    <row r="1419" spans="1:6" x14ac:dyDescent="0.3">
      <c r="A1419" t="s">
        <v>1613</v>
      </c>
      <c r="B1419" t="s">
        <v>1587</v>
      </c>
      <c r="C1419">
        <v>4.9937000000000005</v>
      </c>
      <c r="D1419">
        <v>1.2414306025592245</v>
      </c>
    </row>
    <row r="1420" spans="1:6" x14ac:dyDescent="0.3">
      <c r="A1420" t="s">
        <v>1614</v>
      </c>
      <c r="B1420" t="s">
        <v>1587</v>
      </c>
      <c r="C1420">
        <v>4.5999999999999996</v>
      </c>
      <c r="D1420">
        <v>1.1399999999999999</v>
      </c>
    </row>
    <row r="1421" spans="1:6" x14ac:dyDescent="0.3">
      <c r="A1421" t="s">
        <v>1615</v>
      </c>
      <c r="B1421" t="s">
        <v>1616</v>
      </c>
      <c r="C1421">
        <v>9.8970000000000002</v>
      </c>
      <c r="D1421">
        <v>0.53820046478730932</v>
      </c>
    </row>
    <row r="1422" spans="1:6" x14ac:dyDescent="0.3">
      <c r="A1422" t="s">
        <v>1617</v>
      </c>
      <c r="B1422" t="s">
        <v>1616</v>
      </c>
      <c r="C1422">
        <v>1.956</v>
      </c>
      <c r="D1422">
        <v>0.21</v>
      </c>
    </row>
    <row r="1423" spans="1:6" x14ac:dyDescent="0.3">
      <c r="A1423" t="s">
        <v>1618</v>
      </c>
      <c r="B1423" t="s">
        <v>1619</v>
      </c>
      <c r="C1423">
        <v>0.5</v>
      </c>
      <c r="D1423">
        <v>0.22</v>
      </c>
    </row>
    <row r="1424" spans="1:6" x14ac:dyDescent="0.3">
      <c r="A1424" t="s">
        <v>1620</v>
      </c>
      <c r="B1424" t="s">
        <v>1619</v>
      </c>
      <c r="C1424">
        <v>0.73</v>
      </c>
      <c r="D1424">
        <v>1.43</v>
      </c>
    </row>
    <row r="1425" spans="1:4" x14ac:dyDescent="0.3">
      <c r="A1425" t="s">
        <v>1621</v>
      </c>
      <c r="B1425" t="s">
        <v>1619</v>
      </c>
      <c r="C1425">
        <v>2.5569999999999999</v>
      </c>
      <c r="D1425">
        <v>1.0714235432147048</v>
      </c>
    </row>
    <row r="1426" spans="1:4" x14ac:dyDescent="0.3">
      <c r="A1426" t="s">
        <v>1622</v>
      </c>
      <c r="B1426" t="s">
        <v>1619</v>
      </c>
      <c r="C1426">
        <v>2</v>
      </c>
      <c r="D1426">
        <v>1.9</v>
      </c>
    </row>
    <row r="1427" spans="1:4" x14ac:dyDescent="0.3">
      <c r="A1427" t="s">
        <v>1623</v>
      </c>
      <c r="B1427" t="s">
        <v>1619</v>
      </c>
      <c r="C1427">
        <v>1</v>
      </c>
      <c r="D1427">
        <v>0.15</v>
      </c>
    </row>
    <row r="1428" spans="1:4" x14ac:dyDescent="0.3">
      <c r="A1428" t="s">
        <v>1624</v>
      </c>
      <c r="B1428" t="s">
        <v>1619</v>
      </c>
      <c r="C1428">
        <v>1.4999999999999999E-2</v>
      </c>
      <c r="D1428">
        <v>1.5</v>
      </c>
    </row>
    <row r="1429" spans="1:4" x14ac:dyDescent="0.3">
      <c r="A1429" t="s">
        <v>1625</v>
      </c>
      <c r="B1429" t="s">
        <v>1619</v>
      </c>
      <c r="C1429">
        <v>7.8</v>
      </c>
      <c r="D1429">
        <v>0.12</v>
      </c>
    </row>
    <row r="1430" spans="1:4" x14ac:dyDescent="0.3">
      <c r="A1430" t="s">
        <v>1626</v>
      </c>
      <c r="B1430" t="s">
        <v>1619</v>
      </c>
      <c r="C1430">
        <v>2.698</v>
      </c>
      <c r="D1430">
        <v>0.69</v>
      </c>
    </row>
    <row r="1431" spans="1:4" x14ac:dyDescent="0.3">
      <c r="A1431" t="s">
        <v>1627</v>
      </c>
      <c r="B1431" t="s">
        <v>1619</v>
      </c>
      <c r="C1431">
        <v>0.03</v>
      </c>
      <c r="D1431">
        <v>1.85</v>
      </c>
    </row>
    <row r="1432" spans="1:4" x14ac:dyDescent="0.3">
      <c r="A1432" t="s">
        <v>1628</v>
      </c>
      <c r="B1432" t="s">
        <v>1619</v>
      </c>
      <c r="C1432">
        <v>0.13</v>
      </c>
      <c r="D1432">
        <v>0.4</v>
      </c>
    </row>
    <row r="1433" spans="1:4" x14ac:dyDescent="0.3">
      <c r="A1433" t="s">
        <v>1629</v>
      </c>
      <c r="B1433" t="s">
        <v>1619</v>
      </c>
      <c r="C1433">
        <v>0.15</v>
      </c>
      <c r="D1433">
        <v>1.65</v>
      </c>
    </row>
    <row r="1434" spans="1:4" x14ac:dyDescent="0.3">
      <c r="A1434" t="s">
        <v>1630</v>
      </c>
      <c r="B1434" t="s">
        <v>1619</v>
      </c>
      <c r="C1434">
        <v>1.1499999999999999</v>
      </c>
      <c r="D1434">
        <v>2.15</v>
      </c>
    </row>
    <row r="1435" spans="1:4" x14ac:dyDescent="0.3">
      <c r="A1435" t="s">
        <v>1631</v>
      </c>
      <c r="B1435" t="s">
        <v>1619</v>
      </c>
      <c r="C1435">
        <v>0.15</v>
      </c>
      <c r="D1435">
        <v>1</v>
      </c>
    </row>
    <row r="1436" spans="1:4" x14ac:dyDescent="0.3">
      <c r="A1436" t="s">
        <v>1632</v>
      </c>
      <c r="B1436" t="s">
        <v>1619</v>
      </c>
      <c r="C1436">
        <v>8.2899999999999991</v>
      </c>
      <c r="D1436">
        <v>0.5</v>
      </c>
    </row>
    <row r="1437" spans="1:4" x14ac:dyDescent="0.3">
      <c r="A1437" t="s">
        <v>1633</v>
      </c>
      <c r="B1437" t="s">
        <v>1619</v>
      </c>
      <c r="C1437">
        <v>0.7</v>
      </c>
      <c r="D1437">
        <v>0.56999999999999995</v>
      </c>
    </row>
    <row r="1438" spans="1:4" x14ac:dyDescent="0.3">
      <c r="A1438" t="s">
        <v>1634</v>
      </c>
      <c r="B1438" t="s">
        <v>1619</v>
      </c>
      <c r="C1438">
        <v>0.5</v>
      </c>
      <c r="D1438">
        <v>0.4</v>
      </c>
    </row>
    <row r="1439" spans="1:4" x14ac:dyDescent="0.3">
      <c r="A1439" t="s">
        <v>1635</v>
      </c>
      <c r="B1439" t="s">
        <v>1619</v>
      </c>
      <c r="C1439">
        <v>1</v>
      </c>
      <c r="D1439">
        <v>0.31</v>
      </c>
    </row>
    <row r="1440" spans="1:4" x14ac:dyDescent="0.3">
      <c r="A1440" t="s">
        <v>1636</v>
      </c>
      <c r="B1440" t="s">
        <v>1619</v>
      </c>
      <c r="C1440">
        <v>6.8000000000000005E-2</v>
      </c>
      <c r="D1440">
        <v>0.5</v>
      </c>
    </row>
    <row r="1441" spans="1:4" x14ac:dyDescent="0.3">
      <c r="A1441" t="s">
        <v>1637</v>
      </c>
      <c r="B1441" t="s">
        <v>1619</v>
      </c>
      <c r="C1441">
        <v>66</v>
      </c>
      <c r="D1441">
        <v>1.1599999999999999</v>
      </c>
    </row>
    <row r="1442" spans="1:4" x14ac:dyDescent="0.3">
      <c r="A1442" t="s">
        <v>1638</v>
      </c>
      <c r="B1442" t="s">
        <v>1619</v>
      </c>
      <c r="C1442">
        <v>3</v>
      </c>
      <c r="D1442">
        <v>0.5</v>
      </c>
    </row>
    <row r="1443" spans="1:4" x14ac:dyDescent="0.3">
      <c r="A1443" t="s">
        <v>1639</v>
      </c>
      <c r="B1443" t="s">
        <v>1619</v>
      </c>
      <c r="C1443">
        <v>4.08</v>
      </c>
      <c r="D1443">
        <v>1</v>
      </c>
    </row>
    <row r="1444" spans="1:4" x14ac:dyDescent="0.3">
      <c r="A1444" t="s">
        <v>1640</v>
      </c>
      <c r="B1444" t="s">
        <v>1619</v>
      </c>
      <c r="C1444">
        <v>0.08</v>
      </c>
      <c r="D1444">
        <v>1</v>
      </c>
    </row>
    <row r="1445" spans="1:4" x14ac:dyDescent="0.3">
      <c r="A1445" t="s">
        <v>1641</v>
      </c>
      <c r="B1445" t="s">
        <v>1619</v>
      </c>
      <c r="C1445">
        <v>1</v>
      </c>
      <c r="D1445">
        <v>1E-3</v>
      </c>
    </row>
    <row r="1446" spans="1:4" x14ac:dyDescent="0.3">
      <c r="A1446" t="s">
        <v>1642</v>
      </c>
      <c r="B1446" t="s">
        <v>1619</v>
      </c>
      <c r="C1446">
        <v>1.1599999999999999</v>
      </c>
      <c r="D1446">
        <v>0.42</v>
      </c>
    </row>
    <row r="1447" spans="1:4" x14ac:dyDescent="0.3">
      <c r="A1447" t="s">
        <v>1643</v>
      </c>
      <c r="B1447" t="s">
        <v>1619</v>
      </c>
      <c r="C1447">
        <v>7.7</v>
      </c>
      <c r="D1447">
        <v>0.8</v>
      </c>
    </row>
    <row r="1448" spans="1:4" x14ac:dyDescent="0.3">
      <c r="A1448" t="s">
        <v>1644</v>
      </c>
      <c r="B1448" t="s">
        <v>1619</v>
      </c>
      <c r="C1448">
        <v>0.72099999999999997</v>
      </c>
      <c r="D1448">
        <v>1.1499999999999999</v>
      </c>
    </row>
    <row r="1449" spans="1:4" x14ac:dyDescent="0.3">
      <c r="A1449" t="s">
        <v>1645</v>
      </c>
      <c r="B1449" t="s">
        <v>1619</v>
      </c>
      <c r="C1449">
        <v>0.71499999999999997</v>
      </c>
      <c r="D1449">
        <v>1.37</v>
      </c>
    </row>
    <row r="1450" spans="1:4" x14ac:dyDescent="0.3">
      <c r="A1450" t="s">
        <v>1646</v>
      </c>
      <c r="B1450" t="s">
        <v>1647</v>
      </c>
      <c r="C1450">
        <v>2.56</v>
      </c>
      <c r="D1450">
        <v>2.2000000000000002</v>
      </c>
    </row>
    <row r="1451" spans="1:4" x14ac:dyDescent="0.3">
      <c r="A1451" t="s">
        <v>1648</v>
      </c>
      <c r="B1451" t="s">
        <v>1647</v>
      </c>
      <c r="C1451">
        <v>0.45565799999999995</v>
      </c>
      <c r="D1451">
        <v>1.6913804212808732</v>
      </c>
    </row>
    <row r="1452" spans="1:4" x14ac:dyDescent="0.3">
      <c r="A1452" t="s">
        <v>1649</v>
      </c>
      <c r="B1452" t="s">
        <v>1647</v>
      </c>
      <c r="C1452">
        <v>14.821</v>
      </c>
      <c r="D1452">
        <v>1.7737298427906347</v>
      </c>
    </row>
    <row r="1453" spans="1:4" x14ac:dyDescent="0.3">
      <c r="A1453" t="s">
        <v>1650</v>
      </c>
      <c r="B1453" t="s">
        <v>1647</v>
      </c>
      <c r="C1453">
        <v>0.35</v>
      </c>
      <c r="D1453">
        <v>1</v>
      </c>
    </row>
    <row r="1454" spans="1:4" x14ac:dyDescent="0.3">
      <c r="A1454" t="s">
        <v>1651</v>
      </c>
      <c r="B1454" t="s">
        <v>1647</v>
      </c>
      <c r="C1454">
        <v>1.534</v>
      </c>
      <c r="D1454">
        <v>2.0209778357235986</v>
      </c>
    </row>
    <row r="1455" spans="1:4" x14ac:dyDescent="0.3">
      <c r="A1455" t="s">
        <v>1652</v>
      </c>
      <c r="B1455" t="s">
        <v>1647</v>
      </c>
      <c r="C1455">
        <v>0.16</v>
      </c>
      <c r="D1455">
        <v>3.8</v>
      </c>
    </row>
    <row r="1456" spans="1:4" x14ac:dyDescent="0.3">
      <c r="A1456" t="s">
        <v>1653</v>
      </c>
      <c r="B1456" t="s">
        <v>1647</v>
      </c>
      <c r="C1456">
        <v>8.2370000000000001</v>
      </c>
      <c r="D1456">
        <v>1.48</v>
      </c>
    </row>
    <row r="1457" spans="1:6" x14ac:dyDescent="0.3">
      <c r="A1457" t="s">
        <v>1654</v>
      </c>
      <c r="B1457" t="s">
        <v>1647</v>
      </c>
      <c r="C1457">
        <v>14.11</v>
      </c>
      <c r="D1457">
        <v>0.80210489014883057</v>
      </c>
    </row>
    <row r="1458" spans="1:6" x14ac:dyDescent="0.3">
      <c r="A1458" t="s">
        <v>1655</v>
      </c>
      <c r="B1458" t="s">
        <v>1656</v>
      </c>
      <c r="C1458">
        <v>350</v>
      </c>
      <c r="D1458">
        <v>0.3</v>
      </c>
    </row>
    <row r="1459" spans="1:6" x14ac:dyDescent="0.3">
      <c r="A1459" t="s">
        <v>1657</v>
      </c>
      <c r="B1459" t="s">
        <v>1656</v>
      </c>
      <c r="C1459">
        <v>5867.9026559999993</v>
      </c>
      <c r="D1459">
        <v>0.41499031108344275</v>
      </c>
    </row>
    <row r="1460" spans="1:6" x14ac:dyDescent="0.3">
      <c r="A1460" t="s">
        <v>1658</v>
      </c>
      <c r="B1460" t="s">
        <v>1656</v>
      </c>
      <c r="C1460">
        <v>395</v>
      </c>
      <c r="D1460">
        <v>0.38</v>
      </c>
    </row>
    <row r="1461" spans="1:6" x14ac:dyDescent="0.3">
      <c r="A1461" t="s">
        <v>1659</v>
      </c>
      <c r="B1461" t="s">
        <v>1656</v>
      </c>
      <c r="C1461">
        <v>214</v>
      </c>
      <c r="D1461">
        <v>0.6</v>
      </c>
    </row>
    <row r="1462" spans="1:6" x14ac:dyDescent="0.3">
      <c r="A1462" t="s">
        <v>1660</v>
      </c>
      <c r="B1462" t="s">
        <v>1661</v>
      </c>
      <c r="C1462">
        <v>201.9</v>
      </c>
      <c r="D1462">
        <v>0.49</v>
      </c>
    </row>
    <row r="1463" spans="1:6" x14ac:dyDescent="0.3">
      <c r="A1463" t="s">
        <v>1662</v>
      </c>
      <c r="B1463" t="s">
        <v>1661</v>
      </c>
      <c r="C1463">
        <v>4500</v>
      </c>
      <c r="D1463">
        <v>0.45</v>
      </c>
    </row>
    <row r="1464" spans="1:6" x14ac:dyDescent="0.3">
      <c r="A1464" t="s">
        <v>1663</v>
      </c>
      <c r="B1464" t="s">
        <v>1661</v>
      </c>
      <c r="C1464">
        <v>726</v>
      </c>
      <c r="D1464">
        <v>0.33694214876033057</v>
      </c>
      <c r="E1464">
        <v>437.1</v>
      </c>
      <c r="F1464">
        <v>0.35</v>
      </c>
    </row>
    <row r="1465" spans="1:6" x14ac:dyDescent="0.3">
      <c r="A1465" t="s">
        <v>1664</v>
      </c>
      <c r="B1465" t="s">
        <v>1661</v>
      </c>
      <c r="C1465">
        <v>1160</v>
      </c>
      <c r="D1465">
        <v>0.36613793103448272</v>
      </c>
      <c r="E1465">
        <v>949.1</v>
      </c>
      <c r="F1465">
        <v>0.39</v>
      </c>
    </row>
    <row r="1466" spans="1:6" x14ac:dyDescent="0.3">
      <c r="A1466" t="s">
        <v>1665</v>
      </c>
      <c r="B1466" t="s">
        <v>1661</v>
      </c>
      <c r="C1466">
        <v>485</v>
      </c>
      <c r="D1466">
        <v>0.31230927835051547</v>
      </c>
      <c r="E1466">
        <v>220.5</v>
      </c>
      <c r="F1466">
        <v>0.4</v>
      </c>
    </row>
    <row r="1467" spans="1:6" x14ac:dyDescent="0.3">
      <c r="A1467" t="s">
        <v>1666</v>
      </c>
      <c r="B1467" t="s">
        <v>1661</v>
      </c>
      <c r="C1467">
        <v>1409</v>
      </c>
      <c r="D1467">
        <v>0.35476933995741661</v>
      </c>
      <c r="E1467">
        <v>1009.9</v>
      </c>
      <c r="F1467">
        <v>0.39</v>
      </c>
    </row>
    <row r="1468" spans="1:6" x14ac:dyDescent="0.3">
      <c r="A1468" t="s">
        <v>1667</v>
      </c>
      <c r="B1468" t="s">
        <v>1661</v>
      </c>
      <c r="C1468">
        <v>965</v>
      </c>
      <c r="D1468">
        <v>0.33366839378238344</v>
      </c>
      <c r="E1468">
        <v>566</v>
      </c>
      <c r="F1468">
        <v>0.36</v>
      </c>
    </row>
    <row r="1469" spans="1:6" x14ac:dyDescent="0.3">
      <c r="A1469" t="s">
        <v>1668</v>
      </c>
      <c r="B1469" t="s">
        <v>1661</v>
      </c>
      <c r="C1469">
        <v>41.269999999999996</v>
      </c>
      <c r="D1469">
        <v>0.22742185606978438</v>
      </c>
    </row>
    <row r="1470" spans="1:6" x14ac:dyDescent="0.3">
      <c r="A1470" t="s">
        <v>1669</v>
      </c>
      <c r="B1470" t="s">
        <v>1670</v>
      </c>
      <c r="C1470">
        <v>164</v>
      </c>
      <c r="D1470">
        <v>0.32</v>
      </c>
    </row>
    <row r="1471" spans="1:6" x14ac:dyDescent="0.3">
      <c r="A1471" t="s">
        <v>1671</v>
      </c>
      <c r="B1471" t="s">
        <v>1670</v>
      </c>
      <c r="C1471">
        <v>1838</v>
      </c>
      <c r="D1471">
        <v>0.3</v>
      </c>
    </row>
    <row r="1472" spans="1:6" x14ac:dyDescent="0.3">
      <c r="A1472" t="s">
        <v>1672</v>
      </c>
      <c r="B1472" t="s">
        <v>1670</v>
      </c>
      <c r="C1472">
        <v>2110</v>
      </c>
      <c r="D1472">
        <v>0.45</v>
      </c>
    </row>
    <row r="1473" spans="1:6" x14ac:dyDescent="0.3">
      <c r="A1473" t="s">
        <v>1673</v>
      </c>
      <c r="B1473" t="s">
        <v>1670</v>
      </c>
      <c r="C1473">
        <v>450</v>
      </c>
      <c r="D1473">
        <v>0.4</v>
      </c>
    </row>
    <row r="1474" spans="1:6" x14ac:dyDescent="0.3">
      <c r="A1474" t="s">
        <v>1674</v>
      </c>
      <c r="B1474" t="s">
        <v>1670</v>
      </c>
      <c r="C1474">
        <v>170</v>
      </c>
      <c r="D1474">
        <v>0.38</v>
      </c>
    </row>
    <row r="1475" spans="1:6" x14ac:dyDescent="0.3">
      <c r="A1475" t="s">
        <v>1675</v>
      </c>
      <c r="B1475" t="s">
        <v>1670</v>
      </c>
      <c r="C1475">
        <v>45</v>
      </c>
      <c r="D1475">
        <v>2.5499999999999998</v>
      </c>
    </row>
    <row r="1476" spans="1:6" x14ac:dyDescent="0.3">
      <c r="A1476" t="s">
        <v>1676</v>
      </c>
      <c r="B1476" t="s">
        <v>1670</v>
      </c>
      <c r="C1476">
        <v>60</v>
      </c>
      <c r="D1476">
        <v>0.4</v>
      </c>
    </row>
    <row r="1477" spans="1:6" x14ac:dyDescent="0.3">
      <c r="A1477" t="s">
        <v>1677</v>
      </c>
      <c r="B1477" t="s">
        <v>1670</v>
      </c>
      <c r="C1477">
        <v>5.5</v>
      </c>
      <c r="D1477">
        <v>1.8269090909090908</v>
      </c>
    </row>
    <row r="1478" spans="1:6" x14ac:dyDescent="0.3">
      <c r="A1478" t="s">
        <v>1678</v>
      </c>
      <c r="B1478" t="s">
        <v>1670</v>
      </c>
      <c r="C1478">
        <v>221.5</v>
      </c>
      <c r="D1478">
        <v>0.35</v>
      </c>
    </row>
    <row r="1479" spans="1:6" x14ac:dyDescent="0.3">
      <c r="A1479" t="s">
        <v>1679</v>
      </c>
      <c r="B1479" t="s">
        <v>1670</v>
      </c>
      <c r="C1479">
        <v>1000</v>
      </c>
      <c r="D1479">
        <v>0.8972</v>
      </c>
      <c r="E1479">
        <v>450</v>
      </c>
      <c r="F1479">
        <v>1.2</v>
      </c>
    </row>
    <row r="1480" spans="1:6" x14ac:dyDescent="0.3">
      <c r="A1480" t="s">
        <v>1680</v>
      </c>
      <c r="B1480" t="s">
        <v>1670</v>
      </c>
      <c r="C1480">
        <v>40</v>
      </c>
      <c r="D1480">
        <v>0.22</v>
      </c>
    </row>
    <row r="1481" spans="1:6" x14ac:dyDescent="0.3">
      <c r="A1481" t="s">
        <v>1681</v>
      </c>
      <c r="B1481" t="s">
        <v>1670</v>
      </c>
      <c r="C1481">
        <v>20</v>
      </c>
      <c r="D1481">
        <v>0.3</v>
      </c>
    </row>
    <row r="1482" spans="1:6" x14ac:dyDescent="0.3">
      <c r="A1482" t="s">
        <v>1682</v>
      </c>
      <c r="B1482" t="s">
        <v>1670</v>
      </c>
      <c r="C1482">
        <v>38.4</v>
      </c>
      <c r="D1482">
        <v>0.60770000000000002</v>
      </c>
    </row>
    <row r="1483" spans="1:6" x14ac:dyDescent="0.3">
      <c r="A1483" t="s">
        <v>1683</v>
      </c>
      <c r="B1483" t="s">
        <v>1670</v>
      </c>
      <c r="C1483">
        <v>0.42</v>
      </c>
      <c r="D1483">
        <v>1</v>
      </c>
    </row>
    <row r="1484" spans="1:6" x14ac:dyDescent="0.3">
      <c r="A1484" t="s">
        <v>1684</v>
      </c>
      <c r="B1484" t="s">
        <v>1670</v>
      </c>
      <c r="C1484">
        <v>898</v>
      </c>
      <c r="D1484">
        <v>0.43</v>
      </c>
      <c r="E1484">
        <v>264</v>
      </c>
      <c r="F1484">
        <v>0.55000000000000004</v>
      </c>
    </row>
    <row r="1485" spans="1:6" x14ac:dyDescent="0.3">
      <c r="A1485" t="s">
        <v>1685</v>
      </c>
      <c r="B1485" t="s">
        <v>1670</v>
      </c>
      <c r="C1485">
        <v>200</v>
      </c>
      <c r="D1485">
        <v>0.36</v>
      </c>
    </row>
    <row r="1486" spans="1:6" x14ac:dyDescent="0.3">
      <c r="A1486" t="s">
        <v>1686</v>
      </c>
      <c r="B1486" t="s">
        <v>1670</v>
      </c>
      <c r="C1486">
        <v>2.0510000000000002</v>
      </c>
      <c r="D1486">
        <v>0.25690394929302779</v>
      </c>
    </row>
    <row r="1487" spans="1:6" x14ac:dyDescent="0.3">
      <c r="A1487" t="s">
        <v>1687</v>
      </c>
      <c r="B1487" t="s">
        <v>1670</v>
      </c>
      <c r="C1487">
        <v>2.5700000000000003</v>
      </c>
      <c r="D1487">
        <v>7.7392996108949408</v>
      </c>
    </row>
    <row r="1488" spans="1:6" x14ac:dyDescent="0.3">
      <c r="A1488" t="s">
        <v>1688</v>
      </c>
      <c r="B1488" t="s">
        <v>1670</v>
      </c>
      <c r="C1488">
        <v>0.23</v>
      </c>
      <c r="D1488">
        <v>7.3</v>
      </c>
    </row>
    <row r="1489" spans="1:6" x14ac:dyDescent="0.3">
      <c r="A1489" t="s">
        <v>1689</v>
      </c>
      <c r="B1489" t="s">
        <v>1670</v>
      </c>
      <c r="C1489">
        <v>125</v>
      </c>
      <c r="D1489">
        <v>0.52079999999999993</v>
      </c>
    </row>
    <row r="1490" spans="1:6" x14ac:dyDescent="0.3">
      <c r="A1490" t="s">
        <v>1690</v>
      </c>
      <c r="B1490" t="s">
        <v>1670</v>
      </c>
      <c r="C1490">
        <v>45</v>
      </c>
      <c r="D1490">
        <v>0.3</v>
      </c>
    </row>
    <row r="1491" spans="1:6" x14ac:dyDescent="0.3">
      <c r="A1491" t="s">
        <v>1691</v>
      </c>
      <c r="B1491" t="s">
        <v>1670</v>
      </c>
      <c r="C1491">
        <v>747.6160000000001</v>
      </c>
      <c r="D1491">
        <v>0.32528605594315796</v>
      </c>
    </row>
    <row r="1492" spans="1:6" x14ac:dyDescent="0.3">
      <c r="A1492" t="s">
        <v>1692</v>
      </c>
      <c r="B1492" t="s">
        <v>1693</v>
      </c>
      <c r="C1492">
        <v>242.8</v>
      </c>
      <c r="D1492">
        <v>0.32228583196046129</v>
      </c>
    </row>
    <row r="1493" spans="1:6" x14ac:dyDescent="0.3">
      <c r="A1493" t="s">
        <v>1694</v>
      </c>
      <c r="B1493" t="s">
        <v>1693</v>
      </c>
      <c r="C1493">
        <v>7.4379999999999997</v>
      </c>
      <c r="D1493">
        <v>7.0000000000000007E-2</v>
      </c>
      <c r="E1493">
        <v>3.056</v>
      </c>
      <c r="F1493">
        <v>7.0000000000000007E-2</v>
      </c>
    </row>
    <row r="1494" spans="1:6" x14ac:dyDescent="0.3">
      <c r="A1494" t="s">
        <v>1695</v>
      </c>
      <c r="B1494" t="s">
        <v>1693</v>
      </c>
      <c r="C1494">
        <v>519.54100000000005</v>
      </c>
      <c r="D1494">
        <v>0.27</v>
      </c>
    </row>
    <row r="1495" spans="1:6" x14ac:dyDescent="0.3">
      <c r="A1495" t="s">
        <v>1696</v>
      </c>
      <c r="B1495" t="s">
        <v>1693</v>
      </c>
      <c r="C1495">
        <v>2376</v>
      </c>
      <c r="D1495">
        <v>0.88667929292929293</v>
      </c>
      <c r="E1495">
        <v>614</v>
      </c>
      <c r="F1495">
        <v>0.94879478827361552</v>
      </c>
    </row>
    <row r="1496" spans="1:6" x14ac:dyDescent="0.3">
      <c r="A1496" t="s">
        <v>1697</v>
      </c>
      <c r="B1496" t="s">
        <v>1693</v>
      </c>
      <c r="C1496">
        <v>851</v>
      </c>
      <c r="D1496">
        <v>0.48094007050528792</v>
      </c>
      <c r="E1496">
        <v>547</v>
      </c>
      <c r="F1496">
        <v>0.52</v>
      </c>
    </row>
    <row r="1497" spans="1:6" x14ac:dyDescent="0.3">
      <c r="A1497" t="s">
        <v>1698</v>
      </c>
      <c r="B1497" t="s">
        <v>1693</v>
      </c>
      <c r="C1497">
        <v>426.09999999999997</v>
      </c>
      <c r="D1497">
        <v>0.29949777047641402</v>
      </c>
    </row>
    <row r="1498" spans="1:6" x14ac:dyDescent="0.3">
      <c r="A1498" t="s">
        <v>1699</v>
      </c>
      <c r="B1498" t="s">
        <v>1693</v>
      </c>
      <c r="C1498">
        <v>13.296567</v>
      </c>
      <c r="D1498">
        <v>1.0253418134169521</v>
      </c>
    </row>
    <row r="1499" spans="1:6" x14ac:dyDescent="0.3">
      <c r="A1499" t="s">
        <v>1700</v>
      </c>
      <c r="B1499" t="s">
        <v>1693</v>
      </c>
      <c r="C1499">
        <v>34.321483000000001</v>
      </c>
      <c r="D1499">
        <v>0.26</v>
      </c>
      <c r="E1499">
        <v>10.258869000000001</v>
      </c>
      <c r="F1499">
        <v>0.18</v>
      </c>
    </row>
    <row r="1500" spans="1:6" x14ac:dyDescent="0.3">
      <c r="A1500" t="s">
        <v>1701</v>
      </c>
      <c r="B1500" t="s">
        <v>1693</v>
      </c>
      <c r="C1500">
        <v>7</v>
      </c>
      <c r="D1500">
        <v>1.24</v>
      </c>
    </row>
    <row r="1501" spans="1:6" x14ac:dyDescent="0.3">
      <c r="A1501" t="s">
        <v>1702</v>
      </c>
      <c r="B1501" t="s">
        <v>1693</v>
      </c>
      <c r="C1501">
        <v>20.94</v>
      </c>
      <c r="D1501">
        <v>0.94482330468003817</v>
      </c>
    </row>
    <row r="1502" spans="1:6" x14ac:dyDescent="0.3">
      <c r="A1502" t="s">
        <v>1703</v>
      </c>
      <c r="B1502" t="s">
        <v>1693</v>
      </c>
      <c r="C1502">
        <v>1453.7000000000003</v>
      </c>
      <c r="D1502">
        <v>0.35322625025796239</v>
      </c>
      <c r="E1502">
        <v>728.2</v>
      </c>
      <c r="F1502">
        <v>0.4</v>
      </c>
    </row>
    <row r="1503" spans="1:6" x14ac:dyDescent="0.3">
      <c r="A1503" t="s">
        <v>1704</v>
      </c>
      <c r="B1503" t="s">
        <v>1693</v>
      </c>
      <c r="C1503">
        <v>220</v>
      </c>
      <c r="D1503">
        <v>1.01</v>
      </c>
    </row>
    <row r="1504" spans="1:6" x14ac:dyDescent="0.3">
      <c r="A1504" t="s">
        <v>1705</v>
      </c>
      <c r="B1504" t="s">
        <v>1693</v>
      </c>
      <c r="C1504">
        <v>102.045</v>
      </c>
      <c r="D1504">
        <v>0.41</v>
      </c>
      <c r="E1504">
        <v>53.054000000000002</v>
      </c>
      <c r="F1504">
        <v>0.46</v>
      </c>
    </row>
    <row r="1505" spans="1:6" x14ac:dyDescent="0.3">
      <c r="A1505" t="s">
        <v>1706</v>
      </c>
      <c r="B1505" t="s">
        <v>1693</v>
      </c>
      <c r="C1505">
        <v>163.60499999999999</v>
      </c>
      <c r="D1505">
        <v>9.3173069282723633E-2</v>
      </c>
      <c r="E1505">
        <v>27.922999999999998</v>
      </c>
      <c r="F1505">
        <v>0.06</v>
      </c>
    </row>
    <row r="1506" spans="1:6" x14ac:dyDescent="0.3">
      <c r="A1506" t="s">
        <v>1707</v>
      </c>
      <c r="B1506" t="s">
        <v>1693</v>
      </c>
      <c r="C1506">
        <v>102.20779400000001</v>
      </c>
      <c r="D1506">
        <v>0.79</v>
      </c>
      <c r="E1506">
        <v>46.119264999999999</v>
      </c>
      <c r="F1506">
        <v>0.76</v>
      </c>
    </row>
    <row r="1507" spans="1:6" x14ac:dyDescent="0.3">
      <c r="A1507" t="s">
        <v>1708</v>
      </c>
      <c r="B1507" t="s">
        <v>1693</v>
      </c>
      <c r="C1507">
        <v>70</v>
      </c>
      <c r="D1507">
        <v>0.53</v>
      </c>
    </row>
    <row r="1508" spans="1:6" x14ac:dyDescent="0.3">
      <c r="A1508" t="s">
        <v>1709</v>
      </c>
      <c r="B1508" t="s">
        <v>1693</v>
      </c>
      <c r="C1508">
        <v>4686</v>
      </c>
      <c r="D1508">
        <v>0.38368331199317118</v>
      </c>
      <c r="E1508">
        <v>3856</v>
      </c>
      <c r="F1508">
        <v>0.37395228215767634</v>
      </c>
    </row>
    <row r="1509" spans="1:6" x14ac:dyDescent="0.3">
      <c r="A1509" t="s">
        <v>1710</v>
      </c>
      <c r="B1509" t="s">
        <v>1693</v>
      </c>
      <c r="C1509">
        <v>43.874206000000001</v>
      </c>
      <c r="D1509">
        <v>1.17</v>
      </c>
    </row>
    <row r="1510" spans="1:6" x14ac:dyDescent="0.3">
      <c r="A1510" t="s">
        <v>1711</v>
      </c>
      <c r="B1510" t="s">
        <v>1693</v>
      </c>
      <c r="C1510">
        <v>28.420999999999999</v>
      </c>
      <c r="D1510">
        <v>0.14603075190879983</v>
      </c>
      <c r="E1510">
        <v>11.281000000000001</v>
      </c>
      <c r="F1510">
        <v>0.14000000000000001</v>
      </c>
    </row>
    <row r="1511" spans="1:6" x14ac:dyDescent="0.3">
      <c r="A1511" t="s">
        <v>1712</v>
      </c>
      <c r="B1511" t="s">
        <v>1693</v>
      </c>
      <c r="C1511">
        <v>83.7</v>
      </c>
      <c r="D1511">
        <v>0.09</v>
      </c>
    </row>
    <row r="1512" spans="1:6" x14ac:dyDescent="0.3">
      <c r="A1512" t="s">
        <v>1713</v>
      </c>
      <c r="B1512" t="s">
        <v>1693</v>
      </c>
      <c r="C1512">
        <v>46.7</v>
      </c>
      <c r="D1512">
        <v>0.95</v>
      </c>
      <c r="E1512">
        <v>19.5</v>
      </c>
      <c r="F1512">
        <v>1.08</v>
      </c>
    </row>
    <row r="1513" spans="1:6" x14ac:dyDescent="0.3">
      <c r="A1513" t="s">
        <v>1714</v>
      </c>
      <c r="B1513" t="s">
        <v>1693</v>
      </c>
      <c r="C1513">
        <v>56.199999999999996</v>
      </c>
      <c r="D1513">
        <v>0.31195729537366546</v>
      </c>
      <c r="E1513">
        <v>56.199999999999996</v>
      </c>
      <c r="F1513">
        <v>0.31195729537366546</v>
      </c>
    </row>
    <row r="1514" spans="1:6" x14ac:dyDescent="0.3">
      <c r="A1514" t="s">
        <v>1715</v>
      </c>
      <c r="B1514" t="s">
        <v>1693</v>
      </c>
      <c r="C1514">
        <v>11.778</v>
      </c>
      <c r="D1514">
        <v>1.3815961962981829</v>
      </c>
      <c r="E1514">
        <v>10.394</v>
      </c>
      <c r="F1514">
        <v>1.06</v>
      </c>
    </row>
    <row r="1515" spans="1:6" x14ac:dyDescent="0.3">
      <c r="A1515" t="s">
        <v>1716</v>
      </c>
      <c r="B1515" t="s">
        <v>1693</v>
      </c>
      <c r="C1515">
        <v>1186</v>
      </c>
      <c r="D1515">
        <v>0.25008431703204048</v>
      </c>
      <c r="E1515">
        <v>614</v>
      </c>
      <c r="F1515">
        <v>0.3</v>
      </c>
    </row>
    <row r="1516" spans="1:6" x14ac:dyDescent="0.3">
      <c r="A1516" t="s">
        <v>1717</v>
      </c>
      <c r="B1516" t="s">
        <v>1693</v>
      </c>
      <c r="C1516">
        <v>4.0600000000000005</v>
      </c>
      <c r="D1516">
        <v>0.96275862068965512</v>
      </c>
      <c r="E1516">
        <v>1.57</v>
      </c>
      <c r="F1516">
        <v>1.03</v>
      </c>
    </row>
    <row r="1517" spans="1:6" x14ac:dyDescent="0.3">
      <c r="A1517" t="s">
        <v>1718</v>
      </c>
      <c r="B1517" t="s">
        <v>1693</v>
      </c>
      <c r="C1517">
        <v>5.77</v>
      </c>
      <c r="D1517">
        <v>0.47074523396880424</v>
      </c>
      <c r="E1517">
        <v>0.64</v>
      </c>
      <c r="F1517">
        <v>0.32</v>
      </c>
    </row>
    <row r="1518" spans="1:6" x14ac:dyDescent="0.3">
      <c r="A1518" t="s">
        <v>1719</v>
      </c>
      <c r="B1518" t="s">
        <v>1693</v>
      </c>
      <c r="C1518">
        <v>336</v>
      </c>
      <c r="D1518">
        <v>1.0545535714285714</v>
      </c>
    </row>
    <row r="1519" spans="1:6" x14ac:dyDescent="0.3">
      <c r="A1519" t="s">
        <v>1720</v>
      </c>
      <c r="B1519" t="s">
        <v>1693</v>
      </c>
      <c r="C1519">
        <v>1224.503684</v>
      </c>
      <c r="D1519">
        <v>0.23912227298778796</v>
      </c>
    </row>
    <row r="1520" spans="1:6" x14ac:dyDescent="0.3">
      <c r="A1520" t="s">
        <v>1721</v>
      </c>
      <c r="B1520" t="s">
        <v>1693</v>
      </c>
      <c r="C1520">
        <v>2098.877</v>
      </c>
      <c r="D1520">
        <v>0.49959396334325445</v>
      </c>
      <c r="E1520">
        <v>2078.9899999999998</v>
      </c>
      <c r="F1520">
        <v>0.49958051361478412</v>
      </c>
    </row>
    <row r="1521" spans="1:6" x14ac:dyDescent="0.3">
      <c r="A1521" t="s">
        <v>1722</v>
      </c>
      <c r="B1521" t="s">
        <v>1693</v>
      </c>
      <c r="C1521">
        <v>1581</v>
      </c>
      <c r="D1521">
        <v>0.37403542061986084</v>
      </c>
      <c r="E1521">
        <v>660.98500000000001</v>
      </c>
      <c r="F1521">
        <v>0.5</v>
      </c>
    </row>
    <row r="1522" spans="1:6" x14ac:dyDescent="0.3">
      <c r="A1522" t="s">
        <v>1723</v>
      </c>
      <c r="B1522" t="s">
        <v>1693</v>
      </c>
      <c r="C1522">
        <v>53.208970999999998</v>
      </c>
      <c r="D1522">
        <v>0.28000000000000003</v>
      </c>
      <c r="E1522">
        <v>23.411331000000001</v>
      </c>
      <c r="F1522">
        <v>0.25</v>
      </c>
    </row>
    <row r="1523" spans="1:6" x14ac:dyDescent="0.3">
      <c r="A1523" t="s">
        <v>1724</v>
      </c>
      <c r="B1523" t="s">
        <v>1693</v>
      </c>
      <c r="C1523">
        <v>975</v>
      </c>
      <c r="D1523">
        <v>0.54596923076923087</v>
      </c>
    </row>
    <row r="1524" spans="1:6" x14ac:dyDescent="0.3">
      <c r="A1524" t="s">
        <v>1725</v>
      </c>
      <c r="B1524" t="s">
        <v>1693</v>
      </c>
      <c r="C1524">
        <v>106.9</v>
      </c>
      <c r="D1524">
        <v>0.06</v>
      </c>
    </row>
    <row r="1525" spans="1:6" x14ac:dyDescent="0.3">
      <c r="A1525" t="s">
        <v>1726</v>
      </c>
      <c r="B1525" t="s">
        <v>1693</v>
      </c>
      <c r="C1525">
        <v>20.2</v>
      </c>
      <c r="D1525">
        <v>0.35599009900990103</v>
      </c>
      <c r="E1525">
        <v>9.8000000000000007</v>
      </c>
      <c r="F1525">
        <v>0.36</v>
      </c>
    </row>
    <row r="1526" spans="1:6" x14ac:dyDescent="0.3">
      <c r="A1526" t="s">
        <v>1727</v>
      </c>
      <c r="B1526" t="s">
        <v>1693</v>
      </c>
      <c r="C1526">
        <v>21.62</v>
      </c>
      <c r="D1526">
        <v>0.31271507863089731</v>
      </c>
    </row>
    <row r="1527" spans="1:6" x14ac:dyDescent="0.3">
      <c r="A1527" t="s">
        <v>1728</v>
      </c>
      <c r="B1527" t="s">
        <v>1693</v>
      </c>
      <c r="C1527">
        <v>12.18727</v>
      </c>
      <c r="D1527">
        <v>1.32</v>
      </c>
    </row>
    <row r="1528" spans="1:6" x14ac:dyDescent="0.3">
      <c r="A1528" t="s">
        <v>1729</v>
      </c>
      <c r="B1528" t="s">
        <v>1693</v>
      </c>
      <c r="C1528">
        <v>0.28877900000000001</v>
      </c>
      <c r="D1528">
        <v>0.54808365566748274</v>
      </c>
      <c r="E1528">
        <v>0.28877900000000001</v>
      </c>
      <c r="F1528">
        <v>0.54808365566748274</v>
      </c>
    </row>
    <row r="1529" spans="1:6" x14ac:dyDescent="0.3">
      <c r="A1529" t="s">
        <v>1730</v>
      </c>
      <c r="B1529" t="s">
        <v>1693</v>
      </c>
      <c r="C1529">
        <v>279.39999999999998</v>
      </c>
      <c r="D1529">
        <v>0.32729420186113101</v>
      </c>
    </row>
    <row r="1530" spans="1:6" x14ac:dyDescent="0.3">
      <c r="A1530" t="s">
        <v>1731</v>
      </c>
      <c r="B1530" t="s">
        <v>1693</v>
      </c>
      <c r="C1530">
        <v>4320</v>
      </c>
      <c r="D1530">
        <v>0.51053240740740746</v>
      </c>
    </row>
    <row r="1531" spans="1:6" x14ac:dyDescent="0.3">
      <c r="A1531" t="s">
        <v>1732</v>
      </c>
      <c r="B1531" t="s">
        <v>1693</v>
      </c>
      <c r="C1531">
        <v>18.600000000000001</v>
      </c>
      <c r="D1531">
        <v>0.53</v>
      </c>
    </row>
    <row r="1532" spans="1:6" x14ac:dyDescent="0.3">
      <c r="A1532" t="s">
        <v>1733</v>
      </c>
      <c r="B1532" t="s">
        <v>1693</v>
      </c>
      <c r="C1532">
        <v>2005.42</v>
      </c>
      <c r="D1532">
        <v>0.6530382662983315</v>
      </c>
      <c r="E1532">
        <v>1079</v>
      </c>
      <c r="F1532">
        <v>0.68526413345690451</v>
      </c>
    </row>
    <row r="1533" spans="1:6" x14ac:dyDescent="0.3">
      <c r="A1533" t="s">
        <v>1734</v>
      </c>
      <c r="B1533" t="s">
        <v>1693</v>
      </c>
      <c r="C1533">
        <v>352</v>
      </c>
      <c r="D1533">
        <v>0.76068181818181813</v>
      </c>
    </row>
    <row r="1534" spans="1:6" x14ac:dyDescent="0.3">
      <c r="A1534" t="s">
        <v>1735</v>
      </c>
      <c r="B1534" t="s">
        <v>1693</v>
      </c>
      <c r="C1534">
        <v>726</v>
      </c>
      <c r="D1534">
        <v>0.53191046831955924</v>
      </c>
    </row>
    <row r="1535" spans="1:6" x14ac:dyDescent="0.3">
      <c r="A1535" t="s">
        <v>1736</v>
      </c>
      <c r="B1535" t="s">
        <v>1693</v>
      </c>
      <c r="C1535">
        <v>63.191000000000003</v>
      </c>
      <c r="D1535">
        <v>0.36</v>
      </c>
    </row>
    <row r="1536" spans="1:6" x14ac:dyDescent="0.3">
      <c r="A1536" t="s">
        <v>1737</v>
      </c>
      <c r="B1536" t="s">
        <v>1693</v>
      </c>
      <c r="C1536">
        <v>23.38</v>
      </c>
      <c r="D1536">
        <v>0.3381009409751925</v>
      </c>
      <c r="E1536">
        <v>6.68</v>
      </c>
      <c r="F1536">
        <v>0.20269461077844314</v>
      </c>
    </row>
    <row r="1537" spans="1:6" x14ac:dyDescent="0.3">
      <c r="A1537" t="s">
        <v>1738</v>
      </c>
      <c r="B1537" t="s">
        <v>1693</v>
      </c>
      <c r="C1537">
        <v>0.4</v>
      </c>
      <c r="D1537">
        <v>4.51</v>
      </c>
    </row>
    <row r="1538" spans="1:6" x14ac:dyDescent="0.3">
      <c r="A1538" t="s">
        <v>1739</v>
      </c>
      <c r="B1538" t="s">
        <v>1693</v>
      </c>
      <c r="C1538">
        <v>255.89</v>
      </c>
      <c r="D1538">
        <v>0.50591855875571534</v>
      </c>
    </row>
    <row r="1539" spans="1:6" x14ac:dyDescent="0.3">
      <c r="A1539" t="s">
        <v>1740</v>
      </c>
      <c r="B1539" t="s">
        <v>1693</v>
      </c>
      <c r="C1539">
        <v>130.1095</v>
      </c>
      <c r="D1539">
        <v>1.496816934966317</v>
      </c>
      <c r="E1539">
        <v>21.749700000000001</v>
      </c>
      <c r="F1539">
        <v>2.25</v>
      </c>
    </row>
    <row r="1540" spans="1:6" x14ac:dyDescent="0.3">
      <c r="A1540" t="s">
        <v>1741</v>
      </c>
      <c r="B1540" t="s">
        <v>1693</v>
      </c>
      <c r="C1540">
        <v>631</v>
      </c>
      <c r="D1540">
        <v>0.69</v>
      </c>
    </row>
    <row r="1541" spans="1:6" x14ac:dyDescent="0.3">
      <c r="A1541" t="s">
        <v>1742</v>
      </c>
      <c r="B1541" t="s">
        <v>1693</v>
      </c>
      <c r="C1541">
        <v>388.3</v>
      </c>
      <c r="D1541">
        <v>0.76895699201648193</v>
      </c>
    </row>
    <row r="1542" spans="1:6" x14ac:dyDescent="0.3">
      <c r="A1542" t="s">
        <v>1743</v>
      </c>
      <c r="B1542" t="s">
        <v>1693</v>
      </c>
      <c r="C1542">
        <v>10.725893824485372</v>
      </c>
      <c r="D1542">
        <v>0.47424242424242435</v>
      </c>
      <c r="E1542">
        <v>4.5503791982665218</v>
      </c>
      <c r="F1542">
        <v>0.66</v>
      </c>
    </row>
    <row r="1543" spans="1:6" x14ac:dyDescent="0.3">
      <c r="A1543" t="s">
        <v>1744</v>
      </c>
      <c r="B1543" t="s">
        <v>1693</v>
      </c>
      <c r="C1543">
        <v>3.01</v>
      </c>
      <c r="D1543">
        <v>1.53</v>
      </c>
    </row>
    <row r="1544" spans="1:6" x14ac:dyDescent="0.3">
      <c r="A1544" t="s">
        <v>1745</v>
      </c>
      <c r="B1544" t="s">
        <v>1693</v>
      </c>
      <c r="C1544">
        <v>49.8</v>
      </c>
      <c r="D1544">
        <v>0.37301204819277112</v>
      </c>
    </row>
    <row r="1545" spans="1:6" x14ac:dyDescent="0.3">
      <c r="A1545" t="s">
        <v>1746</v>
      </c>
      <c r="B1545" t="s">
        <v>1693</v>
      </c>
      <c r="C1545">
        <v>0.89100000000000001</v>
      </c>
      <c r="D1545">
        <v>1.1497530864197532</v>
      </c>
    </row>
    <row r="1546" spans="1:6" x14ac:dyDescent="0.3">
      <c r="A1546" t="s">
        <v>1747</v>
      </c>
      <c r="B1546" t="s">
        <v>1693</v>
      </c>
      <c r="C1546">
        <v>141.6</v>
      </c>
      <c r="D1546">
        <v>0.45</v>
      </c>
    </row>
    <row r="1547" spans="1:6" x14ac:dyDescent="0.3">
      <c r="A1547" t="s">
        <v>1748</v>
      </c>
      <c r="B1547" t="s">
        <v>1693</v>
      </c>
      <c r="C1547">
        <v>113.935</v>
      </c>
      <c r="D1547">
        <v>0.28621159433010052</v>
      </c>
    </row>
    <row r="1548" spans="1:6" x14ac:dyDescent="0.3">
      <c r="A1548" t="s">
        <v>1749</v>
      </c>
      <c r="B1548" t="s">
        <v>1693</v>
      </c>
      <c r="C1548">
        <v>349.1</v>
      </c>
      <c r="D1548">
        <v>0.396551131480951</v>
      </c>
    </row>
    <row r="1549" spans="1:6" x14ac:dyDescent="0.3">
      <c r="A1549" t="s">
        <v>1750</v>
      </c>
      <c r="B1549" t="s">
        <v>1693</v>
      </c>
      <c r="C1549">
        <v>300</v>
      </c>
      <c r="D1549">
        <v>0.68</v>
      </c>
    </row>
    <row r="1550" spans="1:6" x14ac:dyDescent="0.3">
      <c r="A1550" t="s">
        <v>1751</v>
      </c>
      <c r="B1550" t="s">
        <v>1693</v>
      </c>
      <c r="C1550">
        <v>2855.3</v>
      </c>
      <c r="D1550">
        <v>0.4602157391517529</v>
      </c>
      <c r="E1550">
        <v>1332</v>
      </c>
      <c r="F1550">
        <v>0.57999999999999996</v>
      </c>
    </row>
    <row r="1551" spans="1:6" x14ac:dyDescent="0.3">
      <c r="A1551" t="s">
        <v>1752</v>
      </c>
      <c r="B1551" t="s">
        <v>1693</v>
      </c>
      <c r="C1551">
        <v>17.252428999999999</v>
      </c>
      <c r="D1551">
        <v>0.29377107072864928</v>
      </c>
      <c r="E1551">
        <v>5.41</v>
      </c>
      <c r="F1551">
        <v>0.24</v>
      </c>
    </row>
    <row r="1552" spans="1:6" x14ac:dyDescent="0.3">
      <c r="A1552" t="s">
        <v>1753</v>
      </c>
      <c r="B1552" t="s">
        <v>1693</v>
      </c>
      <c r="C1552">
        <v>1257.4000000000001</v>
      </c>
      <c r="D1552">
        <v>0.56999999999999995</v>
      </c>
      <c r="E1552">
        <v>498</v>
      </c>
      <c r="F1552">
        <v>0.63</v>
      </c>
    </row>
    <row r="1553" spans="1:6" x14ac:dyDescent="0.3">
      <c r="A1553" t="s">
        <v>1754</v>
      </c>
      <c r="B1553" t="s">
        <v>1693</v>
      </c>
      <c r="C1553">
        <v>2.90882</v>
      </c>
      <c r="D1553">
        <v>1</v>
      </c>
    </row>
    <row r="1554" spans="1:6" x14ac:dyDescent="0.3">
      <c r="A1554" t="s">
        <v>1755</v>
      </c>
      <c r="B1554" t="s">
        <v>1693</v>
      </c>
      <c r="C1554">
        <v>64.355000000000004</v>
      </c>
      <c r="D1554">
        <v>0.49</v>
      </c>
    </row>
    <row r="1555" spans="1:6" x14ac:dyDescent="0.3">
      <c r="A1555" t="s">
        <v>1756</v>
      </c>
      <c r="B1555" t="s">
        <v>1693</v>
      </c>
      <c r="C1555">
        <v>12.247</v>
      </c>
      <c r="D1555">
        <v>0.06</v>
      </c>
    </row>
    <row r="1556" spans="1:6" x14ac:dyDescent="0.3">
      <c r="A1556" t="s">
        <v>1757</v>
      </c>
      <c r="B1556" t="s">
        <v>1693</v>
      </c>
      <c r="C1556">
        <v>0.91</v>
      </c>
      <c r="D1556">
        <v>0.48</v>
      </c>
    </row>
    <row r="1557" spans="1:6" x14ac:dyDescent="0.3">
      <c r="A1557" t="s">
        <v>1758</v>
      </c>
      <c r="B1557" t="s">
        <v>1693</v>
      </c>
      <c r="C1557">
        <v>123.432</v>
      </c>
      <c r="D1557">
        <v>0.02</v>
      </c>
      <c r="E1557">
        <v>37.076999999999998</v>
      </c>
      <c r="F1557">
        <v>2.0000000000000004E-2</v>
      </c>
    </row>
    <row r="1558" spans="1:6" x14ac:dyDescent="0.3">
      <c r="A1558" t="s">
        <v>1759</v>
      </c>
      <c r="B1558" t="s">
        <v>1693</v>
      </c>
      <c r="C1558">
        <v>31.055</v>
      </c>
      <c r="D1558">
        <v>8.1746256641442583E-2</v>
      </c>
    </row>
    <row r="1559" spans="1:6" x14ac:dyDescent="0.3">
      <c r="A1559" t="s">
        <v>1760</v>
      </c>
      <c r="B1559" t="s">
        <v>1693</v>
      </c>
      <c r="C1559">
        <v>92.300299999999993</v>
      </c>
      <c r="D1559">
        <v>0.46</v>
      </c>
      <c r="E1559">
        <v>56.2</v>
      </c>
      <c r="F1559">
        <v>0.31</v>
      </c>
    </row>
    <row r="1560" spans="1:6" x14ac:dyDescent="0.3">
      <c r="A1560" t="s">
        <v>1761</v>
      </c>
      <c r="B1560" t="s">
        <v>1693</v>
      </c>
      <c r="C1560">
        <v>149.72739000000001</v>
      </c>
      <c r="D1560">
        <v>0.72</v>
      </c>
    </row>
    <row r="1561" spans="1:6" x14ac:dyDescent="0.3">
      <c r="A1561" t="s">
        <v>1762</v>
      </c>
      <c r="B1561" t="s">
        <v>1693</v>
      </c>
      <c r="C1561">
        <v>746.06399999999996</v>
      </c>
      <c r="D1561">
        <v>0.35199999999999998</v>
      </c>
      <c r="E1561">
        <v>746.06399999999996</v>
      </c>
      <c r="F1561">
        <v>0.35199999999999998</v>
      </c>
    </row>
    <row r="1562" spans="1:6" x14ac:dyDescent="0.3">
      <c r="A1562" t="s">
        <v>1763</v>
      </c>
      <c r="B1562" t="s">
        <v>1693</v>
      </c>
      <c r="C1562">
        <v>5373.4250000000002</v>
      </c>
      <c r="D1562">
        <v>0.32721089919371721</v>
      </c>
      <c r="E1562">
        <v>5373.4250000000002</v>
      </c>
      <c r="F1562">
        <v>0.32721089919371721</v>
      </c>
    </row>
    <row r="1563" spans="1:6" x14ac:dyDescent="0.3">
      <c r="A1563" t="s">
        <v>1764</v>
      </c>
      <c r="B1563" t="s">
        <v>1693</v>
      </c>
      <c r="C1563">
        <v>2168</v>
      </c>
      <c r="D1563">
        <v>0.44676014760147603</v>
      </c>
      <c r="E1563">
        <v>1474</v>
      </c>
      <c r="F1563">
        <v>0.47051289009497971</v>
      </c>
    </row>
    <row r="1564" spans="1:6" x14ac:dyDescent="0.3">
      <c r="A1564" t="s">
        <v>1765</v>
      </c>
      <c r="B1564" t="s">
        <v>1693</v>
      </c>
      <c r="C1564">
        <v>1176</v>
      </c>
      <c r="D1564">
        <v>0.42201530612244897</v>
      </c>
    </row>
    <row r="1565" spans="1:6" x14ac:dyDescent="0.3">
      <c r="A1565" t="s">
        <v>1766</v>
      </c>
      <c r="B1565" t="s">
        <v>1693</v>
      </c>
      <c r="C1565">
        <v>0.74199999999999999</v>
      </c>
      <c r="D1565">
        <v>0.15</v>
      </c>
    </row>
    <row r="1566" spans="1:6" x14ac:dyDescent="0.3">
      <c r="A1566" t="s">
        <v>1767</v>
      </c>
      <c r="B1566" t="s">
        <v>1693</v>
      </c>
      <c r="C1566">
        <v>1018.8899707887051</v>
      </c>
      <c r="D1566">
        <v>0.24254013761467888</v>
      </c>
    </row>
    <row r="1567" spans="1:6" x14ac:dyDescent="0.3">
      <c r="A1567" t="s">
        <v>1768</v>
      </c>
      <c r="B1567" t="s">
        <v>1693</v>
      </c>
      <c r="C1567">
        <v>93.36</v>
      </c>
      <c r="D1567">
        <v>0.23145297772065127</v>
      </c>
      <c r="E1567">
        <v>34.631</v>
      </c>
      <c r="F1567">
        <v>0.2</v>
      </c>
    </row>
    <row r="1568" spans="1:6" x14ac:dyDescent="0.3">
      <c r="A1568" t="s">
        <v>1769</v>
      </c>
      <c r="B1568" t="s">
        <v>1693</v>
      </c>
      <c r="C1568">
        <v>13.564</v>
      </c>
      <c r="D1568">
        <v>1.3157107048068415</v>
      </c>
      <c r="E1568">
        <v>5.3769999999999998</v>
      </c>
      <c r="F1568">
        <v>0.8</v>
      </c>
    </row>
    <row r="1569" spans="1:6" x14ac:dyDescent="0.3">
      <c r="A1569" t="s">
        <v>1770</v>
      </c>
      <c r="B1569" t="s">
        <v>1693</v>
      </c>
      <c r="C1569">
        <v>531.90000000000009</v>
      </c>
      <c r="D1569">
        <v>0.35972551231434474</v>
      </c>
      <c r="E1569">
        <v>401</v>
      </c>
      <c r="F1569">
        <v>0.4</v>
      </c>
    </row>
    <row r="1570" spans="1:6" x14ac:dyDescent="0.3">
      <c r="A1570" t="s">
        <v>1771</v>
      </c>
      <c r="B1570" t="s">
        <v>1772</v>
      </c>
      <c r="C1570">
        <v>110</v>
      </c>
      <c r="D1570">
        <v>0.3</v>
      </c>
    </row>
    <row r="1571" spans="1:6" x14ac:dyDescent="0.3">
      <c r="A1571" t="s">
        <v>1773</v>
      </c>
      <c r="B1571" t="s">
        <v>1772</v>
      </c>
      <c r="C1571">
        <v>40</v>
      </c>
      <c r="D1571">
        <v>0.3</v>
      </c>
    </row>
    <row r="1572" spans="1:6" x14ac:dyDescent="0.3">
      <c r="A1572" t="s">
        <v>1774</v>
      </c>
      <c r="B1572" t="s">
        <v>1772</v>
      </c>
      <c r="C1572">
        <v>5</v>
      </c>
      <c r="D1572">
        <v>0.8</v>
      </c>
    </row>
    <row r="1573" spans="1:6" x14ac:dyDescent="0.3">
      <c r="A1573" t="s">
        <v>1775</v>
      </c>
      <c r="B1573" t="s">
        <v>1772</v>
      </c>
      <c r="C1573">
        <v>70</v>
      </c>
      <c r="D1573">
        <v>0.6</v>
      </c>
    </row>
    <row r="1574" spans="1:6" x14ac:dyDescent="0.3">
      <c r="A1574" t="s">
        <v>1776</v>
      </c>
      <c r="B1574" t="s">
        <v>1772</v>
      </c>
      <c r="C1574">
        <v>214.0992</v>
      </c>
      <c r="D1574">
        <v>0.44</v>
      </c>
    </row>
    <row r="1575" spans="1:6" x14ac:dyDescent="0.3">
      <c r="A1575" t="s">
        <v>1777</v>
      </c>
      <c r="B1575" t="s">
        <v>1772</v>
      </c>
      <c r="C1575">
        <v>86.9</v>
      </c>
      <c r="D1575">
        <v>0.59899999999999998</v>
      </c>
    </row>
    <row r="1576" spans="1:6" x14ac:dyDescent="0.3">
      <c r="A1576" t="s">
        <v>1778</v>
      </c>
      <c r="B1576" t="s">
        <v>1772</v>
      </c>
      <c r="C1576">
        <v>62</v>
      </c>
      <c r="D1576">
        <v>0.37758064516129031</v>
      </c>
    </row>
    <row r="1577" spans="1:6" x14ac:dyDescent="0.3">
      <c r="A1577" t="s">
        <v>1779</v>
      </c>
      <c r="B1577" t="s">
        <v>1772</v>
      </c>
      <c r="C1577">
        <v>225</v>
      </c>
      <c r="D1577">
        <v>0.28299999999999997</v>
      </c>
    </row>
    <row r="1578" spans="1:6" x14ac:dyDescent="0.3">
      <c r="A1578" t="s">
        <v>1780</v>
      </c>
      <c r="B1578" t="s">
        <v>1772</v>
      </c>
      <c r="C1578">
        <v>82</v>
      </c>
      <c r="D1578">
        <v>0.52</v>
      </c>
    </row>
    <row r="1579" spans="1:6" x14ac:dyDescent="0.3">
      <c r="A1579" t="s">
        <v>1781</v>
      </c>
      <c r="B1579" t="s">
        <v>1772</v>
      </c>
      <c r="C1579">
        <v>21.7</v>
      </c>
      <c r="D1579">
        <v>0.2</v>
      </c>
      <c r="E1579">
        <v>69.7</v>
      </c>
      <c r="F1579">
        <v>0.2</v>
      </c>
    </row>
    <row r="1580" spans="1:6" x14ac:dyDescent="0.3">
      <c r="A1580" t="s">
        <v>1782</v>
      </c>
      <c r="B1580" t="s">
        <v>1772</v>
      </c>
      <c r="C1580">
        <v>32.674999999999997</v>
      </c>
      <c r="D1580">
        <v>0.42</v>
      </c>
    </row>
    <row r="1581" spans="1:6" x14ac:dyDescent="0.3">
      <c r="A1581" t="s">
        <v>1783</v>
      </c>
      <c r="B1581" t="s">
        <v>1772</v>
      </c>
      <c r="C1581">
        <v>66.3</v>
      </c>
      <c r="D1581">
        <v>0.38292609351432877</v>
      </c>
      <c r="E1581">
        <v>44.1</v>
      </c>
      <c r="F1581">
        <v>0.40442176870748298</v>
      </c>
    </row>
    <row r="1582" spans="1:6" x14ac:dyDescent="0.3">
      <c r="A1582" t="s">
        <v>1784</v>
      </c>
      <c r="B1582" t="s">
        <v>1772</v>
      </c>
      <c r="C1582">
        <v>160</v>
      </c>
      <c r="D1582">
        <v>0.43249999999999994</v>
      </c>
    </row>
    <row r="1583" spans="1:6" x14ac:dyDescent="0.3">
      <c r="A1583" t="s">
        <v>1785</v>
      </c>
      <c r="B1583" t="s">
        <v>1772</v>
      </c>
      <c r="C1583">
        <v>85.86</v>
      </c>
      <c r="D1583">
        <v>0.35499999999999998</v>
      </c>
    </row>
    <row r="1584" spans="1:6" x14ac:dyDescent="0.3">
      <c r="A1584" t="s">
        <v>1786</v>
      </c>
      <c r="B1584" t="s">
        <v>1772</v>
      </c>
      <c r="C1584">
        <v>100</v>
      </c>
      <c r="D1584">
        <v>7.0000000000000007E-2</v>
      </c>
    </row>
    <row r="1585" spans="1:6" x14ac:dyDescent="0.3">
      <c r="A1585" t="s">
        <v>1787</v>
      </c>
      <c r="B1585" t="s">
        <v>1772</v>
      </c>
      <c r="C1585">
        <v>891.7</v>
      </c>
      <c r="D1585">
        <v>0.5</v>
      </c>
    </row>
    <row r="1586" spans="1:6" x14ac:dyDescent="0.3">
      <c r="A1586" t="s">
        <v>1788</v>
      </c>
      <c r="B1586" t="s">
        <v>1772</v>
      </c>
      <c r="C1586">
        <v>319.3</v>
      </c>
      <c r="D1586">
        <v>0.35</v>
      </c>
    </row>
    <row r="1587" spans="1:6" x14ac:dyDescent="0.3">
      <c r="A1587" t="s">
        <v>1789</v>
      </c>
      <c r="B1587" t="s">
        <v>1772</v>
      </c>
      <c r="C1587">
        <v>50</v>
      </c>
      <c r="D1587">
        <v>0.5</v>
      </c>
    </row>
    <row r="1588" spans="1:6" x14ac:dyDescent="0.3">
      <c r="A1588" t="s">
        <v>1790</v>
      </c>
      <c r="B1588" t="s">
        <v>1772</v>
      </c>
      <c r="C1588">
        <v>50</v>
      </c>
      <c r="D1588">
        <v>0.4</v>
      </c>
    </row>
    <row r="1589" spans="1:6" x14ac:dyDescent="0.3">
      <c r="A1589" t="s">
        <v>1791</v>
      </c>
      <c r="B1589" t="s">
        <v>1772</v>
      </c>
      <c r="C1589">
        <v>1151.068</v>
      </c>
      <c r="D1589">
        <v>0.24747044570781221</v>
      </c>
      <c r="E1589">
        <v>617.91600000000005</v>
      </c>
      <c r="F1589">
        <v>0.3</v>
      </c>
    </row>
    <row r="1590" spans="1:6" x14ac:dyDescent="0.3">
      <c r="A1590" t="s">
        <v>1792</v>
      </c>
      <c r="B1590" t="s">
        <v>1772</v>
      </c>
      <c r="C1590">
        <v>78</v>
      </c>
      <c r="D1590">
        <v>0.5</v>
      </c>
    </row>
    <row r="1591" spans="1:6" x14ac:dyDescent="0.3">
      <c r="A1591" t="s">
        <v>1793</v>
      </c>
      <c r="B1591" t="s">
        <v>1772</v>
      </c>
      <c r="C1591">
        <v>26</v>
      </c>
      <c r="D1591">
        <v>0.36</v>
      </c>
    </row>
    <row r="1592" spans="1:6" x14ac:dyDescent="0.3">
      <c r="A1592" t="s">
        <v>1794</v>
      </c>
      <c r="B1592" t="s">
        <v>1772</v>
      </c>
      <c r="C1592">
        <v>20</v>
      </c>
      <c r="D1592">
        <v>0.5</v>
      </c>
    </row>
    <row r="1593" spans="1:6" x14ac:dyDescent="0.3">
      <c r="A1593" t="s">
        <v>1795</v>
      </c>
      <c r="B1593" t="s">
        <v>1772</v>
      </c>
      <c r="C1593">
        <v>390</v>
      </c>
      <c r="D1593">
        <v>0.38</v>
      </c>
      <c r="E1593">
        <v>189</v>
      </c>
      <c r="F1593">
        <v>0.46</v>
      </c>
    </row>
    <row r="1594" spans="1:6" x14ac:dyDescent="0.3">
      <c r="A1594" t="s">
        <v>1796</v>
      </c>
      <c r="B1594" t="s">
        <v>1772</v>
      </c>
      <c r="C1594">
        <v>81.5</v>
      </c>
      <c r="D1594">
        <v>0.42</v>
      </c>
    </row>
    <row r="1595" spans="1:6" x14ac:dyDescent="0.3">
      <c r="A1595" t="s">
        <v>1797</v>
      </c>
      <c r="B1595" t="s">
        <v>1772</v>
      </c>
      <c r="C1595">
        <v>78</v>
      </c>
      <c r="D1595">
        <v>0.4</v>
      </c>
    </row>
    <row r="1596" spans="1:6" x14ac:dyDescent="0.3">
      <c r="A1596" t="s">
        <v>1798</v>
      </c>
      <c r="B1596" t="s">
        <v>1772</v>
      </c>
      <c r="C1596">
        <v>178.3</v>
      </c>
      <c r="D1596">
        <v>0.44</v>
      </c>
    </row>
    <row r="1597" spans="1:6" x14ac:dyDescent="0.3">
      <c r="A1597" t="s">
        <v>1799</v>
      </c>
      <c r="B1597" t="s">
        <v>1772</v>
      </c>
      <c r="C1597">
        <v>55</v>
      </c>
      <c r="D1597">
        <v>0.42699999999999999</v>
      </c>
    </row>
    <row r="1598" spans="1:6" x14ac:dyDescent="0.3">
      <c r="A1598" t="s">
        <v>1800</v>
      </c>
      <c r="B1598" t="s">
        <v>1772</v>
      </c>
      <c r="C1598">
        <v>65</v>
      </c>
      <c r="D1598">
        <v>0.35</v>
      </c>
    </row>
    <row r="1599" spans="1:6" x14ac:dyDescent="0.3">
      <c r="A1599" t="s">
        <v>1801</v>
      </c>
      <c r="B1599" t="s">
        <v>1772</v>
      </c>
      <c r="C1599">
        <v>258.5</v>
      </c>
      <c r="D1599">
        <v>0.2</v>
      </c>
      <c r="E1599">
        <v>69.7</v>
      </c>
      <c r="F1599">
        <v>0.2</v>
      </c>
    </row>
    <row r="1600" spans="1:6" x14ac:dyDescent="0.3">
      <c r="A1600" t="s">
        <v>1802</v>
      </c>
      <c r="B1600" t="s">
        <v>1772</v>
      </c>
      <c r="C1600">
        <v>100</v>
      </c>
      <c r="D1600">
        <v>0.4</v>
      </c>
    </row>
    <row r="1601" spans="1:6" x14ac:dyDescent="0.3">
      <c r="A1601" t="s">
        <v>1803</v>
      </c>
      <c r="B1601" t="s">
        <v>1772</v>
      </c>
      <c r="C1601">
        <v>20</v>
      </c>
      <c r="D1601">
        <v>0.41</v>
      </c>
    </row>
    <row r="1602" spans="1:6" x14ac:dyDescent="0.3">
      <c r="A1602" t="s">
        <v>1804</v>
      </c>
      <c r="B1602" t="s">
        <v>1772</v>
      </c>
      <c r="C1602">
        <v>0.15</v>
      </c>
      <c r="D1602">
        <v>2</v>
      </c>
    </row>
    <row r="1603" spans="1:6" x14ac:dyDescent="0.3">
      <c r="A1603" t="s">
        <v>1805</v>
      </c>
      <c r="B1603" t="s">
        <v>1772</v>
      </c>
      <c r="C1603">
        <v>5.1360000000000001</v>
      </c>
      <c r="D1603">
        <v>1.3499065420560747</v>
      </c>
    </row>
    <row r="1604" spans="1:6" x14ac:dyDescent="0.3">
      <c r="A1604" t="s">
        <v>1806</v>
      </c>
      <c r="B1604" t="s">
        <v>1772</v>
      </c>
      <c r="C1604">
        <v>314</v>
      </c>
      <c r="D1604">
        <v>0.27</v>
      </c>
    </row>
    <row r="1605" spans="1:6" x14ac:dyDescent="0.3">
      <c r="A1605" t="s">
        <v>1807</v>
      </c>
      <c r="B1605" t="s">
        <v>1772</v>
      </c>
      <c r="C1605">
        <v>368</v>
      </c>
      <c r="D1605">
        <v>0.38</v>
      </c>
    </row>
    <row r="1606" spans="1:6" x14ac:dyDescent="0.3">
      <c r="A1606" t="s">
        <v>1808</v>
      </c>
      <c r="B1606" t="s">
        <v>1772</v>
      </c>
      <c r="C1606">
        <v>1030</v>
      </c>
      <c r="D1606">
        <v>0.37</v>
      </c>
    </row>
    <row r="1607" spans="1:6" x14ac:dyDescent="0.3">
      <c r="A1607" t="s">
        <v>1809</v>
      </c>
      <c r="B1607" t="s">
        <v>1772</v>
      </c>
      <c r="C1607">
        <v>807</v>
      </c>
      <c r="D1607">
        <v>0.47</v>
      </c>
    </row>
    <row r="1608" spans="1:6" x14ac:dyDescent="0.3">
      <c r="A1608" t="s">
        <v>1810</v>
      </c>
      <c r="B1608" t="s">
        <v>1772</v>
      </c>
      <c r="C1608">
        <v>70.590360000000004</v>
      </c>
      <c r="D1608">
        <v>0.29399999999999998</v>
      </c>
    </row>
    <row r="1609" spans="1:6" x14ac:dyDescent="0.3">
      <c r="A1609" t="s">
        <v>1811</v>
      </c>
      <c r="B1609" t="s">
        <v>1772</v>
      </c>
      <c r="C1609">
        <v>32.5</v>
      </c>
      <c r="D1609">
        <v>0.61</v>
      </c>
    </row>
    <row r="1610" spans="1:6" x14ac:dyDescent="0.3">
      <c r="A1610" t="s">
        <v>1812</v>
      </c>
      <c r="B1610" t="s">
        <v>1772</v>
      </c>
      <c r="C1610">
        <v>26</v>
      </c>
      <c r="D1610">
        <v>0.35</v>
      </c>
    </row>
    <row r="1611" spans="1:6" x14ac:dyDescent="0.3">
      <c r="A1611" t="s">
        <v>1813</v>
      </c>
      <c r="B1611" t="s">
        <v>1772</v>
      </c>
      <c r="C1611">
        <v>123</v>
      </c>
      <c r="D1611">
        <v>0.35</v>
      </c>
    </row>
    <row r="1612" spans="1:6" x14ac:dyDescent="0.3">
      <c r="A1612" t="s">
        <v>1814</v>
      </c>
      <c r="B1612" t="s">
        <v>1772</v>
      </c>
      <c r="C1612">
        <v>2940</v>
      </c>
      <c r="D1612">
        <v>0.51860544217687066</v>
      </c>
    </row>
    <row r="1613" spans="1:6" x14ac:dyDescent="0.3">
      <c r="A1613" t="s">
        <v>1815</v>
      </c>
      <c r="B1613" t="s">
        <v>1772</v>
      </c>
      <c r="C1613">
        <v>225</v>
      </c>
      <c r="D1613">
        <v>0.4</v>
      </c>
    </row>
    <row r="1614" spans="1:6" x14ac:dyDescent="0.3">
      <c r="A1614" t="s">
        <v>1816</v>
      </c>
      <c r="B1614" t="s">
        <v>1772</v>
      </c>
      <c r="C1614">
        <v>968</v>
      </c>
      <c r="D1614">
        <v>0.21660123966942146</v>
      </c>
      <c r="E1614">
        <v>353</v>
      </c>
      <c r="F1614">
        <v>0.27</v>
      </c>
    </row>
    <row r="1615" spans="1:6" x14ac:dyDescent="0.3">
      <c r="A1615" t="s">
        <v>1817</v>
      </c>
      <c r="B1615" t="s">
        <v>1772</v>
      </c>
      <c r="C1615">
        <v>593.70800000000008</v>
      </c>
      <c r="D1615">
        <v>0.35999999999999993</v>
      </c>
      <c r="E1615">
        <v>215.8</v>
      </c>
      <c r="F1615">
        <v>0.36</v>
      </c>
    </row>
    <row r="1616" spans="1:6" x14ac:dyDescent="0.3">
      <c r="A1616" t="s">
        <v>1818</v>
      </c>
      <c r="B1616" t="s">
        <v>1772</v>
      </c>
      <c r="C1616">
        <v>751.59400000000005</v>
      </c>
      <c r="D1616">
        <v>0.33281127842957769</v>
      </c>
      <c r="E1616">
        <v>180.1</v>
      </c>
      <c r="F1616">
        <v>0.31</v>
      </c>
    </row>
    <row r="1617" spans="1:6" x14ac:dyDescent="0.3">
      <c r="A1617" t="s">
        <v>1819</v>
      </c>
      <c r="B1617" t="s">
        <v>1772</v>
      </c>
      <c r="C1617">
        <v>7.17</v>
      </c>
      <c r="D1617">
        <v>1.59</v>
      </c>
    </row>
    <row r="1618" spans="1:6" x14ac:dyDescent="0.3">
      <c r="A1618" t="s">
        <v>1820</v>
      </c>
      <c r="B1618" t="s">
        <v>1821</v>
      </c>
      <c r="C1618">
        <v>2.2469999999999999</v>
      </c>
      <c r="D1618">
        <v>4.138851802403205</v>
      </c>
    </row>
    <row r="1619" spans="1:6" x14ac:dyDescent="0.3">
      <c r="A1619" t="s">
        <v>1822</v>
      </c>
      <c r="B1619" t="s">
        <v>1821</v>
      </c>
      <c r="C1619">
        <v>276.95099999999996</v>
      </c>
      <c r="D1619">
        <v>1.6833802369372199</v>
      </c>
    </row>
    <row r="1620" spans="1:6" x14ac:dyDescent="0.3">
      <c r="A1620" t="s">
        <v>1823</v>
      </c>
      <c r="B1620" t="s">
        <v>1821</v>
      </c>
      <c r="C1620">
        <v>378.892</v>
      </c>
      <c r="D1620">
        <v>1.32</v>
      </c>
      <c r="E1620">
        <v>339.13299999999998</v>
      </c>
      <c r="F1620">
        <v>0.95</v>
      </c>
    </row>
    <row r="1621" spans="1:6" x14ac:dyDescent="0.3">
      <c r="A1621" t="s">
        <v>1824</v>
      </c>
      <c r="B1621" t="s">
        <v>1821</v>
      </c>
      <c r="C1621">
        <v>726</v>
      </c>
      <c r="D1621">
        <v>0.121</v>
      </c>
    </row>
    <row r="1622" spans="1:6" x14ac:dyDescent="0.3">
      <c r="A1622" t="s">
        <v>1825</v>
      </c>
      <c r="B1622" t="s">
        <v>1821</v>
      </c>
      <c r="C1622">
        <v>12.496</v>
      </c>
      <c r="D1622">
        <v>1.3731041933418693</v>
      </c>
    </row>
    <row r="1623" spans="1:6" x14ac:dyDescent="0.3">
      <c r="A1623" t="s">
        <v>1826</v>
      </c>
      <c r="B1623" t="s">
        <v>1821</v>
      </c>
      <c r="C1623">
        <v>13.478</v>
      </c>
      <c r="D1623">
        <v>0.86066181926101804</v>
      </c>
    </row>
    <row r="1624" spans="1:6" x14ac:dyDescent="0.3">
      <c r="A1624" t="s">
        <v>1827</v>
      </c>
      <c r="B1624" t="s">
        <v>1821</v>
      </c>
      <c r="C1624">
        <v>251.07999999999998</v>
      </c>
      <c r="D1624">
        <v>1.7450947905050185</v>
      </c>
    </row>
    <row r="1625" spans="1:6" x14ac:dyDescent="0.3">
      <c r="A1625" t="s">
        <v>1828</v>
      </c>
      <c r="B1625" t="s">
        <v>1821</v>
      </c>
      <c r="C1625">
        <v>495.65600000000001</v>
      </c>
      <c r="D1625">
        <v>2.5299999999999998</v>
      </c>
      <c r="E1625">
        <v>430.53899999999999</v>
      </c>
      <c r="F1625">
        <v>1.83</v>
      </c>
    </row>
    <row r="1626" spans="1:6" x14ac:dyDescent="0.3">
      <c r="A1626" t="s">
        <v>1829</v>
      </c>
      <c r="B1626" t="s">
        <v>1821</v>
      </c>
      <c r="C1626">
        <v>455.67700000000002</v>
      </c>
      <c r="D1626">
        <v>1.5057582234784728</v>
      </c>
    </row>
    <row r="1627" spans="1:6" x14ac:dyDescent="0.3">
      <c r="A1627" t="s">
        <v>1830</v>
      </c>
      <c r="B1627" t="s">
        <v>1821</v>
      </c>
      <c r="C1627">
        <v>549.34199999999998</v>
      </c>
      <c r="D1627">
        <v>1.88</v>
      </c>
      <c r="E1627">
        <v>378.75099999999998</v>
      </c>
      <c r="F1627">
        <v>1.68</v>
      </c>
    </row>
    <row r="1628" spans="1:6" x14ac:dyDescent="0.3">
      <c r="A1628" t="s">
        <v>1831</v>
      </c>
      <c r="B1628" t="s">
        <v>1821</v>
      </c>
      <c r="C1628">
        <v>96.602000000000004</v>
      </c>
      <c r="D1628">
        <v>1.4050603507173764</v>
      </c>
    </row>
    <row r="1629" spans="1:6" x14ac:dyDescent="0.3">
      <c r="A1629" t="s">
        <v>1832</v>
      </c>
      <c r="B1629" t="s">
        <v>1833</v>
      </c>
      <c r="C1629">
        <v>13</v>
      </c>
      <c r="D1629">
        <v>0.2</v>
      </c>
    </row>
    <row r="1630" spans="1:6" x14ac:dyDescent="0.3">
      <c r="A1630" t="s">
        <v>1834</v>
      </c>
      <c r="B1630" t="s">
        <v>1833</v>
      </c>
      <c r="C1630">
        <v>7.2138999999999998</v>
      </c>
      <c r="D1630">
        <v>1.75</v>
      </c>
    </row>
    <row r="1631" spans="1:6" x14ac:dyDescent="0.3">
      <c r="A1631" t="s">
        <v>1835</v>
      </c>
      <c r="B1631" t="s">
        <v>1833</v>
      </c>
      <c r="C1631">
        <v>12.3</v>
      </c>
      <c r="D1631">
        <v>1.47</v>
      </c>
    </row>
    <row r="1632" spans="1:6" x14ac:dyDescent="0.3">
      <c r="A1632" t="s">
        <v>1836</v>
      </c>
      <c r="B1632" t="s">
        <v>1833</v>
      </c>
      <c r="C1632">
        <v>3.3635000000000002</v>
      </c>
      <c r="D1632">
        <v>1.57</v>
      </c>
    </row>
    <row r="1633" spans="1:6" x14ac:dyDescent="0.3">
      <c r="A1633" t="s">
        <v>1837</v>
      </c>
      <c r="B1633" t="s">
        <v>1833</v>
      </c>
      <c r="C1633">
        <v>202.13800000000001</v>
      </c>
      <c r="D1633">
        <v>1.2195054863509089</v>
      </c>
      <c r="E1633">
        <v>51.280999999999999</v>
      </c>
      <c r="F1633">
        <v>1.6006688637117061</v>
      </c>
    </row>
    <row r="1634" spans="1:6" x14ac:dyDescent="0.3">
      <c r="A1634" t="s">
        <v>1838</v>
      </c>
      <c r="B1634" t="s">
        <v>1833</v>
      </c>
      <c r="C1634">
        <v>4.4960000000000004</v>
      </c>
      <c r="D1634">
        <v>0.34345640569395014</v>
      </c>
    </row>
    <row r="1635" spans="1:6" x14ac:dyDescent="0.3">
      <c r="A1635" t="s">
        <v>1839</v>
      </c>
      <c r="B1635" t="s">
        <v>1833</v>
      </c>
      <c r="C1635">
        <v>10</v>
      </c>
      <c r="D1635">
        <v>3</v>
      </c>
    </row>
    <row r="1636" spans="1:6" x14ac:dyDescent="0.3">
      <c r="A1636" t="s">
        <v>1840</v>
      </c>
      <c r="B1636" t="s">
        <v>1841</v>
      </c>
      <c r="C1636">
        <v>52.649000000000001</v>
      </c>
      <c r="D1636">
        <v>0.79</v>
      </c>
    </row>
    <row r="1637" spans="1:6" x14ac:dyDescent="0.3">
      <c r="A1637" t="s">
        <v>1842</v>
      </c>
      <c r="B1637" t="s">
        <v>1841</v>
      </c>
      <c r="C1637">
        <v>218</v>
      </c>
      <c r="D1637">
        <v>0.73</v>
      </c>
    </row>
    <row r="1638" spans="1:6" x14ac:dyDescent="0.3">
      <c r="A1638" t="s">
        <v>1843</v>
      </c>
      <c r="B1638" t="s">
        <v>1841</v>
      </c>
      <c r="C1638">
        <v>126</v>
      </c>
      <c r="D1638">
        <v>0.64</v>
      </c>
    </row>
    <row r="1639" spans="1:6" x14ac:dyDescent="0.3">
      <c r="A1639" t="s">
        <v>1844</v>
      </c>
      <c r="B1639" t="s">
        <v>1845</v>
      </c>
      <c r="C1639">
        <v>18</v>
      </c>
      <c r="D1639">
        <v>0.6</v>
      </c>
    </row>
    <row r="1640" spans="1:6" x14ac:dyDescent="0.3">
      <c r="A1640" t="s">
        <v>1846</v>
      </c>
      <c r="B1640" t="s">
        <v>1845</v>
      </c>
      <c r="C1640">
        <v>4.3</v>
      </c>
      <c r="D1640">
        <v>0.6</v>
      </c>
    </row>
    <row r="1641" spans="1:6" x14ac:dyDescent="0.3">
      <c r="A1641" t="s">
        <v>1847</v>
      </c>
      <c r="B1641" t="s">
        <v>1845</v>
      </c>
      <c r="C1641">
        <v>1.8</v>
      </c>
      <c r="D1641">
        <v>2.19</v>
      </c>
    </row>
    <row r="1642" spans="1:6" x14ac:dyDescent="0.3">
      <c r="A1642" t="s">
        <v>1848</v>
      </c>
      <c r="B1642" t="s">
        <v>1845</v>
      </c>
      <c r="C1642">
        <v>90</v>
      </c>
      <c r="D1642">
        <v>0.3</v>
      </c>
    </row>
    <row r="1643" spans="1:6" x14ac:dyDescent="0.3">
      <c r="A1643" t="s">
        <v>1849</v>
      </c>
      <c r="B1643" t="s">
        <v>1845</v>
      </c>
      <c r="C1643">
        <v>335</v>
      </c>
      <c r="D1643">
        <v>0.5</v>
      </c>
    </row>
    <row r="1644" spans="1:6" x14ac:dyDescent="0.3">
      <c r="A1644" t="s">
        <v>1850</v>
      </c>
      <c r="B1644" t="s">
        <v>1845</v>
      </c>
      <c r="C1644">
        <v>5.9</v>
      </c>
      <c r="D1644">
        <v>1</v>
      </c>
    </row>
    <row r="1645" spans="1:6" x14ac:dyDescent="0.3">
      <c r="A1645" t="s">
        <v>1851</v>
      </c>
      <c r="B1645" t="s">
        <v>1845</v>
      </c>
      <c r="C1645">
        <v>20</v>
      </c>
      <c r="D1645">
        <v>0.7</v>
      </c>
    </row>
    <row r="1646" spans="1:6" x14ac:dyDescent="0.3">
      <c r="A1646" t="s">
        <v>1852</v>
      </c>
      <c r="B1646" t="s">
        <v>1845</v>
      </c>
      <c r="C1646">
        <v>0.3</v>
      </c>
      <c r="D1646">
        <v>0.6</v>
      </c>
    </row>
    <row r="1647" spans="1:6" x14ac:dyDescent="0.3">
      <c r="A1647" t="s">
        <v>1853</v>
      </c>
      <c r="B1647" t="s">
        <v>1845</v>
      </c>
      <c r="C1647">
        <v>1.8</v>
      </c>
      <c r="D1647">
        <v>1.17</v>
      </c>
    </row>
    <row r="1648" spans="1:6" x14ac:dyDescent="0.3">
      <c r="A1648" t="s">
        <v>1854</v>
      </c>
      <c r="B1648" t="s">
        <v>1845</v>
      </c>
      <c r="C1648">
        <v>500</v>
      </c>
      <c r="D1648">
        <v>0.35</v>
      </c>
    </row>
    <row r="1649" spans="1:6" x14ac:dyDescent="0.3">
      <c r="A1649" t="s">
        <v>1855</v>
      </c>
      <c r="B1649" t="s">
        <v>1845</v>
      </c>
      <c r="C1649">
        <v>12</v>
      </c>
      <c r="D1649">
        <v>0.2</v>
      </c>
    </row>
    <row r="1650" spans="1:6" x14ac:dyDescent="0.3">
      <c r="A1650" t="s">
        <v>1856</v>
      </c>
      <c r="B1650" t="s">
        <v>1845</v>
      </c>
      <c r="C1650">
        <v>431</v>
      </c>
      <c r="D1650">
        <v>0.55000000000000004</v>
      </c>
    </row>
    <row r="1651" spans="1:6" x14ac:dyDescent="0.3">
      <c r="A1651" t="s">
        <v>1857</v>
      </c>
      <c r="B1651" t="s">
        <v>1845</v>
      </c>
      <c r="C1651">
        <v>432.7</v>
      </c>
      <c r="D1651">
        <v>0.15902241737924658</v>
      </c>
    </row>
    <row r="1652" spans="1:6" x14ac:dyDescent="0.3">
      <c r="A1652" t="s">
        <v>1858</v>
      </c>
      <c r="B1652" t="s">
        <v>1845</v>
      </c>
      <c r="C1652">
        <v>12</v>
      </c>
      <c r="D1652">
        <v>0.75</v>
      </c>
    </row>
    <row r="1653" spans="1:6" x14ac:dyDescent="0.3">
      <c r="A1653" t="s">
        <v>1859</v>
      </c>
      <c r="B1653" t="s">
        <v>1845</v>
      </c>
      <c r="C1653">
        <v>150</v>
      </c>
      <c r="D1653">
        <v>0.35</v>
      </c>
    </row>
    <row r="1654" spans="1:6" x14ac:dyDescent="0.3">
      <c r="A1654" t="s">
        <v>1860</v>
      </c>
      <c r="B1654" t="s">
        <v>1845</v>
      </c>
      <c r="C1654">
        <v>100</v>
      </c>
      <c r="D1654">
        <v>0.25</v>
      </c>
      <c r="E1654">
        <v>27</v>
      </c>
      <c r="F1654">
        <v>0.26</v>
      </c>
    </row>
    <row r="1655" spans="1:6" x14ac:dyDescent="0.3">
      <c r="A1655" t="s">
        <v>1861</v>
      </c>
      <c r="B1655" t="s">
        <v>1862</v>
      </c>
      <c r="C1655">
        <v>310.5</v>
      </c>
      <c r="D1655">
        <v>3.2000000000000001E-2</v>
      </c>
    </row>
    <row r="1656" spans="1:6" x14ac:dyDescent="0.3">
      <c r="A1656" t="s">
        <v>1863</v>
      </c>
      <c r="B1656" t="s">
        <v>1862</v>
      </c>
      <c r="C1656">
        <v>5</v>
      </c>
      <c r="D1656">
        <v>2.2000000000000002</v>
      </c>
    </row>
    <row r="1657" spans="1:6" x14ac:dyDescent="0.3">
      <c r="A1657" t="s">
        <v>1864</v>
      </c>
      <c r="B1657" t="s">
        <v>1862</v>
      </c>
      <c r="C1657">
        <v>722</v>
      </c>
      <c r="D1657">
        <v>0.46806094182825486</v>
      </c>
    </row>
    <row r="1658" spans="1:6" x14ac:dyDescent="0.3">
      <c r="A1658" t="s">
        <v>1865</v>
      </c>
      <c r="B1658" t="s">
        <v>1862</v>
      </c>
      <c r="C1658">
        <v>10</v>
      </c>
      <c r="D1658">
        <v>4.4000000000000004</v>
      </c>
    </row>
    <row r="1659" spans="1:6" x14ac:dyDescent="0.3">
      <c r="A1659" t="s">
        <v>1866</v>
      </c>
      <c r="B1659" t="s">
        <v>1862</v>
      </c>
      <c r="C1659">
        <v>31.2</v>
      </c>
      <c r="D1659">
        <v>0.11</v>
      </c>
    </row>
    <row r="1660" spans="1:6" x14ac:dyDescent="0.3">
      <c r="A1660" t="s">
        <v>1867</v>
      </c>
      <c r="B1660" t="s">
        <v>1862</v>
      </c>
      <c r="C1660">
        <v>1.3</v>
      </c>
      <c r="D1660">
        <v>2.63</v>
      </c>
    </row>
    <row r="1661" spans="1:6" x14ac:dyDescent="0.3">
      <c r="A1661" t="s">
        <v>1868</v>
      </c>
      <c r="B1661" t="s">
        <v>1862</v>
      </c>
      <c r="C1661">
        <v>3.5</v>
      </c>
      <c r="D1661">
        <v>3</v>
      </c>
    </row>
    <row r="1662" spans="1:6" x14ac:dyDescent="0.3">
      <c r="A1662" t="s">
        <v>1869</v>
      </c>
      <c r="B1662" t="s">
        <v>1862</v>
      </c>
      <c r="C1662">
        <v>13</v>
      </c>
      <c r="D1662">
        <v>2.83</v>
      </c>
    </row>
    <row r="1663" spans="1:6" x14ac:dyDescent="0.3">
      <c r="A1663" t="s">
        <v>1870</v>
      </c>
      <c r="B1663" t="s">
        <v>1862</v>
      </c>
      <c r="C1663">
        <v>4.7</v>
      </c>
      <c r="D1663">
        <v>0.7</v>
      </c>
    </row>
    <row r="1664" spans="1:6" x14ac:dyDescent="0.3">
      <c r="A1664" t="s">
        <v>1871</v>
      </c>
      <c r="B1664" t="s">
        <v>1862</v>
      </c>
      <c r="C1664">
        <v>43.4</v>
      </c>
      <c r="D1664">
        <v>1.1902995391705067</v>
      </c>
    </row>
    <row r="1665" spans="1:4" x14ac:dyDescent="0.3">
      <c r="A1665" t="s">
        <v>1872</v>
      </c>
      <c r="B1665" t="s">
        <v>1862</v>
      </c>
      <c r="C1665">
        <v>288</v>
      </c>
      <c r="D1665">
        <v>0.70972222222222225</v>
      </c>
    </row>
    <row r="1666" spans="1:4" x14ac:dyDescent="0.3">
      <c r="A1666" t="s">
        <v>1873</v>
      </c>
      <c r="B1666" t="s">
        <v>1862</v>
      </c>
      <c r="C1666">
        <v>19.283000000000001</v>
      </c>
      <c r="D1666">
        <v>0.28999999999999998</v>
      </c>
    </row>
    <row r="1667" spans="1:4" x14ac:dyDescent="0.3">
      <c r="A1667" t="s">
        <v>1874</v>
      </c>
      <c r="B1667" t="s">
        <v>1862</v>
      </c>
      <c r="C1667">
        <v>23.073807692307692</v>
      </c>
      <c r="D1667">
        <v>1.1354866240275772</v>
      </c>
    </row>
    <row r="1668" spans="1:4" x14ac:dyDescent="0.3">
      <c r="A1668" t="s">
        <v>1875</v>
      </c>
      <c r="B1668" t="s">
        <v>1862</v>
      </c>
      <c r="C1668">
        <v>14.2</v>
      </c>
      <c r="D1668">
        <v>1.7</v>
      </c>
    </row>
    <row r="1669" spans="1:4" x14ac:dyDescent="0.3">
      <c r="A1669" t="s">
        <v>1876</v>
      </c>
      <c r="B1669" t="s">
        <v>1862</v>
      </c>
      <c r="C1669">
        <v>147.72800000000001</v>
      </c>
      <c r="D1669">
        <v>0.28699999999999998</v>
      </c>
    </row>
    <row r="1670" spans="1:4" x14ac:dyDescent="0.3">
      <c r="A1670" t="s">
        <v>1877</v>
      </c>
      <c r="B1670" t="s">
        <v>1862</v>
      </c>
      <c r="C1670">
        <v>1.4</v>
      </c>
      <c r="D1670">
        <v>0.5</v>
      </c>
    </row>
    <row r="1671" spans="1:4" x14ac:dyDescent="0.3">
      <c r="A1671" t="s">
        <v>1878</v>
      </c>
      <c r="B1671" t="s">
        <v>1862</v>
      </c>
      <c r="C1671">
        <v>800</v>
      </c>
      <c r="D1671">
        <v>0.5</v>
      </c>
    </row>
    <row r="1672" spans="1:4" x14ac:dyDescent="0.3">
      <c r="A1672" t="s">
        <v>1879</v>
      </c>
      <c r="B1672" t="s">
        <v>1862</v>
      </c>
      <c r="C1672">
        <v>6.9</v>
      </c>
      <c r="D1672">
        <v>3.16</v>
      </c>
    </row>
    <row r="1673" spans="1:4" x14ac:dyDescent="0.3">
      <c r="A1673" t="s">
        <v>1880</v>
      </c>
      <c r="B1673" t="s">
        <v>1862</v>
      </c>
      <c r="C1673">
        <v>376.27027199999998</v>
      </c>
      <c r="D1673">
        <v>0.14000000000000001</v>
      </c>
    </row>
    <row r="1674" spans="1:4" x14ac:dyDescent="0.3">
      <c r="A1674" t="s">
        <v>1881</v>
      </c>
      <c r="B1674" t="s">
        <v>1862</v>
      </c>
      <c r="C1674">
        <v>250</v>
      </c>
      <c r="D1674">
        <v>1.4</v>
      </c>
    </row>
    <row r="1675" spans="1:4" x14ac:dyDescent="0.3">
      <c r="A1675" t="s">
        <v>1882</v>
      </c>
      <c r="B1675" t="s">
        <v>1862</v>
      </c>
      <c r="C1675">
        <v>1</v>
      </c>
      <c r="D1675">
        <v>6.4</v>
      </c>
    </row>
    <row r="1676" spans="1:4" x14ac:dyDescent="0.3">
      <c r="A1676" t="s">
        <v>1883</v>
      </c>
      <c r="B1676" t="s">
        <v>1862</v>
      </c>
      <c r="C1676">
        <v>10</v>
      </c>
      <c r="D1676">
        <v>1.08</v>
      </c>
    </row>
    <row r="1677" spans="1:4" x14ac:dyDescent="0.3">
      <c r="A1677" t="s">
        <v>1884</v>
      </c>
      <c r="B1677" t="s">
        <v>1862</v>
      </c>
      <c r="C1677">
        <v>0.94</v>
      </c>
      <c r="D1677">
        <v>3.86</v>
      </c>
    </row>
    <row r="1678" spans="1:4" x14ac:dyDescent="0.3">
      <c r="A1678" t="s">
        <v>1885</v>
      </c>
      <c r="B1678" t="s">
        <v>1862</v>
      </c>
      <c r="C1678">
        <v>6.4</v>
      </c>
      <c r="D1678">
        <v>1.71</v>
      </c>
    </row>
    <row r="1679" spans="1:4" x14ac:dyDescent="0.3">
      <c r="A1679" t="s">
        <v>1886</v>
      </c>
      <c r="B1679" t="s">
        <v>1862</v>
      </c>
      <c r="C1679">
        <v>27.189149999999998</v>
      </c>
      <c r="D1679">
        <v>0.32205262797843986</v>
      </c>
    </row>
    <row r="1680" spans="1:4" x14ac:dyDescent="0.3">
      <c r="A1680" t="s">
        <v>1887</v>
      </c>
      <c r="B1680" t="s">
        <v>1862</v>
      </c>
      <c r="C1680">
        <v>5</v>
      </c>
      <c r="D1680">
        <v>1.6</v>
      </c>
    </row>
    <row r="1681" spans="1:6" x14ac:dyDescent="0.3">
      <c r="A1681" t="s">
        <v>1888</v>
      </c>
      <c r="B1681" t="s">
        <v>1862</v>
      </c>
      <c r="C1681">
        <v>519</v>
      </c>
      <c r="D1681">
        <v>3.5000000000000003E-2</v>
      </c>
    </row>
    <row r="1682" spans="1:6" x14ac:dyDescent="0.3">
      <c r="A1682" t="s">
        <v>1889</v>
      </c>
      <c r="B1682" t="s">
        <v>1862</v>
      </c>
      <c r="C1682">
        <v>6</v>
      </c>
      <c r="D1682">
        <v>0.7</v>
      </c>
    </row>
    <row r="1683" spans="1:6" x14ac:dyDescent="0.3">
      <c r="A1683" t="s">
        <v>1890</v>
      </c>
      <c r="B1683" t="s">
        <v>1862</v>
      </c>
      <c r="C1683">
        <v>30</v>
      </c>
      <c r="D1683">
        <v>1</v>
      </c>
    </row>
    <row r="1684" spans="1:6" x14ac:dyDescent="0.3">
      <c r="A1684" t="s">
        <v>1891</v>
      </c>
      <c r="B1684" t="s">
        <v>1862</v>
      </c>
      <c r="C1684">
        <v>592.8900000000001</v>
      </c>
      <c r="D1684">
        <v>0.18358734335205515</v>
      </c>
    </row>
    <row r="1685" spans="1:6" x14ac:dyDescent="0.3">
      <c r="A1685" t="s">
        <v>1892</v>
      </c>
      <c r="B1685" t="s">
        <v>1862</v>
      </c>
      <c r="C1685">
        <v>492.41399999999999</v>
      </c>
      <c r="D1685">
        <v>0.32412380639055749</v>
      </c>
      <c r="E1685">
        <v>140.06800000000001</v>
      </c>
      <c r="F1685">
        <v>0.28000000000000003</v>
      </c>
    </row>
    <row r="1686" spans="1:6" x14ac:dyDescent="0.3">
      <c r="A1686" t="s">
        <v>1893</v>
      </c>
      <c r="B1686" t="s">
        <v>1862</v>
      </c>
      <c r="C1686">
        <v>0.5</v>
      </c>
      <c r="D1686">
        <v>2.1</v>
      </c>
    </row>
    <row r="1687" spans="1:6" x14ac:dyDescent="0.3">
      <c r="A1687" t="s">
        <v>1894</v>
      </c>
      <c r="B1687" t="s">
        <v>1862</v>
      </c>
      <c r="C1687">
        <v>32</v>
      </c>
      <c r="D1687">
        <v>1.44</v>
      </c>
    </row>
    <row r="1688" spans="1:6" x14ac:dyDescent="0.3">
      <c r="A1688" t="s">
        <v>1895</v>
      </c>
      <c r="B1688" t="s">
        <v>1862</v>
      </c>
      <c r="C1688">
        <v>28</v>
      </c>
      <c r="D1688">
        <v>1.17</v>
      </c>
    </row>
    <row r="1689" spans="1:6" x14ac:dyDescent="0.3">
      <c r="A1689" t="s">
        <v>1896</v>
      </c>
      <c r="B1689" t="s">
        <v>1862</v>
      </c>
      <c r="C1689">
        <v>33</v>
      </c>
      <c r="D1689">
        <v>1.5</v>
      </c>
    </row>
    <row r="1690" spans="1:6" x14ac:dyDescent="0.3">
      <c r="A1690" t="s">
        <v>1897</v>
      </c>
      <c r="B1690" t="s">
        <v>1862</v>
      </c>
      <c r="C1690">
        <v>188</v>
      </c>
      <c r="D1690">
        <v>0.33191489361702126</v>
      </c>
    </row>
    <row r="1691" spans="1:6" x14ac:dyDescent="0.3">
      <c r="A1691" t="s">
        <v>1898</v>
      </c>
      <c r="B1691" t="s">
        <v>1862</v>
      </c>
      <c r="C1691">
        <v>164.8</v>
      </c>
      <c r="D1691">
        <v>0.13</v>
      </c>
      <c r="E1691">
        <v>39.200000000000003</v>
      </c>
      <c r="F1691">
        <v>0.15</v>
      </c>
    </row>
    <row r="1692" spans="1:6" x14ac:dyDescent="0.3">
      <c r="A1692" t="s">
        <v>1899</v>
      </c>
      <c r="B1692" t="s">
        <v>1862</v>
      </c>
      <c r="C1692">
        <v>12.92</v>
      </c>
      <c r="D1692">
        <v>0.63699690402476783</v>
      </c>
    </row>
    <row r="1693" spans="1:6" x14ac:dyDescent="0.3">
      <c r="A1693" t="s">
        <v>1900</v>
      </c>
      <c r="B1693" t="s">
        <v>1862</v>
      </c>
      <c r="C1693">
        <v>85.6</v>
      </c>
      <c r="D1693">
        <v>0.53738317757009346</v>
      </c>
    </row>
    <row r="1694" spans="1:6" x14ac:dyDescent="0.3">
      <c r="A1694" t="s">
        <v>1901</v>
      </c>
      <c r="B1694" t="s">
        <v>1862</v>
      </c>
      <c r="C1694">
        <v>6</v>
      </c>
      <c r="D1694">
        <v>2.8</v>
      </c>
    </row>
    <row r="1695" spans="1:6" x14ac:dyDescent="0.3">
      <c r="A1695" t="s">
        <v>1902</v>
      </c>
      <c r="B1695" t="s">
        <v>1862</v>
      </c>
      <c r="C1695">
        <v>178</v>
      </c>
      <c r="D1695">
        <v>0.5</v>
      </c>
    </row>
    <row r="1696" spans="1:6" x14ac:dyDescent="0.3">
      <c r="A1696" t="s">
        <v>1903</v>
      </c>
      <c r="B1696" t="s">
        <v>1862</v>
      </c>
      <c r="C1696">
        <v>1</v>
      </c>
      <c r="D1696">
        <v>1.06</v>
      </c>
    </row>
    <row r="1697" spans="1:4" x14ac:dyDescent="0.3">
      <c r="A1697" t="s">
        <v>1904</v>
      </c>
      <c r="B1697" t="s">
        <v>1862</v>
      </c>
      <c r="C1697">
        <v>13.8407</v>
      </c>
      <c r="D1697">
        <v>0.14000000000000001</v>
      </c>
    </row>
    <row r="1698" spans="1:4" x14ac:dyDescent="0.3">
      <c r="A1698" t="s">
        <v>1905</v>
      </c>
      <c r="B1698" t="s">
        <v>1862</v>
      </c>
      <c r="C1698">
        <v>2544</v>
      </c>
      <c r="D1698">
        <v>0.28999999999999998</v>
      </c>
    </row>
    <row r="1699" spans="1:4" x14ac:dyDescent="0.3">
      <c r="A1699" t="s">
        <v>1906</v>
      </c>
      <c r="B1699" t="s">
        <v>1862</v>
      </c>
      <c r="C1699">
        <v>215</v>
      </c>
      <c r="D1699">
        <v>0.51</v>
      </c>
    </row>
    <row r="1700" spans="1:4" x14ac:dyDescent="0.3">
      <c r="A1700" t="s">
        <v>1907</v>
      </c>
      <c r="B1700" t="s">
        <v>1862</v>
      </c>
      <c r="C1700">
        <v>1333.3333333333333</v>
      </c>
      <c r="D1700">
        <v>0.3</v>
      </c>
    </row>
    <row r="1701" spans="1:4" x14ac:dyDescent="0.3">
      <c r="A1701" t="s">
        <v>1908</v>
      </c>
      <c r="B1701" t="s">
        <v>1862</v>
      </c>
      <c r="C1701">
        <v>426.1</v>
      </c>
      <c r="D1701">
        <v>0.37</v>
      </c>
    </row>
    <row r="1702" spans="1:4" x14ac:dyDescent="0.3">
      <c r="A1702" t="s">
        <v>1909</v>
      </c>
      <c r="B1702" t="s">
        <v>1862</v>
      </c>
      <c r="C1702">
        <v>53.332999999999998</v>
      </c>
      <c r="D1702">
        <v>0.45500000000000002</v>
      </c>
    </row>
    <row r="1703" spans="1:4" x14ac:dyDescent="0.3">
      <c r="A1703" t="s">
        <v>1910</v>
      </c>
      <c r="B1703" t="s">
        <v>1862</v>
      </c>
      <c r="C1703">
        <v>0.32</v>
      </c>
      <c r="D1703">
        <v>5.81</v>
      </c>
    </row>
    <row r="1704" spans="1:4" x14ac:dyDescent="0.3">
      <c r="A1704" t="s">
        <v>1911</v>
      </c>
      <c r="B1704" t="s">
        <v>1862</v>
      </c>
      <c r="C1704">
        <v>44.5</v>
      </c>
      <c r="D1704">
        <v>1.1000000000000001</v>
      </c>
    </row>
    <row r="1705" spans="1:4" x14ac:dyDescent="0.3">
      <c r="A1705" t="s">
        <v>1912</v>
      </c>
      <c r="B1705" t="s">
        <v>1862</v>
      </c>
      <c r="C1705">
        <v>65.7</v>
      </c>
      <c r="D1705">
        <v>0.67</v>
      </c>
    </row>
    <row r="1706" spans="1:4" x14ac:dyDescent="0.3">
      <c r="A1706" t="s">
        <v>1913</v>
      </c>
      <c r="B1706" t="s">
        <v>1862</v>
      </c>
      <c r="C1706">
        <v>7.3</v>
      </c>
      <c r="D1706">
        <v>4.6900000000000004</v>
      </c>
    </row>
    <row r="1707" spans="1:4" x14ac:dyDescent="0.3">
      <c r="A1707" t="s">
        <v>1434</v>
      </c>
      <c r="B1707" t="s">
        <v>1862</v>
      </c>
      <c r="C1707">
        <v>5.8</v>
      </c>
      <c r="D1707">
        <v>2.7</v>
      </c>
    </row>
    <row r="1708" spans="1:4" x14ac:dyDescent="0.3">
      <c r="A1708" t="s">
        <v>1914</v>
      </c>
      <c r="B1708" t="s">
        <v>1862</v>
      </c>
      <c r="C1708">
        <v>1.1739999999999999</v>
      </c>
      <c r="D1708">
        <v>0.35</v>
      </c>
    </row>
    <row r="1709" spans="1:4" x14ac:dyDescent="0.3">
      <c r="A1709" t="s">
        <v>1915</v>
      </c>
      <c r="B1709" t="s">
        <v>1862</v>
      </c>
      <c r="C1709">
        <v>1315.7660000000001</v>
      </c>
      <c r="D1709">
        <v>0.82499999999999996</v>
      </c>
    </row>
    <row r="1710" spans="1:4" x14ac:dyDescent="0.3">
      <c r="A1710" t="s">
        <v>1916</v>
      </c>
      <c r="B1710" t="s">
        <v>1862</v>
      </c>
      <c r="C1710">
        <v>103.6</v>
      </c>
      <c r="D1710">
        <v>2.0699999999999998</v>
      </c>
    </row>
    <row r="1711" spans="1:4" x14ac:dyDescent="0.3">
      <c r="A1711" t="s">
        <v>1917</v>
      </c>
      <c r="B1711" t="s">
        <v>1862</v>
      </c>
      <c r="C1711">
        <v>123.39999999999999</v>
      </c>
      <c r="D1711">
        <v>0.87999999999999989</v>
      </c>
    </row>
    <row r="1712" spans="1:4" x14ac:dyDescent="0.3">
      <c r="A1712" t="s">
        <v>1918</v>
      </c>
      <c r="B1712" t="s">
        <v>1862</v>
      </c>
      <c r="C1712">
        <v>2.4249999999999998</v>
      </c>
      <c r="D1712">
        <v>4.5</v>
      </c>
    </row>
    <row r="1713" spans="1:6" x14ac:dyDescent="0.3">
      <c r="A1713" t="s">
        <v>1919</v>
      </c>
      <c r="B1713" t="s">
        <v>1862</v>
      </c>
      <c r="C1713">
        <v>25.2</v>
      </c>
      <c r="D1713">
        <v>2.838888888888889</v>
      </c>
    </row>
    <row r="1714" spans="1:6" x14ac:dyDescent="0.3">
      <c r="A1714" t="s">
        <v>1920</v>
      </c>
      <c r="B1714" t="s">
        <v>1862</v>
      </c>
      <c r="C1714">
        <v>122.19999999999999</v>
      </c>
      <c r="D1714">
        <v>0.90153846153846162</v>
      </c>
    </row>
    <row r="1715" spans="1:6" x14ac:dyDescent="0.3">
      <c r="A1715" t="s">
        <v>1921</v>
      </c>
      <c r="B1715" t="s">
        <v>1862</v>
      </c>
      <c r="C1715">
        <v>800</v>
      </c>
      <c r="D1715">
        <v>0.4</v>
      </c>
    </row>
    <row r="1716" spans="1:6" x14ac:dyDescent="0.3">
      <c r="A1716" t="s">
        <v>1922</v>
      </c>
      <c r="B1716" t="s">
        <v>1862</v>
      </c>
      <c r="C1716">
        <v>94.3</v>
      </c>
      <c r="D1716">
        <v>1.0641145281018027</v>
      </c>
    </row>
    <row r="1717" spans="1:6" x14ac:dyDescent="0.3">
      <c r="A1717" t="s">
        <v>1923</v>
      </c>
      <c r="B1717" t="s">
        <v>1862</v>
      </c>
      <c r="C1717">
        <v>1100</v>
      </c>
      <c r="D1717">
        <v>0.26</v>
      </c>
    </row>
    <row r="1718" spans="1:6" x14ac:dyDescent="0.3">
      <c r="A1718" t="s">
        <v>1924</v>
      </c>
      <c r="B1718" t="s">
        <v>1862</v>
      </c>
      <c r="C1718">
        <v>110</v>
      </c>
      <c r="D1718">
        <v>1.6</v>
      </c>
    </row>
    <row r="1719" spans="1:6" x14ac:dyDescent="0.3">
      <c r="A1719" t="s">
        <v>1925</v>
      </c>
      <c r="B1719" t="s">
        <v>1862</v>
      </c>
      <c r="C1719">
        <v>233</v>
      </c>
      <c r="D1719">
        <v>0.17</v>
      </c>
    </row>
    <row r="1720" spans="1:6" x14ac:dyDescent="0.3">
      <c r="A1720" t="s">
        <v>1926</v>
      </c>
      <c r="B1720" t="s">
        <v>1862</v>
      </c>
      <c r="C1720">
        <v>13.041</v>
      </c>
      <c r="D1720">
        <v>7.5999999999999998E-2</v>
      </c>
    </row>
    <row r="1721" spans="1:6" x14ac:dyDescent="0.3">
      <c r="A1721" t="s">
        <v>1927</v>
      </c>
      <c r="B1721" t="s">
        <v>1862</v>
      </c>
      <c r="C1721">
        <v>9.3000000000000007</v>
      </c>
      <c r="D1721">
        <v>2.46</v>
      </c>
    </row>
    <row r="1722" spans="1:6" x14ac:dyDescent="0.3">
      <c r="A1722" t="s">
        <v>1928</v>
      </c>
      <c r="B1722" t="s">
        <v>1862</v>
      </c>
      <c r="C1722">
        <v>2103.143</v>
      </c>
      <c r="D1722">
        <v>1.4507879207452845</v>
      </c>
      <c r="E1722">
        <v>703.35699999999997</v>
      </c>
      <c r="F1722">
        <v>1.7</v>
      </c>
    </row>
    <row r="1723" spans="1:6" x14ac:dyDescent="0.3">
      <c r="A1723" t="s">
        <v>1929</v>
      </c>
      <c r="B1723" t="s">
        <v>1862</v>
      </c>
      <c r="C1723">
        <v>2.9</v>
      </c>
      <c r="D1723">
        <v>3.9</v>
      </c>
    </row>
    <row r="1724" spans="1:6" x14ac:dyDescent="0.3">
      <c r="A1724" t="s">
        <v>1930</v>
      </c>
      <c r="B1724" t="s">
        <v>1862</v>
      </c>
      <c r="C1724">
        <v>9.6</v>
      </c>
      <c r="D1724">
        <v>1.48</v>
      </c>
    </row>
    <row r="1725" spans="1:6" x14ac:dyDescent="0.3">
      <c r="A1725" t="s">
        <v>1931</v>
      </c>
      <c r="B1725" t="s">
        <v>1862</v>
      </c>
      <c r="C1725">
        <v>10.25</v>
      </c>
      <c r="D1725">
        <v>0.99</v>
      </c>
    </row>
    <row r="1726" spans="1:6" x14ac:dyDescent="0.3">
      <c r="A1726" t="s">
        <v>1932</v>
      </c>
      <c r="B1726" t="s">
        <v>1862</v>
      </c>
      <c r="C1726">
        <v>331.1</v>
      </c>
      <c r="D1726">
        <v>0.47</v>
      </c>
    </row>
    <row r="1727" spans="1:6" x14ac:dyDescent="0.3">
      <c r="A1727" t="s">
        <v>1933</v>
      </c>
      <c r="B1727" t="s">
        <v>1862</v>
      </c>
      <c r="C1727">
        <v>2.2000000000000002</v>
      </c>
      <c r="D1727">
        <v>2.7</v>
      </c>
    </row>
    <row r="1728" spans="1:6" x14ac:dyDescent="0.3">
      <c r="A1728" t="s">
        <v>1934</v>
      </c>
      <c r="B1728" t="s">
        <v>1862</v>
      </c>
      <c r="C1728">
        <v>111.166</v>
      </c>
      <c r="D1728">
        <v>0.32100000000000001</v>
      </c>
    </row>
    <row r="1729" spans="1:6" x14ac:dyDescent="0.3">
      <c r="A1729" t="s">
        <v>1935</v>
      </c>
      <c r="B1729" t="s">
        <v>1862</v>
      </c>
      <c r="C1729">
        <v>113</v>
      </c>
      <c r="D1729">
        <v>1.08</v>
      </c>
    </row>
    <row r="1730" spans="1:6" x14ac:dyDescent="0.3">
      <c r="A1730" t="s">
        <v>1936</v>
      </c>
      <c r="B1730" t="s">
        <v>1862</v>
      </c>
      <c r="C1730">
        <v>2754</v>
      </c>
      <c r="D1730">
        <v>0.97</v>
      </c>
      <c r="E1730">
        <v>1439.5</v>
      </c>
      <c r="F1730">
        <v>1.05</v>
      </c>
    </row>
    <row r="1731" spans="1:6" x14ac:dyDescent="0.3">
      <c r="A1731" t="s">
        <v>1937</v>
      </c>
      <c r="B1731" t="s">
        <v>1862</v>
      </c>
      <c r="C1731">
        <v>143.4</v>
      </c>
      <c r="D1731">
        <v>0.75</v>
      </c>
    </row>
    <row r="1732" spans="1:6" x14ac:dyDescent="0.3">
      <c r="A1732" t="s">
        <v>1938</v>
      </c>
      <c r="B1732" t="s">
        <v>1862</v>
      </c>
      <c r="C1732">
        <v>20</v>
      </c>
      <c r="D1732">
        <v>1.27</v>
      </c>
    </row>
    <row r="1733" spans="1:6" x14ac:dyDescent="0.3">
      <c r="A1733" t="s">
        <v>1939</v>
      </c>
      <c r="B1733" t="s">
        <v>1862</v>
      </c>
      <c r="C1733">
        <v>84</v>
      </c>
      <c r="D1733">
        <v>1.36</v>
      </c>
    </row>
    <row r="1734" spans="1:6" x14ac:dyDescent="0.3">
      <c r="A1734" t="s">
        <v>1940</v>
      </c>
      <c r="B1734" t="s">
        <v>1862</v>
      </c>
      <c r="C1734">
        <v>0.1</v>
      </c>
      <c r="D1734">
        <v>2</v>
      </c>
    </row>
    <row r="1735" spans="1:6" x14ac:dyDescent="0.3">
      <c r="A1735" t="s">
        <v>1941</v>
      </c>
      <c r="B1735" t="s">
        <v>1862</v>
      </c>
      <c r="C1735">
        <v>1.18</v>
      </c>
      <c r="D1735">
        <v>9.8699999999999992</v>
      </c>
    </row>
    <row r="1736" spans="1:6" x14ac:dyDescent="0.3">
      <c r="A1736" t="s">
        <v>1942</v>
      </c>
      <c r="B1736" t="s">
        <v>1862</v>
      </c>
      <c r="C1736">
        <v>77.393000000000001</v>
      </c>
      <c r="D1736">
        <v>0.23699999999999999</v>
      </c>
    </row>
    <row r="1737" spans="1:6" x14ac:dyDescent="0.3">
      <c r="A1737" t="s">
        <v>1943</v>
      </c>
      <c r="B1737" t="s">
        <v>1862</v>
      </c>
      <c r="C1737">
        <v>1.6</v>
      </c>
      <c r="D1737">
        <v>0.7</v>
      </c>
    </row>
    <row r="1738" spans="1:6" x14ac:dyDescent="0.3">
      <c r="A1738" t="s">
        <v>1944</v>
      </c>
      <c r="B1738" t="s">
        <v>1862</v>
      </c>
      <c r="C1738">
        <v>83.6</v>
      </c>
      <c r="D1738">
        <v>0.1972488038277512</v>
      </c>
    </row>
    <row r="1739" spans="1:6" x14ac:dyDescent="0.3">
      <c r="A1739" t="s">
        <v>1945</v>
      </c>
      <c r="B1739" t="s">
        <v>1862</v>
      </c>
      <c r="C1739">
        <v>2.2999999999999998</v>
      </c>
      <c r="D1739">
        <v>2.56</v>
      </c>
    </row>
    <row r="1740" spans="1:6" x14ac:dyDescent="0.3">
      <c r="A1740" t="s">
        <v>1946</v>
      </c>
      <c r="B1740" t="s">
        <v>1862</v>
      </c>
      <c r="C1740">
        <v>82.8</v>
      </c>
      <c r="D1740">
        <v>0.15</v>
      </c>
    </row>
    <row r="1741" spans="1:6" x14ac:dyDescent="0.3">
      <c r="A1741" t="s">
        <v>1947</v>
      </c>
      <c r="B1741" t="s">
        <v>1862</v>
      </c>
      <c r="C1741">
        <v>106</v>
      </c>
      <c r="D1741">
        <v>1.5</v>
      </c>
    </row>
    <row r="1742" spans="1:6" x14ac:dyDescent="0.3">
      <c r="A1742" t="s">
        <v>1948</v>
      </c>
      <c r="B1742" t="s">
        <v>1862</v>
      </c>
      <c r="C1742">
        <v>0.7</v>
      </c>
      <c r="D1742">
        <v>4.4400000000000004</v>
      </c>
    </row>
    <row r="1743" spans="1:6" x14ac:dyDescent="0.3">
      <c r="A1743" t="s">
        <v>1949</v>
      </c>
      <c r="B1743" t="s">
        <v>1862</v>
      </c>
      <c r="C1743">
        <v>3</v>
      </c>
      <c r="D1743">
        <v>2.0299999999999998</v>
      </c>
    </row>
    <row r="1744" spans="1:6" x14ac:dyDescent="0.3">
      <c r="A1744" t="s">
        <v>1950</v>
      </c>
      <c r="B1744" t="s">
        <v>1862</v>
      </c>
      <c r="C1744">
        <v>3</v>
      </c>
      <c r="D1744">
        <v>1</v>
      </c>
    </row>
    <row r="1745" spans="1:6" x14ac:dyDescent="0.3">
      <c r="A1745" t="s">
        <v>1951</v>
      </c>
      <c r="B1745" t="s">
        <v>1862</v>
      </c>
      <c r="C1745">
        <v>51</v>
      </c>
      <c r="D1745">
        <v>0.9</v>
      </c>
    </row>
    <row r="1746" spans="1:6" x14ac:dyDescent="0.3">
      <c r="A1746" t="s">
        <v>1952</v>
      </c>
      <c r="B1746" t="s">
        <v>1862</v>
      </c>
      <c r="C1746">
        <v>130</v>
      </c>
      <c r="D1746">
        <v>0.1</v>
      </c>
    </row>
    <row r="1747" spans="1:6" x14ac:dyDescent="0.3">
      <c r="A1747" t="s">
        <v>1953</v>
      </c>
      <c r="B1747" t="s">
        <v>1862</v>
      </c>
      <c r="C1747">
        <v>12.5</v>
      </c>
      <c r="D1747">
        <v>1.21</v>
      </c>
    </row>
    <row r="1748" spans="1:6" x14ac:dyDescent="0.3">
      <c r="A1748" t="s">
        <v>1954</v>
      </c>
      <c r="B1748" t="s">
        <v>1955</v>
      </c>
      <c r="C1748">
        <v>1.4</v>
      </c>
      <c r="D1748">
        <v>1.7000000000000004</v>
      </c>
    </row>
    <row r="1749" spans="1:6" x14ac:dyDescent="0.3">
      <c r="A1749" t="s">
        <v>1956</v>
      </c>
      <c r="B1749" t="s">
        <v>1955</v>
      </c>
      <c r="C1749">
        <v>1</v>
      </c>
      <c r="D1749">
        <v>0.88</v>
      </c>
    </row>
    <row r="1750" spans="1:6" x14ac:dyDescent="0.3">
      <c r="A1750" t="s">
        <v>1957</v>
      </c>
      <c r="B1750" t="s">
        <v>1955</v>
      </c>
      <c r="C1750">
        <v>0.94</v>
      </c>
      <c r="D1750">
        <v>1.28</v>
      </c>
    </row>
    <row r="1751" spans="1:6" x14ac:dyDescent="0.3">
      <c r="A1751" t="s">
        <v>1958</v>
      </c>
      <c r="B1751" t="s">
        <v>1955</v>
      </c>
      <c r="C1751">
        <v>0.3</v>
      </c>
      <c r="D1751">
        <v>6.8199999999999994</v>
      </c>
    </row>
    <row r="1752" spans="1:6" x14ac:dyDescent="0.3">
      <c r="A1752" t="s">
        <v>1959</v>
      </c>
      <c r="B1752" t="s">
        <v>1955</v>
      </c>
      <c r="C1752">
        <v>2.1</v>
      </c>
      <c r="D1752">
        <v>0.33999999999999997</v>
      </c>
    </row>
    <row r="1753" spans="1:6" x14ac:dyDescent="0.3">
      <c r="A1753" t="s">
        <v>1960</v>
      </c>
      <c r="B1753" t="s">
        <v>1955</v>
      </c>
      <c r="C1753">
        <v>7.6651009999999999</v>
      </c>
      <c r="D1753">
        <v>1.1771905458258145</v>
      </c>
    </row>
    <row r="1754" spans="1:6" x14ac:dyDescent="0.3">
      <c r="A1754" t="s">
        <v>1961</v>
      </c>
      <c r="B1754" t="s">
        <v>1955</v>
      </c>
      <c r="C1754">
        <v>0.45</v>
      </c>
      <c r="D1754">
        <v>1.1000000000000001</v>
      </c>
    </row>
    <row r="1755" spans="1:6" x14ac:dyDescent="0.3">
      <c r="A1755" t="s">
        <v>1962</v>
      </c>
      <c r="B1755" t="s">
        <v>1955</v>
      </c>
      <c r="C1755">
        <v>18</v>
      </c>
      <c r="D1755">
        <v>1</v>
      </c>
    </row>
    <row r="1756" spans="1:6" x14ac:dyDescent="0.3">
      <c r="A1756" t="s">
        <v>1963</v>
      </c>
      <c r="B1756" t="s">
        <v>1955</v>
      </c>
      <c r="C1756">
        <v>1.7</v>
      </c>
      <c r="D1756">
        <v>0.3</v>
      </c>
    </row>
    <row r="1757" spans="1:6" x14ac:dyDescent="0.3">
      <c r="A1757" t="s">
        <v>1964</v>
      </c>
      <c r="B1757" t="s">
        <v>1955</v>
      </c>
      <c r="C1757">
        <v>1.6</v>
      </c>
      <c r="D1757">
        <v>2.8999999999999995</v>
      </c>
    </row>
    <row r="1758" spans="1:6" x14ac:dyDescent="0.3">
      <c r="A1758" t="s">
        <v>1965</v>
      </c>
      <c r="B1758" t="s">
        <v>1955</v>
      </c>
      <c r="C1758">
        <v>0.22500000000000001</v>
      </c>
      <c r="D1758">
        <v>0.89999999999999991</v>
      </c>
    </row>
    <row r="1759" spans="1:6" x14ac:dyDescent="0.3">
      <c r="A1759" t="s">
        <v>1966</v>
      </c>
      <c r="B1759" t="s">
        <v>1955</v>
      </c>
      <c r="C1759">
        <v>0.35</v>
      </c>
      <c r="D1759">
        <v>1.69</v>
      </c>
    </row>
    <row r="1760" spans="1:6" x14ac:dyDescent="0.3">
      <c r="A1760" t="s">
        <v>1967</v>
      </c>
      <c r="B1760" t="s">
        <v>1955</v>
      </c>
      <c r="C1760">
        <v>25.522000000000002</v>
      </c>
      <c r="D1760">
        <v>2.5366609199905965</v>
      </c>
      <c r="E1760">
        <v>24.992000000000001</v>
      </c>
      <c r="F1760">
        <v>2.5341997439180539</v>
      </c>
    </row>
    <row r="1761" spans="1:6" x14ac:dyDescent="0.3">
      <c r="A1761" t="s">
        <v>1968</v>
      </c>
      <c r="B1761" t="s">
        <v>1955</v>
      </c>
      <c r="C1761">
        <v>0.69599999999999995</v>
      </c>
      <c r="D1761">
        <v>2.5</v>
      </c>
    </row>
    <row r="1762" spans="1:6" x14ac:dyDescent="0.3">
      <c r="A1762" t="s">
        <v>1969</v>
      </c>
      <c r="B1762" t="s">
        <v>1955</v>
      </c>
      <c r="C1762">
        <v>38.17</v>
      </c>
      <c r="D1762">
        <v>0.25918784385643173</v>
      </c>
      <c r="E1762">
        <v>26.08</v>
      </c>
      <c r="F1762">
        <v>0.24</v>
      </c>
    </row>
    <row r="1763" spans="1:6" x14ac:dyDescent="0.3">
      <c r="A1763" t="s">
        <v>1970</v>
      </c>
      <c r="B1763" t="s">
        <v>1955</v>
      </c>
      <c r="C1763">
        <v>12.1</v>
      </c>
      <c r="D1763">
        <v>1.8661157024793387</v>
      </c>
    </row>
    <row r="1764" spans="1:6" x14ac:dyDescent="0.3">
      <c r="A1764" t="s">
        <v>1971</v>
      </c>
      <c r="B1764" t="s">
        <v>1955</v>
      </c>
      <c r="C1764">
        <v>1.1000000000000001</v>
      </c>
      <c r="D1764">
        <v>0.64</v>
      </c>
    </row>
    <row r="1765" spans="1:6" x14ac:dyDescent="0.3">
      <c r="A1765" t="s">
        <v>1972</v>
      </c>
      <c r="B1765" t="s">
        <v>1955</v>
      </c>
      <c r="C1765">
        <v>1.19</v>
      </c>
      <c r="D1765">
        <v>1.0405882352941178</v>
      </c>
    </row>
    <row r="1766" spans="1:6" x14ac:dyDescent="0.3">
      <c r="A1766" t="s">
        <v>1973</v>
      </c>
      <c r="B1766" t="s">
        <v>1955</v>
      </c>
      <c r="C1766">
        <v>2.1</v>
      </c>
      <c r="D1766">
        <v>2.5</v>
      </c>
    </row>
    <row r="1767" spans="1:6" x14ac:dyDescent="0.3">
      <c r="A1767" t="s">
        <v>1974</v>
      </c>
      <c r="B1767" t="s">
        <v>1955</v>
      </c>
      <c r="C1767">
        <v>0.9</v>
      </c>
      <c r="D1767">
        <v>1.9999999999999998</v>
      </c>
    </row>
    <row r="1768" spans="1:6" x14ac:dyDescent="0.3">
      <c r="A1768" t="s">
        <v>1975</v>
      </c>
      <c r="B1768" t="s">
        <v>1955</v>
      </c>
      <c r="C1768">
        <v>2.4</v>
      </c>
      <c r="D1768">
        <v>0.37</v>
      </c>
    </row>
    <row r="1769" spans="1:6" x14ac:dyDescent="0.3">
      <c r="A1769" t="s">
        <v>1976</v>
      </c>
      <c r="B1769" t="s">
        <v>1955</v>
      </c>
      <c r="C1769">
        <v>1.4</v>
      </c>
      <c r="D1769">
        <v>1.7</v>
      </c>
    </row>
    <row r="1770" spans="1:6" x14ac:dyDescent="0.3">
      <c r="A1770" t="s">
        <v>1977</v>
      </c>
      <c r="B1770" t="s">
        <v>1955</v>
      </c>
      <c r="C1770">
        <v>0.27</v>
      </c>
      <c r="D1770">
        <v>2.5</v>
      </c>
    </row>
    <row r="1771" spans="1:6" x14ac:dyDescent="0.3">
      <c r="A1771" t="s">
        <v>1978</v>
      </c>
      <c r="B1771" t="s">
        <v>1955</v>
      </c>
      <c r="C1771">
        <v>1</v>
      </c>
      <c r="D1771">
        <v>2</v>
      </c>
    </row>
    <row r="1772" spans="1:6" x14ac:dyDescent="0.3">
      <c r="A1772" t="s">
        <v>1979</v>
      </c>
      <c r="B1772" t="s">
        <v>1980</v>
      </c>
      <c r="C1772">
        <v>1.0169999999999999</v>
      </c>
      <c r="D1772">
        <v>0.2</v>
      </c>
    </row>
    <row r="1773" spans="1:6" x14ac:dyDescent="0.3">
      <c r="A1773" t="s">
        <v>1981</v>
      </c>
      <c r="B1773" t="s">
        <v>1980</v>
      </c>
      <c r="C1773">
        <v>800</v>
      </c>
      <c r="D1773">
        <v>0.82499999999999996</v>
      </c>
    </row>
    <row r="1774" spans="1:6" x14ac:dyDescent="0.3">
      <c r="A1774" t="s">
        <v>1982</v>
      </c>
      <c r="B1774" t="s">
        <v>1980</v>
      </c>
      <c r="C1774">
        <v>591.12903225806451</v>
      </c>
      <c r="D1774">
        <v>0.62</v>
      </c>
    </row>
    <row r="1775" spans="1:6" x14ac:dyDescent="0.3">
      <c r="A1775" t="s">
        <v>1983</v>
      </c>
      <c r="B1775" t="s">
        <v>1980</v>
      </c>
      <c r="C1775">
        <v>315.625</v>
      </c>
      <c r="D1775">
        <v>0.32</v>
      </c>
    </row>
    <row r="1776" spans="1:6" x14ac:dyDescent="0.3">
      <c r="A1776" t="s">
        <v>1984</v>
      </c>
      <c r="B1776" t="s">
        <v>1980</v>
      </c>
      <c r="C1776">
        <v>7.7</v>
      </c>
      <c r="D1776">
        <v>1.2</v>
      </c>
    </row>
    <row r="1777" spans="1:4" x14ac:dyDescent="0.3">
      <c r="A1777" t="s">
        <v>1985</v>
      </c>
      <c r="B1777" t="s">
        <v>1980</v>
      </c>
      <c r="C1777">
        <v>1.4444444444444442</v>
      </c>
      <c r="D1777">
        <v>0.9</v>
      </c>
    </row>
    <row r="1778" spans="1:4" x14ac:dyDescent="0.3">
      <c r="A1778" t="s">
        <v>1986</v>
      </c>
      <c r="B1778" t="s">
        <v>1980</v>
      </c>
      <c r="C1778">
        <v>2.4</v>
      </c>
      <c r="D1778">
        <v>1.05</v>
      </c>
    </row>
    <row r="1779" spans="1:4" x14ac:dyDescent="0.3">
      <c r="A1779" t="s">
        <v>1987</v>
      </c>
      <c r="B1779" t="s">
        <v>1980</v>
      </c>
      <c r="C1779">
        <v>43</v>
      </c>
      <c r="D1779">
        <v>2.9348837209302325</v>
      </c>
    </row>
    <row r="1780" spans="1:4" x14ac:dyDescent="0.3">
      <c r="A1780" t="s">
        <v>1988</v>
      </c>
      <c r="B1780" t="s">
        <v>1980</v>
      </c>
      <c r="C1780">
        <v>790</v>
      </c>
      <c r="D1780">
        <v>0.23</v>
      </c>
    </row>
    <row r="1781" spans="1:4" x14ac:dyDescent="0.3">
      <c r="A1781" t="s">
        <v>1989</v>
      </c>
      <c r="B1781" t="s">
        <v>1980</v>
      </c>
      <c r="C1781">
        <v>1.0640000000000001</v>
      </c>
      <c r="D1781">
        <v>2.3265084586466163</v>
      </c>
    </row>
    <row r="1782" spans="1:4" x14ac:dyDescent="0.3">
      <c r="A1782" t="s">
        <v>1990</v>
      </c>
      <c r="B1782" t="s">
        <v>1980</v>
      </c>
      <c r="C1782">
        <v>6.5</v>
      </c>
      <c r="D1782">
        <v>0.3</v>
      </c>
    </row>
    <row r="1783" spans="1:4" x14ac:dyDescent="0.3">
      <c r="A1783" t="s">
        <v>1991</v>
      </c>
      <c r="B1783" t="s">
        <v>1980</v>
      </c>
      <c r="C1783">
        <v>3</v>
      </c>
      <c r="D1783">
        <v>0.82</v>
      </c>
    </row>
    <row r="1784" spans="1:4" x14ac:dyDescent="0.3">
      <c r="A1784" t="s">
        <v>1992</v>
      </c>
      <c r="B1784" t="s">
        <v>1980</v>
      </c>
      <c r="C1784">
        <v>800</v>
      </c>
      <c r="D1784">
        <v>0.6</v>
      </c>
    </row>
    <row r="1785" spans="1:4" x14ac:dyDescent="0.3">
      <c r="A1785" t="s">
        <v>1993</v>
      </c>
      <c r="B1785" t="s">
        <v>1980</v>
      </c>
      <c r="C1785">
        <v>300</v>
      </c>
      <c r="D1785">
        <v>0.5</v>
      </c>
    </row>
    <row r="1786" spans="1:4" x14ac:dyDescent="0.3">
      <c r="A1786" t="s">
        <v>1994</v>
      </c>
      <c r="B1786" t="s">
        <v>1980</v>
      </c>
      <c r="C1786">
        <v>6.5616399999999997</v>
      </c>
      <c r="D1786">
        <v>0.26</v>
      </c>
    </row>
    <row r="1787" spans="1:4" x14ac:dyDescent="0.3">
      <c r="A1787" t="s">
        <v>1995</v>
      </c>
      <c r="B1787" t="s">
        <v>1980</v>
      </c>
      <c r="C1787">
        <v>0.14499999999999999</v>
      </c>
      <c r="D1787">
        <v>1.21</v>
      </c>
    </row>
    <row r="1788" spans="1:4" x14ac:dyDescent="0.3">
      <c r="A1788" t="s">
        <v>1996</v>
      </c>
      <c r="B1788" t="s">
        <v>1980</v>
      </c>
      <c r="C1788">
        <v>1</v>
      </c>
      <c r="D1788">
        <v>0.5</v>
      </c>
    </row>
    <row r="1789" spans="1:4" x14ac:dyDescent="0.3">
      <c r="A1789" t="s">
        <v>1997</v>
      </c>
      <c r="B1789" t="s">
        <v>1980</v>
      </c>
      <c r="C1789">
        <v>520</v>
      </c>
      <c r="D1789">
        <v>1.1543269230769232E-2</v>
      </c>
    </row>
    <row r="1790" spans="1:4" x14ac:dyDescent="0.3">
      <c r="A1790" t="s">
        <v>1998</v>
      </c>
      <c r="B1790" t="s">
        <v>1980</v>
      </c>
      <c r="C1790">
        <v>2.5</v>
      </c>
      <c r="D1790">
        <v>0.6</v>
      </c>
    </row>
    <row r="1791" spans="1:4" x14ac:dyDescent="0.3">
      <c r="A1791" t="s">
        <v>1999</v>
      </c>
      <c r="B1791" t="s">
        <v>1980</v>
      </c>
      <c r="C1791">
        <v>852</v>
      </c>
      <c r="D1791">
        <v>0.18157276995305166</v>
      </c>
    </row>
    <row r="1792" spans="1:4" x14ac:dyDescent="0.3">
      <c r="A1792" t="s">
        <v>2000</v>
      </c>
      <c r="B1792" t="s">
        <v>1980</v>
      </c>
      <c r="C1792">
        <v>485</v>
      </c>
      <c r="D1792">
        <v>0.2</v>
      </c>
    </row>
    <row r="1793" spans="1:6" x14ac:dyDescent="0.3">
      <c r="A1793" t="s">
        <v>2001</v>
      </c>
      <c r="B1793" t="s">
        <v>1980</v>
      </c>
      <c r="C1793">
        <v>1091.3</v>
      </c>
      <c r="D1793">
        <v>0.32130385778429399</v>
      </c>
    </row>
    <row r="1794" spans="1:6" x14ac:dyDescent="0.3">
      <c r="A1794" t="s">
        <v>2002</v>
      </c>
      <c r="B1794" t="s">
        <v>2003</v>
      </c>
      <c r="C1794">
        <v>0.6</v>
      </c>
      <c r="D1794">
        <v>0.1</v>
      </c>
    </row>
    <row r="1795" spans="1:6" x14ac:dyDescent="0.3">
      <c r="A1795" t="s">
        <v>2004</v>
      </c>
      <c r="B1795" t="s">
        <v>2003</v>
      </c>
      <c r="C1795">
        <v>29</v>
      </c>
      <c r="D1795">
        <v>1</v>
      </c>
    </row>
    <row r="1796" spans="1:6" x14ac:dyDescent="0.3">
      <c r="A1796" t="s">
        <v>2005</v>
      </c>
      <c r="B1796" t="s">
        <v>2003</v>
      </c>
      <c r="C1796">
        <v>1.3</v>
      </c>
      <c r="D1796">
        <v>1.7</v>
      </c>
    </row>
    <row r="1797" spans="1:6" x14ac:dyDescent="0.3">
      <c r="A1797" t="s">
        <v>2006</v>
      </c>
      <c r="B1797" t="s">
        <v>2003</v>
      </c>
      <c r="C1797">
        <v>210</v>
      </c>
      <c r="D1797">
        <v>0.35</v>
      </c>
    </row>
    <row r="1798" spans="1:6" x14ac:dyDescent="0.3">
      <c r="A1798" t="s">
        <v>2007</v>
      </c>
      <c r="B1798" t="s">
        <v>2003</v>
      </c>
      <c r="C1798">
        <v>18</v>
      </c>
      <c r="D1798">
        <v>0.8</v>
      </c>
    </row>
    <row r="1799" spans="1:6" x14ac:dyDescent="0.3">
      <c r="A1799" t="s">
        <v>2008</v>
      </c>
      <c r="B1799" t="s">
        <v>2003</v>
      </c>
      <c r="C1799">
        <v>66</v>
      </c>
      <c r="D1799">
        <v>0.34</v>
      </c>
    </row>
    <row r="1800" spans="1:6" x14ac:dyDescent="0.3">
      <c r="A1800" t="s">
        <v>2009</v>
      </c>
      <c r="B1800" t="s">
        <v>2010</v>
      </c>
      <c r="C1800">
        <v>50</v>
      </c>
      <c r="D1800">
        <v>0.17</v>
      </c>
    </row>
    <row r="1801" spans="1:6" x14ac:dyDescent="0.3">
      <c r="A1801" t="s">
        <v>2011</v>
      </c>
      <c r="B1801" t="s">
        <v>2012</v>
      </c>
      <c r="C1801">
        <v>165.1</v>
      </c>
      <c r="D1801">
        <v>0.01</v>
      </c>
    </row>
    <row r="1802" spans="1:6" x14ac:dyDescent="0.3">
      <c r="A1802" t="s">
        <v>2013</v>
      </c>
      <c r="B1802" t="s">
        <v>2012</v>
      </c>
      <c r="C1802">
        <v>315</v>
      </c>
      <c r="D1802">
        <v>0.13</v>
      </c>
    </row>
    <row r="1803" spans="1:6" x14ac:dyDescent="0.3">
      <c r="A1803" t="s">
        <v>2014</v>
      </c>
      <c r="B1803" t="s">
        <v>2012</v>
      </c>
      <c r="C1803">
        <v>374.84848484848482</v>
      </c>
      <c r="D1803">
        <v>5.8819725141471296E-2</v>
      </c>
      <c r="E1803">
        <v>122.12121212121211</v>
      </c>
      <c r="F1803">
        <v>6.70471464019851E-2</v>
      </c>
    </row>
    <row r="1804" spans="1:6" x14ac:dyDescent="0.3">
      <c r="A1804" t="s">
        <v>2015</v>
      </c>
      <c r="B1804" t="s">
        <v>2012</v>
      </c>
      <c r="C1804">
        <v>79.004999999999995</v>
      </c>
      <c r="D1804">
        <v>4.1925954053540923E-2</v>
      </c>
      <c r="E1804">
        <v>61.122</v>
      </c>
      <c r="F1804">
        <v>3.989332809790256E-2</v>
      </c>
    </row>
    <row r="1805" spans="1:6" x14ac:dyDescent="0.3">
      <c r="A1805" t="s">
        <v>2016</v>
      </c>
      <c r="B1805" t="s">
        <v>2012</v>
      </c>
      <c r="C1805">
        <v>42.9</v>
      </c>
      <c r="D1805">
        <v>1.5244755244755248E-2</v>
      </c>
      <c r="E1805">
        <v>35</v>
      </c>
      <c r="F1805">
        <v>0.01</v>
      </c>
    </row>
    <row r="1806" spans="1:6" x14ac:dyDescent="0.3">
      <c r="A1806" t="s">
        <v>2017</v>
      </c>
      <c r="B1806" t="s">
        <v>2012</v>
      </c>
      <c r="C1806">
        <v>23.630000000000003</v>
      </c>
      <c r="D1806">
        <v>4.1399999999999999E-2</v>
      </c>
    </row>
    <row r="1807" spans="1:6" x14ac:dyDescent="0.3">
      <c r="A1807" t="s">
        <v>2018</v>
      </c>
      <c r="B1807" t="s">
        <v>2012</v>
      </c>
      <c r="C1807">
        <v>59.3</v>
      </c>
      <c r="D1807">
        <v>0.5887566844919786</v>
      </c>
      <c r="E1807">
        <v>11.9</v>
      </c>
      <c r="F1807">
        <v>0.38</v>
      </c>
    </row>
    <row r="1808" spans="1:6" x14ac:dyDescent="0.3">
      <c r="A1808" t="s">
        <v>2019</v>
      </c>
      <c r="B1808" t="s">
        <v>2012</v>
      </c>
      <c r="C1808">
        <v>23.09</v>
      </c>
      <c r="D1808">
        <v>4.1399999999999999E-2</v>
      </c>
    </row>
    <row r="1809" spans="1:6" x14ac:dyDescent="0.3">
      <c r="A1809" t="s">
        <v>2020</v>
      </c>
      <c r="B1809" t="s">
        <v>2012</v>
      </c>
      <c r="C1809">
        <v>48.8</v>
      </c>
      <c r="D1809">
        <v>7.0000000000000007E-2</v>
      </c>
    </row>
    <row r="1810" spans="1:6" x14ac:dyDescent="0.3">
      <c r="A1810" t="s">
        <v>2021</v>
      </c>
      <c r="B1810" t="s">
        <v>2012</v>
      </c>
      <c r="C1810">
        <v>819.38775510204073</v>
      </c>
      <c r="D1810">
        <v>6.2425902864259031E-2</v>
      </c>
      <c r="E1810">
        <v>81.020408163265301</v>
      </c>
      <c r="F1810">
        <v>6.3753148614609567E-2</v>
      </c>
    </row>
    <row r="1811" spans="1:6" x14ac:dyDescent="0.3">
      <c r="A1811" t="s">
        <v>2022</v>
      </c>
      <c r="B1811" t="s">
        <v>2012</v>
      </c>
      <c r="C1811">
        <v>760.40000000000009</v>
      </c>
      <c r="D1811">
        <v>5.1566806943713836E-2</v>
      </c>
      <c r="E1811">
        <v>57.71</v>
      </c>
      <c r="F1811">
        <v>3.7771616704210711E-2</v>
      </c>
    </row>
    <row r="1812" spans="1:6" x14ac:dyDescent="0.3">
      <c r="A1812" t="s">
        <v>2023</v>
      </c>
      <c r="B1812" t="s">
        <v>2012</v>
      </c>
      <c r="C1812">
        <v>259.81</v>
      </c>
      <c r="D1812">
        <v>6.0118009314499059E-2</v>
      </c>
    </row>
    <row r="1813" spans="1:6" x14ac:dyDescent="0.3">
      <c r="A1813" t="s">
        <v>2024</v>
      </c>
      <c r="B1813" t="s">
        <v>2012</v>
      </c>
      <c r="C1813">
        <v>33.703703703703702</v>
      </c>
      <c r="D1813">
        <v>0.54</v>
      </c>
    </row>
    <row r="1814" spans="1:6" x14ac:dyDescent="0.3">
      <c r="A1814" t="s">
        <v>2025</v>
      </c>
      <c r="B1814" t="s">
        <v>2012</v>
      </c>
      <c r="C1814">
        <v>56.200959999999995</v>
      </c>
      <c r="D1814">
        <v>0.01</v>
      </c>
      <c r="E1814">
        <v>24.125</v>
      </c>
      <c r="F1814">
        <v>0.01</v>
      </c>
    </row>
    <row r="1815" spans="1:6" x14ac:dyDescent="0.3">
      <c r="A1815" t="s">
        <v>2026</v>
      </c>
      <c r="B1815" t="s">
        <v>2012</v>
      </c>
      <c r="C1815">
        <v>586.5</v>
      </c>
      <c r="D1815">
        <v>4.4265984654731458E-2</v>
      </c>
    </row>
    <row r="1816" spans="1:6" x14ac:dyDescent="0.3">
      <c r="A1816" t="s">
        <v>2027</v>
      </c>
      <c r="B1816" t="s">
        <v>2012</v>
      </c>
      <c r="C1816">
        <v>175.7</v>
      </c>
      <c r="D1816">
        <v>3.2128628343767784E-2</v>
      </c>
      <c r="E1816">
        <v>46.7</v>
      </c>
      <c r="F1816">
        <v>4.1177730192719482E-2</v>
      </c>
    </row>
    <row r="1817" spans="1:6" x14ac:dyDescent="0.3">
      <c r="A1817" t="s">
        <v>2028</v>
      </c>
      <c r="B1817" t="s">
        <v>2012</v>
      </c>
      <c r="C1817">
        <v>148.61700000000002</v>
      </c>
      <c r="D1817">
        <v>0.01</v>
      </c>
    </row>
    <row r="1818" spans="1:6" x14ac:dyDescent="0.3">
      <c r="A1818" t="s">
        <v>2029</v>
      </c>
      <c r="B1818" t="s">
        <v>2012</v>
      </c>
      <c r="C1818">
        <v>29.03</v>
      </c>
      <c r="D1818">
        <v>4.1399999999999999E-2</v>
      </c>
      <c r="E1818">
        <v>12.2</v>
      </c>
      <c r="F1818">
        <v>4.1399999999999999E-2</v>
      </c>
    </row>
    <row r="1819" spans="1:6" x14ac:dyDescent="0.3">
      <c r="A1819" t="s">
        <v>2030</v>
      </c>
      <c r="B1819" t="s">
        <v>2012</v>
      </c>
      <c r="C1819">
        <v>5.08</v>
      </c>
      <c r="D1819">
        <v>4.1399999999999999E-2</v>
      </c>
    </row>
    <row r="1820" spans="1:6" x14ac:dyDescent="0.3">
      <c r="A1820" t="s">
        <v>2031</v>
      </c>
      <c r="B1820" t="s">
        <v>2012</v>
      </c>
      <c r="C1820">
        <v>6.6</v>
      </c>
      <c r="D1820">
        <v>4.1399999999999999E-2</v>
      </c>
    </row>
    <row r="1821" spans="1:6" x14ac:dyDescent="0.3">
      <c r="A1821" t="s">
        <v>2032</v>
      </c>
      <c r="B1821" t="s">
        <v>2012</v>
      </c>
      <c r="C1821">
        <v>354.97199999999998</v>
      </c>
      <c r="D1821">
        <v>7.6246436338640811E-2</v>
      </c>
    </row>
    <row r="1822" spans="1:6" x14ac:dyDescent="0.3">
      <c r="A1822" t="s">
        <v>2033</v>
      </c>
      <c r="B1822" t="s">
        <v>2012</v>
      </c>
      <c r="C1822">
        <v>20.478999999999999</v>
      </c>
      <c r="D1822">
        <v>1.0737550661653401E-2</v>
      </c>
    </row>
    <row r="1823" spans="1:6" x14ac:dyDescent="0.3">
      <c r="A1823" t="s">
        <v>2034</v>
      </c>
      <c r="B1823" t="s">
        <v>2012</v>
      </c>
      <c r="C1823">
        <v>1.075</v>
      </c>
      <c r="D1823">
        <v>1.0999999999999999E-2</v>
      </c>
    </row>
    <row r="1824" spans="1:6" x14ac:dyDescent="0.3">
      <c r="A1824" t="s">
        <v>2035</v>
      </c>
      <c r="B1824" t="s">
        <v>2012</v>
      </c>
      <c r="C1824">
        <v>32.56</v>
      </c>
      <c r="D1824">
        <v>4.6606142506142499E-2</v>
      </c>
    </row>
    <row r="1825" spans="1:6" x14ac:dyDescent="0.3">
      <c r="A1825" t="s">
        <v>2036</v>
      </c>
      <c r="B1825" t="s">
        <v>2012</v>
      </c>
      <c r="C1825">
        <v>68.400000000000006</v>
      </c>
      <c r="D1825">
        <v>0.01</v>
      </c>
    </row>
    <row r="1826" spans="1:6" x14ac:dyDescent="0.3">
      <c r="A1826" t="s">
        <v>2037</v>
      </c>
      <c r="B1826" t="s">
        <v>2012</v>
      </c>
      <c r="C1826">
        <v>515</v>
      </c>
      <c r="D1826">
        <v>4.7545631067961176E-2</v>
      </c>
      <c r="E1826">
        <v>255.8</v>
      </c>
      <c r="F1826">
        <v>4.7623143080531664E-2</v>
      </c>
    </row>
    <row r="1827" spans="1:6" x14ac:dyDescent="0.3">
      <c r="A1827" t="s">
        <v>2038</v>
      </c>
      <c r="B1827" t="s">
        <v>2012</v>
      </c>
      <c r="C1827">
        <v>48.1</v>
      </c>
      <c r="D1827">
        <v>0.01</v>
      </c>
    </row>
    <row r="1828" spans="1:6" x14ac:dyDescent="0.3">
      <c r="A1828" t="s">
        <v>2039</v>
      </c>
      <c r="B1828" t="s">
        <v>2012</v>
      </c>
      <c r="C1828">
        <v>21.7</v>
      </c>
      <c r="D1828">
        <v>3.0061443932411679E-2</v>
      </c>
    </row>
    <row r="1829" spans="1:6" x14ac:dyDescent="0.3">
      <c r="A1829" t="s">
        <v>2040</v>
      </c>
      <c r="B1829" t="s">
        <v>2012</v>
      </c>
      <c r="C1829">
        <v>106.30000000000001</v>
      </c>
      <c r="D1829">
        <v>0.01</v>
      </c>
    </row>
    <row r="1830" spans="1:6" x14ac:dyDescent="0.3">
      <c r="A1830" t="s">
        <v>2041</v>
      </c>
      <c r="B1830" t="s">
        <v>2012</v>
      </c>
      <c r="C1830">
        <v>2.5</v>
      </c>
      <c r="D1830">
        <v>0.01</v>
      </c>
    </row>
    <row r="1831" spans="1:6" x14ac:dyDescent="0.3">
      <c r="A1831" t="s">
        <v>2042</v>
      </c>
      <c r="B1831" t="s">
        <v>2012</v>
      </c>
      <c r="C1831">
        <v>109.6</v>
      </c>
      <c r="D1831">
        <v>4.1399999999999992E-2</v>
      </c>
    </row>
    <row r="1832" spans="1:6" x14ac:dyDescent="0.3">
      <c r="A1832" t="s">
        <v>2043</v>
      </c>
      <c r="B1832" t="s">
        <v>2012</v>
      </c>
      <c r="C1832">
        <v>35.400000000000006</v>
      </c>
      <c r="D1832">
        <v>0.01</v>
      </c>
      <c r="E1832">
        <v>34.200000000000003</v>
      </c>
      <c r="F1832">
        <v>0.01</v>
      </c>
    </row>
    <row r="1833" spans="1:6" x14ac:dyDescent="0.3">
      <c r="A1833" t="s">
        <v>2044</v>
      </c>
      <c r="B1833" t="s">
        <v>2012</v>
      </c>
      <c r="C1833">
        <v>148.79</v>
      </c>
      <c r="D1833">
        <v>4.0526003091605617E-2</v>
      </c>
    </row>
    <row r="1834" spans="1:6" x14ac:dyDescent="0.3">
      <c r="A1834" t="s">
        <v>2045</v>
      </c>
      <c r="B1834" t="s">
        <v>2012</v>
      </c>
      <c r="C1834">
        <v>201.81</v>
      </c>
      <c r="D1834">
        <v>7.8847430751697145E-2</v>
      </c>
      <c r="E1834">
        <v>48.38</v>
      </c>
      <c r="F1834">
        <v>0.1038053777208707</v>
      </c>
    </row>
    <row r="1835" spans="1:6" x14ac:dyDescent="0.3">
      <c r="A1835" t="s">
        <v>2046</v>
      </c>
      <c r="B1835" t="s">
        <v>2012</v>
      </c>
      <c r="C1835">
        <v>24.677</v>
      </c>
      <c r="D1835">
        <v>8.9997047568875582E-2</v>
      </c>
    </row>
    <row r="1836" spans="1:6" x14ac:dyDescent="0.3">
      <c r="A1836" t="s">
        <v>2047</v>
      </c>
      <c r="B1836" t="s">
        <v>2012</v>
      </c>
      <c r="C1836">
        <v>213.17073170731709</v>
      </c>
      <c r="D1836">
        <v>9.7482837528604122E-2</v>
      </c>
    </row>
    <row r="1837" spans="1:6" x14ac:dyDescent="0.3">
      <c r="A1837" t="s">
        <v>2048</v>
      </c>
      <c r="B1837" t="s">
        <v>2012</v>
      </c>
      <c r="C1837">
        <v>151.22</v>
      </c>
      <c r="D1837">
        <v>0.10006480624256049</v>
      </c>
      <c r="E1837">
        <v>59.52</v>
      </c>
      <c r="F1837">
        <v>9.9180107526881708E-2</v>
      </c>
    </row>
    <row r="1838" spans="1:6" x14ac:dyDescent="0.3">
      <c r="A1838" t="s">
        <v>2049</v>
      </c>
      <c r="B1838" t="s">
        <v>2012</v>
      </c>
      <c r="C1838">
        <v>19.390243902438996</v>
      </c>
      <c r="D1838">
        <v>4.1399999999999999E-2</v>
      </c>
    </row>
    <row r="1839" spans="1:6" x14ac:dyDescent="0.3">
      <c r="A1839" t="s">
        <v>2050</v>
      </c>
      <c r="B1839" t="s">
        <v>2012</v>
      </c>
      <c r="C1839">
        <v>24.634146341463417</v>
      </c>
      <c r="D1839">
        <v>8.5300000000000015E-2</v>
      </c>
    </row>
    <row r="1840" spans="1:6" x14ac:dyDescent="0.3">
      <c r="A1840" t="s">
        <v>2051</v>
      </c>
      <c r="B1840" t="s">
        <v>2012</v>
      </c>
      <c r="C1840">
        <v>101.99999999999999</v>
      </c>
      <c r="D1840">
        <v>3.7458823529411774E-2</v>
      </c>
    </row>
    <row r="1841" spans="1:6" x14ac:dyDescent="0.3">
      <c r="A1841" t="s">
        <v>2052</v>
      </c>
      <c r="B1841" t="s">
        <v>2012</v>
      </c>
      <c r="C1841">
        <v>15.89</v>
      </c>
      <c r="D1841">
        <v>2.5999999999999999E-2</v>
      </c>
      <c r="E1841">
        <v>4.5578099999999999</v>
      </c>
      <c r="F1841">
        <v>2.5999999999999999E-2</v>
      </c>
    </row>
    <row r="1842" spans="1:6" x14ac:dyDescent="0.3">
      <c r="A1842" t="s">
        <v>2053</v>
      </c>
      <c r="B1842" t="s">
        <v>2012</v>
      </c>
      <c r="C1842">
        <v>905.1219512195122</v>
      </c>
      <c r="D1842">
        <v>4.5735650767987059E-2</v>
      </c>
      <c r="E1842">
        <v>321.70731707317077</v>
      </c>
      <c r="F1842">
        <v>3.8760424564063686E-2</v>
      </c>
    </row>
    <row r="1843" spans="1:6" x14ac:dyDescent="0.3">
      <c r="A1843" t="s">
        <v>2054</v>
      </c>
      <c r="B1843" t="s">
        <v>2012</v>
      </c>
      <c r="C1843">
        <v>39.4</v>
      </c>
      <c r="D1843">
        <v>0.01</v>
      </c>
      <c r="E1843">
        <v>24.2</v>
      </c>
      <c r="F1843">
        <v>0.01</v>
      </c>
    </row>
    <row r="1844" spans="1:6" x14ac:dyDescent="0.3">
      <c r="A1844" t="s">
        <v>2055</v>
      </c>
      <c r="B1844" t="s">
        <v>2012</v>
      </c>
      <c r="C1844">
        <v>22.5</v>
      </c>
      <c r="D1844">
        <v>0.01</v>
      </c>
      <c r="E1844">
        <v>21.1</v>
      </c>
      <c r="F1844">
        <v>0.01</v>
      </c>
    </row>
    <row r="1845" spans="1:6" x14ac:dyDescent="0.3">
      <c r="A1845" t="s">
        <v>2056</v>
      </c>
      <c r="B1845" t="s">
        <v>2012</v>
      </c>
      <c r="C1845">
        <v>138.9</v>
      </c>
      <c r="D1845">
        <v>5.4341252699784001E-2</v>
      </c>
      <c r="E1845">
        <v>30</v>
      </c>
      <c r="F1845">
        <v>0.02</v>
      </c>
    </row>
    <row r="1846" spans="1:6" x14ac:dyDescent="0.3">
      <c r="A1846" t="s">
        <v>2057</v>
      </c>
      <c r="B1846" t="s">
        <v>2012</v>
      </c>
      <c r="C1846">
        <v>44.692999999999998</v>
      </c>
      <c r="D1846">
        <v>4.8321195712975183E-2</v>
      </c>
      <c r="E1846">
        <v>32.439</v>
      </c>
      <c r="F1846">
        <v>5.2031042880483366E-2</v>
      </c>
    </row>
    <row r="1847" spans="1:6" x14ac:dyDescent="0.3">
      <c r="A1847" t="s">
        <v>2058</v>
      </c>
      <c r="B1847" t="s">
        <v>2012</v>
      </c>
      <c r="C1847">
        <v>11.547000000000001</v>
      </c>
      <c r="D1847">
        <v>4.7731012384169047E-2</v>
      </c>
    </row>
    <row r="1848" spans="1:6" x14ac:dyDescent="0.3">
      <c r="A1848" t="s">
        <v>2059</v>
      </c>
      <c r="B1848" t="s">
        <v>2012</v>
      </c>
      <c r="C1848">
        <v>17.47</v>
      </c>
      <c r="D1848">
        <v>4.1399999999999999E-2</v>
      </c>
    </row>
    <row r="1849" spans="1:6" x14ac:dyDescent="0.3">
      <c r="A1849" t="s">
        <v>2060</v>
      </c>
      <c r="B1849" t="s">
        <v>2012</v>
      </c>
      <c r="C1849">
        <v>477.2</v>
      </c>
      <c r="D1849">
        <v>3.8977367979882653E-2</v>
      </c>
      <c r="E1849">
        <v>45.8</v>
      </c>
      <c r="F1849">
        <v>0.03</v>
      </c>
    </row>
    <row r="1850" spans="1:6" x14ac:dyDescent="0.3">
      <c r="A1850" t="s">
        <v>2061</v>
      </c>
      <c r="B1850" t="s">
        <v>2012</v>
      </c>
      <c r="C1850">
        <v>3709.3999999999996</v>
      </c>
      <c r="D1850">
        <v>0.10000000000000002</v>
      </c>
      <c r="E1850">
        <v>1295.8</v>
      </c>
      <c r="F1850">
        <v>0.10000000000000002</v>
      </c>
    </row>
    <row r="1851" spans="1:6" x14ac:dyDescent="0.3">
      <c r="A1851" t="s">
        <v>2062</v>
      </c>
      <c r="B1851" t="s">
        <v>2012</v>
      </c>
      <c r="C1851">
        <v>39.74</v>
      </c>
      <c r="D1851">
        <v>8.5000000000000006E-2</v>
      </c>
    </row>
    <row r="1852" spans="1:6" x14ac:dyDescent="0.3">
      <c r="A1852" t="s">
        <v>2063</v>
      </c>
      <c r="B1852" t="s">
        <v>2012</v>
      </c>
      <c r="C1852">
        <v>29.19</v>
      </c>
      <c r="D1852">
        <v>2.0000000000000004E-2</v>
      </c>
      <c r="E1852">
        <v>18.73</v>
      </c>
      <c r="F1852">
        <v>0.02</v>
      </c>
    </row>
    <row r="1853" spans="1:6" x14ac:dyDescent="0.3">
      <c r="A1853" t="s">
        <v>2064</v>
      </c>
      <c r="B1853" t="s">
        <v>2012</v>
      </c>
      <c r="C1853">
        <v>121.42099999999999</v>
      </c>
      <c r="D1853">
        <v>9.215851211899094E-2</v>
      </c>
    </row>
    <row r="1854" spans="1:6" x14ac:dyDescent="0.3">
      <c r="A1854" t="s">
        <v>2065</v>
      </c>
      <c r="B1854" t="s">
        <v>2012</v>
      </c>
      <c r="C1854">
        <v>254.14000000000001</v>
      </c>
      <c r="D1854">
        <v>0.13891595183756986</v>
      </c>
      <c r="E1854">
        <v>103.79</v>
      </c>
      <c r="F1854">
        <v>0.12</v>
      </c>
    </row>
    <row r="1855" spans="1:6" x14ac:dyDescent="0.3">
      <c r="A1855" t="s">
        <v>2066</v>
      </c>
      <c r="B1855" t="s">
        <v>2012</v>
      </c>
      <c r="C1855">
        <v>33.299999999999997</v>
      </c>
      <c r="D1855">
        <v>0.23</v>
      </c>
    </row>
    <row r="1856" spans="1:6" x14ac:dyDescent="0.3">
      <c r="A1856" t="s">
        <v>2067</v>
      </c>
      <c r="B1856" t="s">
        <v>2012</v>
      </c>
      <c r="C1856">
        <v>141</v>
      </c>
      <c r="D1856">
        <v>0.62748538011695909</v>
      </c>
      <c r="E1856">
        <v>35</v>
      </c>
      <c r="F1856">
        <v>0.54</v>
      </c>
    </row>
    <row r="1857" spans="1:6" x14ac:dyDescent="0.3">
      <c r="A1857" t="s">
        <v>2068</v>
      </c>
      <c r="B1857" t="s">
        <v>2012</v>
      </c>
      <c r="C1857">
        <v>183.29411764705881</v>
      </c>
      <c r="D1857">
        <v>4.0000000000000001E-3</v>
      </c>
      <c r="E1857">
        <v>16</v>
      </c>
      <c r="F1857">
        <v>4.0000000000000001E-3</v>
      </c>
    </row>
    <row r="1858" spans="1:6" x14ac:dyDescent="0.3">
      <c r="A1858" t="s">
        <v>2069</v>
      </c>
      <c r="B1858" t="s">
        <v>2012</v>
      </c>
      <c r="C1858">
        <v>6</v>
      </c>
      <c r="D1858">
        <v>0.01</v>
      </c>
      <c r="E1858">
        <v>4.8</v>
      </c>
      <c r="F1858">
        <v>0.01</v>
      </c>
    </row>
    <row r="1859" spans="1:6" x14ac:dyDescent="0.3">
      <c r="A1859" t="s">
        <v>2070</v>
      </c>
      <c r="B1859" t="s">
        <v>2012</v>
      </c>
      <c r="C1859">
        <v>100.17199999999998</v>
      </c>
      <c r="D1859">
        <v>2.0900000000000002E-2</v>
      </c>
      <c r="E1859">
        <v>45.211634000000004</v>
      </c>
      <c r="F1859">
        <v>2.0899999999999998E-2</v>
      </c>
    </row>
    <row r="1860" spans="1:6" x14ac:dyDescent="0.3">
      <c r="A1860" t="s">
        <v>2071</v>
      </c>
      <c r="B1860" t="s">
        <v>2012</v>
      </c>
      <c r="C1860">
        <v>1910</v>
      </c>
      <c r="D1860">
        <v>0.13</v>
      </c>
    </row>
    <row r="1861" spans="1:6" x14ac:dyDescent="0.3">
      <c r="A1861" t="s">
        <v>2072</v>
      </c>
      <c r="B1861" t="s">
        <v>2012</v>
      </c>
      <c r="C1861">
        <v>1.44</v>
      </c>
      <c r="D1861">
        <v>1.3</v>
      </c>
    </row>
    <row r="1862" spans="1:6" x14ac:dyDescent="0.3">
      <c r="A1862" t="s">
        <v>2073</v>
      </c>
      <c r="B1862" t="s">
        <v>2012</v>
      </c>
      <c r="C1862">
        <v>5.1340000000000003</v>
      </c>
      <c r="D1862">
        <v>2.7100000000000003E-2</v>
      </c>
    </row>
    <row r="1863" spans="1:6" x14ac:dyDescent="0.3">
      <c r="A1863" t="s">
        <v>2074</v>
      </c>
      <c r="B1863" t="s">
        <v>2012</v>
      </c>
      <c r="C1863">
        <v>63.3</v>
      </c>
      <c r="D1863">
        <v>2.1661296998420222E-2</v>
      </c>
    </row>
    <row r="1864" spans="1:6" x14ac:dyDescent="0.3">
      <c r="A1864" t="s">
        <v>2075</v>
      </c>
      <c r="B1864" t="s">
        <v>2012</v>
      </c>
      <c r="C1864">
        <v>18.128</v>
      </c>
      <c r="D1864">
        <v>0.11411187113857017</v>
      </c>
    </row>
    <row r="1865" spans="1:6" x14ac:dyDescent="0.3">
      <c r="A1865" t="s">
        <v>2076</v>
      </c>
      <c r="B1865" t="s">
        <v>2012</v>
      </c>
      <c r="C1865">
        <v>181.60000000000002</v>
      </c>
      <c r="D1865">
        <v>0.09</v>
      </c>
      <c r="E1865">
        <v>94.4</v>
      </c>
      <c r="F1865">
        <v>0.09</v>
      </c>
    </row>
    <row r="1866" spans="1:6" x14ac:dyDescent="0.3">
      <c r="A1866" t="s">
        <v>2077</v>
      </c>
      <c r="B1866" t="s">
        <v>2012</v>
      </c>
      <c r="C1866">
        <v>26.01</v>
      </c>
      <c r="D1866">
        <v>0.64</v>
      </c>
    </row>
    <row r="1867" spans="1:6" x14ac:dyDescent="0.3">
      <c r="A1867" t="s">
        <v>2078</v>
      </c>
      <c r="B1867" t="s">
        <v>2012</v>
      </c>
      <c r="C1867">
        <v>13.41</v>
      </c>
      <c r="D1867">
        <v>0.01</v>
      </c>
    </row>
    <row r="1868" spans="1:6" x14ac:dyDescent="0.3">
      <c r="A1868" t="s">
        <v>2079</v>
      </c>
      <c r="B1868" t="s">
        <v>2012</v>
      </c>
      <c r="C1868">
        <v>84.995568000000006</v>
      </c>
      <c r="D1868">
        <v>8.7800000000000003E-2</v>
      </c>
    </row>
    <row r="1869" spans="1:6" x14ac:dyDescent="0.3">
      <c r="A1869" t="s">
        <v>2080</v>
      </c>
      <c r="B1869" t="s">
        <v>2012</v>
      </c>
      <c r="C1869">
        <v>42.57</v>
      </c>
      <c r="D1869">
        <v>0.01</v>
      </c>
    </row>
    <row r="1870" spans="1:6" x14ac:dyDescent="0.3">
      <c r="A1870" t="s">
        <v>2081</v>
      </c>
      <c r="B1870" t="s">
        <v>2012</v>
      </c>
      <c r="C1870">
        <v>605.33333333333337</v>
      </c>
      <c r="D1870">
        <v>7.0000000000000007E-2</v>
      </c>
    </row>
    <row r="1871" spans="1:6" x14ac:dyDescent="0.3">
      <c r="A1871" t="s">
        <v>2082</v>
      </c>
      <c r="B1871" t="s">
        <v>2012</v>
      </c>
      <c r="C1871">
        <v>270.5</v>
      </c>
      <c r="D1871">
        <v>3.0129390018484289E-2</v>
      </c>
      <c r="E1871">
        <v>76.900000000000006</v>
      </c>
      <c r="F1871">
        <v>1.9596879063719114E-2</v>
      </c>
    </row>
    <row r="1872" spans="1:6" x14ac:dyDescent="0.3">
      <c r="A1872" t="s">
        <v>2083</v>
      </c>
      <c r="B1872" t="s">
        <v>2012</v>
      </c>
      <c r="C1872">
        <v>3.6</v>
      </c>
      <c r="D1872">
        <v>4.1399999999999999E-2</v>
      </c>
      <c r="E1872">
        <v>3.6</v>
      </c>
      <c r="F1872">
        <v>4.1399999999999999E-2</v>
      </c>
    </row>
    <row r="1873" spans="1:6" x14ac:dyDescent="0.3">
      <c r="A1873" t="s">
        <v>2084</v>
      </c>
      <c r="B1873" t="s">
        <v>2012</v>
      </c>
      <c r="C1873">
        <v>605.79</v>
      </c>
      <c r="D1873">
        <v>4.33055415242906E-2</v>
      </c>
    </row>
    <row r="1874" spans="1:6" x14ac:dyDescent="0.3">
      <c r="A1874" t="s">
        <v>2085</v>
      </c>
      <c r="B1874" t="s">
        <v>2012</v>
      </c>
      <c r="C1874">
        <v>241.70000000000002</v>
      </c>
      <c r="D1874">
        <v>2.8700868845676457E-2</v>
      </c>
      <c r="E1874">
        <v>97.5</v>
      </c>
      <c r="F1874">
        <v>1.4266666666666667E-2</v>
      </c>
    </row>
    <row r="1875" spans="1:6" x14ac:dyDescent="0.3">
      <c r="A1875" t="s">
        <v>2086</v>
      </c>
      <c r="B1875" t="s">
        <v>2012</v>
      </c>
      <c r="C1875">
        <v>132.480493</v>
      </c>
      <c r="D1875">
        <v>7.7653716241831927E-2</v>
      </c>
    </row>
    <row r="1876" spans="1:6" x14ac:dyDescent="0.3">
      <c r="A1876" t="s">
        <v>2087</v>
      </c>
      <c r="B1876" t="s">
        <v>2012</v>
      </c>
      <c r="C1876">
        <v>102.58000000000001</v>
      </c>
      <c r="D1876">
        <v>7.0668853577695451E-2</v>
      </c>
    </row>
    <row r="1877" spans="1:6" x14ac:dyDescent="0.3">
      <c r="A1877" t="s">
        <v>2088</v>
      </c>
      <c r="B1877" t="s">
        <v>2012</v>
      </c>
      <c r="C1877">
        <v>466.7</v>
      </c>
      <c r="D1877">
        <v>3.4883222626955222E-2</v>
      </c>
      <c r="E1877">
        <v>34.299999999999997</v>
      </c>
      <c r="F1877">
        <v>1.0612244897959186E-2</v>
      </c>
    </row>
    <row r="1878" spans="1:6" x14ac:dyDescent="0.3">
      <c r="A1878" t="s">
        <v>2089</v>
      </c>
      <c r="B1878" t="s">
        <v>2012</v>
      </c>
      <c r="C1878">
        <v>642.9</v>
      </c>
      <c r="D1878">
        <v>5.7475501633224457E-2</v>
      </c>
      <c r="E1878">
        <v>3.2</v>
      </c>
      <c r="F1878">
        <v>0.03</v>
      </c>
    </row>
    <row r="1879" spans="1:6" x14ac:dyDescent="0.3">
      <c r="A1879" t="s">
        <v>2090</v>
      </c>
      <c r="B1879" t="s">
        <v>2012</v>
      </c>
      <c r="C1879">
        <v>352.6</v>
      </c>
      <c r="D1879">
        <v>4.7878615995462281E-2</v>
      </c>
      <c r="E1879">
        <v>41.9</v>
      </c>
      <c r="F1879">
        <v>1.6109958506224063E-2</v>
      </c>
    </row>
    <row r="1880" spans="1:6" x14ac:dyDescent="0.3">
      <c r="A1880" t="s">
        <v>2091</v>
      </c>
      <c r="B1880" t="s">
        <v>2012</v>
      </c>
      <c r="C1880">
        <v>261.88235294117646</v>
      </c>
      <c r="D1880">
        <v>3.0134770889487877E-2</v>
      </c>
      <c r="E1880">
        <v>48</v>
      </c>
      <c r="F1880">
        <v>1.323529411764706E-2</v>
      </c>
    </row>
    <row r="1881" spans="1:6" x14ac:dyDescent="0.3">
      <c r="A1881" t="s">
        <v>2092</v>
      </c>
      <c r="B1881" t="s">
        <v>2012</v>
      </c>
      <c r="C1881">
        <v>50.933</v>
      </c>
      <c r="D1881">
        <v>3.9721039467945925E-2</v>
      </c>
    </row>
    <row r="1882" spans="1:6" x14ac:dyDescent="0.3">
      <c r="A1882" t="s">
        <v>2093</v>
      </c>
      <c r="B1882" t="s">
        <v>2012</v>
      </c>
      <c r="C1882">
        <v>46.966000000000001</v>
      </c>
      <c r="D1882">
        <v>0.1</v>
      </c>
    </row>
    <row r="1883" spans="1:6" x14ac:dyDescent="0.3">
      <c r="A1883" t="s">
        <v>2094</v>
      </c>
      <c r="B1883" t="s">
        <v>2012</v>
      </c>
      <c r="C1883">
        <v>687.03</v>
      </c>
      <c r="D1883">
        <v>7.2732486208753638E-2</v>
      </c>
    </row>
    <row r="1884" spans="1:6" x14ac:dyDescent="0.3">
      <c r="A1884" t="s">
        <v>2095</v>
      </c>
      <c r="B1884" t="s">
        <v>2012</v>
      </c>
      <c r="C1884">
        <v>16.331</v>
      </c>
      <c r="D1884">
        <v>3.1399999999999997E-2</v>
      </c>
    </row>
    <row r="1885" spans="1:6" x14ac:dyDescent="0.3">
      <c r="A1885" t="s">
        <v>2096</v>
      </c>
      <c r="B1885" t="s">
        <v>2012</v>
      </c>
      <c r="C1885">
        <v>2.78</v>
      </c>
      <c r="D1885">
        <v>0.01</v>
      </c>
    </row>
    <row r="1886" spans="1:6" x14ac:dyDescent="0.3">
      <c r="A1886" t="s">
        <v>2097</v>
      </c>
      <c r="B1886" t="s">
        <v>2012</v>
      </c>
      <c r="C1886">
        <v>421.58</v>
      </c>
      <c r="D1886">
        <v>4.1234024384458466E-2</v>
      </c>
      <c r="E1886">
        <v>73.12</v>
      </c>
      <c r="F1886">
        <v>3.8750957330415753E-2</v>
      </c>
    </row>
    <row r="1887" spans="1:6" x14ac:dyDescent="0.3">
      <c r="A1887" t="s">
        <v>2098</v>
      </c>
      <c r="B1887" t="s">
        <v>2012</v>
      </c>
      <c r="C1887">
        <v>77.42</v>
      </c>
      <c r="D1887">
        <v>7.2053022474812697E-2</v>
      </c>
    </row>
    <row r="1888" spans="1:6" x14ac:dyDescent="0.3">
      <c r="A1888" t="s">
        <v>2099</v>
      </c>
      <c r="B1888" t="s">
        <v>2100</v>
      </c>
      <c r="C1888">
        <v>10</v>
      </c>
      <c r="D1888">
        <v>0.13</v>
      </c>
    </row>
    <row r="1889" spans="1:6" x14ac:dyDescent="0.3">
      <c r="A1889" t="s">
        <v>2101</v>
      </c>
      <c r="B1889" t="s">
        <v>2100</v>
      </c>
      <c r="C1889">
        <v>34.200000000000003</v>
      </c>
      <c r="D1889">
        <v>0.1</v>
      </c>
    </row>
    <row r="1890" spans="1:6" x14ac:dyDescent="0.3">
      <c r="A1890" t="s">
        <v>2102</v>
      </c>
      <c r="B1890" t="s">
        <v>2100</v>
      </c>
      <c r="C1890">
        <v>1.4</v>
      </c>
      <c r="D1890">
        <v>0.3</v>
      </c>
    </row>
    <row r="1891" spans="1:6" x14ac:dyDescent="0.3">
      <c r="A1891" t="s">
        <v>2103</v>
      </c>
      <c r="B1891" t="s">
        <v>2100</v>
      </c>
      <c r="C1891">
        <v>5</v>
      </c>
      <c r="D1891">
        <v>0.11</v>
      </c>
    </row>
    <row r="1892" spans="1:6" x14ac:dyDescent="0.3">
      <c r="A1892" t="s">
        <v>2104</v>
      </c>
      <c r="B1892" t="s">
        <v>2105</v>
      </c>
      <c r="C1892">
        <v>6.3280000000000003</v>
      </c>
      <c r="D1892">
        <v>0.48825537294563842</v>
      </c>
    </row>
    <row r="1893" spans="1:6" x14ac:dyDescent="0.3">
      <c r="A1893" t="s">
        <v>2106</v>
      </c>
      <c r="B1893" t="s">
        <v>2105</v>
      </c>
      <c r="C1893">
        <v>41</v>
      </c>
      <c r="D1893">
        <v>1.3</v>
      </c>
    </row>
    <row r="1894" spans="1:6" x14ac:dyDescent="0.3">
      <c r="A1894" t="s">
        <v>2107</v>
      </c>
      <c r="B1894" t="s">
        <v>2105</v>
      </c>
      <c r="C1894">
        <v>17.399999999999999</v>
      </c>
      <c r="D1894">
        <v>0.76724137931034497</v>
      </c>
    </row>
    <row r="1895" spans="1:6" x14ac:dyDescent="0.3">
      <c r="A1895" t="s">
        <v>2108</v>
      </c>
      <c r="B1895" t="s">
        <v>2105</v>
      </c>
      <c r="C1895">
        <v>37</v>
      </c>
      <c r="D1895">
        <v>0.35</v>
      </c>
    </row>
    <row r="1896" spans="1:6" x14ac:dyDescent="0.3">
      <c r="A1896" t="s">
        <v>2109</v>
      </c>
      <c r="B1896" t="s">
        <v>2105</v>
      </c>
      <c r="C1896">
        <v>20</v>
      </c>
      <c r="D1896">
        <v>0.55000000000000004</v>
      </c>
    </row>
    <row r="1897" spans="1:6" x14ac:dyDescent="0.3">
      <c r="A1897" t="s">
        <v>2110</v>
      </c>
      <c r="B1897" t="s">
        <v>2105</v>
      </c>
      <c r="C1897">
        <v>1.5</v>
      </c>
      <c r="D1897">
        <v>0.48699999999999999</v>
      </c>
    </row>
    <row r="1898" spans="1:6" x14ac:dyDescent="0.3">
      <c r="A1898" t="s">
        <v>2111</v>
      </c>
      <c r="B1898" t="s">
        <v>2105</v>
      </c>
      <c r="C1898">
        <v>43.2</v>
      </c>
      <c r="D1898">
        <v>1.8135416666666666</v>
      </c>
      <c r="E1898">
        <v>7.3</v>
      </c>
      <c r="F1898">
        <v>4.99</v>
      </c>
    </row>
    <row r="1899" spans="1:6" x14ac:dyDescent="0.3">
      <c r="A1899" t="s">
        <v>2112</v>
      </c>
      <c r="B1899" t="s">
        <v>2105</v>
      </c>
      <c r="C1899">
        <v>4.2</v>
      </c>
      <c r="D1899">
        <v>0.45</v>
      </c>
    </row>
    <row r="1900" spans="1:6" x14ac:dyDescent="0.3">
      <c r="A1900" t="s">
        <v>2113</v>
      </c>
      <c r="B1900" t="s">
        <v>2105</v>
      </c>
      <c r="C1900">
        <v>3.4</v>
      </c>
      <c r="D1900">
        <v>0.5</v>
      </c>
    </row>
    <row r="1901" spans="1:6" x14ac:dyDescent="0.3">
      <c r="A1901" t="s">
        <v>2114</v>
      </c>
      <c r="B1901" t="s">
        <v>2105</v>
      </c>
      <c r="C1901">
        <v>12.033000000000001</v>
      </c>
      <c r="D1901">
        <v>0.57107038976148916</v>
      </c>
      <c r="E1901">
        <v>2.1890000000000001</v>
      </c>
      <c r="F1901">
        <v>0.67</v>
      </c>
    </row>
    <row r="1902" spans="1:6" x14ac:dyDescent="0.3">
      <c r="A1902" t="s">
        <v>2115</v>
      </c>
      <c r="B1902" t="s">
        <v>2105</v>
      </c>
      <c r="C1902">
        <v>1</v>
      </c>
      <c r="D1902">
        <v>1.33</v>
      </c>
    </row>
    <row r="1903" spans="1:6" x14ac:dyDescent="0.3">
      <c r="A1903" t="s">
        <v>2116</v>
      </c>
      <c r="B1903" t="s">
        <v>2105</v>
      </c>
      <c r="C1903">
        <v>1</v>
      </c>
      <c r="D1903">
        <v>1.85</v>
      </c>
    </row>
    <row r="1904" spans="1:6" x14ac:dyDescent="0.3">
      <c r="A1904" t="s">
        <v>2117</v>
      </c>
      <c r="B1904" t="s">
        <v>2105</v>
      </c>
      <c r="C1904">
        <v>1.9</v>
      </c>
      <c r="D1904">
        <v>1.5</v>
      </c>
    </row>
    <row r="1905" spans="1:6" x14ac:dyDescent="0.3">
      <c r="A1905" t="s">
        <v>2118</v>
      </c>
      <c r="B1905" t="s">
        <v>2105</v>
      </c>
      <c r="C1905">
        <v>34</v>
      </c>
      <c r="D1905">
        <v>0.42</v>
      </c>
    </row>
    <row r="1906" spans="1:6" x14ac:dyDescent="0.3">
      <c r="A1906" t="s">
        <v>2119</v>
      </c>
      <c r="B1906" t="s">
        <v>2105</v>
      </c>
      <c r="C1906">
        <v>61</v>
      </c>
      <c r="D1906">
        <v>1</v>
      </c>
    </row>
    <row r="1907" spans="1:6" x14ac:dyDescent="0.3">
      <c r="A1907" t="s">
        <v>2120</v>
      </c>
      <c r="B1907" t="s">
        <v>2105</v>
      </c>
      <c r="C1907">
        <v>6</v>
      </c>
      <c r="D1907">
        <v>0.56999999999999995</v>
      </c>
    </row>
    <row r="1908" spans="1:6" x14ac:dyDescent="0.3">
      <c r="A1908" t="s">
        <v>2121</v>
      </c>
      <c r="B1908" t="s">
        <v>2105</v>
      </c>
      <c r="C1908">
        <v>30.35</v>
      </c>
      <c r="D1908">
        <v>0.67</v>
      </c>
    </row>
    <row r="1909" spans="1:6" x14ac:dyDescent="0.3">
      <c r="A1909" t="s">
        <v>2122</v>
      </c>
      <c r="B1909" t="s">
        <v>2105</v>
      </c>
      <c r="C1909">
        <v>108</v>
      </c>
      <c r="D1909">
        <v>0.692962962962963</v>
      </c>
    </row>
    <row r="1910" spans="1:6" x14ac:dyDescent="0.3">
      <c r="A1910" t="s">
        <v>2123</v>
      </c>
      <c r="B1910" t="s">
        <v>2105</v>
      </c>
      <c r="C1910">
        <v>3</v>
      </c>
      <c r="D1910">
        <v>1.1000000000000001</v>
      </c>
    </row>
    <row r="1911" spans="1:6" x14ac:dyDescent="0.3">
      <c r="A1911" t="s">
        <v>2124</v>
      </c>
      <c r="B1911" t="s">
        <v>2105</v>
      </c>
      <c r="C1911">
        <v>0.65</v>
      </c>
      <c r="D1911">
        <v>3.5</v>
      </c>
    </row>
    <row r="1912" spans="1:6" x14ac:dyDescent="0.3">
      <c r="A1912" t="s">
        <v>2125</v>
      </c>
      <c r="B1912" t="s">
        <v>2105</v>
      </c>
      <c r="C1912">
        <v>205</v>
      </c>
      <c r="D1912">
        <v>0.46039024390243904</v>
      </c>
      <c r="E1912">
        <v>123</v>
      </c>
      <c r="F1912">
        <v>0.49</v>
      </c>
    </row>
    <row r="1913" spans="1:6" x14ac:dyDescent="0.3">
      <c r="A1913" t="s">
        <v>2126</v>
      </c>
      <c r="B1913" t="s">
        <v>2105</v>
      </c>
      <c r="C1913">
        <v>1.3</v>
      </c>
      <c r="D1913">
        <v>3</v>
      </c>
    </row>
    <row r="1914" spans="1:6" x14ac:dyDescent="0.3">
      <c r="A1914" t="s">
        <v>2127</v>
      </c>
      <c r="B1914" t="s">
        <v>2105</v>
      </c>
      <c r="C1914">
        <v>4</v>
      </c>
      <c r="D1914">
        <v>1.2</v>
      </c>
    </row>
    <row r="1915" spans="1:6" x14ac:dyDescent="0.3">
      <c r="A1915" t="s">
        <v>2128</v>
      </c>
      <c r="B1915" t="s">
        <v>2105</v>
      </c>
      <c r="C1915">
        <v>1</v>
      </c>
      <c r="D1915">
        <v>1.5</v>
      </c>
    </row>
    <row r="1916" spans="1:6" x14ac:dyDescent="0.3">
      <c r="A1916" t="s">
        <v>2129</v>
      </c>
      <c r="B1916" t="s">
        <v>2105</v>
      </c>
      <c r="C1916">
        <v>13.326000000000001</v>
      </c>
      <c r="D1916">
        <v>0.74100480264145274</v>
      </c>
    </row>
    <row r="1917" spans="1:6" x14ac:dyDescent="0.3">
      <c r="A1917" t="s">
        <v>2130</v>
      </c>
      <c r="B1917" t="s">
        <v>2105</v>
      </c>
      <c r="C1917">
        <v>22.5</v>
      </c>
      <c r="D1917">
        <v>0.13</v>
      </c>
    </row>
    <row r="1918" spans="1:6" x14ac:dyDescent="0.3">
      <c r="A1918" t="s">
        <v>2131</v>
      </c>
      <c r="B1918" t="s">
        <v>2105</v>
      </c>
      <c r="C1918">
        <v>1</v>
      </c>
      <c r="D1918">
        <v>1.27</v>
      </c>
    </row>
    <row r="1919" spans="1:6" x14ac:dyDescent="0.3">
      <c r="A1919" t="s">
        <v>2132</v>
      </c>
      <c r="B1919" t="s">
        <v>2133</v>
      </c>
      <c r="C1919">
        <v>3.64</v>
      </c>
      <c r="D1919">
        <v>0.6</v>
      </c>
    </row>
    <row r="1920" spans="1:6" x14ac:dyDescent="0.3">
      <c r="A1920" t="s">
        <v>2134</v>
      </c>
      <c r="B1920" t="s">
        <v>2133</v>
      </c>
      <c r="C1920">
        <v>8.4</v>
      </c>
      <c r="D1920">
        <v>0.93</v>
      </c>
    </row>
    <row r="1921" spans="1:6" x14ac:dyDescent="0.3">
      <c r="A1921" t="s">
        <v>2135</v>
      </c>
      <c r="B1921" t="s">
        <v>2133</v>
      </c>
      <c r="C1921">
        <v>42.1</v>
      </c>
      <c r="D1921">
        <v>1.2503087885985749</v>
      </c>
    </row>
    <row r="1922" spans="1:6" x14ac:dyDescent="0.3">
      <c r="A1922" t="s">
        <v>2136</v>
      </c>
      <c r="B1922" t="s">
        <v>2133</v>
      </c>
      <c r="C1922">
        <v>67.8</v>
      </c>
      <c r="D1922">
        <v>1.037787610619469</v>
      </c>
    </row>
    <row r="1923" spans="1:6" x14ac:dyDescent="0.3">
      <c r="A1923" t="s">
        <v>2137</v>
      </c>
      <c r="B1923" t="s">
        <v>2138</v>
      </c>
      <c r="C1923">
        <v>20</v>
      </c>
      <c r="D1923">
        <v>5.9</v>
      </c>
    </row>
    <row r="1924" spans="1:6" x14ac:dyDescent="0.3">
      <c r="A1924" t="s">
        <v>2139</v>
      </c>
      <c r="B1924" t="s">
        <v>2140</v>
      </c>
      <c r="C1924">
        <v>7.5</v>
      </c>
      <c r="D1924">
        <v>0.9</v>
      </c>
    </row>
    <row r="1925" spans="1:6" x14ac:dyDescent="0.3">
      <c r="A1925" t="s">
        <v>2141</v>
      </c>
      <c r="B1925" t="s">
        <v>2140</v>
      </c>
      <c r="C1925">
        <v>3073</v>
      </c>
      <c r="D1925">
        <v>0.18530100878620243</v>
      </c>
      <c r="E1925">
        <v>1227</v>
      </c>
      <c r="F1925">
        <v>0.23000000000000004</v>
      </c>
    </row>
    <row r="1926" spans="1:6" x14ac:dyDescent="0.3">
      <c r="A1926" t="s">
        <v>2142</v>
      </c>
      <c r="B1926" t="s">
        <v>2140</v>
      </c>
      <c r="C1926">
        <v>0.6</v>
      </c>
      <c r="D1926">
        <v>0.11</v>
      </c>
    </row>
    <row r="1927" spans="1:6" x14ac:dyDescent="0.3">
      <c r="A1927" t="s">
        <v>2143</v>
      </c>
      <c r="B1927" t="s">
        <v>2140</v>
      </c>
      <c r="C1927">
        <v>0.40489999999999998</v>
      </c>
      <c r="D1927">
        <v>0.55141269449246733</v>
      </c>
    </row>
    <row r="1928" spans="1:6" x14ac:dyDescent="0.3">
      <c r="A1928" t="s">
        <v>2144</v>
      </c>
      <c r="B1928" t="s">
        <v>2140</v>
      </c>
      <c r="C1928">
        <v>29.56</v>
      </c>
      <c r="D1928">
        <v>0.67165087956698233</v>
      </c>
      <c r="E1928">
        <v>10.39</v>
      </c>
      <c r="F1928">
        <v>0.56448508180943213</v>
      </c>
    </row>
    <row r="1929" spans="1:6" x14ac:dyDescent="0.3">
      <c r="A1929" t="s">
        <v>2145</v>
      </c>
      <c r="B1929" t="s">
        <v>2140</v>
      </c>
      <c r="C1929">
        <v>0.33</v>
      </c>
      <c r="D1929">
        <v>0.04</v>
      </c>
    </row>
    <row r="1930" spans="1:6" x14ac:dyDescent="0.3">
      <c r="A1930" t="s">
        <v>2146</v>
      </c>
      <c r="B1930" t="s">
        <v>2140</v>
      </c>
      <c r="C1930">
        <v>0.53</v>
      </c>
      <c r="D1930">
        <v>0.5</v>
      </c>
    </row>
    <row r="1931" spans="1:6" x14ac:dyDescent="0.3">
      <c r="A1931" t="s">
        <v>2147</v>
      </c>
      <c r="B1931" t="s">
        <v>2140</v>
      </c>
      <c r="C1931">
        <v>0.57999999999999996</v>
      </c>
      <c r="D1931">
        <v>0.6</v>
      </c>
    </row>
    <row r="1932" spans="1:6" x14ac:dyDescent="0.3">
      <c r="A1932" t="s">
        <v>2148</v>
      </c>
      <c r="B1932" t="s">
        <v>2140</v>
      </c>
      <c r="C1932">
        <v>3.5000000000000003E-2</v>
      </c>
      <c r="D1932">
        <v>0.18</v>
      </c>
    </row>
    <row r="1933" spans="1:6" x14ac:dyDescent="0.3">
      <c r="A1933" t="s">
        <v>2149</v>
      </c>
      <c r="B1933" t="s">
        <v>2140</v>
      </c>
      <c r="C1933">
        <v>122.5</v>
      </c>
      <c r="D1933">
        <v>5.1657142857142867E-2</v>
      </c>
      <c r="E1933">
        <v>39.799999999999997</v>
      </c>
      <c r="F1933">
        <v>4.6281407035175887E-2</v>
      </c>
    </row>
    <row r="1934" spans="1:6" x14ac:dyDescent="0.3">
      <c r="A1934" t="s">
        <v>2150</v>
      </c>
      <c r="B1934" t="s">
        <v>2140</v>
      </c>
      <c r="C1934">
        <v>0.05</v>
      </c>
      <c r="D1934">
        <v>1.84</v>
      </c>
    </row>
    <row r="1935" spans="1:6" x14ac:dyDescent="0.3">
      <c r="A1935" t="s">
        <v>2151</v>
      </c>
      <c r="B1935" t="s">
        <v>2140</v>
      </c>
      <c r="C1935">
        <v>0.156</v>
      </c>
      <c r="D1935">
        <v>0.27</v>
      </c>
    </row>
    <row r="1936" spans="1:6" x14ac:dyDescent="0.3">
      <c r="A1936" t="s">
        <v>2152</v>
      </c>
      <c r="B1936" t="s">
        <v>2140</v>
      </c>
      <c r="C1936">
        <v>0.125</v>
      </c>
      <c r="D1936">
        <v>0.2</v>
      </c>
    </row>
    <row r="1937" spans="1:4" x14ac:dyDescent="0.3">
      <c r="A1937" t="s">
        <v>2153</v>
      </c>
      <c r="B1937" t="s">
        <v>2140</v>
      </c>
      <c r="C1937">
        <v>0.12</v>
      </c>
      <c r="D1937">
        <v>0.32</v>
      </c>
    </row>
    <row r="1938" spans="1:4" x14ac:dyDescent="0.3">
      <c r="A1938" t="s">
        <v>2154</v>
      </c>
      <c r="B1938" t="s">
        <v>2140</v>
      </c>
      <c r="C1938">
        <v>0.64500000000000002</v>
      </c>
      <c r="D1938">
        <v>0.66</v>
      </c>
    </row>
    <row r="1939" spans="1:4" x14ac:dyDescent="0.3">
      <c r="A1939" t="s">
        <v>2155</v>
      </c>
      <c r="B1939" t="s">
        <v>2140</v>
      </c>
      <c r="C1939">
        <v>2</v>
      </c>
      <c r="D1939">
        <v>0.21</v>
      </c>
    </row>
    <row r="1940" spans="1:4" x14ac:dyDescent="0.3">
      <c r="A1940" t="s">
        <v>2156</v>
      </c>
      <c r="B1940" t="s">
        <v>2140</v>
      </c>
      <c r="C1940">
        <v>1064.0999999999999</v>
      </c>
      <c r="D1940">
        <v>0.21480499953011939</v>
      </c>
    </row>
    <row r="1941" spans="1:4" x14ac:dyDescent="0.3">
      <c r="A1941" t="s">
        <v>2157</v>
      </c>
      <c r="B1941" t="s">
        <v>2140</v>
      </c>
      <c r="C1941">
        <v>5.1399140000000001</v>
      </c>
      <c r="D1941">
        <v>1.2470000000000001</v>
      </c>
    </row>
    <row r="1942" spans="1:4" x14ac:dyDescent="0.3">
      <c r="A1942" t="s">
        <v>2158</v>
      </c>
      <c r="B1942" t="s">
        <v>2140</v>
      </c>
      <c r="C1942">
        <v>5.4</v>
      </c>
      <c r="D1942">
        <v>0.8</v>
      </c>
    </row>
    <row r="1943" spans="1:4" x14ac:dyDescent="0.3">
      <c r="A1943" t="s">
        <v>2159</v>
      </c>
      <c r="B1943" t="s">
        <v>2140</v>
      </c>
      <c r="C1943">
        <v>0.38999999999999996</v>
      </c>
      <c r="D1943">
        <v>0.34597435897435902</v>
      </c>
    </row>
    <row r="1944" spans="1:4" x14ac:dyDescent="0.3">
      <c r="A1944" t="s">
        <v>2160</v>
      </c>
      <c r="B1944" t="s">
        <v>2140</v>
      </c>
      <c r="C1944">
        <v>16</v>
      </c>
      <c r="D1944">
        <v>1.42</v>
      </c>
    </row>
    <row r="1945" spans="1:4" x14ac:dyDescent="0.3">
      <c r="A1945" t="s">
        <v>2161</v>
      </c>
      <c r="B1945" t="s">
        <v>2140</v>
      </c>
      <c r="C1945">
        <v>0.54</v>
      </c>
      <c r="D1945">
        <v>0.30666666666666664</v>
      </c>
    </row>
    <row r="1946" spans="1:4" x14ac:dyDescent="0.3">
      <c r="A1946" t="s">
        <v>2162</v>
      </c>
      <c r="B1946" t="s">
        <v>2140</v>
      </c>
      <c r="C1946">
        <v>2.343</v>
      </c>
      <c r="D1946">
        <v>0.73</v>
      </c>
    </row>
    <row r="1947" spans="1:4" x14ac:dyDescent="0.3">
      <c r="A1947" t="s">
        <v>2163</v>
      </c>
      <c r="B1947" t="s">
        <v>2140</v>
      </c>
      <c r="C1947">
        <v>0.29599999999999999</v>
      </c>
      <c r="D1947">
        <v>0.53</v>
      </c>
    </row>
    <row r="1948" spans="1:4" x14ac:dyDescent="0.3">
      <c r="A1948" t="s">
        <v>2164</v>
      </c>
      <c r="B1948" t="s">
        <v>2140</v>
      </c>
      <c r="C1948">
        <v>2.2999999999999998</v>
      </c>
      <c r="D1948">
        <v>1.7</v>
      </c>
    </row>
    <row r="1949" spans="1:4" x14ac:dyDescent="0.3">
      <c r="A1949" t="s">
        <v>2165</v>
      </c>
      <c r="B1949" t="s">
        <v>2140</v>
      </c>
      <c r="C1949">
        <v>10.9</v>
      </c>
      <c r="D1949">
        <v>0.31</v>
      </c>
    </row>
    <row r="1950" spans="1:4" x14ac:dyDescent="0.3">
      <c r="A1950" t="s">
        <v>2166</v>
      </c>
      <c r="B1950" t="s">
        <v>2140</v>
      </c>
      <c r="C1950">
        <v>0.7</v>
      </c>
      <c r="D1950">
        <v>1.66</v>
      </c>
    </row>
    <row r="1951" spans="1:4" x14ac:dyDescent="0.3">
      <c r="A1951" t="s">
        <v>2167</v>
      </c>
      <c r="B1951" t="s">
        <v>2140</v>
      </c>
      <c r="C1951">
        <v>10</v>
      </c>
      <c r="D1951">
        <v>1.8239999999999998</v>
      </c>
    </row>
    <row r="1952" spans="1:4" x14ac:dyDescent="0.3">
      <c r="A1952" t="s">
        <v>2168</v>
      </c>
      <c r="B1952" t="s">
        <v>2140</v>
      </c>
      <c r="C1952">
        <v>6.37</v>
      </c>
      <c r="D1952">
        <v>0.04</v>
      </c>
    </row>
    <row r="1953" spans="1:6" x14ac:dyDescent="0.3">
      <c r="A1953" t="s">
        <v>2169</v>
      </c>
      <c r="B1953" t="s">
        <v>2140</v>
      </c>
      <c r="C1953">
        <v>4.9599919999999997</v>
      </c>
      <c r="D1953">
        <v>1.35</v>
      </c>
    </row>
    <row r="1954" spans="1:6" x14ac:dyDescent="0.3">
      <c r="A1954" t="s">
        <v>2170</v>
      </c>
      <c r="B1954" t="s">
        <v>2140</v>
      </c>
      <c r="C1954">
        <v>0.2</v>
      </c>
      <c r="D1954">
        <v>0.7</v>
      </c>
    </row>
    <row r="1955" spans="1:6" x14ac:dyDescent="0.3">
      <c r="A1955" t="s">
        <v>2171</v>
      </c>
      <c r="B1955" t="s">
        <v>2140</v>
      </c>
      <c r="C1955">
        <v>6</v>
      </c>
      <c r="D1955">
        <v>0.72</v>
      </c>
    </row>
    <row r="1956" spans="1:6" x14ac:dyDescent="0.3">
      <c r="A1956" t="s">
        <v>2172</v>
      </c>
      <c r="B1956" t="s">
        <v>2140</v>
      </c>
      <c r="C1956">
        <v>44</v>
      </c>
      <c r="D1956">
        <v>0.27</v>
      </c>
    </row>
    <row r="1957" spans="1:6" x14ac:dyDescent="0.3">
      <c r="A1957" t="s">
        <v>2173</v>
      </c>
      <c r="B1957" t="s">
        <v>2140</v>
      </c>
      <c r="C1957">
        <v>0.16900000000000001</v>
      </c>
      <c r="D1957">
        <v>0.89</v>
      </c>
    </row>
    <row r="1958" spans="1:6" x14ac:dyDescent="0.3">
      <c r="A1958" t="s">
        <v>2174</v>
      </c>
      <c r="B1958" t="s">
        <v>2140</v>
      </c>
      <c r="C1958">
        <v>3062</v>
      </c>
      <c r="D1958">
        <v>1.1971913781841934E-2</v>
      </c>
    </row>
    <row r="1959" spans="1:6" x14ac:dyDescent="0.3">
      <c r="A1959" t="s">
        <v>2175</v>
      </c>
      <c r="B1959" t="s">
        <v>2140</v>
      </c>
      <c r="C1959">
        <v>0.01</v>
      </c>
      <c r="D1959">
        <v>0.23</v>
      </c>
    </row>
    <row r="1960" spans="1:6" x14ac:dyDescent="0.3">
      <c r="A1960" t="s">
        <v>2176</v>
      </c>
      <c r="B1960" t="s">
        <v>2140</v>
      </c>
      <c r="C1960">
        <v>63.86</v>
      </c>
      <c r="D1960">
        <v>1.05</v>
      </c>
    </row>
    <row r="1961" spans="1:6" x14ac:dyDescent="0.3">
      <c r="A1961" t="s">
        <v>2177</v>
      </c>
      <c r="B1961" t="s">
        <v>2140</v>
      </c>
      <c r="C1961">
        <v>5.479000000000001</v>
      </c>
      <c r="D1961">
        <v>2.7817849972622737</v>
      </c>
      <c r="E1961">
        <v>3.4750000000000001</v>
      </c>
      <c r="F1961">
        <v>2.5</v>
      </c>
    </row>
    <row r="1962" spans="1:6" x14ac:dyDescent="0.3">
      <c r="A1962" t="s">
        <v>2178</v>
      </c>
      <c r="B1962" t="s">
        <v>2179</v>
      </c>
      <c r="C1962">
        <v>7.3</v>
      </c>
      <c r="D1962">
        <v>0.3</v>
      </c>
    </row>
    <row r="1963" spans="1:6" x14ac:dyDescent="0.3">
      <c r="A1963" t="s">
        <v>2180</v>
      </c>
      <c r="B1963" t="s">
        <v>2181</v>
      </c>
      <c r="C1963">
        <v>62.848200312989036</v>
      </c>
      <c r="D1963">
        <v>0.53101053820097865</v>
      </c>
      <c r="E1963">
        <v>20.79029733959311</v>
      </c>
      <c r="F1963">
        <v>0.53101053820097865</v>
      </c>
    </row>
    <row r="1964" spans="1:6" x14ac:dyDescent="0.3">
      <c r="A1964" t="s">
        <v>2182</v>
      </c>
      <c r="B1964" t="s">
        <v>2181</v>
      </c>
      <c r="C1964">
        <v>62.48982785602503</v>
      </c>
      <c r="D1964">
        <v>0.12117875835816783</v>
      </c>
      <c r="E1964">
        <v>14.682316118935837</v>
      </c>
      <c r="F1964">
        <v>9.9686527392879989E-2</v>
      </c>
    </row>
    <row r="1965" spans="1:6" x14ac:dyDescent="0.3">
      <c r="A1965" t="s">
        <v>2183</v>
      </c>
      <c r="B1965" t="s">
        <v>2181</v>
      </c>
      <c r="C1965">
        <v>58.2</v>
      </c>
      <c r="D1965">
        <v>0.33360824742268042</v>
      </c>
    </row>
    <row r="1966" spans="1:6" x14ac:dyDescent="0.3">
      <c r="A1966" t="s">
        <v>2184</v>
      </c>
      <c r="B1966" t="s">
        <v>2181</v>
      </c>
      <c r="C1966">
        <v>113.1</v>
      </c>
      <c r="D1966">
        <v>0.1</v>
      </c>
    </row>
    <row r="1967" spans="1:6" x14ac:dyDescent="0.3">
      <c r="A1967" t="s">
        <v>2185</v>
      </c>
      <c r="B1967" t="s">
        <v>2181</v>
      </c>
      <c r="C1967">
        <v>57.823</v>
      </c>
      <c r="D1967">
        <v>0.10982763991278165</v>
      </c>
    </row>
    <row r="1968" spans="1:6" x14ac:dyDescent="0.3">
      <c r="A1968" t="s">
        <v>2186</v>
      </c>
      <c r="B1968" t="s">
        <v>2187</v>
      </c>
      <c r="C1968">
        <v>76.400000000000006</v>
      </c>
      <c r="D1968">
        <v>1.59</v>
      </c>
    </row>
    <row r="1969" spans="1:6" x14ac:dyDescent="0.3">
      <c r="A1969" t="s">
        <v>2188</v>
      </c>
      <c r="B1969" t="s">
        <v>2187</v>
      </c>
      <c r="C1969">
        <v>200</v>
      </c>
      <c r="D1969">
        <v>0.50519999999999998</v>
      </c>
    </row>
    <row r="1970" spans="1:6" x14ac:dyDescent="0.3">
      <c r="A1970" t="s">
        <v>2189</v>
      </c>
      <c r="B1970" t="s">
        <v>2190</v>
      </c>
      <c r="C1970">
        <v>1.88</v>
      </c>
      <c r="D1970">
        <v>0.47</v>
      </c>
    </row>
    <row r="1971" spans="1:6" x14ac:dyDescent="0.3">
      <c r="A1971" t="s">
        <v>2191</v>
      </c>
      <c r="B1971" t="s">
        <v>2190</v>
      </c>
      <c r="C1971">
        <v>4</v>
      </c>
      <c r="D1971">
        <v>2.87</v>
      </c>
    </row>
    <row r="1972" spans="1:6" x14ac:dyDescent="0.3">
      <c r="A1972" t="s">
        <v>2192</v>
      </c>
      <c r="B1972" t="s">
        <v>2190</v>
      </c>
      <c r="C1972">
        <v>2</v>
      </c>
      <c r="D1972">
        <v>0.4</v>
      </c>
    </row>
    <row r="1973" spans="1:6" x14ac:dyDescent="0.3">
      <c r="A1973" t="s">
        <v>2193</v>
      </c>
      <c r="B1973" t="s">
        <v>2190</v>
      </c>
      <c r="C1973">
        <v>5.8</v>
      </c>
      <c r="D1973">
        <v>0.6</v>
      </c>
    </row>
    <row r="1974" spans="1:6" x14ac:dyDescent="0.3">
      <c r="A1974" t="s">
        <v>2194</v>
      </c>
      <c r="B1974" t="s">
        <v>2190</v>
      </c>
      <c r="C1974">
        <v>200</v>
      </c>
      <c r="D1974">
        <v>0.18</v>
      </c>
    </row>
    <row r="1975" spans="1:6" x14ac:dyDescent="0.3">
      <c r="A1975" t="s">
        <v>2195</v>
      </c>
      <c r="B1975" t="s">
        <v>2190</v>
      </c>
      <c r="C1975">
        <v>145</v>
      </c>
      <c r="D1975">
        <v>0.22</v>
      </c>
    </row>
    <row r="1976" spans="1:6" x14ac:dyDescent="0.3">
      <c r="A1976" t="s">
        <v>2196</v>
      </c>
      <c r="B1976" t="s">
        <v>2190</v>
      </c>
      <c r="C1976">
        <v>26</v>
      </c>
      <c r="D1976">
        <v>0.32</v>
      </c>
    </row>
    <row r="1977" spans="1:6" x14ac:dyDescent="0.3">
      <c r="A1977" t="s">
        <v>2197</v>
      </c>
      <c r="B1977" t="s">
        <v>2190</v>
      </c>
      <c r="C1977">
        <v>0.09</v>
      </c>
      <c r="D1977">
        <v>3.18</v>
      </c>
    </row>
    <row r="1978" spans="1:6" x14ac:dyDescent="0.3">
      <c r="A1978" t="s">
        <v>2198</v>
      </c>
      <c r="B1978" t="s">
        <v>2190</v>
      </c>
      <c r="C1978">
        <v>20.5</v>
      </c>
      <c r="D1978">
        <v>1.37</v>
      </c>
    </row>
    <row r="1979" spans="1:6" x14ac:dyDescent="0.3">
      <c r="A1979" t="s">
        <v>2199</v>
      </c>
      <c r="B1979" t="s">
        <v>2190</v>
      </c>
      <c r="C1979">
        <v>11.925000000000001</v>
      </c>
      <c r="D1979">
        <v>2.9463916142557651</v>
      </c>
      <c r="E1979">
        <v>5.8360000000000003</v>
      </c>
      <c r="F1979">
        <v>2.75</v>
      </c>
    </row>
    <row r="1980" spans="1:6" x14ac:dyDescent="0.3">
      <c r="A1980" t="s">
        <v>2200</v>
      </c>
      <c r="B1980" t="s">
        <v>2190</v>
      </c>
      <c r="C1980">
        <v>3.9000000000000004</v>
      </c>
      <c r="D1980">
        <v>5.2</v>
      </c>
    </row>
    <row r="1981" spans="1:6" x14ac:dyDescent="0.3">
      <c r="A1981" t="s">
        <v>2201</v>
      </c>
      <c r="B1981" t="s">
        <v>2190</v>
      </c>
      <c r="C1981">
        <v>445.73</v>
      </c>
      <c r="D1981">
        <v>0.38</v>
      </c>
    </row>
    <row r="1982" spans="1:6" x14ac:dyDescent="0.3">
      <c r="A1982" t="s">
        <v>2202</v>
      </c>
      <c r="B1982" t="s">
        <v>2190</v>
      </c>
      <c r="C1982">
        <v>157.28100000000001</v>
      </c>
      <c r="D1982">
        <v>0.12264386670990138</v>
      </c>
      <c r="E1982">
        <v>58.884</v>
      </c>
      <c r="F1982">
        <v>0.11</v>
      </c>
    </row>
    <row r="1983" spans="1:6" x14ac:dyDescent="0.3">
      <c r="A1983" t="s">
        <v>2203</v>
      </c>
      <c r="B1983" t="s">
        <v>2190</v>
      </c>
      <c r="C1983">
        <v>3.7</v>
      </c>
      <c r="D1983">
        <v>0.25</v>
      </c>
    </row>
    <row r="1984" spans="1:6" x14ac:dyDescent="0.3">
      <c r="A1984" t="s">
        <v>2204</v>
      </c>
      <c r="B1984" t="s">
        <v>2190</v>
      </c>
      <c r="C1984">
        <v>270.5</v>
      </c>
      <c r="D1984">
        <v>0.28000000000000003</v>
      </c>
    </row>
    <row r="1985" spans="1:4" x14ac:dyDescent="0.3">
      <c r="A1985" t="s">
        <v>2205</v>
      </c>
      <c r="B1985" t="s">
        <v>2190</v>
      </c>
      <c r="C1985">
        <v>14.938999999999998</v>
      </c>
      <c r="D1985">
        <v>1.4115476270165339</v>
      </c>
    </row>
    <row r="1986" spans="1:4" x14ac:dyDescent="0.3">
      <c r="A1986" t="s">
        <v>2206</v>
      </c>
      <c r="B1986" t="s">
        <v>2190</v>
      </c>
      <c r="C1986">
        <v>80</v>
      </c>
      <c r="D1986">
        <v>0.5</v>
      </c>
    </row>
    <row r="1987" spans="1:4" x14ac:dyDescent="0.3">
      <c r="A1987" t="s">
        <v>2207</v>
      </c>
      <c r="B1987" t="s">
        <v>2190</v>
      </c>
      <c r="C1987">
        <v>186.2</v>
      </c>
      <c r="D1987">
        <v>0.3</v>
      </c>
    </row>
    <row r="1988" spans="1:4" x14ac:dyDescent="0.3">
      <c r="A1988" t="s">
        <v>2208</v>
      </c>
      <c r="B1988" t="s">
        <v>2190</v>
      </c>
      <c r="C1988">
        <v>0.04</v>
      </c>
      <c r="D1988">
        <v>1.6</v>
      </c>
    </row>
    <row r="1989" spans="1:4" x14ac:dyDescent="0.3">
      <c r="A1989" t="s">
        <v>2209</v>
      </c>
      <c r="B1989" t="s">
        <v>2190</v>
      </c>
      <c r="C1989">
        <v>533.18299999999999</v>
      </c>
      <c r="D1989">
        <v>0.19220042649521835</v>
      </c>
    </row>
    <row r="1990" spans="1:4" x14ac:dyDescent="0.3">
      <c r="A1990" t="s">
        <v>2210</v>
      </c>
      <c r="B1990" t="s">
        <v>2190</v>
      </c>
      <c r="C1990">
        <v>12</v>
      </c>
      <c r="D1990">
        <v>1.56</v>
      </c>
    </row>
    <row r="1991" spans="1:4" x14ac:dyDescent="0.3">
      <c r="A1991" t="s">
        <v>2211</v>
      </c>
      <c r="B1991" t="s">
        <v>2190</v>
      </c>
      <c r="C1991">
        <v>1.9</v>
      </c>
      <c r="D1991">
        <v>0.84499999999999997</v>
      </c>
    </row>
    <row r="1992" spans="1:4" x14ac:dyDescent="0.3">
      <c r="A1992" t="s">
        <v>2212</v>
      </c>
      <c r="B1992" t="s">
        <v>2190</v>
      </c>
      <c r="C1992">
        <v>8.3640000000000008</v>
      </c>
      <c r="D1992">
        <v>2.0252510760401718</v>
      </c>
    </row>
    <row r="1993" spans="1:4" x14ac:dyDescent="0.3">
      <c r="A1993" t="s">
        <v>2213</v>
      </c>
      <c r="B1993" t="s">
        <v>2190</v>
      </c>
      <c r="C1993">
        <v>15.7</v>
      </c>
      <c r="D1993">
        <v>0.61108280254777081</v>
      </c>
    </row>
    <row r="1994" spans="1:4" x14ac:dyDescent="0.3">
      <c r="A1994" t="s">
        <v>2214</v>
      </c>
      <c r="B1994" t="s">
        <v>2190</v>
      </c>
      <c r="C1994">
        <v>236.7</v>
      </c>
      <c r="D1994">
        <v>0.28999999999999998</v>
      </c>
    </row>
    <row r="1995" spans="1:4" x14ac:dyDescent="0.3">
      <c r="A1995" t="s">
        <v>2215</v>
      </c>
      <c r="B1995" t="s">
        <v>2190</v>
      </c>
      <c r="C1995">
        <v>0.65800000000000003</v>
      </c>
      <c r="D1995">
        <v>0.63</v>
      </c>
    </row>
    <row r="1996" spans="1:4" x14ac:dyDescent="0.3">
      <c r="A1996" t="s">
        <v>2216</v>
      </c>
      <c r="B1996" t="s">
        <v>2190</v>
      </c>
      <c r="C1996">
        <v>3.62</v>
      </c>
      <c r="D1996">
        <v>1</v>
      </c>
    </row>
    <row r="1997" spans="1:4" x14ac:dyDescent="0.3">
      <c r="A1997" t="s">
        <v>2217</v>
      </c>
      <c r="B1997" t="s">
        <v>2190</v>
      </c>
      <c r="C1997">
        <v>0.19</v>
      </c>
      <c r="D1997">
        <v>2.27</v>
      </c>
    </row>
    <row r="1998" spans="1:4" x14ac:dyDescent="0.3">
      <c r="A1998" t="s">
        <v>2218</v>
      </c>
      <c r="B1998" t="s">
        <v>2190</v>
      </c>
      <c r="C1998">
        <v>3.3</v>
      </c>
      <c r="D1998">
        <v>1.1100000000000001</v>
      </c>
    </row>
    <row r="1999" spans="1:4" x14ac:dyDescent="0.3">
      <c r="A1999" t="s">
        <v>2219</v>
      </c>
      <c r="B1999" t="s">
        <v>2190</v>
      </c>
      <c r="C1999">
        <v>81.942999999999998</v>
      </c>
      <c r="D1999">
        <v>0.23913769327459336</v>
      </c>
    </row>
    <row r="2000" spans="1:4" x14ac:dyDescent="0.3">
      <c r="A2000" t="s">
        <v>2220</v>
      </c>
      <c r="B2000" t="s">
        <v>2190</v>
      </c>
      <c r="C2000">
        <v>11.23</v>
      </c>
      <c r="D2000">
        <v>1.56</v>
      </c>
    </row>
    <row r="2001" spans="1:4" x14ac:dyDescent="0.3">
      <c r="A2001" t="s">
        <v>2221</v>
      </c>
      <c r="B2001" t="s">
        <v>2190</v>
      </c>
      <c r="C2001">
        <v>3.3</v>
      </c>
      <c r="D2001">
        <v>1.1100000000000001</v>
      </c>
    </row>
    <row r="2002" spans="1:4" x14ac:dyDescent="0.3">
      <c r="A2002" t="s">
        <v>2222</v>
      </c>
      <c r="B2002" t="s">
        <v>2190</v>
      </c>
      <c r="C2002">
        <v>0.57299999999999995</v>
      </c>
      <c r="D2002">
        <v>0.8</v>
      </c>
    </row>
    <row r="2003" spans="1:4" x14ac:dyDescent="0.3">
      <c r="A2003" t="s">
        <v>2223</v>
      </c>
      <c r="B2003" t="s">
        <v>2190</v>
      </c>
      <c r="C2003">
        <v>5.0999999999999996</v>
      </c>
      <c r="D2003">
        <v>0.8</v>
      </c>
    </row>
    <row r="2004" spans="1:4" x14ac:dyDescent="0.3">
      <c r="A2004" t="s">
        <v>2224</v>
      </c>
      <c r="B2004" t="s">
        <v>2190</v>
      </c>
      <c r="C2004">
        <v>0.73</v>
      </c>
      <c r="D2004">
        <v>3.23</v>
      </c>
    </row>
    <row r="2005" spans="1:4" x14ac:dyDescent="0.3">
      <c r="A2005" t="s">
        <v>2225</v>
      </c>
      <c r="B2005" t="s">
        <v>2190</v>
      </c>
      <c r="C2005">
        <v>0.96299999999999997</v>
      </c>
      <c r="D2005">
        <v>1.31</v>
      </c>
    </row>
    <row r="2006" spans="1:4" x14ac:dyDescent="0.3">
      <c r="A2006" t="s">
        <v>2226</v>
      </c>
      <c r="B2006" t="s">
        <v>2190</v>
      </c>
      <c r="C2006">
        <v>33.83</v>
      </c>
      <c r="D2006">
        <v>0.12816435116760272</v>
      </c>
    </row>
    <row r="2007" spans="1:4" x14ac:dyDescent="0.3">
      <c r="A2007" t="s">
        <v>2227</v>
      </c>
      <c r="B2007" t="s">
        <v>2190</v>
      </c>
      <c r="C2007">
        <v>11.23</v>
      </c>
      <c r="D2007">
        <v>1.56</v>
      </c>
    </row>
    <row r="2008" spans="1:4" x14ac:dyDescent="0.3">
      <c r="A2008" t="s">
        <v>2228</v>
      </c>
      <c r="B2008" t="s">
        <v>2190</v>
      </c>
      <c r="C2008">
        <v>0.5</v>
      </c>
      <c r="D2008">
        <v>2.4</v>
      </c>
    </row>
    <row r="2009" spans="1:4" x14ac:dyDescent="0.3">
      <c r="A2009" t="s">
        <v>2229</v>
      </c>
      <c r="B2009" t="s">
        <v>2190</v>
      </c>
      <c r="C2009">
        <v>1.2</v>
      </c>
      <c r="D2009">
        <v>1.5</v>
      </c>
    </row>
    <row r="2010" spans="1:4" x14ac:dyDescent="0.3">
      <c r="A2010" t="s">
        <v>2230</v>
      </c>
      <c r="B2010" t="s">
        <v>2190</v>
      </c>
      <c r="C2010">
        <v>11.582000000000001</v>
      </c>
      <c r="D2010">
        <v>1.33</v>
      </c>
    </row>
    <row r="2011" spans="1:4" x14ac:dyDescent="0.3">
      <c r="A2011" t="s">
        <v>2231</v>
      </c>
      <c r="B2011" t="s">
        <v>2190</v>
      </c>
      <c r="C2011">
        <v>1.778</v>
      </c>
      <c r="D2011">
        <v>0.2</v>
      </c>
    </row>
    <row r="2012" spans="1:4" x14ac:dyDescent="0.3">
      <c r="A2012" t="s">
        <v>2232</v>
      </c>
      <c r="B2012" t="s">
        <v>2190</v>
      </c>
      <c r="C2012">
        <v>0.34399999999999997</v>
      </c>
      <c r="D2012">
        <v>1.1599999999999999</v>
      </c>
    </row>
    <row r="2013" spans="1:4" x14ac:dyDescent="0.3">
      <c r="A2013" t="s">
        <v>2233</v>
      </c>
      <c r="B2013" t="s">
        <v>2190</v>
      </c>
      <c r="C2013">
        <v>51</v>
      </c>
      <c r="D2013">
        <v>0.36470588235294121</v>
      </c>
    </row>
    <row r="2014" spans="1:4" x14ac:dyDescent="0.3">
      <c r="A2014" t="s">
        <v>2234</v>
      </c>
      <c r="B2014" t="s">
        <v>2190</v>
      </c>
      <c r="C2014">
        <v>53</v>
      </c>
      <c r="D2014">
        <v>1.1134339622641509</v>
      </c>
    </row>
    <row r="2015" spans="1:4" x14ac:dyDescent="0.3">
      <c r="A2015" t="s">
        <v>2235</v>
      </c>
      <c r="B2015" t="s">
        <v>2190</v>
      </c>
      <c r="C2015">
        <v>2.5</v>
      </c>
      <c r="D2015">
        <v>3</v>
      </c>
    </row>
    <row r="2016" spans="1:4" x14ac:dyDescent="0.3">
      <c r="A2016" t="s">
        <v>2236</v>
      </c>
      <c r="B2016" t="s">
        <v>2190</v>
      </c>
      <c r="C2016">
        <v>4.867</v>
      </c>
      <c r="D2016">
        <v>0.43147729607561131</v>
      </c>
    </row>
    <row r="2017" spans="1:4" x14ac:dyDescent="0.3">
      <c r="A2017" t="s">
        <v>2237</v>
      </c>
      <c r="B2017" t="s">
        <v>2190</v>
      </c>
      <c r="C2017">
        <v>120.29900000000001</v>
      </c>
      <c r="D2017">
        <v>0.16800000000000001</v>
      </c>
    </row>
    <row r="2018" spans="1:4" x14ac:dyDescent="0.3">
      <c r="A2018" t="s">
        <v>2238</v>
      </c>
      <c r="B2018" t="s">
        <v>2190</v>
      </c>
      <c r="C2018">
        <v>1.4</v>
      </c>
      <c r="D2018">
        <v>1.68</v>
      </c>
    </row>
    <row r="2019" spans="1:4" x14ac:dyDescent="0.3">
      <c r="A2019" t="s">
        <v>2239</v>
      </c>
      <c r="B2019" t="s">
        <v>2190</v>
      </c>
      <c r="C2019">
        <v>20</v>
      </c>
      <c r="D2019">
        <v>2.33</v>
      </c>
    </row>
    <row r="2020" spans="1:4" x14ac:dyDescent="0.3">
      <c r="A2020" t="s">
        <v>2240</v>
      </c>
      <c r="B2020" t="s">
        <v>2190</v>
      </c>
      <c r="C2020">
        <v>5.0999999999999996</v>
      </c>
      <c r="D2020">
        <v>0.39</v>
      </c>
    </row>
    <row r="2021" spans="1:4" x14ac:dyDescent="0.3">
      <c r="A2021" t="s">
        <v>2241</v>
      </c>
      <c r="B2021" t="s">
        <v>2190</v>
      </c>
      <c r="C2021">
        <v>8</v>
      </c>
      <c r="D2021">
        <v>0.41</v>
      </c>
    </row>
    <row r="2022" spans="1:4" x14ac:dyDescent="0.3">
      <c r="A2022" t="s">
        <v>2242</v>
      </c>
      <c r="B2022" t="s">
        <v>2190</v>
      </c>
      <c r="C2022">
        <v>24.099999999999998</v>
      </c>
      <c r="D2022">
        <v>0.3279834024896266</v>
      </c>
    </row>
    <row r="2023" spans="1:4" x14ac:dyDescent="0.3">
      <c r="A2023" t="s">
        <v>2243</v>
      </c>
      <c r="B2023" t="s">
        <v>2190</v>
      </c>
      <c r="C2023">
        <v>120</v>
      </c>
      <c r="D2023">
        <v>0.17</v>
      </c>
    </row>
    <row r="2024" spans="1:4" x14ac:dyDescent="0.3">
      <c r="A2024" t="s">
        <v>2244</v>
      </c>
      <c r="B2024" t="s">
        <v>2190</v>
      </c>
      <c r="C2024">
        <v>1</v>
      </c>
      <c r="D2024">
        <v>1.38</v>
      </c>
    </row>
    <row r="2025" spans="1:4" x14ac:dyDescent="0.3">
      <c r="A2025" t="s">
        <v>2245</v>
      </c>
      <c r="B2025" t="s">
        <v>2190</v>
      </c>
      <c r="C2025">
        <v>140</v>
      </c>
      <c r="D2025">
        <v>0.27</v>
      </c>
    </row>
    <row r="2026" spans="1:4" x14ac:dyDescent="0.3">
      <c r="A2026" t="s">
        <v>2246</v>
      </c>
      <c r="B2026" t="s">
        <v>2190</v>
      </c>
      <c r="C2026">
        <v>0.92347500000000005</v>
      </c>
      <c r="D2026">
        <v>1.36</v>
      </c>
    </row>
    <row r="2027" spans="1:4" x14ac:dyDescent="0.3">
      <c r="A2027" t="s">
        <v>2247</v>
      </c>
      <c r="B2027" t="s">
        <v>2190</v>
      </c>
      <c r="C2027">
        <v>30.038</v>
      </c>
      <c r="D2027">
        <v>0.3084030228377389</v>
      </c>
    </row>
    <row r="2028" spans="1:4" x14ac:dyDescent="0.3">
      <c r="A2028" t="s">
        <v>2248</v>
      </c>
      <c r="B2028" t="s">
        <v>2190</v>
      </c>
      <c r="C2028">
        <v>13</v>
      </c>
      <c r="D2028">
        <v>0.39</v>
      </c>
    </row>
    <row r="2029" spans="1:4" x14ac:dyDescent="0.3">
      <c r="A2029" t="s">
        <v>2249</v>
      </c>
      <c r="B2029" t="s">
        <v>2190</v>
      </c>
      <c r="C2029">
        <v>31.479999999999997</v>
      </c>
      <c r="D2029">
        <v>0.1210864040660737</v>
      </c>
    </row>
    <row r="2030" spans="1:4" x14ac:dyDescent="0.3">
      <c r="A2030" t="s">
        <v>2250</v>
      </c>
      <c r="B2030" t="s">
        <v>2251</v>
      </c>
      <c r="C2030">
        <v>19.5</v>
      </c>
      <c r="D2030">
        <v>1.87</v>
      </c>
    </row>
    <row r="2031" spans="1:4" x14ac:dyDescent="0.3">
      <c r="A2031" t="s">
        <v>2252</v>
      </c>
      <c r="B2031" t="s">
        <v>2253</v>
      </c>
      <c r="C2031">
        <v>200</v>
      </c>
      <c r="D2031">
        <v>0.3</v>
      </c>
    </row>
    <row r="2032" spans="1:4" x14ac:dyDescent="0.3">
      <c r="A2032" t="s">
        <v>2254</v>
      </c>
      <c r="B2032" t="s">
        <v>2253</v>
      </c>
      <c r="C2032">
        <v>0.5</v>
      </c>
      <c r="D2032">
        <v>1</v>
      </c>
    </row>
    <row r="2033" spans="1:6" x14ac:dyDescent="0.3">
      <c r="A2033" t="s">
        <v>2255</v>
      </c>
      <c r="B2033" t="s">
        <v>2253</v>
      </c>
      <c r="C2033">
        <v>0.72100000000000009</v>
      </c>
      <c r="D2033">
        <v>0.6805963938973647</v>
      </c>
    </row>
    <row r="2034" spans="1:6" x14ac:dyDescent="0.3">
      <c r="A2034" t="s">
        <v>2256</v>
      </c>
      <c r="B2034" t="s">
        <v>2253</v>
      </c>
      <c r="C2034">
        <v>25.826398000000001</v>
      </c>
      <c r="D2034">
        <v>0.85257276527683035</v>
      </c>
    </row>
    <row r="2035" spans="1:6" x14ac:dyDescent="0.3">
      <c r="A2035" t="s">
        <v>2257</v>
      </c>
      <c r="B2035" t="s">
        <v>2258</v>
      </c>
      <c r="C2035">
        <v>437</v>
      </c>
      <c r="D2035">
        <v>0.4</v>
      </c>
    </row>
    <row r="2036" spans="1:6" x14ac:dyDescent="0.3">
      <c r="A2036" t="s">
        <v>2259</v>
      </c>
      <c r="B2036" t="s">
        <v>2258</v>
      </c>
      <c r="C2036">
        <v>0.51</v>
      </c>
      <c r="D2036">
        <v>2.2000000000000002</v>
      </c>
    </row>
    <row r="2037" spans="1:6" x14ac:dyDescent="0.3">
      <c r="A2037" t="s">
        <v>2260</v>
      </c>
      <c r="B2037" t="s">
        <v>2258</v>
      </c>
      <c r="C2037">
        <v>200</v>
      </c>
      <c r="D2037">
        <v>0.4</v>
      </c>
    </row>
    <row r="2038" spans="1:6" x14ac:dyDescent="0.3">
      <c r="A2038" t="s">
        <v>2261</v>
      </c>
      <c r="B2038" t="s">
        <v>2258</v>
      </c>
      <c r="C2038">
        <v>28.9</v>
      </c>
      <c r="D2038">
        <v>3.8846020761245672</v>
      </c>
    </row>
    <row r="2039" spans="1:6" x14ac:dyDescent="0.3">
      <c r="A2039" t="s">
        <v>2262</v>
      </c>
      <c r="B2039" t="s">
        <v>2258</v>
      </c>
      <c r="C2039">
        <v>1.22</v>
      </c>
      <c r="D2039">
        <v>0.75573770491803272</v>
      </c>
    </row>
    <row r="2040" spans="1:6" x14ac:dyDescent="0.3">
      <c r="A2040" t="s">
        <v>2263</v>
      </c>
      <c r="B2040" t="s">
        <v>2258</v>
      </c>
      <c r="C2040">
        <v>2821</v>
      </c>
      <c r="D2040">
        <v>0.26512938674228997</v>
      </c>
    </row>
    <row r="2041" spans="1:6" x14ac:dyDescent="0.3">
      <c r="A2041" t="s">
        <v>2264</v>
      </c>
      <c r="B2041" t="s">
        <v>2258</v>
      </c>
      <c r="C2041">
        <v>4.5359999999999996</v>
      </c>
      <c r="D2041">
        <v>1.95</v>
      </c>
    </row>
    <row r="2042" spans="1:6" x14ac:dyDescent="0.3">
      <c r="A2042" t="s">
        <v>2265</v>
      </c>
      <c r="B2042" t="s">
        <v>2258</v>
      </c>
      <c r="C2042">
        <v>96.073707999999996</v>
      </c>
      <c r="D2042">
        <v>6.8000000000000005E-2</v>
      </c>
    </row>
    <row r="2043" spans="1:6" x14ac:dyDescent="0.3">
      <c r="A2043" t="s">
        <v>2266</v>
      </c>
      <c r="B2043" t="s">
        <v>2258</v>
      </c>
      <c r="C2043">
        <v>330.2208</v>
      </c>
      <c r="D2043">
        <v>0.84</v>
      </c>
    </row>
    <row r="2044" spans="1:6" x14ac:dyDescent="0.3">
      <c r="A2044" t="s">
        <v>2267</v>
      </c>
      <c r="B2044" t="s">
        <v>2258</v>
      </c>
      <c r="C2044">
        <v>21.299999999999997</v>
      </c>
      <c r="D2044">
        <v>0.22990610328638503</v>
      </c>
    </row>
    <row r="2045" spans="1:6" x14ac:dyDescent="0.3">
      <c r="A2045" t="s">
        <v>2268</v>
      </c>
      <c r="B2045" t="s">
        <v>2258</v>
      </c>
      <c r="C2045">
        <v>2501</v>
      </c>
      <c r="D2045">
        <v>0.29261095561775291</v>
      </c>
      <c r="E2045">
        <v>1253</v>
      </c>
      <c r="F2045">
        <v>0.32719872306464487</v>
      </c>
    </row>
    <row r="2046" spans="1:6" x14ac:dyDescent="0.3">
      <c r="A2046" t="s">
        <v>2269</v>
      </c>
      <c r="B2046" t="s">
        <v>2258</v>
      </c>
      <c r="C2046">
        <v>177.81120000000001</v>
      </c>
      <c r="D2046">
        <v>0.505</v>
      </c>
    </row>
    <row r="2047" spans="1:6" x14ac:dyDescent="0.3">
      <c r="A2047" t="s">
        <v>2270</v>
      </c>
      <c r="B2047" t="s">
        <v>2258</v>
      </c>
      <c r="C2047">
        <v>0.4</v>
      </c>
      <c r="D2047">
        <v>1.75</v>
      </c>
    </row>
    <row r="2048" spans="1:6" x14ac:dyDescent="0.3">
      <c r="A2048" t="s">
        <v>2271</v>
      </c>
      <c r="B2048" t="s">
        <v>2258</v>
      </c>
      <c r="C2048">
        <v>140</v>
      </c>
      <c r="D2048">
        <v>0.2</v>
      </c>
    </row>
    <row r="2049" spans="1:6" x14ac:dyDescent="0.3">
      <c r="A2049" t="s">
        <v>2272</v>
      </c>
      <c r="B2049" t="s">
        <v>2258</v>
      </c>
      <c r="C2049">
        <v>453.6</v>
      </c>
      <c r="D2049">
        <v>0.4</v>
      </c>
    </row>
    <row r="2050" spans="1:6" x14ac:dyDescent="0.3">
      <c r="A2050" t="s">
        <v>2273</v>
      </c>
      <c r="B2050" t="s">
        <v>2258</v>
      </c>
      <c r="C2050">
        <v>49.896000000000001</v>
      </c>
      <c r="D2050">
        <v>0.50000000000000011</v>
      </c>
    </row>
    <row r="2051" spans="1:6" x14ac:dyDescent="0.3">
      <c r="A2051" t="s">
        <v>2274</v>
      </c>
      <c r="B2051" t="s">
        <v>2258</v>
      </c>
      <c r="C2051">
        <v>9.2534399999999994</v>
      </c>
      <c r="D2051">
        <v>0.25</v>
      </c>
    </row>
    <row r="2052" spans="1:6" x14ac:dyDescent="0.3">
      <c r="A2052" t="s">
        <v>2275</v>
      </c>
      <c r="B2052" t="s">
        <v>2258</v>
      </c>
      <c r="C2052">
        <v>3.8200000000000003</v>
      </c>
      <c r="D2052">
        <v>1.7872251308900524</v>
      </c>
    </row>
    <row r="2053" spans="1:6" x14ac:dyDescent="0.3">
      <c r="A2053" t="s">
        <v>2276</v>
      </c>
      <c r="B2053" t="s">
        <v>2258</v>
      </c>
      <c r="C2053">
        <v>0.75</v>
      </c>
      <c r="D2053">
        <v>0.13</v>
      </c>
    </row>
    <row r="2054" spans="1:6" x14ac:dyDescent="0.3">
      <c r="A2054" t="s">
        <v>2277</v>
      </c>
      <c r="B2054" t="s">
        <v>2258</v>
      </c>
      <c r="C2054">
        <v>781</v>
      </c>
      <c r="D2054">
        <v>0.51706786171574903</v>
      </c>
      <c r="E2054">
        <v>690</v>
      </c>
      <c r="F2054">
        <v>0.45089855072463769</v>
      </c>
    </row>
    <row r="2055" spans="1:6" x14ac:dyDescent="0.3">
      <c r="A2055" t="s">
        <v>2278</v>
      </c>
      <c r="B2055" t="s">
        <v>2258</v>
      </c>
      <c r="C2055">
        <v>385.46927999999997</v>
      </c>
      <c r="D2055">
        <v>0.43106848670275361</v>
      </c>
    </row>
    <row r="2056" spans="1:6" x14ac:dyDescent="0.3">
      <c r="A2056" t="s">
        <v>2279</v>
      </c>
      <c r="B2056" t="s">
        <v>2258</v>
      </c>
      <c r="C2056">
        <v>30.527000000000001</v>
      </c>
      <c r="D2056">
        <v>2.3928387984407244</v>
      </c>
    </row>
    <row r="2057" spans="1:6" x14ac:dyDescent="0.3">
      <c r="A2057" t="s">
        <v>2280</v>
      </c>
      <c r="B2057" t="s">
        <v>2258</v>
      </c>
      <c r="C2057">
        <v>129.94999999999999</v>
      </c>
      <c r="D2057">
        <v>0.19414697960754138</v>
      </c>
    </row>
    <row r="2058" spans="1:6" x14ac:dyDescent="0.3">
      <c r="A2058" t="s">
        <v>2281</v>
      </c>
      <c r="B2058" t="s">
        <v>2258</v>
      </c>
      <c r="C2058">
        <v>5.9570280000000002</v>
      </c>
      <c r="D2058">
        <v>0.51296416938110756</v>
      </c>
    </row>
    <row r="2059" spans="1:6" x14ac:dyDescent="0.3">
      <c r="A2059" t="s">
        <v>2282</v>
      </c>
      <c r="B2059" t="s">
        <v>2258</v>
      </c>
      <c r="C2059">
        <v>54.4</v>
      </c>
      <c r="D2059">
        <v>0.5</v>
      </c>
    </row>
    <row r="2060" spans="1:6" x14ac:dyDescent="0.3">
      <c r="A2060" t="s">
        <v>2283</v>
      </c>
      <c r="B2060" t="s">
        <v>2258</v>
      </c>
      <c r="C2060">
        <v>23.437606499999998</v>
      </c>
      <c r="D2060">
        <v>0.17006519714374418</v>
      </c>
    </row>
    <row r="2061" spans="1:6" x14ac:dyDescent="0.3">
      <c r="A2061" t="s">
        <v>2284</v>
      </c>
      <c r="B2061" t="s">
        <v>2258</v>
      </c>
      <c r="C2061">
        <v>453.6</v>
      </c>
      <c r="D2061">
        <v>0.3</v>
      </c>
    </row>
    <row r="2062" spans="1:6" x14ac:dyDescent="0.3">
      <c r="A2062" t="s">
        <v>2285</v>
      </c>
      <c r="B2062" t="s">
        <v>2258</v>
      </c>
      <c r="C2062">
        <v>40</v>
      </c>
      <c r="D2062">
        <v>0.83</v>
      </c>
    </row>
    <row r="2063" spans="1:6" x14ac:dyDescent="0.3">
      <c r="A2063" t="s">
        <v>2286</v>
      </c>
      <c r="B2063" t="s">
        <v>2258</v>
      </c>
      <c r="C2063">
        <v>3</v>
      </c>
      <c r="D2063">
        <v>1.7</v>
      </c>
    </row>
    <row r="2064" spans="1:6" x14ac:dyDescent="0.3">
      <c r="A2064" t="s">
        <v>2287</v>
      </c>
      <c r="B2064" t="s">
        <v>2258</v>
      </c>
      <c r="C2064">
        <v>1297</v>
      </c>
      <c r="D2064">
        <v>5.8000000000000003E-2</v>
      </c>
    </row>
    <row r="2065" spans="1:6" x14ac:dyDescent="0.3">
      <c r="A2065" t="s">
        <v>2288</v>
      </c>
      <c r="B2065" t="s">
        <v>2258</v>
      </c>
      <c r="C2065">
        <v>5112.9719424000004</v>
      </c>
      <c r="D2065">
        <v>0.48182044261240958</v>
      </c>
      <c r="E2065">
        <v>685.84320000000002</v>
      </c>
      <c r="F2065">
        <v>0.24</v>
      </c>
    </row>
    <row r="2066" spans="1:6" x14ac:dyDescent="0.3">
      <c r="A2066" t="s">
        <v>2289</v>
      </c>
      <c r="B2066" t="s">
        <v>2258</v>
      </c>
      <c r="C2066">
        <v>4.6774999999999997E-2</v>
      </c>
      <c r="D2066">
        <v>6.793158738642438E-2</v>
      </c>
    </row>
    <row r="2067" spans="1:6" x14ac:dyDescent="0.3">
      <c r="A2067" t="s">
        <v>2290</v>
      </c>
      <c r="B2067" t="s">
        <v>2258</v>
      </c>
      <c r="C2067">
        <v>0.49932288000000002</v>
      </c>
      <c r="D2067">
        <v>5.84</v>
      </c>
    </row>
    <row r="2068" spans="1:6" x14ac:dyDescent="0.3">
      <c r="A2068" t="s">
        <v>2291</v>
      </c>
      <c r="B2068" t="s">
        <v>2258</v>
      </c>
      <c r="C2068">
        <v>16</v>
      </c>
      <c r="D2068">
        <v>0.15</v>
      </c>
    </row>
    <row r="2069" spans="1:6" x14ac:dyDescent="0.3">
      <c r="A2069" t="s">
        <v>2292</v>
      </c>
      <c r="B2069" t="s">
        <v>2258</v>
      </c>
      <c r="C2069">
        <v>5.0460000000000003</v>
      </c>
      <c r="D2069">
        <v>0.44838882282996434</v>
      </c>
    </row>
    <row r="2070" spans="1:6" x14ac:dyDescent="0.3">
      <c r="A2070" t="s">
        <v>2293</v>
      </c>
      <c r="B2070" t="s">
        <v>2258</v>
      </c>
      <c r="C2070">
        <v>7.1179999999999994</v>
      </c>
      <c r="D2070">
        <v>0.52131286878336613</v>
      </c>
      <c r="E2070">
        <v>5.7050000000000001</v>
      </c>
      <c r="F2070">
        <v>0.54700000000000004</v>
      </c>
    </row>
    <row r="2071" spans="1:6" x14ac:dyDescent="0.3">
      <c r="A2071" t="s">
        <v>2294</v>
      </c>
      <c r="B2071" t="s">
        <v>2258</v>
      </c>
      <c r="C2071">
        <v>18</v>
      </c>
      <c r="D2071">
        <v>0.55600000000000005</v>
      </c>
    </row>
    <row r="2072" spans="1:6" x14ac:dyDescent="0.3">
      <c r="A2072" t="s">
        <v>2295</v>
      </c>
      <c r="B2072" t="s">
        <v>2258</v>
      </c>
      <c r="C2072">
        <v>26</v>
      </c>
      <c r="D2072">
        <v>0.04</v>
      </c>
    </row>
    <row r="2073" spans="1:6" x14ac:dyDescent="0.3">
      <c r="A2073" t="s">
        <v>2296</v>
      </c>
      <c r="B2073" t="s">
        <v>2258</v>
      </c>
      <c r="C2073">
        <v>198.67680000000001</v>
      </c>
      <c r="D2073">
        <v>0.3</v>
      </c>
    </row>
    <row r="2074" spans="1:6" x14ac:dyDescent="0.3">
      <c r="A2074" t="s">
        <v>2297</v>
      </c>
      <c r="B2074" t="s">
        <v>2258</v>
      </c>
      <c r="C2074">
        <v>2149</v>
      </c>
      <c r="D2074">
        <v>0.29870637505816655</v>
      </c>
      <c r="E2074">
        <v>237</v>
      </c>
      <c r="F2074">
        <v>0.45147679324894513</v>
      </c>
    </row>
    <row r="2075" spans="1:6" x14ac:dyDescent="0.3">
      <c r="A2075" t="s">
        <v>2298</v>
      </c>
      <c r="B2075" t="s">
        <v>2258</v>
      </c>
      <c r="C2075">
        <v>201</v>
      </c>
      <c r="D2075">
        <v>0.39</v>
      </c>
    </row>
    <row r="2076" spans="1:6" x14ac:dyDescent="0.3">
      <c r="A2076" t="s">
        <v>2299</v>
      </c>
      <c r="B2076" t="s">
        <v>2258</v>
      </c>
      <c r="C2076">
        <v>4.7699999999999996</v>
      </c>
      <c r="D2076">
        <v>0.3</v>
      </c>
    </row>
    <row r="2077" spans="1:6" x14ac:dyDescent="0.3">
      <c r="A2077" t="s">
        <v>2300</v>
      </c>
      <c r="B2077" t="s">
        <v>2258</v>
      </c>
      <c r="C2077">
        <v>113</v>
      </c>
      <c r="D2077">
        <v>0.39911504424778754</v>
      </c>
      <c r="E2077">
        <v>79</v>
      </c>
      <c r="F2077">
        <v>0.35569620253164552</v>
      </c>
    </row>
    <row r="2078" spans="1:6" x14ac:dyDescent="0.3">
      <c r="A2078" t="s">
        <v>2301</v>
      </c>
      <c r="B2078" t="s">
        <v>2258</v>
      </c>
      <c r="C2078">
        <v>250</v>
      </c>
      <c r="D2078">
        <v>0.46</v>
      </c>
    </row>
    <row r="2079" spans="1:6" x14ac:dyDescent="0.3">
      <c r="A2079" t="s">
        <v>2302</v>
      </c>
      <c r="B2079" t="s">
        <v>2258</v>
      </c>
      <c r="C2079">
        <v>205.113384</v>
      </c>
      <c r="D2079">
        <v>0.19725040359141069</v>
      </c>
    </row>
    <row r="2080" spans="1:6" x14ac:dyDescent="0.3">
      <c r="A2080" t="s">
        <v>2303</v>
      </c>
      <c r="B2080" t="s">
        <v>2258</v>
      </c>
      <c r="C2080">
        <v>1406</v>
      </c>
      <c r="D2080">
        <v>0.34</v>
      </c>
    </row>
    <row r="2081" spans="1:4" x14ac:dyDescent="0.3">
      <c r="A2081" t="s">
        <v>2304</v>
      </c>
      <c r="B2081" t="s">
        <v>2258</v>
      </c>
      <c r="C2081">
        <v>226.8</v>
      </c>
      <c r="D2081">
        <v>0.4</v>
      </c>
    </row>
    <row r="2082" spans="1:4" x14ac:dyDescent="0.3">
      <c r="A2082" t="s">
        <v>2305</v>
      </c>
      <c r="B2082" t="s">
        <v>2258</v>
      </c>
      <c r="C2082">
        <v>1.1975040000000001</v>
      </c>
      <c r="D2082">
        <v>1.2</v>
      </c>
    </row>
    <row r="2083" spans="1:4" x14ac:dyDescent="0.3">
      <c r="A2083" t="s">
        <v>2306</v>
      </c>
      <c r="B2083" t="s">
        <v>2258</v>
      </c>
      <c r="C2083">
        <v>301.98964319999999</v>
      </c>
      <c r="D2083">
        <v>0.6413348614069293</v>
      </c>
    </row>
    <row r="2084" spans="1:4" x14ac:dyDescent="0.3">
      <c r="A2084" t="s">
        <v>2307</v>
      </c>
      <c r="B2084" t="s">
        <v>2258</v>
      </c>
      <c r="C2084">
        <v>301.98147840000001</v>
      </c>
      <c r="D2084">
        <v>0.22507477348650534</v>
      </c>
    </row>
    <row r="2085" spans="1:4" x14ac:dyDescent="0.3">
      <c r="A2085" t="s">
        <v>2308</v>
      </c>
      <c r="B2085" t="s">
        <v>2258</v>
      </c>
      <c r="C2085">
        <v>109.76</v>
      </c>
      <c r="D2085">
        <v>0.16806878644314868</v>
      </c>
    </row>
    <row r="2086" spans="1:4" x14ac:dyDescent="0.3">
      <c r="A2086" t="s">
        <v>2309</v>
      </c>
      <c r="B2086" t="s">
        <v>2258</v>
      </c>
      <c r="C2086">
        <v>134.60000000000002</v>
      </c>
      <c r="D2086">
        <v>1.1105720653789002</v>
      </c>
    </row>
    <row r="2087" spans="1:4" x14ac:dyDescent="0.3">
      <c r="A2087" t="s">
        <v>2310</v>
      </c>
      <c r="B2087" t="s">
        <v>2258</v>
      </c>
      <c r="C2087">
        <v>0.36288000000000004</v>
      </c>
      <c r="D2087">
        <v>0.16</v>
      </c>
    </row>
    <row r="2088" spans="1:4" x14ac:dyDescent="0.3">
      <c r="A2088" t="s">
        <v>2311</v>
      </c>
      <c r="B2088" t="s">
        <v>2258</v>
      </c>
      <c r="C2088">
        <v>5.4</v>
      </c>
      <c r="D2088">
        <v>1.9</v>
      </c>
    </row>
    <row r="2089" spans="1:4" x14ac:dyDescent="0.3">
      <c r="A2089" t="s">
        <v>2312</v>
      </c>
      <c r="B2089" t="s">
        <v>2258</v>
      </c>
      <c r="C2089">
        <v>71.113</v>
      </c>
      <c r="D2089">
        <v>0.20902858830312321</v>
      </c>
    </row>
    <row r="2090" spans="1:4" x14ac:dyDescent="0.3">
      <c r="A2090" t="s">
        <v>2313</v>
      </c>
      <c r="B2090" t="s">
        <v>2258</v>
      </c>
      <c r="C2090">
        <v>5592.3436799999999</v>
      </c>
      <c r="D2090">
        <v>6.4490169359548377E-2</v>
      </c>
    </row>
    <row r="2091" spans="1:4" x14ac:dyDescent="0.3">
      <c r="A2091" t="s">
        <v>2314</v>
      </c>
      <c r="B2091" t="s">
        <v>2258</v>
      </c>
      <c r="C2091">
        <v>15.4</v>
      </c>
      <c r="D2091">
        <v>0.6</v>
      </c>
    </row>
    <row r="2092" spans="1:4" x14ac:dyDescent="0.3">
      <c r="A2092" t="s">
        <v>2315</v>
      </c>
      <c r="B2092" t="s">
        <v>2258</v>
      </c>
      <c r="C2092">
        <v>22.68</v>
      </c>
      <c r="D2092">
        <v>0.5</v>
      </c>
    </row>
    <row r="2093" spans="1:4" x14ac:dyDescent="0.3">
      <c r="A2093" t="s">
        <v>2316</v>
      </c>
      <c r="B2093" t="s">
        <v>2258</v>
      </c>
      <c r="C2093">
        <v>2.9</v>
      </c>
      <c r="D2093">
        <v>0.2</v>
      </c>
    </row>
    <row r="2094" spans="1:4" x14ac:dyDescent="0.3">
      <c r="A2094" t="s">
        <v>2317</v>
      </c>
      <c r="B2094" t="s">
        <v>2258</v>
      </c>
      <c r="C2094">
        <v>246.75839999999999</v>
      </c>
      <c r="D2094">
        <v>0.25</v>
      </c>
    </row>
    <row r="2095" spans="1:4" x14ac:dyDescent="0.3">
      <c r="A2095" t="s">
        <v>2318</v>
      </c>
      <c r="B2095" t="s">
        <v>2258</v>
      </c>
      <c r="C2095">
        <v>90.72</v>
      </c>
      <c r="D2095">
        <v>0.77</v>
      </c>
    </row>
    <row r="2096" spans="1:4" x14ac:dyDescent="0.3">
      <c r="A2096" t="s">
        <v>2319</v>
      </c>
      <c r="B2096" t="s">
        <v>2258</v>
      </c>
      <c r="C2096">
        <v>20.87</v>
      </c>
      <c r="D2096">
        <v>0.43</v>
      </c>
    </row>
    <row r="2097" spans="1:6" x14ac:dyDescent="0.3">
      <c r="A2097" t="s">
        <v>2320</v>
      </c>
      <c r="B2097" t="s">
        <v>2258</v>
      </c>
      <c r="C2097">
        <v>90.72</v>
      </c>
      <c r="D2097">
        <v>0.53</v>
      </c>
    </row>
    <row r="2098" spans="1:6" x14ac:dyDescent="0.3">
      <c r="A2098" t="s">
        <v>2321</v>
      </c>
      <c r="B2098" t="s">
        <v>2258</v>
      </c>
      <c r="C2098">
        <v>4.3120000000000003</v>
      </c>
      <c r="D2098">
        <v>2.8727968460111319</v>
      </c>
      <c r="E2098">
        <v>4.4889999999999999</v>
      </c>
      <c r="F2098">
        <v>2.4391846736466922</v>
      </c>
    </row>
    <row r="2099" spans="1:6" x14ac:dyDescent="0.3">
      <c r="A2099" t="s">
        <v>2322</v>
      </c>
      <c r="B2099" t="s">
        <v>2258</v>
      </c>
      <c r="C2099">
        <v>2.08656</v>
      </c>
      <c r="D2099">
        <v>1.0108695652173914</v>
      </c>
    </row>
    <row r="2100" spans="1:6" x14ac:dyDescent="0.3">
      <c r="A2100" t="s">
        <v>2323</v>
      </c>
      <c r="B2100" t="s">
        <v>2258</v>
      </c>
      <c r="C2100">
        <v>2.1137760000000001</v>
      </c>
      <c r="D2100">
        <v>0.6</v>
      </c>
    </row>
    <row r="2101" spans="1:6" x14ac:dyDescent="0.3">
      <c r="A2101" t="s">
        <v>2324</v>
      </c>
      <c r="B2101" t="s">
        <v>2258</v>
      </c>
      <c r="C2101">
        <v>149.54103359999999</v>
      </c>
      <c r="D2101">
        <v>0.26</v>
      </c>
    </row>
    <row r="2102" spans="1:6" x14ac:dyDescent="0.3">
      <c r="A2102" t="s">
        <v>2325</v>
      </c>
      <c r="B2102" t="s">
        <v>2258</v>
      </c>
      <c r="C2102">
        <v>19.065838579200001</v>
      </c>
      <c r="D2102">
        <v>0.29011897600967185</v>
      </c>
    </row>
    <row r="2103" spans="1:6" x14ac:dyDescent="0.3">
      <c r="A2103" t="s">
        <v>2326</v>
      </c>
      <c r="B2103" t="s">
        <v>2258</v>
      </c>
      <c r="C2103">
        <v>25.292736000000001</v>
      </c>
      <c r="D2103">
        <v>0.42077474892395983</v>
      </c>
    </row>
    <row r="2104" spans="1:6" x14ac:dyDescent="0.3">
      <c r="A2104" t="s">
        <v>2327</v>
      </c>
      <c r="B2104" t="s">
        <v>2258</v>
      </c>
      <c r="C2104">
        <v>447.24959999999999</v>
      </c>
      <c r="D2104">
        <v>0.31840770791075051</v>
      </c>
      <c r="E2104">
        <v>308.40536159999999</v>
      </c>
      <c r="F2104">
        <v>0.35799999999999998</v>
      </c>
    </row>
    <row r="2105" spans="1:6" x14ac:dyDescent="0.3">
      <c r="A2105" t="s">
        <v>2328</v>
      </c>
      <c r="B2105" t="s">
        <v>2258</v>
      </c>
      <c r="C2105">
        <v>21.41</v>
      </c>
      <c r="D2105">
        <v>0.57999999999999996</v>
      </c>
    </row>
    <row r="2106" spans="1:6" x14ac:dyDescent="0.3">
      <c r="A2106" t="s">
        <v>2329</v>
      </c>
      <c r="B2106" t="s">
        <v>2258</v>
      </c>
      <c r="C2106">
        <v>0.50803200000000004</v>
      </c>
      <c r="D2106">
        <v>0.35</v>
      </c>
    </row>
    <row r="2107" spans="1:6" x14ac:dyDescent="0.3">
      <c r="A2107" t="s">
        <v>2330</v>
      </c>
      <c r="B2107" t="s">
        <v>2258</v>
      </c>
      <c r="C2107">
        <v>167.94200000000001</v>
      </c>
      <c r="D2107">
        <v>0.2213</v>
      </c>
    </row>
    <row r="2108" spans="1:6" x14ac:dyDescent="0.3">
      <c r="A2108" t="s">
        <v>2331</v>
      </c>
      <c r="B2108" t="s">
        <v>2258</v>
      </c>
      <c r="C2108">
        <v>2.198</v>
      </c>
      <c r="D2108">
        <v>0.60255232029117378</v>
      </c>
      <c r="E2108">
        <v>0.63700000000000001</v>
      </c>
      <c r="F2108">
        <v>0.46</v>
      </c>
    </row>
    <row r="2109" spans="1:6" x14ac:dyDescent="0.3">
      <c r="A2109" t="s">
        <v>2332</v>
      </c>
      <c r="B2109" t="s">
        <v>2258</v>
      </c>
      <c r="C2109">
        <v>39</v>
      </c>
      <c r="D2109">
        <v>0.4</v>
      </c>
    </row>
    <row r="2110" spans="1:6" x14ac:dyDescent="0.3">
      <c r="A2110" t="s">
        <v>2333</v>
      </c>
      <c r="B2110" t="s">
        <v>2258</v>
      </c>
      <c r="C2110">
        <v>1900</v>
      </c>
      <c r="D2110">
        <v>0.33400000000000002</v>
      </c>
    </row>
    <row r="2111" spans="1:6" x14ac:dyDescent="0.3">
      <c r="A2111" t="s">
        <v>2334</v>
      </c>
      <c r="B2111" t="s">
        <v>2258</v>
      </c>
      <c r="C2111">
        <v>40</v>
      </c>
      <c r="D2111">
        <v>0.5</v>
      </c>
    </row>
    <row r="2112" spans="1:6" x14ac:dyDescent="0.3">
      <c r="A2112" t="s">
        <v>2335</v>
      </c>
      <c r="B2112" t="s">
        <v>2258</v>
      </c>
      <c r="C2112">
        <v>1.0623312</v>
      </c>
      <c r="D2112">
        <v>0.40600000000000003</v>
      </c>
      <c r="E2112">
        <v>1.0623312</v>
      </c>
      <c r="F2112">
        <v>0.40600000000000003</v>
      </c>
    </row>
    <row r="2113" spans="1:6" x14ac:dyDescent="0.3">
      <c r="A2113" t="s">
        <v>2336</v>
      </c>
      <c r="B2113" t="s">
        <v>2258</v>
      </c>
      <c r="C2113">
        <v>1025.9524799999999</v>
      </c>
      <c r="D2113">
        <v>0.27985940401450182</v>
      </c>
      <c r="E2113">
        <v>703.48264892640009</v>
      </c>
      <c r="F2113">
        <v>0.28999999999999998</v>
      </c>
    </row>
    <row r="2114" spans="1:6" x14ac:dyDescent="0.3">
      <c r="A2114" t="s">
        <v>2337</v>
      </c>
      <c r="B2114" t="s">
        <v>2258</v>
      </c>
      <c r="C2114">
        <v>9.1329999999999991</v>
      </c>
      <c r="D2114">
        <v>1.3</v>
      </c>
    </row>
    <row r="2115" spans="1:6" x14ac:dyDescent="0.3">
      <c r="A2115" t="s">
        <v>2338</v>
      </c>
      <c r="B2115" t="s">
        <v>2258</v>
      </c>
      <c r="C2115">
        <v>302</v>
      </c>
      <c r="D2115">
        <v>0.36</v>
      </c>
    </row>
    <row r="2116" spans="1:6" x14ac:dyDescent="0.3">
      <c r="A2116" t="s">
        <v>2339</v>
      </c>
      <c r="B2116" t="s">
        <v>2258</v>
      </c>
      <c r="C2116">
        <v>205.78017600000001</v>
      </c>
      <c r="D2116">
        <v>3.8009522549927253E-2</v>
      </c>
    </row>
    <row r="2117" spans="1:6" x14ac:dyDescent="0.3">
      <c r="A2117" t="s">
        <v>2340</v>
      </c>
      <c r="B2117" t="s">
        <v>2258</v>
      </c>
      <c r="C2117">
        <v>124.50594240000002</v>
      </c>
      <c r="D2117">
        <v>9.9999999999999978E-2</v>
      </c>
    </row>
    <row r="2118" spans="1:6" x14ac:dyDescent="0.3">
      <c r="A2118" t="s">
        <v>2341</v>
      </c>
      <c r="B2118" t="s">
        <v>2258</v>
      </c>
      <c r="C2118">
        <v>3.55</v>
      </c>
      <c r="D2118">
        <v>0.34</v>
      </c>
    </row>
    <row r="2119" spans="1:6" x14ac:dyDescent="0.3">
      <c r="A2119" t="s">
        <v>2342</v>
      </c>
      <c r="B2119" t="s">
        <v>2258</v>
      </c>
      <c r="C2119">
        <v>60</v>
      </c>
      <c r="D2119">
        <v>0.15</v>
      </c>
    </row>
    <row r="2120" spans="1:6" x14ac:dyDescent="0.3">
      <c r="A2120" t="s">
        <v>2343</v>
      </c>
      <c r="B2120" t="s">
        <v>2258</v>
      </c>
      <c r="C2120">
        <v>8.211974399999999</v>
      </c>
      <c r="D2120">
        <v>0.57130026513477683</v>
      </c>
    </row>
    <row r="2121" spans="1:6" x14ac:dyDescent="0.3">
      <c r="A2121" t="s">
        <v>2344</v>
      </c>
      <c r="B2121" t="s">
        <v>2258</v>
      </c>
      <c r="C2121">
        <v>1.1603088000000001</v>
      </c>
      <c r="D2121">
        <v>0.28925723221266614</v>
      </c>
    </row>
    <row r="2122" spans="1:6" x14ac:dyDescent="0.3">
      <c r="A2122" t="s">
        <v>2345</v>
      </c>
      <c r="B2122" t="s">
        <v>2258</v>
      </c>
      <c r="C2122">
        <v>13.6</v>
      </c>
      <c r="D2122">
        <v>0.4</v>
      </c>
    </row>
    <row r="2123" spans="1:6" x14ac:dyDescent="0.3">
      <c r="A2123" t="s">
        <v>2346</v>
      </c>
      <c r="B2123" t="s">
        <v>2258</v>
      </c>
      <c r="C2123">
        <v>60.056640000000002</v>
      </c>
      <c r="D2123">
        <v>0.33600000000000002</v>
      </c>
      <c r="E2123">
        <v>60.056640000000002</v>
      </c>
      <c r="F2123">
        <v>0.33600000000000002</v>
      </c>
    </row>
    <row r="2124" spans="1:6" x14ac:dyDescent="0.3">
      <c r="A2124" t="s">
        <v>2347</v>
      </c>
      <c r="B2124" t="s">
        <v>2258</v>
      </c>
      <c r="C2124">
        <v>3.6288</v>
      </c>
      <c r="D2124">
        <v>2</v>
      </c>
    </row>
    <row r="2125" spans="1:6" x14ac:dyDescent="0.3">
      <c r="A2125" t="s">
        <v>2348</v>
      </c>
      <c r="B2125" t="s">
        <v>2258</v>
      </c>
      <c r="C2125">
        <v>5.4432</v>
      </c>
      <c r="D2125">
        <v>2.2000000000000002</v>
      </c>
    </row>
    <row r="2126" spans="1:6" x14ac:dyDescent="0.3">
      <c r="A2126" t="s">
        <v>2349</v>
      </c>
      <c r="B2126" t="s">
        <v>2258</v>
      </c>
      <c r="C2126">
        <v>285.15110399999998</v>
      </c>
      <c r="D2126">
        <v>0.28108653601425299</v>
      </c>
    </row>
    <row r="2127" spans="1:6" x14ac:dyDescent="0.3">
      <c r="A2127" t="s">
        <v>2350</v>
      </c>
      <c r="B2127" t="s">
        <v>2258</v>
      </c>
      <c r="C2127">
        <v>2.1869999999999998</v>
      </c>
      <c r="D2127">
        <v>2.8747050754458163</v>
      </c>
    </row>
    <row r="2128" spans="1:6" x14ac:dyDescent="0.3">
      <c r="A2128" t="s">
        <v>2351</v>
      </c>
      <c r="B2128" t="s">
        <v>2258</v>
      </c>
      <c r="C2128">
        <v>9.432228300000002</v>
      </c>
      <c r="D2128">
        <v>1.598823624741992</v>
      </c>
    </row>
    <row r="2129" spans="1:6" x14ac:dyDescent="0.3">
      <c r="A2129" t="s">
        <v>2352</v>
      </c>
      <c r="B2129" t="s">
        <v>2258</v>
      </c>
      <c r="C2129">
        <v>1000</v>
      </c>
      <c r="D2129">
        <v>0.3</v>
      </c>
    </row>
    <row r="2130" spans="1:6" x14ac:dyDescent="0.3">
      <c r="A2130" t="s">
        <v>2353</v>
      </c>
      <c r="B2130" t="s">
        <v>2258</v>
      </c>
      <c r="C2130">
        <v>18.143999999999998</v>
      </c>
      <c r="D2130">
        <v>0.42</v>
      </c>
    </row>
    <row r="2131" spans="1:6" x14ac:dyDescent="0.3">
      <c r="A2131" t="s">
        <v>2354</v>
      </c>
      <c r="B2131" t="s">
        <v>2258</v>
      </c>
      <c r="C2131">
        <v>3.7</v>
      </c>
      <c r="D2131">
        <v>0.95</v>
      </c>
    </row>
    <row r="2132" spans="1:6" x14ac:dyDescent="0.3">
      <c r="A2132" t="s">
        <v>2355</v>
      </c>
      <c r="B2132" t="s">
        <v>2258</v>
      </c>
      <c r="C2132">
        <v>648.42755040000009</v>
      </c>
      <c r="D2132">
        <v>9.08134960553027E-2</v>
      </c>
      <c r="E2132">
        <v>280.5207552</v>
      </c>
      <c r="F2132">
        <v>0.1</v>
      </c>
    </row>
    <row r="2133" spans="1:6" x14ac:dyDescent="0.3">
      <c r="A2133" t="s">
        <v>2356</v>
      </c>
      <c r="B2133" t="s">
        <v>2258</v>
      </c>
      <c r="C2133">
        <v>283.22742399999998</v>
      </c>
      <c r="D2133">
        <v>0.33491932736005109</v>
      </c>
    </row>
    <row r="2134" spans="1:6" x14ac:dyDescent="0.3">
      <c r="A2134" t="s">
        <v>2357</v>
      </c>
      <c r="B2134" t="s">
        <v>2258</v>
      </c>
      <c r="C2134">
        <v>22.240090845087686</v>
      </c>
      <c r="D2134">
        <v>0.52212393850427763</v>
      </c>
    </row>
    <row r="2135" spans="1:6" x14ac:dyDescent="0.3">
      <c r="A2135" t="s">
        <v>2358</v>
      </c>
      <c r="B2135" t="s">
        <v>2258</v>
      </c>
      <c r="C2135">
        <v>4.54</v>
      </c>
      <c r="D2135">
        <v>1.89</v>
      </c>
    </row>
    <row r="2136" spans="1:6" x14ac:dyDescent="0.3">
      <c r="A2136" t="s">
        <v>2359</v>
      </c>
      <c r="B2136" t="s">
        <v>2258</v>
      </c>
      <c r="C2136">
        <v>6.7132800000000001</v>
      </c>
      <c r="D2136">
        <v>2.2000000000000002</v>
      </c>
    </row>
    <row r="2137" spans="1:6" x14ac:dyDescent="0.3">
      <c r="A2137" t="s">
        <v>2360</v>
      </c>
      <c r="B2137" t="s">
        <v>2258</v>
      </c>
      <c r="C2137">
        <v>85.276799999999994</v>
      </c>
      <c r="D2137">
        <v>0.74</v>
      </c>
    </row>
    <row r="2138" spans="1:6" x14ac:dyDescent="0.3">
      <c r="A2138" t="s">
        <v>2361</v>
      </c>
      <c r="B2138" t="s">
        <v>2258</v>
      </c>
      <c r="C2138">
        <v>679</v>
      </c>
      <c r="D2138">
        <v>0.47</v>
      </c>
    </row>
    <row r="2139" spans="1:6" x14ac:dyDescent="0.3">
      <c r="A2139" t="s">
        <v>2362</v>
      </c>
      <c r="B2139" t="s">
        <v>2258</v>
      </c>
      <c r="C2139">
        <v>0.89127000000000001</v>
      </c>
      <c r="D2139">
        <v>1.8330904103133729</v>
      </c>
    </row>
    <row r="2140" spans="1:6" x14ac:dyDescent="0.3">
      <c r="A2140" t="s">
        <v>2363</v>
      </c>
      <c r="B2140" t="s">
        <v>2258</v>
      </c>
      <c r="C2140">
        <v>17.372879999999999</v>
      </c>
      <c r="D2140">
        <v>0.41182767624020888</v>
      </c>
    </row>
    <row r="2141" spans="1:6" x14ac:dyDescent="0.3">
      <c r="A2141" t="s">
        <v>2364</v>
      </c>
      <c r="B2141" t="s">
        <v>2258</v>
      </c>
      <c r="C2141">
        <v>18.143999999999998</v>
      </c>
      <c r="D2141">
        <v>0.4</v>
      </c>
    </row>
    <row r="2142" spans="1:6" x14ac:dyDescent="0.3">
      <c r="A2142" t="s">
        <v>2365</v>
      </c>
      <c r="B2142" t="s">
        <v>2258</v>
      </c>
      <c r="C2142">
        <v>5.0893920000000001</v>
      </c>
      <c r="D2142">
        <v>0.47</v>
      </c>
    </row>
    <row r="2143" spans="1:6" x14ac:dyDescent="0.3">
      <c r="A2143" t="s">
        <v>2366</v>
      </c>
      <c r="B2143" t="s">
        <v>2258</v>
      </c>
      <c r="C2143">
        <v>488.53445760000005</v>
      </c>
      <c r="D2143">
        <v>0.22512899901208519</v>
      </c>
    </row>
    <row r="2144" spans="1:6" x14ac:dyDescent="0.3">
      <c r="A2144" t="s">
        <v>2367</v>
      </c>
      <c r="B2144" t="s">
        <v>2258</v>
      </c>
      <c r="C2144">
        <v>7.2</v>
      </c>
      <c r="D2144">
        <v>1</v>
      </c>
    </row>
    <row r="2145" spans="1:6" x14ac:dyDescent="0.3">
      <c r="A2145" t="s">
        <v>2368</v>
      </c>
      <c r="B2145" t="s">
        <v>2258</v>
      </c>
      <c r="C2145">
        <v>145</v>
      </c>
      <c r="D2145">
        <v>0.2</v>
      </c>
    </row>
    <row r="2146" spans="1:6" x14ac:dyDescent="0.3">
      <c r="A2146" t="s">
        <v>2369</v>
      </c>
      <c r="B2146" t="s">
        <v>2258</v>
      </c>
      <c r="C2146">
        <v>1964.088</v>
      </c>
      <c r="D2146">
        <v>0.50447482678983835</v>
      </c>
    </row>
    <row r="2147" spans="1:6" x14ac:dyDescent="0.3">
      <c r="A2147" t="s">
        <v>2370</v>
      </c>
      <c r="B2147" t="s">
        <v>2258</v>
      </c>
      <c r="C2147">
        <v>136.08000000000001</v>
      </c>
      <c r="D2147">
        <v>0.36</v>
      </c>
    </row>
    <row r="2148" spans="1:6" x14ac:dyDescent="0.3">
      <c r="A2148" t="s">
        <v>2371</v>
      </c>
      <c r="B2148" t="s">
        <v>2258</v>
      </c>
      <c r="C2148">
        <v>1102</v>
      </c>
      <c r="D2148">
        <v>0.57379310344827583</v>
      </c>
    </row>
    <row r="2149" spans="1:6" x14ac:dyDescent="0.3">
      <c r="A2149" t="s">
        <v>2372</v>
      </c>
      <c r="B2149" t="s">
        <v>2258</v>
      </c>
      <c r="C2149">
        <v>498</v>
      </c>
      <c r="D2149">
        <v>0.39</v>
      </c>
    </row>
    <row r="2150" spans="1:6" x14ac:dyDescent="0.3">
      <c r="A2150" t="s">
        <v>2373</v>
      </c>
      <c r="B2150" t="s">
        <v>2258</v>
      </c>
      <c r="C2150">
        <v>93</v>
      </c>
      <c r="D2150">
        <v>0.41</v>
      </c>
    </row>
    <row r="2151" spans="1:6" x14ac:dyDescent="0.3">
      <c r="A2151" t="s">
        <v>2374</v>
      </c>
      <c r="B2151" t="s">
        <v>2258</v>
      </c>
      <c r="C2151">
        <v>13.2</v>
      </c>
      <c r="D2151">
        <v>0.4</v>
      </c>
    </row>
    <row r="2152" spans="1:6" x14ac:dyDescent="0.3">
      <c r="A2152" t="s">
        <v>2375</v>
      </c>
      <c r="B2152" t="s">
        <v>2258</v>
      </c>
      <c r="C2152">
        <v>1291.7031120000001</v>
      </c>
      <c r="D2152">
        <v>9.8692344267418602E-2</v>
      </c>
      <c r="E2152">
        <v>356.18214239999998</v>
      </c>
      <c r="F2152">
        <v>0.11706302325166766</v>
      </c>
    </row>
    <row r="2153" spans="1:6" x14ac:dyDescent="0.3">
      <c r="A2153" t="s">
        <v>2376</v>
      </c>
      <c r="B2153" t="s">
        <v>2258</v>
      </c>
      <c r="C2153">
        <v>7.2576000000000003E-3</v>
      </c>
      <c r="D2153">
        <v>0.88</v>
      </c>
    </row>
    <row r="2154" spans="1:6" x14ac:dyDescent="0.3">
      <c r="A2154" t="s">
        <v>2377</v>
      </c>
      <c r="B2154" t="s">
        <v>2258</v>
      </c>
      <c r="C2154">
        <v>313.39999999999998</v>
      </c>
      <c r="D2154">
        <v>0.39</v>
      </c>
      <c r="E2154">
        <v>313.39999999999998</v>
      </c>
      <c r="F2154">
        <v>0.39</v>
      </c>
    </row>
    <row r="2155" spans="1:6" x14ac:dyDescent="0.3">
      <c r="A2155" t="s">
        <v>2378</v>
      </c>
      <c r="B2155" t="s">
        <v>2258</v>
      </c>
      <c r="C2155">
        <v>5</v>
      </c>
      <c r="D2155">
        <v>0.5</v>
      </c>
    </row>
    <row r="2156" spans="1:6" x14ac:dyDescent="0.3">
      <c r="A2156" t="s">
        <v>2379</v>
      </c>
      <c r="B2156" t="s">
        <v>2258</v>
      </c>
      <c r="C2156">
        <v>105.7668192</v>
      </c>
      <c r="D2156">
        <v>0.73761892508534466</v>
      </c>
    </row>
    <row r="2157" spans="1:6" x14ac:dyDescent="0.3">
      <c r="A2157" t="s">
        <v>2380</v>
      </c>
      <c r="B2157" t="s">
        <v>2258</v>
      </c>
      <c r="C2157">
        <v>54.493689599999996</v>
      </c>
      <c r="D2157">
        <v>0.48937870413531337</v>
      </c>
    </row>
    <row r="2158" spans="1:6" x14ac:dyDescent="0.3">
      <c r="A2158" t="s">
        <v>2381</v>
      </c>
      <c r="B2158" t="s">
        <v>2258</v>
      </c>
      <c r="C2158">
        <v>11075</v>
      </c>
      <c r="D2158">
        <v>0.24848487584650111</v>
      </c>
      <c r="E2158">
        <v>3574</v>
      </c>
      <c r="F2158">
        <v>0.2673307218802462</v>
      </c>
    </row>
    <row r="2159" spans="1:6" x14ac:dyDescent="0.3">
      <c r="A2159" t="s">
        <v>2382</v>
      </c>
      <c r="B2159" t="s">
        <v>2258</v>
      </c>
      <c r="C2159">
        <v>131.54400000000001</v>
      </c>
      <c r="D2159">
        <v>0.28999999999999998</v>
      </c>
    </row>
    <row r="2160" spans="1:6" x14ac:dyDescent="0.3">
      <c r="A2160" t="s">
        <v>2383</v>
      </c>
      <c r="B2160" t="s">
        <v>2258</v>
      </c>
      <c r="C2160">
        <v>3</v>
      </c>
      <c r="D2160">
        <v>1.3</v>
      </c>
    </row>
    <row r="2161" spans="1:6" x14ac:dyDescent="0.3">
      <c r="A2161" t="s">
        <v>2384</v>
      </c>
      <c r="B2161" t="s">
        <v>2258</v>
      </c>
      <c r="C2161">
        <v>523</v>
      </c>
      <c r="D2161">
        <v>0.36</v>
      </c>
    </row>
    <row r="2162" spans="1:6" x14ac:dyDescent="0.3">
      <c r="A2162" t="s">
        <v>2385</v>
      </c>
      <c r="B2162" t="s">
        <v>2258</v>
      </c>
      <c r="C2162">
        <v>2400</v>
      </c>
      <c r="D2162">
        <v>0.09</v>
      </c>
    </row>
    <row r="2163" spans="1:6" x14ac:dyDescent="0.3">
      <c r="A2163" t="s">
        <v>2386</v>
      </c>
      <c r="B2163" t="s">
        <v>2258</v>
      </c>
      <c r="C2163">
        <v>58.968000000000004</v>
      </c>
      <c r="D2163">
        <v>0.35</v>
      </c>
    </row>
    <row r="2164" spans="1:6" x14ac:dyDescent="0.3">
      <c r="A2164" t="s">
        <v>2387</v>
      </c>
      <c r="B2164" t="s">
        <v>2258</v>
      </c>
      <c r="C2164">
        <v>14.2</v>
      </c>
      <c r="D2164">
        <v>0.46</v>
      </c>
    </row>
    <row r="2165" spans="1:6" x14ac:dyDescent="0.3">
      <c r="A2165" t="s">
        <v>2388</v>
      </c>
      <c r="B2165" t="s">
        <v>2258</v>
      </c>
      <c r="C2165">
        <v>9.0309999999999988</v>
      </c>
      <c r="D2165">
        <v>0.89740117373491324</v>
      </c>
    </row>
    <row r="2166" spans="1:6" x14ac:dyDescent="0.3">
      <c r="A2166" t="s">
        <v>2389</v>
      </c>
      <c r="B2166" t="s">
        <v>2258</v>
      </c>
      <c r="C2166">
        <v>128</v>
      </c>
      <c r="D2166">
        <v>0.68</v>
      </c>
    </row>
    <row r="2167" spans="1:6" x14ac:dyDescent="0.3">
      <c r="A2167" t="s">
        <v>2390</v>
      </c>
      <c r="B2167" t="s">
        <v>2258</v>
      </c>
      <c r="C2167">
        <v>1068.8630400000002</v>
      </c>
      <c r="D2167">
        <v>0.22254360336432044</v>
      </c>
      <c r="E2167">
        <v>249.11712000000003</v>
      </c>
      <c r="F2167">
        <v>0.22254360336432044</v>
      </c>
    </row>
    <row r="2168" spans="1:6" x14ac:dyDescent="0.3">
      <c r="A2168" t="s">
        <v>2391</v>
      </c>
      <c r="B2168" t="s">
        <v>2258</v>
      </c>
      <c r="C2168">
        <v>119.51452800000001</v>
      </c>
      <c r="D2168">
        <v>0.1796599362380446</v>
      </c>
    </row>
    <row r="2169" spans="1:6" x14ac:dyDescent="0.3">
      <c r="A2169" t="s">
        <v>2392</v>
      </c>
      <c r="B2169" t="s">
        <v>2258</v>
      </c>
      <c r="C2169">
        <v>54.432000000000002</v>
      </c>
      <c r="D2169">
        <v>0.52</v>
      </c>
    </row>
    <row r="2170" spans="1:6" x14ac:dyDescent="0.3">
      <c r="A2170" t="s">
        <v>2393</v>
      </c>
      <c r="B2170" t="s">
        <v>2258</v>
      </c>
      <c r="C2170">
        <v>10</v>
      </c>
      <c r="D2170">
        <v>0.5</v>
      </c>
    </row>
    <row r="2171" spans="1:6" x14ac:dyDescent="0.3">
      <c r="A2171" t="s">
        <v>2394</v>
      </c>
      <c r="B2171" t="s">
        <v>2258</v>
      </c>
      <c r="C2171">
        <v>31.751999999999999</v>
      </c>
      <c r="D2171">
        <v>4</v>
      </c>
    </row>
    <row r="2172" spans="1:6" x14ac:dyDescent="0.3">
      <c r="A2172" t="s">
        <v>2395</v>
      </c>
      <c r="B2172" t="s">
        <v>2258</v>
      </c>
      <c r="C2172">
        <v>11.758219199999999</v>
      </c>
      <c r="D2172">
        <v>1.5733778257850477</v>
      </c>
    </row>
    <row r="2173" spans="1:6" x14ac:dyDescent="0.3">
      <c r="A2173" t="s">
        <v>2396</v>
      </c>
      <c r="B2173" t="s">
        <v>2258</v>
      </c>
      <c r="C2173">
        <v>290.30399999999997</v>
      </c>
      <c r="D2173">
        <v>0.35</v>
      </c>
    </row>
    <row r="2174" spans="1:6" x14ac:dyDescent="0.3">
      <c r="A2174" t="s">
        <v>2397</v>
      </c>
      <c r="B2174" t="s">
        <v>2258</v>
      </c>
      <c r="C2174">
        <v>4.935168</v>
      </c>
      <c r="D2174">
        <v>0.25</v>
      </c>
    </row>
    <row r="2175" spans="1:6" x14ac:dyDescent="0.3">
      <c r="A2175" t="s">
        <v>2398</v>
      </c>
      <c r="B2175" t="s">
        <v>2258</v>
      </c>
      <c r="C2175">
        <v>9.1329999999999991</v>
      </c>
      <c r="D2175">
        <v>1.3</v>
      </c>
    </row>
    <row r="2176" spans="1:6" x14ac:dyDescent="0.3">
      <c r="A2176" t="s">
        <v>2399</v>
      </c>
      <c r="B2176" t="s">
        <v>2258</v>
      </c>
      <c r="C2176">
        <v>10899</v>
      </c>
      <c r="D2176">
        <v>0.34065785851913016</v>
      </c>
    </row>
    <row r="2177" spans="1:6" x14ac:dyDescent="0.3">
      <c r="A2177" t="s">
        <v>2400</v>
      </c>
      <c r="B2177" t="s">
        <v>2258</v>
      </c>
      <c r="C2177">
        <v>2.7</v>
      </c>
      <c r="D2177">
        <v>1</v>
      </c>
    </row>
    <row r="2178" spans="1:6" x14ac:dyDescent="0.3">
      <c r="A2178" t="s">
        <v>2401</v>
      </c>
      <c r="B2178" t="s">
        <v>2258</v>
      </c>
      <c r="C2178">
        <v>789.9</v>
      </c>
      <c r="D2178">
        <v>0.15083175085453854</v>
      </c>
      <c r="E2178">
        <v>478.4</v>
      </c>
      <c r="F2178">
        <v>0.16874581939799332</v>
      </c>
    </row>
    <row r="2179" spans="1:6" x14ac:dyDescent="0.3">
      <c r="A2179" t="s">
        <v>2402</v>
      </c>
      <c r="B2179" t="s">
        <v>2258</v>
      </c>
      <c r="C2179">
        <v>6.79</v>
      </c>
      <c r="D2179">
        <v>0.17</v>
      </c>
    </row>
    <row r="2180" spans="1:6" x14ac:dyDescent="0.3">
      <c r="A2180" t="s">
        <v>2403</v>
      </c>
      <c r="B2180" t="s">
        <v>2258</v>
      </c>
      <c r="C2180">
        <v>1900</v>
      </c>
      <c r="D2180">
        <v>0.69</v>
      </c>
    </row>
    <row r="2181" spans="1:6" x14ac:dyDescent="0.3">
      <c r="A2181" t="s">
        <v>2404</v>
      </c>
      <c r="B2181" t="s">
        <v>2258</v>
      </c>
      <c r="C2181">
        <v>25</v>
      </c>
      <c r="D2181">
        <v>0.36</v>
      </c>
    </row>
    <row r="2182" spans="1:6" x14ac:dyDescent="0.3">
      <c r="A2182" t="s">
        <v>2405</v>
      </c>
      <c r="B2182" t="s">
        <v>2258</v>
      </c>
      <c r="C2182">
        <v>214</v>
      </c>
      <c r="D2182">
        <v>0.31186915887850464</v>
      </c>
    </row>
    <row r="2183" spans="1:6" x14ac:dyDescent="0.3">
      <c r="A2183" t="s">
        <v>2406</v>
      </c>
      <c r="B2183" t="s">
        <v>2258</v>
      </c>
      <c r="C2183">
        <v>1546</v>
      </c>
      <c r="D2183">
        <v>0.29271668822768437</v>
      </c>
      <c r="E2183">
        <v>473.8</v>
      </c>
      <c r="F2183">
        <v>0.31</v>
      </c>
    </row>
    <row r="2184" spans="1:6" x14ac:dyDescent="0.3">
      <c r="A2184" t="s">
        <v>2407</v>
      </c>
      <c r="B2184" t="s">
        <v>2258</v>
      </c>
      <c r="C2184">
        <v>603.10656000000017</v>
      </c>
      <c r="D2184">
        <v>0.54375752105896502</v>
      </c>
      <c r="E2184">
        <v>518.816807208</v>
      </c>
      <c r="F2184">
        <v>0.44113746693047934</v>
      </c>
    </row>
    <row r="2185" spans="1:6" x14ac:dyDescent="0.3">
      <c r="A2185" t="s">
        <v>2408</v>
      </c>
      <c r="B2185" t="s">
        <v>2258</v>
      </c>
      <c r="C2185">
        <v>174.22182599999999</v>
      </c>
      <c r="D2185">
        <v>0.31929999999999997</v>
      </c>
    </row>
    <row r="2186" spans="1:6" x14ac:dyDescent="0.3">
      <c r="A2186" t="s">
        <v>2409</v>
      </c>
      <c r="B2186" t="s">
        <v>2258</v>
      </c>
      <c r="C2186">
        <v>857.3</v>
      </c>
      <c r="D2186">
        <v>0.37345270033827133</v>
      </c>
      <c r="E2186">
        <v>857.3</v>
      </c>
      <c r="F2186">
        <v>0.37345270033827133</v>
      </c>
    </row>
    <row r="2187" spans="1:6" x14ac:dyDescent="0.3">
      <c r="A2187" t="s">
        <v>2410</v>
      </c>
      <c r="B2187" t="s">
        <v>2258</v>
      </c>
      <c r="C2187">
        <v>453.5</v>
      </c>
      <c r="D2187">
        <v>0.1</v>
      </c>
    </row>
    <row r="2188" spans="1:6" x14ac:dyDescent="0.3">
      <c r="A2188" t="s">
        <v>2411</v>
      </c>
      <c r="B2188" t="s">
        <v>2258</v>
      </c>
      <c r="C2188">
        <v>370.30593599999997</v>
      </c>
      <c r="D2188">
        <v>2.8809473904841759E-2</v>
      </c>
    </row>
    <row r="2189" spans="1:6" x14ac:dyDescent="0.3">
      <c r="A2189" t="s">
        <v>2412</v>
      </c>
      <c r="B2189" t="s">
        <v>2258</v>
      </c>
      <c r="C2189">
        <v>39</v>
      </c>
      <c r="D2189">
        <v>0.3923076923076923</v>
      </c>
    </row>
    <row r="2190" spans="1:6" x14ac:dyDescent="0.3">
      <c r="A2190" t="s">
        <v>2413</v>
      </c>
      <c r="B2190" t="s">
        <v>2258</v>
      </c>
      <c r="C2190">
        <v>570</v>
      </c>
      <c r="D2190">
        <v>0.63</v>
      </c>
    </row>
    <row r="2191" spans="1:6" x14ac:dyDescent="0.3">
      <c r="A2191" t="s">
        <v>2414</v>
      </c>
      <c r="B2191" t="s">
        <v>2258</v>
      </c>
      <c r="C2191">
        <v>1766</v>
      </c>
      <c r="D2191">
        <v>1.51</v>
      </c>
    </row>
    <row r="2192" spans="1:6" x14ac:dyDescent="0.3">
      <c r="A2192" t="s">
        <v>2415</v>
      </c>
      <c r="B2192" t="s">
        <v>2258</v>
      </c>
      <c r="C2192">
        <v>1.3571712</v>
      </c>
      <c r="D2192">
        <v>0.14636363636363636</v>
      </c>
    </row>
    <row r="2193" spans="1:6" x14ac:dyDescent="0.3">
      <c r="A2193" t="s">
        <v>2416</v>
      </c>
      <c r="B2193" t="s">
        <v>2258</v>
      </c>
      <c r="C2193">
        <v>27</v>
      </c>
      <c r="D2193">
        <v>0.1</v>
      </c>
    </row>
    <row r="2194" spans="1:6" x14ac:dyDescent="0.3">
      <c r="A2194" t="s">
        <v>2417</v>
      </c>
      <c r="B2194" t="s">
        <v>2258</v>
      </c>
      <c r="C2194">
        <v>370.05700000000002</v>
      </c>
      <c r="D2194">
        <v>0.45298297289336503</v>
      </c>
      <c r="E2194">
        <v>119.374</v>
      </c>
      <c r="F2194">
        <v>0.41</v>
      </c>
    </row>
    <row r="2195" spans="1:6" x14ac:dyDescent="0.3">
      <c r="A2195" t="s">
        <v>2418</v>
      </c>
      <c r="B2195" t="s">
        <v>2258</v>
      </c>
      <c r="C2195">
        <v>123.9244272</v>
      </c>
      <c r="D2195">
        <v>0.7</v>
      </c>
    </row>
    <row r="2196" spans="1:6" x14ac:dyDescent="0.3">
      <c r="A2196" t="s">
        <v>2419</v>
      </c>
      <c r="B2196" t="s">
        <v>2258</v>
      </c>
      <c r="C2196">
        <v>721.84100000000001</v>
      </c>
      <c r="D2196">
        <v>0.43354084902353845</v>
      </c>
      <c r="E2196">
        <v>605.279</v>
      </c>
      <c r="F2196">
        <v>0.44</v>
      </c>
    </row>
    <row r="2197" spans="1:6" x14ac:dyDescent="0.3">
      <c r="A2197" t="s">
        <v>2420</v>
      </c>
      <c r="B2197" t="s">
        <v>2258</v>
      </c>
      <c r="C2197">
        <v>55</v>
      </c>
      <c r="D2197">
        <v>0.2</v>
      </c>
    </row>
    <row r="2198" spans="1:6" x14ac:dyDescent="0.3">
      <c r="A2198" t="s">
        <v>2421</v>
      </c>
      <c r="B2198" t="s">
        <v>2258</v>
      </c>
      <c r="C2198">
        <v>545</v>
      </c>
      <c r="D2198">
        <v>0.49713761467889905</v>
      </c>
      <c r="E2198">
        <v>84</v>
      </c>
      <c r="F2198">
        <v>0.43357142857142861</v>
      </c>
    </row>
    <row r="2199" spans="1:6" x14ac:dyDescent="0.3">
      <c r="A2199" t="s">
        <v>2422</v>
      </c>
      <c r="B2199" t="s">
        <v>2258</v>
      </c>
      <c r="C2199">
        <v>667.274584</v>
      </c>
      <c r="D2199">
        <v>0.54133381960191662</v>
      </c>
    </row>
    <row r="2200" spans="1:6" x14ac:dyDescent="0.3">
      <c r="A2200" t="s">
        <v>2423</v>
      </c>
      <c r="B2200" t="s">
        <v>2258</v>
      </c>
      <c r="C2200">
        <v>148</v>
      </c>
      <c r="D2200">
        <v>0.28999999999999998</v>
      </c>
    </row>
    <row r="2201" spans="1:6" x14ac:dyDescent="0.3">
      <c r="A2201" t="s">
        <v>2424</v>
      </c>
      <c r="B2201" t="s">
        <v>2258</v>
      </c>
      <c r="C2201">
        <v>192.32640000000001</v>
      </c>
      <c r="D2201">
        <v>0.42551886792452825</v>
      </c>
    </row>
    <row r="2202" spans="1:6" x14ac:dyDescent="0.3">
      <c r="A2202" t="s">
        <v>2425</v>
      </c>
      <c r="B2202" t="s">
        <v>2258</v>
      </c>
      <c r="C2202">
        <v>159</v>
      </c>
      <c r="D2202">
        <v>0.46</v>
      </c>
    </row>
    <row r="2203" spans="1:6" x14ac:dyDescent="0.3">
      <c r="A2203" t="s">
        <v>2426</v>
      </c>
      <c r="B2203" t="s">
        <v>2258</v>
      </c>
      <c r="C2203">
        <v>317.52</v>
      </c>
      <c r="D2203">
        <v>1</v>
      </c>
    </row>
    <row r="2204" spans="1:6" x14ac:dyDescent="0.3">
      <c r="A2204" t="s">
        <v>2427</v>
      </c>
      <c r="B2204" t="s">
        <v>2258</v>
      </c>
      <c r="C2204">
        <v>4339</v>
      </c>
      <c r="D2204">
        <v>0.2086102788660982</v>
      </c>
      <c r="E2204">
        <v>2319</v>
      </c>
      <c r="F2204">
        <v>0.23603277274687365</v>
      </c>
    </row>
    <row r="2205" spans="1:6" x14ac:dyDescent="0.3">
      <c r="A2205" t="s">
        <v>2428</v>
      </c>
      <c r="B2205" t="s">
        <v>2258</v>
      </c>
      <c r="C2205">
        <v>194.5</v>
      </c>
      <c r="D2205">
        <v>0.55000000000000004</v>
      </c>
      <c r="E2205">
        <v>194.5</v>
      </c>
      <c r="F2205">
        <v>0.55000000000000004</v>
      </c>
    </row>
    <row r="2206" spans="1:6" x14ac:dyDescent="0.3">
      <c r="A2206" t="s">
        <v>2429</v>
      </c>
      <c r="B2206" t="s">
        <v>2258</v>
      </c>
      <c r="C2206">
        <v>24.494399999999999</v>
      </c>
      <c r="D2206">
        <v>0.5</v>
      </c>
    </row>
    <row r="2207" spans="1:6" x14ac:dyDescent="0.3">
      <c r="A2207" t="s">
        <v>2430</v>
      </c>
      <c r="B2207" t="s">
        <v>2258</v>
      </c>
      <c r="C2207">
        <v>0.390096</v>
      </c>
      <c r="D2207">
        <v>0.3</v>
      </c>
    </row>
    <row r="2208" spans="1:6" x14ac:dyDescent="0.3">
      <c r="A2208" t="s">
        <v>2431</v>
      </c>
      <c r="B2208" t="s">
        <v>2258</v>
      </c>
      <c r="C2208">
        <v>9</v>
      </c>
      <c r="D2208">
        <v>1.0111111111111111</v>
      </c>
    </row>
    <row r="2209" spans="1:6" x14ac:dyDescent="0.3">
      <c r="A2209" t="s">
        <v>2432</v>
      </c>
      <c r="B2209" t="s">
        <v>2258</v>
      </c>
      <c r="C2209">
        <v>360</v>
      </c>
      <c r="D2209">
        <v>0.33</v>
      </c>
    </row>
    <row r="2210" spans="1:6" x14ac:dyDescent="0.3">
      <c r="A2210" t="s">
        <v>2433</v>
      </c>
      <c r="B2210" t="s">
        <v>2258</v>
      </c>
      <c r="C2210">
        <v>611.45280000000002</v>
      </c>
      <c r="D2210">
        <v>0.38</v>
      </c>
    </row>
    <row r="2211" spans="1:6" x14ac:dyDescent="0.3">
      <c r="A2211" t="s">
        <v>2434</v>
      </c>
      <c r="B2211" t="s">
        <v>2258</v>
      </c>
      <c r="C2211">
        <v>40.708316577600002</v>
      </c>
      <c r="D2211">
        <v>0.31</v>
      </c>
    </row>
    <row r="2212" spans="1:6" x14ac:dyDescent="0.3">
      <c r="A2212" t="s">
        <v>2435</v>
      </c>
      <c r="B2212" t="s">
        <v>2258</v>
      </c>
      <c r="C2212">
        <v>39.427819200000002</v>
      </c>
      <c r="D2212">
        <v>6.9615541498893721E-2</v>
      </c>
      <c r="E2212">
        <v>39.427819200000002</v>
      </c>
      <c r="F2212">
        <v>6.9615541498893721E-2</v>
      </c>
    </row>
    <row r="2213" spans="1:6" x14ac:dyDescent="0.3">
      <c r="A2213" t="s">
        <v>2436</v>
      </c>
      <c r="B2213" t="s">
        <v>2258</v>
      </c>
      <c r="C2213">
        <v>3.3566400000000001</v>
      </c>
      <c r="D2213">
        <v>0.6</v>
      </c>
    </row>
    <row r="2214" spans="1:6" x14ac:dyDescent="0.3">
      <c r="A2214" t="s">
        <v>2437</v>
      </c>
      <c r="B2214" t="s">
        <v>2258</v>
      </c>
      <c r="C2214">
        <v>53</v>
      </c>
      <c r="D2214">
        <v>0.6</v>
      </c>
    </row>
    <row r="2215" spans="1:6" x14ac:dyDescent="0.3">
      <c r="A2215" t="s">
        <v>2438</v>
      </c>
      <c r="B2215" t="s">
        <v>2258</v>
      </c>
      <c r="C2215">
        <v>24.222239999999999</v>
      </c>
      <c r="D2215">
        <v>0.56999999999999995</v>
      </c>
    </row>
    <row r="2216" spans="1:6" x14ac:dyDescent="0.3">
      <c r="A2216" t="s">
        <v>2439</v>
      </c>
      <c r="B2216" t="s">
        <v>2258</v>
      </c>
      <c r="C2216">
        <v>17.033000000000001</v>
      </c>
      <c r="D2216">
        <v>1.0329912522749956</v>
      </c>
    </row>
    <row r="2217" spans="1:6" x14ac:dyDescent="0.3">
      <c r="A2217" t="s">
        <v>2440</v>
      </c>
      <c r="B2217" t="s">
        <v>2258</v>
      </c>
      <c r="C2217">
        <v>2086.56</v>
      </c>
      <c r="D2217">
        <v>0.27782608695652172</v>
      </c>
    </row>
    <row r="2218" spans="1:6" x14ac:dyDescent="0.3">
      <c r="A2218" t="s">
        <v>2441</v>
      </c>
      <c r="B2218" t="s">
        <v>2258</v>
      </c>
      <c r="C2218">
        <v>64.411199999999994</v>
      </c>
      <c r="D2218">
        <v>0.31900000000000001</v>
      </c>
    </row>
    <row r="2219" spans="1:6" x14ac:dyDescent="0.3">
      <c r="A2219" t="s">
        <v>2442</v>
      </c>
      <c r="B2219" t="s">
        <v>2258</v>
      </c>
      <c r="C2219">
        <v>0.34936271999999996</v>
      </c>
      <c r="D2219">
        <v>0.51578291352895367</v>
      </c>
    </row>
    <row r="2220" spans="1:6" x14ac:dyDescent="0.3">
      <c r="A2220" t="s">
        <v>2443</v>
      </c>
      <c r="B2220" t="s">
        <v>2258</v>
      </c>
      <c r="C2220">
        <v>997.92</v>
      </c>
      <c r="D2220">
        <v>0.54545454545454541</v>
      </c>
    </row>
    <row r="2221" spans="1:6" x14ac:dyDescent="0.3">
      <c r="A2221" t="s">
        <v>2444</v>
      </c>
      <c r="B2221" t="s">
        <v>2258</v>
      </c>
      <c r="C2221">
        <v>4.9170239999999996</v>
      </c>
      <c r="D2221">
        <v>0.91</v>
      </c>
    </row>
    <row r="2222" spans="1:6" x14ac:dyDescent="0.3">
      <c r="A2222" t="s">
        <v>2445</v>
      </c>
      <c r="B2222" t="s">
        <v>2258</v>
      </c>
      <c r="C2222">
        <v>8.7629999999999999</v>
      </c>
      <c r="D2222">
        <v>0.8054022595001713</v>
      </c>
    </row>
    <row r="2223" spans="1:6" x14ac:dyDescent="0.3">
      <c r="A2223" t="s">
        <v>2446</v>
      </c>
      <c r="B2223" t="s">
        <v>2258</v>
      </c>
      <c r="C2223">
        <v>450</v>
      </c>
      <c r="D2223">
        <v>0.5</v>
      </c>
    </row>
    <row r="2224" spans="1:6" x14ac:dyDescent="0.3">
      <c r="A2224" t="s">
        <v>2447</v>
      </c>
      <c r="B2224" t="s">
        <v>2258</v>
      </c>
      <c r="C2224">
        <v>270</v>
      </c>
      <c r="D2224">
        <v>0.67</v>
      </c>
    </row>
    <row r="2225" spans="1:6" x14ac:dyDescent="0.3">
      <c r="A2225" t="s">
        <v>2448</v>
      </c>
      <c r="B2225" t="s">
        <v>2258</v>
      </c>
      <c r="C2225">
        <v>1002</v>
      </c>
      <c r="D2225">
        <v>0.19</v>
      </c>
    </row>
    <row r="2226" spans="1:6" x14ac:dyDescent="0.3">
      <c r="A2226" t="s">
        <v>2449</v>
      </c>
      <c r="B2226" t="s">
        <v>2258</v>
      </c>
      <c r="C2226">
        <v>70.140000000000015</v>
      </c>
      <c r="D2226">
        <v>0.54246506986027943</v>
      </c>
      <c r="E2226">
        <v>15.03</v>
      </c>
      <c r="F2226">
        <v>0.36</v>
      </c>
    </row>
    <row r="2227" spans="1:6" x14ac:dyDescent="0.3">
      <c r="A2227" t="s">
        <v>2450</v>
      </c>
      <c r="B2227" t="s">
        <v>2258</v>
      </c>
      <c r="C2227">
        <v>4</v>
      </c>
      <c r="D2227">
        <v>3.4</v>
      </c>
    </row>
    <row r="2228" spans="1:6" x14ac:dyDescent="0.3">
      <c r="A2228" t="s">
        <v>2451</v>
      </c>
      <c r="B2228" t="s">
        <v>2258</v>
      </c>
      <c r="C2228">
        <v>14.19768</v>
      </c>
      <c r="D2228">
        <v>0.60798722044728437</v>
      </c>
    </row>
    <row r="2229" spans="1:6" x14ac:dyDescent="0.3">
      <c r="A2229" t="s">
        <v>2452</v>
      </c>
      <c r="B2229" t="s">
        <v>2258</v>
      </c>
      <c r="C2229">
        <v>2.7216</v>
      </c>
      <c r="D2229">
        <v>1.4</v>
      </c>
    </row>
    <row r="2230" spans="1:6" x14ac:dyDescent="0.3">
      <c r="A2230" t="s">
        <v>2453</v>
      </c>
      <c r="B2230" t="s">
        <v>2258</v>
      </c>
      <c r="C2230">
        <v>117</v>
      </c>
      <c r="D2230">
        <v>0.47333333333333327</v>
      </c>
    </row>
    <row r="2231" spans="1:6" x14ac:dyDescent="0.3">
      <c r="A2231" t="s">
        <v>2454</v>
      </c>
      <c r="B2231" t="s">
        <v>2258</v>
      </c>
      <c r="C2231">
        <v>29.0304</v>
      </c>
      <c r="D2231">
        <v>0.28000000000000003</v>
      </c>
    </row>
    <row r="2232" spans="1:6" x14ac:dyDescent="0.3">
      <c r="A2232" t="s">
        <v>2455</v>
      </c>
      <c r="B2232" t="s">
        <v>2258</v>
      </c>
      <c r="C2232">
        <v>1145</v>
      </c>
      <c r="D2232">
        <v>0.28303056768558954</v>
      </c>
      <c r="E2232">
        <v>13</v>
      </c>
      <c r="F2232">
        <v>0.42</v>
      </c>
    </row>
    <row r="2233" spans="1:6" x14ac:dyDescent="0.3">
      <c r="A2233" t="s">
        <v>2456</v>
      </c>
      <c r="B2233" t="s">
        <v>2258</v>
      </c>
      <c r="C2233">
        <v>27.210999999999999</v>
      </c>
      <c r="D2233">
        <v>3.2550564110102536</v>
      </c>
    </row>
    <row r="2234" spans="1:6" x14ac:dyDescent="0.3">
      <c r="A2234" t="s">
        <v>2457</v>
      </c>
      <c r="B2234" t="s">
        <v>2258</v>
      </c>
      <c r="C2234">
        <v>404.2</v>
      </c>
      <c r="D2234">
        <v>1.1326422563087579</v>
      </c>
    </row>
    <row r="2235" spans="1:6" x14ac:dyDescent="0.3">
      <c r="A2235" t="s">
        <v>2458</v>
      </c>
      <c r="B2235" t="s">
        <v>2258</v>
      </c>
      <c r="C2235">
        <v>183.06100000000001</v>
      </c>
      <c r="D2235">
        <v>0.33200000000000002</v>
      </c>
    </row>
    <row r="2236" spans="1:6" x14ac:dyDescent="0.3">
      <c r="A2236" t="s">
        <v>2459</v>
      </c>
      <c r="B2236" t="s">
        <v>2258</v>
      </c>
      <c r="C2236">
        <v>95.3</v>
      </c>
      <c r="D2236">
        <v>0.56000000000000005</v>
      </c>
    </row>
    <row r="2237" spans="1:6" x14ac:dyDescent="0.3">
      <c r="A2237" t="s">
        <v>2460</v>
      </c>
      <c r="B2237" t="s">
        <v>2258</v>
      </c>
      <c r="C2237">
        <v>5.4432</v>
      </c>
      <c r="D2237">
        <v>0.26</v>
      </c>
    </row>
    <row r="2238" spans="1:6" x14ac:dyDescent="0.3">
      <c r="A2238" t="s">
        <v>2461</v>
      </c>
      <c r="B2238" t="s">
        <v>2258</v>
      </c>
      <c r="C2238">
        <v>13.6</v>
      </c>
      <c r="D2238">
        <v>0.5</v>
      </c>
    </row>
    <row r="2239" spans="1:6" x14ac:dyDescent="0.3">
      <c r="A2239" t="s">
        <v>2462</v>
      </c>
      <c r="B2239" t="s">
        <v>2258</v>
      </c>
      <c r="C2239">
        <v>1.5690368736000002</v>
      </c>
      <c r="D2239">
        <v>2.274096539075753</v>
      </c>
    </row>
    <row r="2240" spans="1:6" x14ac:dyDescent="0.3">
      <c r="A2240" t="s">
        <v>2463</v>
      </c>
      <c r="B2240" t="s">
        <v>2258</v>
      </c>
      <c r="C2240">
        <v>48.988799999999998</v>
      </c>
      <c r="D2240">
        <v>0.50972222222222219</v>
      </c>
    </row>
    <row r="2241" spans="1:6" x14ac:dyDescent="0.3">
      <c r="A2241" t="s">
        <v>2464</v>
      </c>
      <c r="B2241" t="s">
        <v>2258</v>
      </c>
      <c r="C2241">
        <v>225</v>
      </c>
      <c r="D2241">
        <v>0.15704000000000001</v>
      </c>
    </row>
    <row r="2242" spans="1:6" x14ac:dyDescent="0.3">
      <c r="A2242" t="s">
        <v>2465</v>
      </c>
      <c r="B2242" t="s">
        <v>2258</v>
      </c>
      <c r="C2242">
        <v>22.68</v>
      </c>
      <c r="D2242">
        <v>0.25</v>
      </c>
    </row>
    <row r="2243" spans="1:6" x14ac:dyDescent="0.3">
      <c r="A2243" t="s">
        <v>2466</v>
      </c>
      <c r="B2243" t="s">
        <v>2258</v>
      </c>
      <c r="C2243">
        <v>107.66468159999999</v>
      </c>
      <c r="D2243">
        <v>1.0349999999999999</v>
      </c>
    </row>
    <row r="2244" spans="1:6" x14ac:dyDescent="0.3">
      <c r="A2244" t="s">
        <v>2467</v>
      </c>
      <c r="B2244" t="s">
        <v>2258</v>
      </c>
      <c r="C2244">
        <v>2.8</v>
      </c>
      <c r="D2244">
        <v>0.1</v>
      </c>
    </row>
    <row r="2245" spans="1:6" x14ac:dyDescent="0.3">
      <c r="A2245" t="s">
        <v>2468</v>
      </c>
      <c r="B2245" t="s">
        <v>2258</v>
      </c>
      <c r="C2245">
        <v>278.964</v>
      </c>
      <c r="D2245">
        <v>0.24941463414634149</v>
      </c>
    </row>
    <row r="2246" spans="1:6" x14ac:dyDescent="0.3">
      <c r="A2246" t="s">
        <v>2469</v>
      </c>
      <c r="B2246" t="s">
        <v>2258</v>
      </c>
      <c r="C2246">
        <v>1.2764304</v>
      </c>
      <c r="D2246">
        <v>2.19</v>
      </c>
    </row>
    <row r="2247" spans="1:6" x14ac:dyDescent="0.3">
      <c r="A2247" t="s">
        <v>2470</v>
      </c>
      <c r="B2247" t="s">
        <v>2258</v>
      </c>
      <c r="C2247">
        <v>125.01216000000001</v>
      </c>
      <c r="D2247">
        <v>0.28469811320754718</v>
      </c>
    </row>
    <row r="2248" spans="1:6" x14ac:dyDescent="0.3">
      <c r="A2248" t="s">
        <v>2471</v>
      </c>
      <c r="B2248" t="s">
        <v>2472</v>
      </c>
      <c r="C2248">
        <v>2800</v>
      </c>
      <c r="D2248">
        <v>0.36</v>
      </c>
    </row>
    <row r="2249" spans="1:6" x14ac:dyDescent="0.3">
      <c r="A2249" t="s">
        <v>2473</v>
      </c>
      <c r="B2249" t="s">
        <v>2472</v>
      </c>
      <c r="C2249">
        <v>6080</v>
      </c>
      <c r="D2249">
        <v>0.39</v>
      </c>
    </row>
    <row r="2250" spans="1:6" x14ac:dyDescent="0.3">
      <c r="A2250" t="s">
        <v>2474</v>
      </c>
      <c r="B2250" t="s">
        <v>2472</v>
      </c>
      <c r="C2250">
        <v>14.412000000000001</v>
      </c>
      <c r="D2250">
        <v>0.86</v>
      </c>
    </row>
    <row r="2251" spans="1:6" x14ac:dyDescent="0.3">
      <c r="A2251" t="s">
        <v>2475</v>
      </c>
      <c r="B2251" t="s">
        <v>2472</v>
      </c>
      <c r="C2251">
        <v>700</v>
      </c>
      <c r="D2251">
        <v>0.85</v>
      </c>
    </row>
    <row r="2252" spans="1:6" x14ac:dyDescent="0.3">
      <c r="A2252" t="s">
        <v>2476</v>
      </c>
      <c r="B2252" t="s">
        <v>2472</v>
      </c>
      <c r="C2252">
        <v>200</v>
      </c>
      <c r="D2252">
        <v>0.5</v>
      </c>
    </row>
    <row r="2253" spans="1:6" x14ac:dyDescent="0.3">
      <c r="A2253" t="s">
        <v>2477</v>
      </c>
      <c r="B2253" t="s">
        <v>2478</v>
      </c>
      <c r="C2253">
        <v>831.62400000000002</v>
      </c>
      <c r="D2253">
        <v>0.12064877757255682</v>
      </c>
    </row>
    <row r="2254" spans="1:6" x14ac:dyDescent="0.3">
      <c r="A2254" t="s">
        <v>2479</v>
      </c>
      <c r="B2254" t="s">
        <v>2478</v>
      </c>
      <c r="C2254">
        <v>4</v>
      </c>
      <c r="D2254">
        <v>1.9</v>
      </c>
    </row>
    <row r="2255" spans="1:6" x14ac:dyDescent="0.3">
      <c r="A2255" t="s">
        <v>2480</v>
      </c>
      <c r="B2255" t="s">
        <v>2481</v>
      </c>
      <c r="C2255">
        <v>3.1599999999999997</v>
      </c>
      <c r="D2255">
        <v>0.72439873417721523</v>
      </c>
      <c r="E2255">
        <v>1.6</v>
      </c>
      <c r="F2255">
        <v>1</v>
      </c>
    </row>
    <row r="2256" spans="1:6" x14ac:dyDescent="0.3">
      <c r="A2256" t="s">
        <v>2482</v>
      </c>
      <c r="B2256" t="s">
        <v>2481</v>
      </c>
      <c r="C2256">
        <v>96.474999999999994</v>
      </c>
      <c r="D2256">
        <v>0.18</v>
      </c>
      <c r="E2256">
        <v>66</v>
      </c>
      <c r="F2256">
        <v>0.17</v>
      </c>
    </row>
    <row r="2257" spans="1:6" x14ac:dyDescent="0.3">
      <c r="A2257" t="s">
        <v>2483</v>
      </c>
      <c r="B2257" t="s">
        <v>2481</v>
      </c>
      <c r="C2257">
        <v>101.8</v>
      </c>
      <c r="D2257">
        <v>1.03</v>
      </c>
    </row>
    <row r="2258" spans="1:6" x14ac:dyDescent="0.3">
      <c r="A2258" t="s">
        <v>2484</v>
      </c>
      <c r="B2258" t="s">
        <v>2485</v>
      </c>
      <c r="C2258">
        <v>23.14</v>
      </c>
      <c r="D2258">
        <v>1.8948746758859114</v>
      </c>
      <c r="E2258">
        <v>5.88</v>
      </c>
      <c r="F2258">
        <v>1.3008503401360543</v>
      </c>
    </row>
    <row r="2259" spans="1:6" x14ac:dyDescent="0.3">
      <c r="A2259" t="s">
        <v>2486</v>
      </c>
      <c r="B2259" t="s">
        <v>2485</v>
      </c>
      <c r="C2259">
        <v>37.31</v>
      </c>
      <c r="D2259">
        <v>0.98662288930581621</v>
      </c>
      <c r="E2259">
        <v>33.950000000000003</v>
      </c>
      <c r="F2259">
        <v>0.93295729013254791</v>
      </c>
    </row>
    <row r="2260" spans="1:6" x14ac:dyDescent="0.3">
      <c r="A2260" t="s">
        <v>2487</v>
      </c>
      <c r="B2260" t="s">
        <v>2485</v>
      </c>
      <c r="C2260">
        <v>0.38</v>
      </c>
      <c r="D2260">
        <v>0.36</v>
      </c>
    </row>
    <row r="2261" spans="1:6" x14ac:dyDescent="0.3">
      <c r="A2261" t="s">
        <v>2488</v>
      </c>
      <c r="B2261" t="s">
        <v>2485</v>
      </c>
      <c r="C2261">
        <v>30.619999999999997</v>
      </c>
      <c r="D2261">
        <v>2.2939549314173746</v>
      </c>
      <c r="E2261">
        <v>7.78</v>
      </c>
      <c r="F2261">
        <v>1.5083547557840618</v>
      </c>
    </row>
    <row r="2262" spans="1:6" x14ac:dyDescent="0.3">
      <c r="A2262" t="s">
        <v>2489</v>
      </c>
      <c r="B2262" t="s">
        <v>2485</v>
      </c>
      <c r="C2262">
        <v>33</v>
      </c>
      <c r="D2262">
        <v>2.2425727272727274</v>
      </c>
      <c r="E2262">
        <v>21.939999999999998</v>
      </c>
      <c r="F2262">
        <v>1.9189288969917957</v>
      </c>
    </row>
    <row r="2263" spans="1:6" x14ac:dyDescent="0.3">
      <c r="A2263" t="s">
        <v>2490</v>
      </c>
      <c r="B2263" t="s">
        <v>2485</v>
      </c>
      <c r="C2263">
        <v>148.33000000000001</v>
      </c>
      <c r="D2263">
        <v>1.8841191936897459</v>
      </c>
      <c r="E2263">
        <v>37.72</v>
      </c>
      <c r="F2263">
        <v>1.81</v>
      </c>
    </row>
    <row r="2264" spans="1:6" x14ac:dyDescent="0.3">
      <c r="A2264" t="s">
        <v>2491</v>
      </c>
      <c r="B2264" t="s">
        <v>2485</v>
      </c>
      <c r="C2264">
        <v>14.600000000000001</v>
      </c>
      <c r="D2264">
        <v>1.1760273972602739</v>
      </c>
    </row>
    <row r="2265" spans="1:6" x14ac:dyDescent="0.3">
      <c r="A2265" t="s">
        <v>2492</v>
      </c>
      <c r="B2265" t="s">
        <v>2485</v>
      </c>
      <c r="C2265">
        <v>2.1999999999999997</v>
      </c>
      <c r="D2265">
        <v>4.1136363636363633</v>
      </c>
      <c r="E2265">
        <v>1.7</v>
      </c>
      <c r="F2265">
        <v>2.9</v>
      </c>
    </row>
    <row r="2266" spans="1:6" x14ac:dyDescent="0.3">
      <c r="A2266" t="s">
        <v>2493</v>
      </c>
      <c r="B2266" t="s">
        <v>2485</v>
      </c>
      <c r="C2266">
        <v>2.6</v>
      </c>
      <c r="D2266">
        <v>2.6</v>
      </c>
      <c r="E2266">
        <v>0.5</v>
      </c>
      <c r="F2266">
        <v>2.2999999999999998</v>
      </c>
    </row>
    <row r="2267" spans="1:6" x14ac:dyDescent="0.3">
      <c r="A2267" t="s">
        <v>2494</v>
      </c>
      <c r="B2267" t="s">
        <v>2485</v>
      </c>
      <c r="C2267">
        <v>9.08</v>
      </c>
      <c r="D2267">
        <v>0.6</v>
      </c>
    </row>
    <row r="2268" spans="1:6" x14ac:dyDescent="0.3">
      <c r="A2268" t="s">
        <v>2495</v>
      </c>
      <c r="B2268" t="s">
        <v>2485</v>
      </c>
      <c r="C2268">
        <v>3.2949999999999999</v>
      </c>
      <c r="D2268">
        <v>2.3244309559939302</v>
      </c>
    </row>
    <row r="2269" spans="1:6" x14ac:dyDescent="0.3">
      <c r="A2269" t="s">
        <v>2496</v>
      </c>
      <c r="B2269" t="s">
        <v>2485</v>
      </c>
      <c r="C2269">
        <v>2</v>
      </c>
      <c r="D2269">
        <v>1.0150000000000001</v>
      </c>
    </row>
    <row r="2270" spans="1:6" x14ac:dyDescent="0.3">
      <c r="A2270" t="s">
        <v>2497</v>
      </c>
      <c r="B2270" t="s">
        <v>2485</v>
      </c>
      <c r="C2270">
        <v>68</v>
      </c>
      <c r="D2270">
        <v>0.52</v>
      </c>
    </row>
    <row r="2271" spans="1:6" x14ac:dyDescent="0.3">
      <c r="A2271" t="s">
        <v>2498</v>
      </c>
      <c r="B2271" t="s">
        <v>2485</v>
      </c>
      <c r="C2271">
        <v>1590.1000000000001</v>
      </c>
      <c r="D2271">
        <v>0.65963146971888542</v>
      </c>
      <c r="E2271">
        <v>644.1</v>
      </c>
      <c r="F2271">
        <v>0.7</v>
      </c>
    </row>
    <row r="2272" spans="1:6" x14ac:dyDescent="0.3">
      <c r="A2272" t="s">
        <v>2499</v>
      </c>
      <c r="B2272" t="s">
        <v>2485</v>
      </c>
      <c r="C2272">
        <v>745.6</v>
      </c>
      <c r="D2272">
        <v>2.207361856223176</v>
      </c>
      <c r="E2272">
        <v>264.10000000000002</v>
      </c>
      <c r="F2272">
        <v>1.29</v>
      </c>
    </row>
    <row r="2273" spans="1:6" x14ac:dyDescent="0.3">
      <c r="A2273" t="s">
        <v>2500</v>
      </c>
      <c r="B2273" t="s">
        <v>2485</v>
      </c>
      <c r="C2273">
        <v>287.7</v>
      </c>
      <c r="D2273">
        <v>3.320003475842892</v>
      </c>
      <c r="E2273">
        <v>48.6</v>
      </c>
      <c r="F2273">
        <v>2.25</v>
      </c>
    </row>
    <row r="2274" spans="1:6" x14ac:dyDescent="0.3">
      <c r="A2274" t="s">
        <v>2501</v>
      </c>
      <c r="B2274" t="s">
        <v>2485</v>
      </c>
      <c r="C2274">
        <v>925.02499999999998</v>
      </c>
      <c r="D2274">
        <v>0.53144332099132463</v>
      </c>
      <c r="E2274">
        <v>246.67199999999997</v>
      </c>
      <c r="F2274">
        <v>0.56462434325744315</v>
      </c>
    </row>
    <row r="2275" spans="1:6" x14ac:dyDescent="0.3">
      <c r="A2275" t="s">
        <v>2502</v>
      </c>
      <c r="B2275" t="s">
        <v>2485</v>
      </c>
      <c r="C2275">
        <v>13.809999999999999</v>
      </c>
      <c r="D2275">
        <v>1.8395655322230267</v>
      </c>
      <c r="E2275">
        <v>7.42</v>
      </c>
      <c r="F2275">
        <v>1.3820754716981134</v>
      </c>
    </row>
    <row r="2276" spans="1:6" x14ac:dyDescent="0.3">
      <c r="A2276" t="s">
        <v>2503</v>
      </c>
      <c r="B2276" t="s">
        <v>2485</v>
      </c>
      <c r="C2276">
        <v>10.69</v>
      </c>
      <c r="D2276">
        <v>2.0323854069223573</v>
      </c>
      <c r="E2276">
        <v>10.69</v>
      </c>
      <c r="F2276">
        <v>2.0323854069223573</v>
      </c>
    </row>
    <row r="2277" spans="1:6" x14ac:dyDescent="0.3">
      <c r="A2277" t="s">
        <v>2504</v>
      </c>
      <c r="B2277" t="s">
        <v>2485</v>
      </c>
      <c r="C2277">
        <v>23.2</v>
      </c>
      <c r="D2277">
        <v>0.71</v>
      </c>
    </row>
    <row r="2278" spans="1:6" x14ac:dyDescent="0.3">
      <c r="A2278" t="s">
        <v>2505</v>
      </c>
      <c r="B2278" t="s">
        <v>2485</v>
      </c>
      <c r="C2278">
        <v>16.399999999999999</v>
      </c>
      <c r="D2278">
        <v>2.19</v>
      </c>
    </row>
    <row r="2279" spans="1:6" x14ac:dyDescent="0.3">
      <c r="A2279" t="s">
        <v>2506</v>
      </c>
      <c r="B2279" t="s">
        <v>2485</v>
      </c>
      <c r="C2279">
        <v>82.699999999999989</v>
      </c>
      <c r="D2279">
        <v>2.2562394195888764</v>
      </c>
      <c r="E2279">
        <v>21.1</v>
      </c>
      <c r="F2279">
        <v>2.25</v>
      </c>
    </row>
    <row r="2280" spans="1:6" x14ac:dyDescent="0.3">
      <c r="A2280" t="s">
        <v>2507</v>
      </c>
      <c r="B2280" t="s">
        <v>2485</v>
      </c>
      <c r="C2280">
        <v>260.79999999999995</v>
      </c>
      <c r="D2280">
        <v>2.0605636503067486</v>
      </c>
      <c r="E2280">
        <v>123.1</v>
      </c>
      <c r="F2280">
        <v>1.84</v>
      </c>
    </row>
    <row r="2281" spans="1:6" x14ac:dyDescent="0.3">
      <c r="A2281" t="s">
        <v>2508</v>
      </c>
      <c r="B2281" t="s">
        <v>2485</v>
      </c>
      <c r="C2281">
        <v>6.5</v>
      </c>
      <c r="D2281">
        <v>0.73830769230769222</v>
      </c>
    </row>
    <row r="2282" spans="1:6" x14ac:dyDescent="0.3">
      <c r="A2282" t="s">
        <v>2509</v>
      </c>
      <c r="B2282" t="s">
        <v>2485</v>
      </c>
      <c r="C2282">
        <v>61.730000000000004</v>
      </c>
      <c r="D2282">
        <v>1.0602672930503807</v>
      </c>
      <c r="E2282">
        <v>30.26</v>
      </c>
      <c r="F2282">
        <v>1.0595208195637806</v>
      </c>
    </row>
    <row r="2283" spans="1:6" x14ac:dyDescent="0.3">
      <c r="A2283" t="s">
        <v>2510</v>
      </c>
      <c r="B2283" t="s">
        <v>2485</v>
      </c>
      <c r="C2283">
        <v>3.4400000000000004</v>
      </c>
      <c r="D2283">
        <v>1.9150581395348836</v>
      </c>
      <c r="E2283">
        <v>1.44</v>
      </c>
      <c r="F2283">
        <v>1.8844444444444446</v>
      </c>
    </row>
    <row r="2284" spans="1:6" x14ac:dyDescent="0.3">
      <c r="A2284" t="s">
        <v>2511</v>
      </c>
      <c r="B2284" t="s">
        <v>2485</v>
      </c>
      <c r="C2284">
        <v>27.9</v>
      </c>
      <c r="D2284">
        <v>2.2000000000000002</v>
      </c>
      <c r="E2284">
        <v>21.9</v>
      </c>
      <c r="F2284">
        <v>2.2000000000000002</v>
      </c>
    </row>
    <row r="2285" spans="1:6" x14ac:dyDescent="0.3">
      <c r="A2285" t="s">
        <v>2512</v>
      </c>
      <c r="B2285" t="s">
        <v>2485</v>
      </c>
      <c r="C2285">
        <v>7</v>
      </c>
      <c r="D2285">
        <v>2.2000000000000002</v>
      </c>
    </row>
    <row r="2286" spans="1:6" x14ac:dyDescent="0.3">
      <c r="A2286" t="s">
        <v>2513</v>
      </c>
      <c r="B2286" t="s">
        <v>2485</v>
      </c>
      <c r="C2286">
        <v>10.69</v>
      </c>
      <c r="D2286">
        <v>2.0323854069223573</v>
      </c>
    </row>
    <row r="2287" spans="1:6" x14ac:dyDescent="0.3">
      <c r="A2287" t="s">
        <v>2514</v>
      </c>
      <c r="B2287" t="s">
        <v>2485</v>
      </c>
      <c r="C2287">
        <v>185.78299999999999</v>
      </c>
      <c r="D2287">
        <v>4.0355549216020845E-2</v>
      </c>
    </row>
    <row r="2288" spans="1:6" x14ac:dyDescent="0.3">
      <c r="A2288" t="s">
        <v>2515</v>
      </c>
      <c r="B2288" t="s">
        <v>2485</v>
      </c>
      <c r="C2288">
        <v>40</v>
      </c>
      <c r="D2288">
        <v>0.8</v>
      </c>
    </row>
    <row r="2289" spans="1:6" x14ac:dyDescent="0.3">
      <c r="A2289" t="s">
        <v>2516</v>
      </c>
      <c r="B2289" t="s">
        <v>2485</v>
      </c>
      <c r="C2289">
        <v>50</v>
      </c>
      <c r="D2289">
        <v>0.7</v>
      </c>
    </row>
    <row r="2290" spans="1:6" x14ac:dyDescent="0.3">
      <c r="A2290" t="s">
        <v>2517</v>
      </c>
      <c r="B2290" t="s">
        <v>2485</v>
      </c>
      <c r="C2290">
        <v>1.4</v>
      </c>
      <c r="D2290">
        <v>1.2</v>
      </c>
    </row>
    <row r="2291" spans="1:6" x14ac:dyDescent="0.3">
      <c r="A2291" t="s">
        <v>2518</v>
      </c>
      <c r="B2291" t="s">
        <v>2485</v>
      </c>
      <c r="C2291">
        <v>1154.2</v>
      </c>
      <c r="D2291">
        <v>0.51386934673366835</v>
      </c>
      <c r="E2291">
        <v>951.59999999999991</v>
      </c>
      <c r="F2291">
        <v>0.4993873476250526</v>
      </c>
    </row>
    <row r="2292" spans="1:6" x14ac:dyDescent="0.3">
      <c r="A2292" t="s">
        <v>2519</v>
      </c>
      <c r="B2292" t="s">
        <v>2520</v>
      </c>
      <c r="C2292">
        <v>234.89999999999998</v>
      </c>
      <c r="D2292">
        <v>0.14000000000000001</v>
      </c>
      <c r="E2292">
        <v>47.7</v>
      </c>
      <c r="F2292">
        <v>0.14000000000000001</v>
      </c>
    </row>
    <row r="2293" spans="1:6" x14ac:dyDescent="0.3">
      <c r="A2293" t="s">
        <v>2521</v>
      </c>
      <c r="B2293" t="s">
        <v>2520</v>
      </c>
      <c r="C2293">
        <v>127.5</v>
      </c>
      <c r="D2293">
        <v>0.11</v>
      </c>
      <c r="E2293">
        <v>33.799999999999997</v>
      </c>
      <c r="F2293">
        <v>0.11</v>
      </c>
    </row>
    <row r="2294" spans="1:6" x14ac:dyDescent="0.3">
      <c r="A2294" t="s">
        <v>2522</v>
      </c>
      <c r="B2294" t="s">
        <v>2520</v>
      </c>
      <c r="C2294">
        <v>92</v>
      </c>
      <c r="D2294">
        <v>0.17022010512483576</v>
      </c>
      <c r="E2294">
        <v>58.8</v>
      </c>
      <c r="F2294">
        <v>0.17022010512483576</v>
      </c>
    </row>
    <row r="2295" spans="1:6" x14ac:dyDescent="0.3">
      <c r="A2295" t="s">
        <v>2523</v>
      </c>
      <c r="B2295" t="s">
        <v>2520</v>
      </c>
      <c r="C2295">
        <v>2060.4</v>
      </c>
      <c r="D2295">
        <v>8.9999999999999983E-2</v>
      </c>
      <c r="E2295">
        <v>83.7</v>
      </c>
      <c r="F2295">
        <v>0.09</v>
      </c>
    </row>
    <row r="2296" spans="1:6" x14ac:dyDescent="0.3">
      <c r="A2296" t="s">
        <v>2524</v>
      </c>
      <c r="B2296" t="s">
        <v>2520</v>
      </c>
      <c r="C2296">
        <v>10.9</v>
      </c>
      <c r="D2296">
        <v>0.11</v>
      </c>
    </row>
    <row r="2297" spans="1:6" x14ac:dyDescent="0.3">
      <c r="A2297" t="s">
        <v>2525</v>
      </c>
      <c r="B2297" t="s">
        <v>2520</v>
      </c>
      <c r="C2297">
        <v>137.7813504823151</v>
      </c>
      <c r="D2297">
        <v>0.11</v>
      </c>
    </row>
    <row r="2299" spans="1:6" x14ac:dyDescent="0.3">
      <c r="A2299" s="16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F25-3014-454D-919E-EC4D500CC9FB}">
  <dimension ref="A1:L626"/>
  <sheetViews>
    <sheetView workbookViewId="0">
      <selection activeCell="D1" sqref="D1"/>
    </sheetView>
  </sheetViews>
  <sheetFormatPr defaultColWidth="11.5546875" defaultRowHeight="14.4" x14ac:dyDescent="0.3"/>
  <cols>
    <col min="2" max="2" width="43.44140625" bestFit="1" customWidth="1"/>
    <col min="3" max="3" width="12.21875" bestFit="1" customWidth="1"/>
    <col min="4" max="4" width="14.21875" bestFit="1" customWidth="1"/>
    <col min="5" max="5" width="11.44140625" customWidth="1"/>
    <col min="7" max="7" width="13.109375" customWidth="1"/>
    <col min="8" max="8" width="11.44140625" customWidth="1"/>
  </cols>
  <sheetData>
    <row r="1" spans="1:10" x14ac:dyDescent="0.3">
      <c r="A1" s="164" t="s">
        <v>129</v>
      </c>
      <c r="B1" s="164" t="s">
        <v>128</v>
      </c>
      <c r="C1" s="164" t="s">
        <v>132</v>
      </c>
      <c r="D1" s="164" t="s">
        <v>133</v>
      </c>
      <c r="E1" s="164" t="s">
        <v>2526</v>
      </c>
      <c r="F1" s="164" t="s">
        <v>130</v>
      </c>
      <c r="G1" s="164" t="s">
        <v>131</v>
      </c>
      <c r="H1" s="164" t="s">
        <v>2527</v>
      </c>
      <c r="I1" s="164"/>
      <c r="J1" s="164"/>
    </row>
    <row r="2" spans="1:10" x14ac:dyDescent="0.3">
      <c r="A2" t="s">
        <v>141</v>
      </c>
      <c r="B2" t="s">
        <v>2528</v>
      </c>
      <c r="C2">
        <v>0</v>
      </c>
      <c r="E2">
        <f t="shared" ref="E2:E65" si="0">C2*D2*10</f>
        <v>0</v>
      </c>
      <c r="F2">
        <v>166.31499999999997</v>
      </c>
      <c r="G2">
        <v>0.84490899798575025</v>
      </c>
      <c r="H2">
        <f t="shared" ref="H2:H65" si="1">F2*G2*10</f>
        <v>1405.2104000000004</v>
      </c>
    </row>
    <row r="3" spans="1:10" x14ac:dyDescent="0.3">
      <c r="A3" t="s">
        <v>141</v>
      </c>
      <c r="B3" t="s">
        <v>2529</v>
      </c>
      <c r="C3">
        <v>0</v>
      </c>
      <c r="E3">
        <f t="shared" si="0"/>
        <v>0</v>
      </c>
      <c r="F3">
        <v>81.056000000000012</v>
      </c>
      <c r="G3">
        <v>1.0129362416107379</v>
      </c>
      <c r="H3">
        <f t="shared" si="1"/>
        <v>821.04559999999981</v>
      </c>
    </row>
    <row r="4" spans="1:10" x14ac:dyDescent="0.3">
      <c r="A4" t="s">
        <v>141</v>
      </c>
      <c r="B4" t="s">
        <v>2530</v>
      </c>
      <c r="C4">
        <v>0</v>
      </c>
      <c r="E4">
        <f t="shared" si="0"/>
        <v>0</v>
      </c>
      <c r="F4">
        <v>129.99799999999999</v>
      </c>
      <c r="G4">
        <v>0.86440929860459403</v>
      </c>
      <c r="H4">
        <f t="shared" si="1"/>
        <v>1123.7148</v>
      </c>
    </row>
    <row r="5" spans="1:10" x14ac:dyDescent="0.3">
      <c r="A5" t="s">
        <v>160</v>
      </c>
      <c r="B5" t="s">
        <v>180</v>
      </c>
      <c r="C5">
        <v>0</v>
      </c>
      <c r="E5">
        <f t="shared" si="0"/>
        <v>0</v>
      </c>
      <c r="F5">
        <v>6.2291880000000006</v>
      </c>
      <c r="G5">
        <v>0.35034207829335062</v>
      </c>
      <c r="H5">
        <f t="shared" si="1"/>
        <v>21.823466700000004</v>
      </c>
    </row>
    <row r="6" spans="1:10" x14ac:dyDescent="0.3">
      <c r="A6" t="s">
        <v>210</v>
      </c>
      <c r="B6" t="s">
        <v>212</v>
      </c>
      <c r="C6">
        <v>0</v>
      </c>
      <c r="E6">
        <f t="shared" si="0"/>
        <v>0</v>
      </c>
      <c r="F6">
        <v>12.2</v>
      </c>
      <c r="G6">
        <v>0.2</v>
      </c>
      <c r="H6">
        <f t="shared" si="1"/>
        <v>24.4</v>
      </c>
    </row>
    <row r="7" spans="1:10" x14ac:dyDescent="0.3">
      <c r="A7" t="s">
        <v>210</v>
      </c>
      <c r="B7" t="s">
        <v>2531</v>
      </c>
      <c r="C7">
        <v>0</v>
      </c>
      <c r="E7">
        <f t="shared" si="0"/>
        <v>0</v>
      </c>
      <c r="F7">
        <v>169.8</v>
      </c>
      <c r="G7">
        <v>0.8262779740871613</v>
      </c>
      <c r="H7">
        <f t="shared" si="1"/>
        <v>1403.02</v>
      </c>
    </row>
    <row r="8" spans="1:10" x14ac:dyDescent="0.3">
      <c r="A8" t="s">
        <v>210</v>
      </c>
      <c r="B8" t="s">
        <v>2532</v>
      </c>
      <c r="C8">
        <v>0</v>
      </c>
      <c r="E8">
        <f t="shared" si="0"/>
        <v>0</v>
      </c>
      <c r="F8">
        <v>29.4</v>
      </c>
      <c r="G8">
        <v>0.85544217687074831</v>
      </c>
      <c r="H8">
        <f t="shared" si="1"/>
        <v>251.5</v>
      </c>
    </row>
    <row r="9" spans="1:10" x14ac:dyDescent="0.3">
      <c r="A9" t="s">
        <v>210</v>
      </c>
      <c r="B9" t="s">
        <v>2533</v>
      </c>
      <c r="C9">
        <v>0</v>
      </c>
      <c r="E9">
        <f t="shared" si="0"/>
        <v>0</v>
      </c>
      <c r="F9">
        <v>1.0249999999999999</v>
      </c>
      <c r="G9">
        <v>0.8</v>
      </c>
      <c r="H9">
        <f t="shared" si="1"/>
        <v>8.1999999999999993</v>
      </c>
    </row>
    <row r="10" spans="1:10" x14ac:dyDescent="0.3">
      <c r="A10" t="s">
        <v>210</v>
      </c>
      <c r="B10" t="s">
        <v>2534</v>
      </c>
      <c r="C10">
        <v>0</v>
      </c>
      <c r="E10">
        <f t="shared" si="0"/>
        <v>0</v>
      </c>
      <c r="F10">
        <v>6.6070000000000002</v>
      </c>
      <c r="G10">
        <v>0.81293930679582271</v>
      </c>
      <c r="H10">
        <f t="shared" si="1"/>
        <v>53.710900000000009</v>
      </c>
    </row>
    <row r="11" spans="1:10" x14ac:dyDescent="0.3">
      <c r="A11" t="s">
        <v>210</v>
      </c>
      <c r="B11" t="s">
        <v>2535</v>
      </c>
      <c r="C11">
        <v>0</v>
      </c>
      <c r="E11">
        <f t="shared" si="0"/>
        <v>0</v>
      </c>
      <c r="F11">
        <v>2.8</v>
      </c>
      <c r="G11">
        <v>0.91</v>
      </c>
      <c r="H11">
        <f t="shared" si="1"/>
        <v>25.48</v>
      </c>
    </row>
    <row r="12" spans="1:10" x14ac:dyDescent="0.3">
      <c r="A12" t="s">
        <v>210</v>
      </c>
      <c r="B12" t="s">
        <v>2536</v>
      </c>
      <c r="C12">
        <v>0</v>
      </c>
      <c r="E12">
        <f t="shared" si="0"/>
        <v>0</v>
      </c>
      <c r="F12">
        <v>30</v>
      </c>
      <c r="G12">
        <v>0.64</v>
      </c>
      <c r="H12">
        <f t="shared" si="1"/>
        <v>192</v>
      </c>
    </row>
    <row r="13" spans="1:10" x14ac:dyDescent="0.3">
      <c r="A13" t="s">
        <v>210</v>
      </c>
      <c r="B13" t="s">
        <v>2537</v>
      </c>
      <c r="C13">
        <v>3.427</v>
      </c>
      <c r="D13">
        <v>0.72</v>
      </c>
      <c r="E13">
        <f t="shared" si="0"/>
        <v>24.674399999999999</v>
      </c>
      <c r="F13">
        <v>30.835999999999999</v>
      </c>
      <c r="G13">
        <v>0.62124529770398251</v>
      </c>
      <c r="H13">
        <f t="shared" si="1"/>
        <v>191.56720000000004</v>
      </c>
    </row>
    <row r="14" spans="1:10" x14ac:dyDescent="0.3">
      <c r="A14" t="s">
        <v>210</v>
      </c>
      <c r="B14" t="s">
        <v>2538</v>
      </c>
      <c r="C14">
        <v>0</v>
      </c>
      <c r="E14">
        <f t="shared" si="0"/>
        <v>0</v>
      </c>
      <c r="F14">
        <v>59.5</v>
      </c>
      <c r="G14">
        <v>9.1697478991596637E-2</v>
      </c>
      <c r="H14">
        <f t="shared" si="1"/>
        <v>54.559999999999995</v>
      </c>
    </row>
    <row r="15" spans="1:10" x14ac:dyDescent="0.3">
      <c r="A15" t="s">
        <v>210</v>
      </c>
      <c r="B15" t="s">
        <v>2539</v>
      </c>
      <c r="C15">
        <v>0</v>
      </c>
      <c r="E15">
        <f t="shared" si="0"/>
        <v>0</v>
      </c>
      <c r="F15">
        <v>0.1</v>
      </c>
      <c r="G15">
        <v>1.3999999999999997</v>
      </c>
      <c r="H15">
        <f t="shared" si="1"/>
        <v>1.4</v>
      </c>
    </row>
    <row r="16" spans="1:10" x14ac:dyDescent="0.3">
      <c r="A16" t="s">
        <v>210</v>
      </c>
      <c r="B16" t="s">
        <v>2540</v>
      </c>
      <c r="C16">
        <v>0</v>
      </c>
      <c r="E16">
        <f t="shared" si="0"/>
        <v>0</v>
      </c>
      <c r="F16">
        <v>4.6500000000000004</v>
      </c>
      <c r="G16">
        <v>0.98</v>
      </c>
      <c r="H16">
        <f t="shared" si="1"/>
        <v>45.570000000000007</v>
      </c>
    </row>
    <row r="17" spans="1:8" x14ac:dyDescent="0.3">
      <c r="A17" t="s">
        <v>210</v>
      </c>
      <c r="B17" t="s">
        <v>2541</v>
      </c>
      <c r="C17">
        <v>0</v>
      </c>
      <c r="E17">
        <f t="shared" si="0"/>
        <v>0</v>
      </c>
      <c r="F17">
        <v>0.60099999999999998</v>
      </c>
      <c r="G17">
        <v>1.4009983361064893</v>
      </c>
      <c r="H17">
        <f t="shared" si="1"/>
        <v>8.42</v>
      </c>
    </row>
    <row r="18" spans="1:8" x14ac:dyDescent="0.3">
      <c r="A18" t="s">
        <v>210</v>
      </c>
      <c r="B18" t="s">
        <v>2542</v>
      </c>
      <c r="C18">
        <v>3.7570000000000001</v>
      </c>
      <c r="D18">
        <v>0.65</v>
      </c>
      <c r="E18">
        <f t="shared" si="0"/>
        <v>24.420500000000001</v>
      </c>
      <c r="F18">
        <v>55.518000000000001</v>
      </c>
      <c r="G18">
        <v>0.71699999999999986</v>
      </c>
      <c r="H18">
        <f t="shared" si="1"/>
        <v>398.06405999999993</v>
      </c>
    </row>
    <row r="19" spans="1:8" x14ac:dyDescent="0.3">
      <c r="A19" t="s">
        <v>210</v>
      </c>
      <c r="B19" t="s">
        <v>2543</v>
      </c>
      <c r="C19">
        <v>0</v>
      </c>
      <c r="E19">
        <f t="shared" si="0"/>
        <v>0</v>
      </c>
      <c r="F19">
        <v>33.299999999999997</v>
      </c>
      <c r="G19">
        <v>0.81</v>
      </c>
      <c r="H19">
        <f t="shared" si="1"/>
        <v>269.73</v>
      </c>
    </row>
    <row r="20" spans="1:8" x14ac:dyDescent="0.3">
      <c r="A20" t="s">
        <v>210</v>
      </c>
      <c r="B20" t="s">
        <v>2544</v>
      </c>
      <c r="C20">
        <v>0.55000000000000004</v>
      </c>
      <c r="D20">
        <v>2</v>
      </c>
      <c r="E20">
        <f t="shared" si="0"/>
        <v>11</v>
      </c>
      <c r="F20">
        <v>9.49</v>
      </c>
      <c r="G20">
        <v>1.6661749209694416</v>
      </c>
      <c r="H20">
        <f t="shared" si="1"/>
        <v>158.12</v>
      </c>
    </row>
    <row r="21" spans="1:8" x14ac:dyDescent="0.3">
      <c r="A21" t="s">
        <v>210</v>
      </c>
      <c r="B21" t="s">
        <v>2545</v>
      </c>
      <c r="C21">
        <v>0</v>
      </c>
      <c r="E21">
        <f t="shared" si="0"/>
        <v>0</v>
      </c>
      <c r="F21">
        <v>7.5</v>
      </c>
      <c r="G21">
        <v>0.8</v>
      </c>
      <c r="H21">
        <f t="shared" si="1"/>
        <v>60</v>
      </c>
    </row>
    <row r="22" spans="1:8" x14ac:dyDescent="0.3">
      <c r="A22" t="s">
        <v>210</v>
      </c>
      <c r="B22" t="s">
        <v>2546</v>
      </c>
      <c r="C22">
        <v>0</v>
      </c>
      <c r="E22">
        <f t="shared" si="0"/>
        <v>0</v>
      </c>
      <c r="F22">
        <v>21</v>
      </c>
      <c r="G22">
        <v>0.8536190476190475</v>
      </c>
      <c r="H22">
        <f t="shared" si="1"/>
        <v>179.26</v>
      </c>
    </row>
    <row r="23" spans="1:8" x14ac:dyDescent="0.3">
      <c r="A23" t="s">
        <v>210</v>
      </c>
      <c r="B23" t="s">
        <v>2547</v>
      </c>
      <c r="C23">
        <v>0</v>
      </c>
      <c r="E23">
        <f t="shared" si="0"/>
        <v>0</v>
      </c>
      <c r="F23">
        <v>0.57299999999999995</v>
      </c>
      <c r="G23">
        <v>1.63</v>
      </c>
      <c r="H23">
        <f t="shared" si="1"/>
        <v>9.3398999999999983</v>
      </c>
    </row>
    <row r="24" spans="1:8" x14ac:dyDescent="0.3">
      <c r="A24" t="s">
        <v>210</v>
      </c>
      <c r="B24" t="s">
        <v>2548</v>
      </c>
      <c r="C24">
        <v>0</v>
      </c>
      <c r="E24">
        <f t="shared" si="0"/>
        <v>0</v>
      </c>
      <c r="F24">
        <v>0.47799999999999998</v>
      </c>
      <c r="G24">
        <v>0.9</v>
      </c>
      <c r="H24">
        <f t="shared" si="1"/>
        <v>4.3019999999999996</v>
      </c>
    </row>
    <row r="25" spans="1:8" x14ac:dyDescent="0.3">
      <c r="A25" t="s">
        <v>210</v>
      </c>
      <c r="B25" t="s">
        <v>257</v>
      </c>
      <c r="C25">
        <v>0</v>
      </c>
      <c r="E25">
        <f t="shared" si="0"/>
        <v>0</v>
      </c>
      <c r="F25">
        <v>0.22500000000000001</v>
      </c>
      <c r="G25">
        <v>0.65</v>
      </c>
      <c r="H25">
        <f t="shared" si="1"/>
        <v>1.4625000000000001</v>
      </c>
    </row>
    <row r="26" spans="1:8" x14ac:dyDescent="0.3">
      <c r="A26" t="s">
        <v>210</v>
      </c>
      <c r="B26" t="s">
        <v>2549</v>
      </c>
      <c r="C26">
        <v>0</v>
      </c>
      <c r="E26">
        <f t="shared" si="0"/>
        <v>0</v>
      </c>
      <c r="F26">
        <v>5.7</v>
      </c>
      <c r="G26">
        <v>1</v>
      </c>
      <c r="H26">
        <f t="shared" si="1"/>
        <v>57</v>
      </c>
    </row>
    <row r="27" spans="1:8" x14ac:dyDescent="0.3">
      <c r="A27" t="s">
        <v>210</v>
      </c>
      <c r="B27" t="s">
        <v>2550</v>
      </c>
      <c r="C27">
        <v>0</v>
      </c>
      <c r="E27">
        <f t="shared" si="0"/>
        <v>0</v>
      </c>
      <c r="F27">
        <v>0.37590000000000001</v>
      </c>
      <c r="G27">
        <v>2.3849960095770149</v>
      </c>
      <c r="H27">
        <f t="shared" si="1"/>
        <v>8.9651999999999994</v>
      </c>
    </row>
    <row r="28" spans="1:8" x14ac:dyDescent="0.3">
      <c r="A28" t="s">
        <v>210</v>
      </c>
      <c r="B28" t="s">
        <v>2551</v>
      </c>
      <c r="C28">
        <v>0</v>
      </c>
      <c r="E28">
        <f t="shared" si="0"/>
        <v>0</v>
      </c>
      <c r="F28">
        <v>10.402338</v>
      </c>
      <c r="G28">
        <v>2.5601508622388542</v>
      </c>
      <c r="H28">
        <f t="shared" si="1"/>
        <v>266.31554599999998</v>
      </c>
    </row>
    <row r="29" spans="1:8" x14ac:dyDescent="0.3">
      <c r="A29" t="s">
        <v>210</v>
      </c>
      <c r="B29" t="s">
        <v>2552</v>
      </c>
      <c r="C29">
        <v>2.109</v>
      </c>
      <c r="D29">
        <v>1.4264580369843527</v>
      </c>
      <c r="E29">
        <f t="shared" si="0"/>
        <v>30.084</v>
      </c>
      <c r="F29">
        <v>10.0282</v>
      </c>
      <c r="G29">
        <v>0.97378991244689972</v>
      </c>
      <c r="H29">
        <f t="shared" si="1"/>
        <v>97.653599999999997</v>
      </c>
    </row>
    <row r="30" spans="1:8" x14ac:dyDescent="0.3">
      <c r="A30" t="s">
        <v>210</v>
      </c>
      <c r="B30" t="s">
        <v>265</v>
      </c>
      <c r="C30">
        <v>0</v>
      </c>
      <c r="E30">
        <f t="shared" si="0"/>
        <v>0</v>
      </c>
      <c r="F30">
        <v>5.721787</v>
      </c>
      <c r="G30">
        <v>0.70000000000000007</v>
      </c>
      <c r="H30">
        <f t="shared" si="1"/>
        <v>40.052509000000001</v>
      </c>
    </row>
    <row r="31" spans="1:8" x14ac:dyDescent="0.3">
      <c r="A31" t="s">
        <v>210</v>
      </c>
      <c r="B31" t="s">
        <v>2553</v>
      </c>
      <c r="C31">
        <v>0</v>
      </c>
      <c r="E31">
        <f t="shared" si="0"/>
        <v>0</v>
      </c>
      <c r="F31">
        <v>1.94</v>
      </c>
      <c r="G31">
        <v>1.6726804123711341</v>
      </c>
      <c r="H31">
        <f t="shared" si="1"/>
        <v>32.450000000000003</v>
      </c>
    </row>
    <row r="32" spans="1:8" x14ac:dyDescent="0.3">
      <c r="A32" t="s">
        <v>210</v>
      </c>
      <c r="B32" t="s">
        <v>2554</v>
      </c>
      <c r="C32">
        <v>0</v>
      </c>
      <c r="E32">
        <f t="shared" si="0"/>
        <v>0</v>
      </c>
      <c r="F32">
        <v>4.16</v>
      </c>
      <c r="G32">
        <v>1.8735576923076924</v>
      </c>
      <c r="H32">
        <f t="shared" si="1"/>
        <v>77.94</v>
      </c>
    </row>
    <row r="33" spans="1:8" x14ac:dyDescent="0.3">
      <c r="A33" t="s">
        <v>210</v>
      </c>
      <c r="B33" t="s">
        <v>2555</v>
      </c>
      <c r="C33">
        <v>0.74960000000000004</v>
      </c>
      <c r="D33">
        <v>3.9</v>
      </c>
      <c r="E33">
        <f t="shared" si="0"/>
        <v>29.234400000000001</v>
      </c>
      <c r="F33">
        <v>6.8352589999999998</v>
      </c>
      <c r="G33">
        <v>1.899233986598021</v>
      </c>
      <c r="H33">
        <f t="shared" si="1"/>
        <v>129.81756200000001</v>
      </c>
    </row>
    <row r="34" spans="1:8" x14ac:dyDescent="0.3">
      <c r="A34" t="s">
        <v>210</v>
      </c>
      <c r="B34" t="s">
        <v>2556</v>
      </c>
      <c r="C34">
        <v>0</v>
      </c>
      <c r="E34">
        <f t="shared" si="0"/>
        <v>0</v>
      </c>
      <c r="F34">
        <v>14.3</v>
      </c>
      <c r="G34">
        <v>6.6600000000000006E-2</v>
      </c>
      <c r="H34">
        <f t="shared" si="1"/>
        <v>9.5238000000000014</v>
      </c>
    </row>
    <row r="35" spans="1:8" x14ac:dyDescent="0.3">
      <c r="A35" t="s">
        <v>210</v>
      </c>
      <c r="B35" t="s">
        <v>2557</v>
      </c>
      <c r="C35">
        <v>0</v>
      </c>
      <c r="E35">
        <f t="shared" si="0"/>
        <v>0</v>
      </c>
      <c r="F35">
        <v>1.3</v>
      </c>
      <c r="G35">
        <v>0.90000000000000013</v>
      </c>
      <c r="H35">
        <f t="shared" si="1"/>
        <v>11.700000000000001</v>
      </c>
    </row>
    <row r="36" spans="1:8" x14ac:dyDescent="0.3">
      <c r="A36" t="s">
        <v>210</v>
      </c>
      <c r="B36" t="s">
        <v>2558</v>
      </c>
      <c r="C36">
        <v>0</v>
      </c>
      <c r="E36">
        <f t="shared" si="0"/>
        <v>0</v>
      </c>
      <c r="F36">
        <v>0.39</v>
      </c>
      <c r="G36">
        <v>3.78</v>
      </c>
      <c r="H36">
        <f t="shared" si="1"/>
        <v>14.741999999999999</v>
      </c>
    </row>
    <row r="37" spans="1:8" x14ac:dyDescent="0.3">
      <c r="A37" t="s">
        <v>210</v>
      </c>
      <c r="B37" t="s">
        <v>2559</v>
      </c>
      <c r="C37">
        <v>0</v>
      </c>
      <c r="E37">
        <f t="shared" si="0"/>
        <v>0</v>
      </c>
      <c r="F37">
        <v>48.457667999999998</v>
      </c>
      <c r="G37">
        <v>0.65392829469218372</v>
      </c>
      <c r="H37">
        <f t="shared" si="1"/>
        <v>316.87840199999999</v>
      </c>
    </row>
    <row r="38" spans="1:8" x14ac:dyDescent="0.3">
      <c r="A38" t="s">
        <v>210</v>
      </c>
      <c r="B38" t="s">
        <v>2560</v>
      </c>
      <c r="C38">
        <v>0</v>
      </c>
      <c r="E38">
        <f t="shared" si="0"/>
        <v>0</v>
      </c>
      <c r="F38">
        <v>7.7690999999999996E-2</v>
      </c>
      <c r="G38">
        <v>0.3</v>
      </c>
      <c r="H38">
        <f t="shared" si="1"/>
        <v>0.233073</v>
      </c>
    </row>
    <row r="39" spans="1:8" x14ac:dyDescent="0.3">
      <c r="A39" t="s">
        <v>210</v>
      </c>
      <c r="B39" t="s">
        <v>2561</v>
      </c>
      <c r="C39">
        <v>0</v>
      </c>
      <c r="E39">
        <f t="shared" si="0"/>
        <v>0</v>
      </c>
      <c r="F39">
        <v>339</v>
      </c>
      <c r="G39">
        <v>0.81</v>
      </c>
      <c r="H39">
        <f t="shared" si="1"/>
        <v>2745.9000000000005</v>
      </c>
    </row>
    <row r="40" spans="1:8" x14ac:dyDescent="0.3">
      <c r="A40" t="s">
        <v>210</v>
      </c>
      <c r="B40" t="s">
        <v>2562</v>
      </c>
      <c r="C40">
        <v>0</v>
      </c>
      <c r="E40">
        <f t="shared" si="0"/>
        <v>0</v>
      </c>
      <c r="F40">
        <v>185.20000000000002</v>
      </c>
      <c r="G40">
        <v>0.68</v>
      </c>
      <c r="H40">
        <f t="shared" si="1"/>
        <v>1259.3600000000001</v>
      </c>
    </row>
    <row r="41" spans="1:8" x14ac:dyDescent="0.3">
      <c r="A41" t="s">
        <v>210</v>
      </c>
      <c r="B41" t="s">
        <v>2563</v>
      </c>
      <c r="C41">
        <v>0</v>
      </c>
      <c r="E41">
        <f t="shared" si="0"/>
        <v>0</v>
      </c>
      <c r="F41">
        <v>31</v>
      </c>
      <c r="G41">
        <v>0.59</v>
      </c>
      <c r="H41">
        <f t="shared" si="1"/>
        <v>182.89999999999998</v>
      </c>
    </row>
    <row r="42" spans="1:8" x14ac:dyDescent="0.3">
      <c r="A42" t="s">
        <v>210</v>
      </c>
      <c r="B42" t="s">
        <v>2564</v>
      </c>
      <c r="C42">
        <v>0</v>
      </c>
      <c r="E42">
        <f t="shared" si="0"/>
        <v>0</v>
      </c>
      <c r="F42">
        <v>4.3099999999999996</v>
      </c>
      <c r="G42">
        <v>1.02</v>
      </c>
      <c r="H42">
        <f t="shared" si="1"/>
        <v>43.961999999999996</v>
      </c>
    </row>
    <row r="43" spans="1:8" x14ac:dyDescent="0.3">
      <c r="A43" t="s">
        <v>210</v>
      </c>
      <c r="B43" t="s">
        <v>2565</v>
      </c>
      <c r="C43">
        <v>0</v>
      </c>
      <c r="E43">
        <f t="shared" si="0"/>
        <v>0</v>
      </c>
      <c r="F43">
        <v>25.9284</v>
      </c>
      <c r="G43">
        <v>0.74304280248684851</v>
      </c>
      <c r="H43">
        <f t="shared" si="1"/>
        <v>192.65911000000003</v>
      </c>
    </row>
    <row r="44" spans="1:8" x14ac:dyDescent="0.3">
      <c r="A44" t="s">
        <v>210</v>
      </c>
      <c r="B44" t="s">
        <v>2566</v>
      </c>
      <c r="C44">
        <v>0</v>
      </c>
      <c r="E44">
        <f t="shared" si="0"/>
        <v>0</v>
      </c>
      <c r="F44">
        <v>32.64</v>
      </c>
      <c r="G44">
        <v>0.41</v>
      </c>
      <c r="H44">
        <f t="shared" si="1"/>
        <v>133.82399999999998</v>
      </c>
    </row>
    <row r="45" spans="1:8" x14ac:dyDescent="0.3">
      <c r="A45" t="s">
        <v>210</v>
      </c>
      <c r="B45" t="s">
        <v>2567</v>
      </c>
      <c r="C45">
        <v>0</v>
      </c>
      <c r="E45">
        <f t="shared" si="0"/>
        <v>0</v>
      </c>
      <c r="F45">
        <v>0.59499999999999997</v>
      </c>
      <c r="G45">
        <v>3.8789915966386554</v>
      </c>
      <c r="H45">
        <f t="shared" si="1"/>
        <v>23.08</v>
      </c>
    </row>
    <row r="46" spans="1:8" x14ac:dyDescent="0.3">
      <c r="A46" t="s">
        <v>210</v>
      </c>
      <c r="B46" t="s">
        <v>2568</v>
      </c>
      <c r="C46">
        <v>0</v>
      </c>
      <c r="E46">
        <f t="shared" si="0"/>
        <v>0</v>
      </c>
      <c r="F46">
        <v>0.22271000000000002</v>
      </c>
      <c r="G46">
        <v>2.9230128867136638</v>
      </c>
      <c r="H46">
        <f t="shared" si="1"/>
        <v>6.5098420000000008</v>
      </c>
    </row>
    <row r="47" spans="1:8" x14ac:dyDescent="0.3">
      <c r="A47" t="s">
        <v>210</v>
      </c>
      <c r="B47" t="s">
        <v>2569</v>
      </c>
      <c r="C47">
        <v>0</v>
      </c>
      <c r="E47">
        <f t="shared" si="0"/>
        <v>0</v>
      </c>
      <c r="F47">
        <v>0.98799999999999999</v>
      </c>
      <c r="G47">
        <v>2.5262246963562753</v>
      </c>
      <c r="H47">
        <f t="shared" si="1"/>
        <v>24.959099999999999</v>
      </c>
    </row>
    <row r="48" spans="1:8" x14ac:dyDescent="0.3">
      <c r="A48" t="s">
        <v>210</v>
      </c>
      <c r="B48" t="s">
        <v>2570</v>
      </c>
      <c r="C48">
        <v>0</v>
      </c>
      <c r="E48">
        <f t="shared" si="0"/>
        <v>0</v>
      </c>
      <c r="F48">
        <v>0.75</v>
      </c>
      <c r="G48">
        <v>4.1920000000000002</v>
      </c>
      <c r="H48">
        <f t="shared" si="1"/>
        <v>31.44</v>
      </c>
    </row>
    <row r="49" spans="1:8" x14ac:dyDescent="0.3">
      <c r="A49" t="s">
        <v>210</v>
      </c>
      <c r="B49" t="s">
        <v>2571</v>
      </c>
      <c r="C49">
        <v>0.20799999999999999</v>
      </c>
      <c r="D49">
        <v>2.0251923076923082</v>
      </c>
      <c r="E49">
        <f t="shared" si="0"/>
        <v>4.2124000000000006</v>
      </c>
      <c r="F49">
        <v>5.6530000000000005</v>
      </c>
      <c r="G49">
        <v>1.6836157792322657</v>
      </c>
      <c r="H49">
        <f t="shared" si="1"/>
        <v>95.174799999999991</v>
      </c>
    </row>
    <row r="50" spans="1:8" x14ac:dyDescent="0.3">
      <c r="A50" t="s">
        <v>210</v>
      </c>
      <c r="B50" t="s">
        <v>2572</v>
      </c>
      <c r="C50">
        <v>1.1360000000000001</v>
      </c>
      <c r="D50">
        <v>2.5024647887323943</v>
      </c>
      <c r="E50">
        <f t="shared" si="0"/>
        <v>28.428000000000004</v>
      </c>
      <c r="F50">
        <v>3.7477857142857136</v>
      </c>
      <c r="G50">
        <v>3.5966246736168026</v>
      </c>
      <c r="H50">
        <f t="shared" si="1"/>
        <v>134.79378571428572</v>
      </c>
    </row>
    <row r="51" spans="1:8" x14ac:dyDescent="0.3">
      <c r="A51" t="s">
        <v>210</v>
      </c>
      <c r="B51" t="s">
        <v>2573</v>
      </c>
      <c r="C51">
        <v>0</v>
      </c>
      <c r="E51">
        <f t="shared" si="0"/>
        <v>0</v>
      </c>
      <c r="F51">
        <v>7.3849999999999998</v>
      </c>
      <c r="G51">
        <v>1.6746784021665537</v>
      </c>
      <c r="H51">
        <f t="shared" si="1"/>
        <v>123.675</v>
      </c>
    </row>
    <row r="52" spans="1:8" x14ac:dyDescent="0.3">
      <c r="A52" t="s">
        <v>210</v>
      </c>
      <c r="B52" t="s">
        <v>2574</v>
      </c>
      <c r="C52">
        <v>0</v>
      </c>
      <c r="E52">
        <f t="shared" si="0"/>
        <v>0</v>
      </c>
      <c r="F52">
        <v>0.34650000000000003</v>
      </c>
      <c r="G52">
        <v>2.3719567099567098</v>
      </c>
      <c r="H52">
        <f t="shared" si="1"/>
        <v>8.2188300000000005</v>
      </c>
    </row>
    <row r="53" spans="1:8" x14ac:dyDescent="0.3">
      <c r="A53" t="s">
        <v>210</v>
      </c>
      <c r="B53" t="s">
        <v>2575</v>
      </c>
      <c r="C53">
        <v>0</v>
      </c>
      <c r="E53">
        <f t="shared" si="0"/>
        <v>0</v>
      </c>
      <c r="F53">
        <v>0.156</v>
      </c>
      <c r="G53">
        <v>2.3199999999999998</v>
      </c>
      <c r="H53">
        <f t="shared" si="1"/>
        <v>3.6191999999999998</v>
      </c>
    </row>
    <row r="54" spans="1:8" x14ac:dyDescent="0.3">
      <c r="A54" t="s">
        <v>210</v>
      </c>
      <c r="B54" t="s">
        <v>2576</v>
      </c>
      <c r="C54">
        <v>0</v>
      </c>
      <c r="E54">
        <f t="shared" si="0"/>
        <v>0</v>
      </c>
      <c r="F54">
        <v>39.9</v>
      </c>
      <c r="G54">
        <v>0.89759398496240628</v>
      </c>
      <c r="H54">
        <f t="shared" si="1"/>
        <v>358.1400000000001</v>
      </c>
    </row>
    <row r="55" spans="1:8" x14ac:dyDescent="0.3">
      <c r="A55" t="s">
        <v>210</v>
      </c>
      <c r="B55" t="s">
        <v>2577</v>
      </c>
      <c r="C55">
        <v>0</v>
      </c>
      <c r="E55">
        <f t="shared" si="0"/>
        <v>0</v>
      </c>
      <c r="F55">
        <v>14.2</v>
      </c>
      <c r="G55">
        <v>0.84</v>
      </c>
      <c r="H55">
        <f t="shared" si="1"/>
        <v>119.27999999999999</v>
      </c>
    </row>
    <row r="56" spans="1:8" x14ac:dyDescent="0.3">
      <c r="A56" t="s">
        <v>210</v>
      </c>
      <c r="B56" t="s">
        <v>2578</v>
      </c>
      <c r="C56">
        <v>0</v>
      </c>
      <c r="E56">
        <f t="shared" si="0"/>
        <v>0</v>
      </c>
      <c r="F56">
        <v>75</v>
      </c>
      <c r="G56">
        <v>0.73</v>
      </c>
      <c r="H56">
        <f t="shared" si="1"/>
        <v>547.5</v>
      </c>
    </row>
    <row r="57" spans="1:8" x14ac:dyDescent="0.3">
      <c r="A57" t="s">
        <v>210</v>
      </c>
      <c r="B57" t="s">
        <v>2579</v>
      </c>
      <c r="C57">
        <v>0</v>
      </c>
      <c r="E57">
        <f t="shared" si="0"/>
        <v>0</v>
      </c>
      <c r="F57">
        <v>41.800000000000004</v>
      </c>
      <c r="G57">
        <v>0.69181818181818178</v>
      </c>
      <c r="H57">
        <f t="shared" si="1"/>
        <v>289.18</v>
      </c>
    </row>
    <row r="58" spans="1:8" x14ac:dyDescent="0.3">
      <c r="A58" t="s">
        <v>210</v>
      </c>
      <c r="B58" t="s">
        <v>2580</v>
      </c>
      <c r="C58">
        <v>0</v>
      </c>
      <c r="E58">
        <f t="shared" si="0"/>
        <v>0</v>
      </c>
      <c r="F58">
        <v>47.3</v>
      </c>
      <c r="G58">
        <v>0.66</v>
      </c>
      <c r="H58">
        <f t="shared" si="1"/>
        <v>312.18</v>
      </c>
    </row>
    <row r="59" spans="1:8" x14ac:dyDescent="0.3">
      <c r="A59" t="s">
        <v>210</v>
      </c>
      <c r="B59" t="s">
        <v>2581</v>
      </c>
      <c r="C59">
        <v>0</v>
      </c>
      <c r="E59">
        <f t="shared" si="0"/>
        <v>0</v>
      </c>
      <c r="F59">
        <v>53.6</v>
      </c>
      <c r="G59">
        <v>0.59999999999999987</v>
      </c>
      <c r="H59">
        <f t="shared" si="1"/>
        <v>321.59999999999997</v>
      </c>
    </row>
    <row r="60" spans="1:8" x14ac:dyDescent="0.3">
      <c r="A60" t="s">
        <v>210</v>
      </c>
      <c r="B60" t="s">
        <v>2582</v>
      </c>
      <c r="C60">
        <v>0</v>
      </c>
      <c r="E60">
        <f t="shared" si="0"/>
        <v>0</v>
      </c>
      <c r="F60">
        <v>83</v>
      </c>
      <c r="G60">
        <v>0.75433734939759034</v>
      </c>
      <c r="H60">
        <f t="shared" si="1"/>
        <v>626.1</v>
      </c>
    </row>
    <row r="61" spans="1:8" x14ac:dyDescent="0.3">
      <c r="A61" t="s">
        <v>210</v>
      </c>
      <c r="B61" t="s">
        <v>2583</v>
      </c>
      <c r="C61">
        <v>0</v>
      </c>
      <c r="E61">
        <f t="shared" si="0"/>
        <v>0</v>
      </c>
      <c r="F61">
        <v>87</v>
      </c>
      <c r="G61">
        <v>0.65216091954022992</v>
      </c>
      <c r="H61">
        <f t="shared" si="1"/>
        <v>567.38000000000011</v>
      </c>
    </row>
    <row r="62" spans="1:8" x14ac:dyDescent="0.3">
      <c r="A62" t="s">
        <v>210</v>
      </c>
      <c r="B62" t="s">
        <v>2584</v>
      </c>
      <c r="C62">
        <v>0</v>
      </c>
      <c r="E62">
        <f t="shared" si="0"/>
        <v>0</v>
      </c>
      <c r="F62">
        <v>11.2</v>
      </c>
      <c r="G62">
        <v>0.76999999999999991</v>
      </c>
      <c r="H62">
        <f t="shared" si="1"/>
        <v>86.239999999999981</v>
      </c>
    </row>
    <row r="63" spans="1:8" x14ac:dyDescent="0.3">
      <c r="A63" t="s">
        <v>210</v>
      </c>
      <c r="B63" t="s">
        <v>2585</v>
      </c>
      <c r="C63">
        <v>0</v>
      </c>
      <c r="E63">
        <f t="shared" si="0"/>
        <v>0</v>
      </c>
      <c r="F63">
        <v>20.100000000000001</v>
      </c>
      <c r="G63">
        <v>0.75</v>
      </c>
      <c r="H63">
        <f t="shared" si="1"/>
        <v>150.75</v>
      </c>
    </row>
    <row r="64" spans="1:8" x14ac:dyDescent="0.3">
      <c r="A64" t="s">
        <v>210</v>
      </c>
      <c r="B64" t="s">
        <v>2586</v>
      </c>
      <c r="C64">
        <v>0</v>
      </c>
      <c r="E64">
        <f t="shared" si="0"/>
        <v>0</v>
      </c>
      <c r="F64">
        <v>63.3</v>
      </c>
      <c r="G64">
        <v>0.6484202211690363</v>
      </c>
      <c r="H64">
        <f t="shared" si="1"/>
        <v>410.44999999999993</v>
      </c>
    </row>
    <row r="65" spans="1:8" x14ac:dyDescent="0.3">
      <c r="A65" t="s">
        <v>210</v>
      </c>
      <c r="B65" t="s">
        <v>2587</v>
      </c>
      <c r="C65">
        <v>0</v>
      </c>
      <c r="E65">
        <f t="shared" si="0"/>
        <v>0</v>
      </c>
      <c r="F65">
        <v>96.5</v>
      </c>
      <c r="G65">
        <v>0.65</v>
      </c>
      <c r="H65">
        <f t="shared" si="1"/>
        <v>627.25</v>
      </c>
    </row>
    <row r="66" spans="1:8" x14ac:dyDescent="0.3">
      <c r="A66" t="s">
        <v>210</v>
      </c>
      <c r="B66" t="s">
        <v>2588</v>
      </c>
      <c r="C66">
        <v>0</v>
      </c>
      <c r="E66">
        <f t="shared" ref="E66:E129" si="2">C66*D66*10</f>
        <v>0</v>
      </c>
      <c r="F66">
        <v>49.4</v>
      </c>
      <c r="G66">
        <v>0.7</v>
      </c>
      <c r="H66">
        <f t="shared" ref="H66:H129" si="3">F66*G66*10</f>
        <v>345.79999999999995</v>
      </c>
    </row>
    <row r="67" spans="1:8" x14ac:dyDescent="0.3">
      <c r="A67" t="s">
        <v>210</v>
      </c>
      <c r="B67" t="s">
        <v>2589</v>
      </c>
      <c r="C67">
        <v>0</v>
      </c>
      <c r="E67">
        <f t="shared" si="2"/>
        <v>0</v>
      </c>
      <c r="F67">
        <v>26.8</v>
      </c>
      <c r="G67">
        <v>0.77000000000000013</v>
      </c>
      <c r="H67">
        <f t="shared" si="3"/>
        <v>206.36</v>
      </c>
    </row>
    <row r="68" spans="1:8" x14ac:dyDescent="0.3">
      <c r="A68" t="s">
        <v>210</v>
      </c>
      <c r="B68" t="s">
        <v>2590</v>
      </c>
      <c r="C68">
        <v>0</v>
      </c>
      <c r="E68">
        <f t="shared" si="2"/>
        <v>0</v>
      </c>
      <c r="F68">
        <v>63.8</v>
      </c>
      <c r="G68">
        <v>0.74626959247648905</v>
      </c>
      <c r="H68">
        <f t="shared" si="3"/>
        <v>476.12</v>
      </c>
    </row>
    <row r="69" spans="1:8" x14ac:dyDescent="0.3">
      <c r="A69" t="s">
        <v>210</v>
      </c>
      <c r="B69" t="s">
        <v>2591</v>
      </c>
      <c r="C69">
        <v>0</v>
      </c>
      <c r="E69">
        <f t="shared" si="2"/>
        <v>0</v>
      </c>
      <c r="F69">
        <v>0.5</v>
      </c>
      <c r="G69">
        <v>0.75</v>
      </c>
      <c r="H69">
        <f t="shared" si="3"/>
        <v>3.75</v>
      </c>
    </row>
    <row r="70" spans="1:8" x14ac:dyDescent="0.3">
      <c r="A70" t="s">
        <v>210</v>
      </c>
      <c r="B70" t="s">
        <v>2592</v>
      </c>
      <c r="C70">
        <v>0</v>
      </c>
      <c r="E70">
        <f t="shared" si="2"/>
        <v>0</v>
      </c>
      <c r="F70">
        <v>14.600000000000001</v>
      </c>
      <c r="G70">
        <v>0.75424657534246575</v>
      </c>
      <c r="H70">
        <f t="shared" si="3"/>
        <v>110.12</v>
      </c>
    </row>
    <row r="71" spans="1:8" x14ac:dyDescent="0.3">
      <c r="A71" t="s">
        <v>210</v>
      </c>
      <c r="B71" t="s">
        <v>2593</v>
      </c>
      <c r="C71">
        <v>0</v>
      </c>
      <c r="E71">
        <f t="shared" si="2"/>
        <v>0</v>
      </c>
      <c r="F71">
        <v>2.8</v>
      </c>
      <c r="G71">
        <v>1.1100000000000001</v>
      </c>
      <c r="H71">
        <f t="shared" si="3"/>
        <v>31.080000000000002</v>
      </c>
    </row>
    <row r="72" spans="1:8" x14ac:dyDescent="0.3">
      <c r="A72" t="s">
        <v>210</v>
      </c>
      <c r="B72" t="s">
        <v>2594</v>
      </c>
      <c r="C72">
        <v>0</v>
      </c>
      <c r="E72">
        <f t="shared" si="2"/>
        <v>0</v>
      </c>
      <c r="F72">
        <v>19.2</v>
      </c>
      <c r="G72">
        <v>0.63</v>
      </c>
      <c r="H72">
        <f t="shared" si="3"/>
        <v>120.96000000000001</v>
      </c>
    </row>
    <row r="73" spans="1:8" x14ac:dyDescent="0.3">
      <c r="A73" t="s">
        <v>210</v>
      </c>
      <c r="B73" t="s">
        <v>2595</v>
      </c>
      <c r="C73">
        <v>0</v>
      </c>
      <c r="E73">
        <f t="shared" si="2"/>
        <v>0</v>
      </c>
      <c r="F73">
        <v>3.5</v>
      </c>
      <c r="G73">
        <v>1.4894285714285715</v>
      </c>
      <c r="H73">
        <f t="shared" si="3"/>
        <v>52.13</v>
      </c>
    </row>
    <row r="74" spans="1:8" x14ac:dyDescent="0.3">
      <c r="A74" t="s">
        <v>210</v>
      </c>
      <c r="B74" t="s">
        <v>2596</v>
      </c>
      <c r="C74">
        <v>0</v>
      </c>
      <c r="E74">
        <f t="shared" si="2"/>
        <v>0</v>
      </c>
      <c r="F74">
        <v>1</v>
      </c>
      <c r="G74">
        <v>1</v>
      </c>
      <c r="H74">
        <f t="shared" si="3"/>
        <v>10</v>
      </c>
    </row>
    <row r="75" spans="1:8" x14ac:dyDescent="0.3">
      <c r="A75" t="s">
        <v>210</v>
      </c>
      <c r="B75" t="s">
        <v>2597</v>
      </c>
      <c r="C75">
        <v>0</v>
      </c>
      <c r="E75">
        <f t="shared" si="2"/>
        <v>0</v>
      </c>
      <c r="F75">
        <v>5.2</v>
      </c>
      <c r="G75">
        <v>0.8</v>
      </c>
      <c r="H75">
        <f t="shared" si="3"/>
        <v>41.6</v>
      </c>
    </row>
    <row r="76" spans="1:8" x14ac:dyDescent="0.3">
      <c r="A76" t="s">
        <v>210</v>
      </c>
      <c r="B76" t="s">
        <v>2598</v>
      </c>
      <c r="C76">
        <v>0</v>
      </c>
      <c r="E76">
        <f t="shared" si="2"/>
        <v>0</v>
      </c>
      <c r="F76">
        <v>212</v>
      </c>
      <c r="G76">
        <v>0.63358490566037728</v>
      </c>
      <c r="H76">
        <f t="shared" si="3"/>
        <v>1343.1999999999998</v>
      </c>
    </row>
    <row r="77" spans="1:8" x14ac:dyDescent="0.3">
      <c r="A77" t="s">
        <v>210</v>
      </c>
      <c r="B77" t="s">
        <v>2599</v>
      </c>
      <c r="C77">
        <v>11.2</v>
      </c>
      <c r="D77">
        <v>1.2135714285714287</v>
      </c>
      <c r="E77">
        <f t="shared" si="2"/>
        <v>135.92000000000002</v>
      </c>
      <c r="F77">
        <v>211.4</v>
      </c>
      <c r="G77">
        <v>0.76420056764427635</v>
      </c>
      <c r="H77">
        <f t="shared" si="3"/>
        <v>1615.5200000000002</v>
      </c>
    </row>
    <row r="78" spans="1:8" x14ac:dyDescent="0.3">
      <c r="A78" t="s">
        <v>210</v>
      </c>
      <c r="B78" t="s">
        <v>2600</v>
      </c>
      <c r="C78">
        <v>0</v>
      </c>
      <c r="E78">
        <f t="shared" si="2"/>
        <v>0</v>
      </c>
      <c r="F78">
        <v>29.61</v>
      </c>
      <c r="G78">
        <v>0.45707531239446131</v>
      </c>
      <c r="H78">
        <f t="shared" si="3"/>
        <v>135.33999999999997</v>
      </c>
    </row>
    <row r="79" spans="1:8" x14ac:dyDescent="0.3">
      <c r="A79" t="s">
        <v>210</v>
      </c>
      <c r="B79" t="s">
        <v>2601</v>
      </c>
      <c r="C79">
        <v>0</v>
      </c>
      <c r="E79">
        <f t="shared" si="2"/>
        <v>0</v>
      </c>
      <c r="F79">
        <v>1.0100076</v>
      </c>
      <c r="G79">
        <v>0.51</v>
      </c>
      <c r="H79">
        <f t="shared" si="3"/>
        <v>5.1510387599999996</v>
      </c>
    </row>
    <row r="80" spans="1:8" x14ac:dyDescent="0.3">
      <c r="A80" t="s">
        <v>210</v>
      </c>
      <c r="B80" t="s">
        <v>2602</v>
      </c>
      <c r="C80">
        <v>0</v>
      </c>
      <c r="E80">
        <f t="shared" si="2"/>
        <v>0</v>
      </c>
      <c r="F80">
        <v>70.900000000000006</v>
      </c>
      <c r="G80">
        <v>0.91629901269393521</v>
      </c>
      <c r="H80">
        <f t="shared" si="3"/>
        <v>649.65600000000006</v>
      </c>
    </row>
    <row r="81" spans="1:8" x14ac:dyDescent="0.3">
      <c r="A81" t="s">
        <v>210</v>
      </c>
      <c r="B81" t="s">
        <v>2603</v>
      </c>
      <c r="C81">
        <v>0</v>
      </c>
      <c r="E81">
        <f t="shared" si="2"/>
        <v>0</v>
      </c>
      <c r="F81">
        <v>305</v>
      </c>
      <c r="G81">
        <v>0.688983606557377</v>
      </c>
      <c r="H81">
        <f t="shared" si="3"/>
        <v>2101.3999999999996</v>
      </c>
    </row>
    <row r="82" spans="1:8" x14ac:dyDescent="0.3">
      <c r="A82" t="s">
        <v>210</v>
      </c>
      <c r="B82" t="s">
        <v>2604</v>
      </c>
      <c r="C82">
        <v>0</v>
      </c>
      <c r="E82">
        <f t="shared" si="2"/>
        <v>0</v>
      </c>
      <c r="F82">
        <v>9.4E-2</v>
      </c>
      <c r="G82">
        <v>0.8</v>
      </c>
      <c r="H82">
        <f t="shared" si="3"/>
        <v>0.752</v>
      </c>
    </row>
    <row r="83" spans="1:8" x14ac:dyDescent="0.3">
      <c r="A83" t="s">
        <v>210</v>
      </c>
      <c r="B83" t="s">
        <v>2605</v>
      </c>
      <c r="C83">
        <v>0</v>
      </c>
      <c r="E83">
        <f t="shared" si="2"/>
        <v>0</v>
      </c>
      <c r="F83">
        <v>0.22700000000000001</v>
      </c>
      <c r="G83">
        <v>1.7</v>
      </c>
      <c r="H83">
        <f t="shared" si="3"/>
        <v>3.859</v>
      </c>
    </row>
    <row r="84" spans="1:8" x14ac:dyDescent="0.3">
      <c r="A84" t="s">
        <v>210</v>
      </c>
      <c r="B84" t="s">
        <v>2606</v>
      </c>
      <c r="C84">
        <v>0</v>
      </c>
      <c r="E84">
        <f t="shared" si="2"/>
        <v>0</v>
      </c>
      <c r="F84">
        <v>0.83000000000000007</v>
      </c>
      <c r="G84">
        <v>1.1333734939759037</v>
      </c>
      <c r="H84">
        <f t="shared" si="3"/>
        <v>9.4070000000000018</v>
      </c>
    </row>
    <row r="85" spans="1:8" x14ac:dyDescent="0.3">
      <c r="A85" t="s">
        <v>210</v>
      </c>
      <c r="B85" t="s">
        <v>2607</v>
      </c>
      <c r="C85">
        <v>0</v>
      </c>
      <c r="E85">
        <f t="shared" si="2"/>
        <v>0</v>
      </c>
      <c r="F85">
        <v>2.2302</v>
      </c>
      <c r="G85">
        <v>0.52</v>
      </c>
      <c r="H85">
        <f t="shared" si="3"/>
        <v>11.59704</v>
      </c>
    </row>
    <row r="86" spans="1:8" x14ac:dyDescent="0.3">
      <c r="A86" t="s">
        <v>210</v>
      </c>
      <c r="B86" t="s">
        <v>2608</v>
      </c>
      <c r="C86">
        <v>0</v>
      </c>
      <c r="E86">
        <f t="shared" si="2"/>
        <v>0</v>
      </c>
      <c r="F86">
        <v>5.3</v>
      </c>
      <c r="G86">
        <v>0.12509433962264152</v>
      </c>
      <c r="H86">
        <f t="shared" si="3"/>
        <v>6.6300000000000008</v>
      </c>
    </row>
    <row r="87" spans="1:8" x14ac:dyDescent="0.3">
      <c r="A87" t="s">
        <v>210</v>
      </c>
      <c r="B87" t="s">
        <v>2609</v>
      </c>
      <c r="C87">
        <v>0</v>
      </c>
      <c r="E87">
        <f t="shared" si="2"/>
        <v>0</v>
      </c>
      <c r="F87">
        <v>52.935000000000002</v>
      </c>
      <c r="G87">
        <v>0.62855766506092381</v>
      </c>
      <c r="H87">
        <f t="shared" si="3"/>
        <v>332.72699999999998</v>
      </c>
    </row>
    <row r="88" spans="1:8" x14ac:dyDescent="0.3">
      <c r="A88" t="s">
        <v>210</v>
      </c>
      <c r="B88" t="s">
        <v>2610</v>
      </c>
      <c r="C88">
        <v>0</v>
      </c>
      <c r="E88">
        <f t="shared" si="2"/>
        <v>0</v>
      </c>
      <c r="F88">
        <v>8.5999999999999993E-2</v>
      </c>
      <c r="G88">
        <v>2</v>
      </c>
      <c r="H88">
        <f t="shared" si="3"/>
        <v>1.7199999999999998</v>
      </c>
    </row>
    <row r="89" spans="1:8" x14ac:dyDescent="0.3">
      <c r="A89" t="s">
        <v>210</v>
      </c>
      <c r="B89" t="s">
        <v>2611</v>
      </c>
      <c r="C89">
        <v>22.330000000000002</v>
      </c>
      <c r="D89">
        <v>0.54218540080609035</v>
      </c>
      <c r="E89">
        <f t="shared" si="2"/>
        <v>121.06999999999998</v>
      </c>
      <c r="F89">
        <v>242</v>
      </c>
      <c r="G89">
        <v>0.53553719008264455</v>
      </c>
      <c r="H89">
        <f t="shared" si="3"/>
        <v>1296</v>
      </c>
    </row>
    <row r="90" spans="1:8" x14ac:dyDescent="0.3">
      <c r="A90" t="s">
        <v>210</v>
      </c>
      <c r="B90" t="s">
        <v>2612</v>
      </c>
      <c r="C90">
        <v>0</v>
      </c>
      <c r="E90">
        <f t="shared" si="2"/>
        <v>0</v>
      </c>
      <c r="F90">
        <v>5.1530000000000005</v>
      </c>
      <c r="G90">
        <v>0.47723656122646996</v>
      </c>
      <c r="H90">
        <f t="shared" si="3"/>
        <v>24.591999999999999</v>
      </c>
    </row>
    <row r="91" spans="1:8" x14ac:dyDescent="0.3">
      <c r="A91" t="s">
        <v>210</v>
      </c>
      <c r="B91" t="s">
        <v>2613</v>
      </c>
      <c r="C91">
        <v>0</v>
      </c>
      <c r="E91">
        <f t="shared" si="2"/>
        <v>0</v>
      </c>
      <c r="F91">
        <v>31.94</v>
      </c>
      <c r="G91">
        <v>0.55677520350657483</v>
      </c>
      <c r="H91">
        <f t="shared" si="3"/>
        <v>177.834</v>
      </c>
    </row>
    <row r="92" spans="1:8" x14ac:dyDescent="0.3">
      <c r="A92" t="s">
        <v>210</v>
      </c>
      <c r="B92" t="s">
        <v>2614</v>
      </c>
      <c r="C92">
        <v>0</v>
      </c>
      <c r="E92">
        <f t="shared" si="2"/>
        <v>0</v>
      </c>
      <c r="F92">
        <v>29</v>
      </c>
      <c r="G92">
        <v>0.53913793103448271</v>
      </c>
      <c r="H92">
        <f t="shared" si="3"/>
        <v>156.34999999999997</v>
      </c>
    </row>
    <row r="93" spans="1:8" x14ac:dyDescent="0.3">
      <c r="A93" t="s">
        <v>210</v>
      </c>
      <c r="B93" t="s">
        <v>2615</v>
      </c>
      <c r="C93">
        <v>0</v>
      </c>
      <c r="E93">
        <f t="shared" si="2"/>
        <v>0</v>
      </c>
      <c r="F93">
        <v>101.98399999999999</v>
      </c>
      <c r="G93">
        <v>0.21</v>
      </c>
      <c r="H93">
        <f t="shared" si="3"/>
        <v>214.16639999999998</v>
      </c>
    </row>
    <row r="94" spans="1:8" x14ac:dyDescent="0.3">
      <c r="A94" t="s">
        <v>210</v>
      </c>
      <c r="B94" t="s">
        <v>2616</v>
      </c>
      <c r="C94">
        <v>0</v>
      </c>
      <c r="E94">
        <f t="shared" si="2"/>
        <v>0</v>
      </c>
      <c r="F94">
        <v>34</v>
      </c>
      <c r="G94">
        <v>4.7855882352941179E-2</v>
      </c>
      <c r="H94">
        <f t="shared" si="3"/>
        <v>16.271000000000001</v>
      </c>
    </row>
    <row r="95" spans="1:8" x14ac:dyDescent="0.3">
      <c r="A95" t="s">
        <v>210</v>
      </c>
      <c r="B95" t="s">
        <v>2617</v>
      </c>
      <c r="C95">
        <v>0</v>
      </c>
      <c r="E95">
        <f t="shared" si="2"/>
        <v>0</v>
      </c>
      <c r="F95">
        <v>0.24</v>
      </c>
      <c r="G95">
        <v>2.36</v>
      </c>
      <c r="H95">
        <f t="shared" si="3"/>
        <v>5.6639999999999988</v>
      </c>
    </row>
    <row r="96" spans="1:8" x14ac:dyDescent="0.3">
      <c r="A96" t="s">
        <v>210</v>
      </c>
      <c r="B96" t="s">
        <v>2618</v>
      </c>
      <c r="C96">
        <v>0</v>
      </c>
      <c r="E96">
        <f t="shared" si="2"/>
        <v>0</v>
      </c>
      <c r="F96">
        <v>1</v>
      </c>
      <c r="G96">
        <v>1</v>
      </c>
      <c r="H96">
        <f t="shared" si="3"/>
        <v>10</v>
      </c>
    </row>
    <row r="97" spans="1:12" x14ac:dyDescent="0.3">
      <c r="A97" t="s">
        <v>210</v>
      </c>
      <c r="B97" t="s">
        <v>359</v>
      </c>
      <c r="C97">
        <v>0</v>
      </c>
      <c r="E97">
        <f t="shared" si="2"/>
        <v>0</v>
      </c>
      <c r="F97">
        <v>23.6</v>
      </c>
      <c r="G97">
        <v>8.7796610169491529E-2</v>
      </c>
      <c r="H97">
        <f t="shared" si="3"/>
        <v>20.72</v>
      </c>
    </row>
    <row r="98" spans="1:12" x14ac:dyDescent="0.3">
      <c r="A98" t="s">
        <v>210</v>
      </c>
      <c r="B98" t="s">
        <v>2619</v>
      </c>
      <c r="C98">
        <v>101.6</v>
      </c>
      <c r="D98">
        <v>1.05</v>
      </c>
      <c r="E98">
        <f t="shared" si="2"/>
        <v>1066.8</v>
      </c>
      <c r="F98">
        <v>230.9</v>
      </c>
      <c r="G98">
        <v>0.99536162841056752</v>
      </c>
      <c r="H98">
        <f t="shared" si="3"/>
        <v>2298.2900000000004</v>
      </c>
    </row>
    <row r="99" spans="1:12" x14ac:dyDescent="0.3">
      <c r="A99" t="s">
        <v>210</v>
      </c>
      <c r="B99" t="s">
        <v>2620</v>
      </c>
      <c r="C99">
        <v>0</v>
      </c>
      <c r="E99">
        <f t="shared" si="2"/>
        <v>0</v>
      </c>
      <c r="F99">
        <v>0.59130000000000005</v>
      </c>
      <c r="G99">
        <v>2.2000000000000002</v>
      </c>
      <c r="H99">
        <f t="shared" si="3"/>
        <v>13.008600000000001</v>
      </c>
      <c r="L99" s="165"/>
    </row>
    <row r="100" spans="1:12" x14ac:dyDescent="0.3">
      <c r="A100" t="s">
        <v>210</v>
      </c>
      <c r="B100" t="s">
        <v>2621</v>
      </c>
      <c r="C100">
        <v>0</v>
      </c>
      <c r="E100">
        <f t="shared" si="2"/>
        <v>0</v>
      </c>
      <c r="F100">
        <v>6.2333189999999998</v>
      </c>
      <c r="G100">
        <v>1.3884567916386119</v>
      </c>
      <c r="H100">
        <f t="shared" si="3"/>
        <v>86.546941000000004</v>
      </c>
    </row>
    <row r="101" spans="1:12" x14ac:dyDescent="0.3">
      <c r="A101" t="s">
        <v>210</v>
      </c>
      <c r="B101" t="s">
        <v>2622</v>
      </c>
      <c r="C101">
        <v>0</v>
      </c>
      <c r="E101">
        <f t="shared" si="2"/>
        <v>0</v>
      </c>
      <c r="F101">
        <v>53.6</v>
      </c>
      <c r="G101">
        <v>0.66</v>
      </c>
      <c r="H101">
        <f t="shared" si="3"/>
        <v>353.76000000000005</v>
      </c>
    </row>
    <row r="102" spans="1:12" x14ac:dyDescent="0.3">
      <c r="A102" t="s">
        <v>210</v>
      </c>
      <c r="B102" t="s">
        <v>2623</v>
      </c>
      <c r="C102">
        <v>0</v>
      </c>
      <c r="E102">
        <f t="shared" si="2"/>
        <v>0</v>
      </c>
      <c r="F102">
        <v>114.3</v>
      </c>
      <c r="G102">
        <v>0.56000000000000005</v>
      </c>
      <c r="H102">
        <f t="shared" si="3"/>
        <v>640.08000000000015</v>
      </c>
    </row>
    <row r="103" spans="1:12" x14ac:dyDescent="0.3">
      <c r="A103" t="s">
        <v>210</v>
      </c>
      <c r="B103" t="s">
        <v>2624</v>
      </c>
      <c r="C103">
        <v>0</v>
      </c>
      <c r="E103">
        <f t="shared" si="2"/>
        <v>0</v>
      </c>
      <c r="F103">
        <v>49</v>
      </c>
      <c r="G103">
        <v>0.56102040816326537</v>
      </c>
      <c r="H103">
        <f t="shared" si="3"/>
        <v>274.90000000000003</v>
      </c>
    </row>
    <row r="104" spans="1:12" x14ac:dyDescent="0.3">
      <c r="A104" t="s">
        <v>210</v>
      </c>
      <c r="B104" t="s">
        <v>2625</v>
      </c>
      <c r="C104">
        <v>32.200000000000003</v>
      </c>
      <c r="D104">
        <v>0.87</v>
      </c>
      <c r="E104">
        <f t="shared" si="2"/>
        <v>280.14000000000004</v>
      </c>
      <c r="F104">
        <v>36.5</v>
      </c>
      <c r="G104">
        <v>1.0084383561643835</v>
      </c>
      <c r="H104">
        <f t="shared" si="3"/>
        <v>368.08</v>
      </c>
    </row>
    <row r="105" spans="1:12" x14ac:dyDescent="0.3">
      <c r="A105" t="s">
        <v>210</v>
      </c>
      <c r="B105" t="s">
        <v>2626</v>
      </c>
      <c r="C105">
        <v>4.7</v>
      </c>
      <c r="D105">
        <v>0.91</v>
      </c>
      <c r="E105">
        <f t="shared" si="2"/>
        <v>42.77</v>
      </c>
      <c r="F105">
        <v>4.5</v>
      </c>
      <c r="G105">
        <v>1.0588888888888888</v>
      </c>
      <c r="H105">
        <f t="shared" si="3"/>
        <v>47.65</v>
      </c>
    </row>
    <row r="106" spans="1:12" x14ac:dyDescent="0.3">
      <c r="A106" t="s">
        <v>210</v>
      </c>
      <c r="B106" t="s">
        <v>2627</v>
      </c>
      <c r="C106">
        <v>0</v>
      </c>
      <c r="E106">
        <f t="shared" si="2"/>
        <v>0</v>
      </c>
      <c r="F106">
        <v>0.3</v>
      </c>
      <c r="G106">
        <v>1.4</v>
      </c>
      <c r="H106">
        <f t="shared" si="3"/>
        <v>4.2</v>
      </c>
    </row>
    <row r="107" spans="1:12" x14ac:dyDescent="0.3">
      <c r="A107" t="s">
        <v>210</v>
      </c>
      <c r="B107" t="s">
        <v>2628</v>
      </c>
      <c r="C107">
        <v>0</v>
      </c>
      <c r="E107">
        <f t="shared" si="2"/>
        <v>0</v>
      </c>
      <c r="F107">
        <v>1.9</v>
      </c>
      <c r="G107">
        <v>0.98</v>
      </c>
      <c r="H107">
        <f t="shared" si="3"/>
        <v>18.619999999999997</v>
      </c>
    </row>
    <row r="108" spans="1:12" x14ac:dyDescent="0.3">
      <c r="A108" t="s">
        <v>210</v>
      </c>
      <c r="B108" t="s">
        <v>2629</v>
      </c>
      <c r="C108">
        <v>27.9</v>
      </c>
      <c r="D108">
        <v>0.96</v>
      </c>
      <c r="E108">
        <f t="shared" si="2"/>
        <v>267.83999999999997</v>
      </c>
      <c r="F108">
        <v>26</v>
      </c>
      <c r="G108">
        <v>1.0743461538461541</v>
      </c>
      <c r="H108">
        <f t="shared" si="3"/>
        <v>279.33000000000004</v>
      </c>
    </row>
    <row r="109" spans="1:12" x14ac:dyDescent="0.3">
      <c r="A109" t="s">
        <v>210</v>
      </c>
      <c r="B109" t="s">
        <v>2630</v>
      </c>
      <c r="C109">
        <v>0</v>
      </c>
      <c r="E109">
        <f t="shared" si="2"/>
        <v>0</v>
      </c>
      <c r="F109">
        <v>3.6</v>
      </c>
      <c r="G109">
        <v>0.9738888888888888</v>
      </c>
      <c r="H109">
        <f t="shared" si="3"/>
        <v>35.059999999999995</v>
      </c>
    </row>
    <row r="110" spans="1:12" x14ac:dyDescent="0.3">
      <c r="A110" t="s">
        <v>210</v>
      </c>
      <c r="B110" t="s">
        <v>2631</v>
      </c>
      <c r="C110">
        <v>0</v>
      </c>
      <c r="E110">
        <f t="shared" si="2"/>
        <v>0</v>
      </c>
      <c r="F110">
        <v>1.8</v>
      </c>
      <c r="G110">
        <v>0.9933333333333334</v>
      </c>
      <c r="H110">
        <f t="shared" si="3"/>
        <v>17.880000000000003</v>
      </c>
    </row>
    <row r="111" spans="1:12" x14ac:dyDescent="0.3">
      <c r="A111" t="s">
        <v>210</v>
      </c>
      <c r="B111" t="s">
        <v>2632</v>
      </c>
      <c r="C111">
        <v>0</v>
      </c>
      <c r="E111">
        <f t="shared" si="2"/>
        <v>0</v>
      </c>
      <c r="F111">
        <v>10.799999999999999</v>
      </c>
      <c r="G111">
        <v>1.0274074074074075</v>
      </c>
      <c r="H111">
        <f t="shared" si="3"/>
        <v>110.96000000000001</v>
      </c>
    </row>
    <row r="112" spans="1:12" x14ac:dyDescent="0.3">
      <c r="A112" t="s">
        <v>210</v>
      </c>
      <c r="B112" t="s">
        <v>368</v>
      </c>
      <c r="C112">
        <v>11.5</v>
      </c>
      <c r="D112">
        <v>1.8633043478260867</v>
      </c>
      <c r="E112">
        <f t="shared" si="2"/>
        <v>214.27999999999997</v>
      </c>
      <c r="F112">
        <v>13.2</v>
      </c>
      <c r="G112">
        <v>2.0287121212121217</v>
      </c>
      <c r="H112">
        <f t="shared" si="3"/>
        <v>267.79000000000008</v>
      </c>
    </row>
    <row r="113" spans="1:8" x14ac:dyDescent="0.3">
      <c r="A113" t="s">
        <v>210</v>
      </c>
      <c r="B113" t="s">
        <v>2633</v>
      </c>
      <c r="C113">
        <v>0</v>
      </c>
      <c r="E113">
        <f t="shared" si="2"/>
        <v>0</v>
      </c>
      <c r="F113">
        <v>6.63903</v>
      </c>
      <c r="G113">
        <v>0.82</v>
      </c>
      <c r="H113">
        <f t="shared" si="3"/>
        <v>54.440045999999995</v>
      </c>
    </row>
    <row r="114" spans="1:8" x14ac:dyDescent="0.3">
      <c r="A114" t="s">
        <v>210</v>
      </c>
      <c r="B114" t="s">
        <v>2634</v>
      </c>
      <c r="C114">
        <v>0</v>
      </c>
      <c r="E114">
        <f t="shared" si="2"/>
        <v>0</v>
      </c>
      <c r="F114">
        <v>14.701426</v>
      </c>
      <c r="G114">
        <v>0.85</v>
      </c>
      <c r="H114">
        <f t="shared" si="3"/>
        <v>124.962121</v>
      </c>
    </row>
    <row r="115" spans="1:8" x14ac:dyDescent="0.3">
      <c r="A115" t="s">
        <v>210</v>
      </c>
      <c r="B115" t="s">
        <v>2635</v>
      </c>
      <c r="C115">
        <v>3.99</v>
      </c>
      <c r="D115">
        <v>0.12999999999999998</v>
      </c>
      <c r="E115">
        <f t="shared" si="2"/>
        <v>5.1869999999999994</v>
      </c>
      <c r="F115">
        <v>35.6</v>
      </c>
      <c r="G115">
        <v>0.10148876404494382</v>
      </c>
      <c r="H115">
        <f t="shared" si="3"/>
        <v>36.130000000000003</v>
      </c>
    </row>
    <row r="116" spans="1:8" x14ac:dyDescent="0.3">
      <c r="A116" t="s">
        <v>210</v>
      </c>
      <c r="B116" t="s">
        <v>2636</v>
      </c>
      <c r="C116">
        <v>0</v>
      </c>
      <c r="E116">
        <f t="shared" si="2"/>
        <v>0</v>
      </c>
      <c r="F116">
        <v>0.69699999999999995</v>
      </c>
      <c r="G116">
        <v>0.90429999999999999</v>
      </c>
      <c r="H116">
        <f t="shared" si="3"/>
        <v>6.3029709999999994</v>
      </c>
    </row>
    <row r="117" spans="1:8" x14ac:dyDescent="0.3">
      <c r="A117" t="s">
        <v>210</v>
      </c>
      <c r="B117" t="s">
        <v>376</v>
      </c>
      <c r="C117">
        <v>0</v>
      </c>
      <c r="E117">
        <f t="shared" si="2"/>
        <v>0</v>
      </c>
      <c r="F117">
        <v>14.32</v>
      </c>
      <c r="G117">
        <v>0.26929469273743017</v>
      </c>
      <c r="H117">
        <f t="shared" si="3"/>
        <v>38.563000000000002</v>
      </c>
    </row>
    <row r="118" spans="1:8" x14ac:dyDescent="0.3">
      <c r="A118" t="s">
        <v>210</v>
      </c>
      <c r="B118" t="s">
        <v>377</v>
      </c>
      <c r="C118">
        <v>0</v>
      </c>
      <c r="E118">
        <f t="shared" si="2"/>
        <v>0</v>
      </c>
      <c r="F118">
        <v>50</v>
      </c>
      <c r="G118">
        <v>0.3034</v>
      </c>
      <c r="H118">
        <f t="shared" si="3"/>
        <v>151.69999999999999</v>
      </c>
    </row>
    <row r="119" spans="1:8" x14ac:dyDescent="0.3">
      <c r="A119" t="s">
        <v>210</v>
      </c>
      <c r="B119" t="s">
        <v>2637</v>
      </c>
      <c r="C119">
        <v>0</v>
      </c>
      <c r="E119">
        <f t="shared" si="2"/>
        <v>0</v>
      </c>
      <c r="F119">
        <v>29.6</v>
      </c>
      <c r="G119">
        <v>0.70702702702702691</v>
      </c>
      <c r="H119">
        <f t="shared" si="3"/>
        <v>209.27999999999997</v>
      </c>
    </row>
    <row r="120" spans="1:8" x14ac:dyDescent="0.3">
      <c r="A120" t="s">
        <v>210</v>
      </c>
      <c r="B120" t="s">
        <v>2400</v>
      </c>
      <c r="C120">
        <v>0</v>
      </c>
      <c r="E120">
        <f t="shared" si="2"/>
        <v>0</v>
      </c>
      <c r="F120">
        <v>5.39</v>
      </c>
      <c r="G120">
        <v>0.96299999999999997</v>
      </c>
      <c r="H120">
        <f t="shared" si="3"/>
        <v>51.905699999999996</v>
      </c>
    </row>
    <row r="121" spans="1:8" x14ac:dyDescent="0.3">
      <c r="A121" t="s">
        <v>210</v>
      </c>
      <c r="B121" t="s">
        <v>2638</v>
      </c>
      <c r="C121">
        <v>0</v>
      </c>
      <c r="E121">
        <f t="shared" si="2"/>
        <v>0</v>
      </c>
      <c r="F121">
        <v>1.1209114</v>
      </c>
      <c r="G121">
        <v>0.33</v>
      </c>
      <c r="H121">
        <f t="shared" si="3"/>
        <v>3.6990076199999997</v>
      </c>
    </row>
    <row r="122" spans="1:8" x14ac:dyDescent="0.3">
      <c r="A122" t="s">
        <v>210</v>
      </c>
      <c r="B122" t="s">
        <v>2639</v>
      </c>
      <c r="C122">
        <v>0</v>
      </c>
      <c r="E122">
        <f t="shared" si="2"/>
        <v>0</v>
      </c>
      <c r="F122">
        <v>3.1638000000000002</v>
      </c>
      <c r="G122">
        <v>0.19743125355585053</v>
      </c>
      <c r="H122">
        <f t="shared" si="3"/>
        <v>6.2463300000000004</v>
      </c>
    </row>
    <row r="123" spans="1:8" x14ac:dyDescent="0.3">
      <c r="A123" t="s">
        <v>210</v>
      </c>
      <c r="B123" t="s">
        <v>2640</v>
      </c>
      <c r="C123">
        <v>0</v>
      </c>
      <c r="E123">
        <f t="shared" si="2"/>
        <v>0</v>
      </c>
      <c r="F123">
        <v>10.5</v>
      </c>
      <c r="G123">
        <v>0.98799999999999988</v>
      </c>
      <c r="H123">
        <f t="shared" si="3"/>
        <v>103.73999999999998</v>
      </c>
    </row>
    <row r="124" spans="1:8" x14ac:dyDescent="0.3">
      <c r="A124" t="s">
        <v>210</v>
      </c>
      <c r="B124" t="s">
        <v>2641</v>
      </c>
      <c r="C124">
        <v>0</v>
      </c>
      <c r="E124">
        <f t="shared" si="2"/>
        <v>0</v>
      </c>
      <c r="F124">
        <v>26.299999999999997</v>
      </c>
      <c r="G124">
        <v>0.6450570342205324</v>
      </c>
      <c r="H124">
        <f t="shared" si="3"/>
        <v>169.65</v>
      </c>
    </row>
    <row r="125" spans="1:8" x14ac:dyDescent="0.3">
      <c r="A125" t="s">
        <v>210</v>
      </c>
      <c r="B125" t="s">
        <v>2642</v>
      </c>
      <c r="C125">
        <v>0</v>
      </c>
      <c r="E125">
        <f t="shared" si="2"/>
        <v>0</v>
      </c>
      <c r="F125">
        <v>4.0199999999999996</v>
      </c>
      <c r="G125">
        <v>0.51358208955223883</v>
      </c>
      <c r="H125">
        <f t="shared" si="3"/>
        <v>20.646000000000001</v>
      </c>
    </row>
    <row r="126" spans="1:8" x14ac:dyDescent="0.3">
      <c r="A126" t="s">
        <v>210</v>
      </c>
      <c r="B126" t="s">
        <v>2643</v>
      </c>
      <c r="C126">
        <v>3.8934999999999997E-2</v>
      </c>
      <c r="D126">
        <v>2.94</v>
      </c>
      <c r="E126">
        <f t="shared" si="2"/>
        <v>1.1446889999999998</v>
      </c>
      <c r="F126">
        <v>1.705605</v>
      </c>
      <c r="G126">
        <v>1.004263208656166</v>
      </c>
      <c r="H126">
        <f t="shared" si="3"/>
        <v>17.128763500000002</v>
      </c>
    </row>
    <row r="127" spans="1:8" x14ac:dyDescent="0.3">
      <c r="A127" t="s">
        <v>210</v>
      </c>
      <c r="B127" t="s">
        <v>2644</v>
      </c>
      <c r="C127">
        <v>197.2</v>
      </c>
      <c r="D127">
        <v>0.60074036511156192</v>
      </c>
      <c r="E127">
        <f t="shared" si="2"/>
        <v>1184.6600000000001</v>
      </c>
      <c r="F127">
        <v>338.7</v>
      </c>
      <c r="G127">
        <v>0.57448479480366099</v>
      </c>
      <c r="H127">
        <f t="shared" si="3"/>
        <v>1945.7799999999997</v>
      </c>
    </row>
    <row r="128" spans="1:8" x14ac:dyDescent="0.3">
      <c r="A128" t="s">
        <v>210</v>
      </c>
      <c r="B128" t="s">
        <v>2645</v>
      </c>
      <c r="C128">
        <v>0</v>
      </c>
      <c r="E128">
        <f t="shared" si="2"/>
        <v>0</v>
      </c>
      <c r="F128">
        <v>2.1958500000000001</v>
      </c>
      <c r="G128">
        <v>1.01</v>
      </c>
      <c r="H128">
        <f t="shared" si="3"/>
        <v>22.178085000000003</v>
      </c>
    </row>
    <row r="129" spans="1:10" x14ac:dyDescent="0.3">
      <c r="A129" t="s">
        <v>210</v>
      </c>
      <c r="B129" t="s">
        <v>2646</v>
      </c>
      <c r="C129">
        <v>0</v>
      </c>
      <c r="E129">
        <f t="shared" si="2"/>
        <v>0</v>
      </c>
      <c r="F129">
        <v>0.15</v>
      </c>
      <c r="G129">
        <v>1.026</v>
      </c>
      <c r="H129">
        <f t="shared" si="3"/>
        <v>1.5390000000000001</v>
      </c>
    </row>
    <row r="130" spans="1:10" x14ac:dyDescent="0.3">
      <c r="A130" t="s">
        <v>210</v>
      </c>
      <c r="B130" t="s">
        <v>2647</v>
      </c>
      <c r="C130">
        <v>0</v>
      </c>
      <c r="E130">
        <f t="shared" ref="E130:E193" si="4">C130*D130*10</f>
        <v>0</v>
      </c>
      <c r="F130">
        <v>1.05</v>
      </c>
      <c r="G130">
        <v>2</v>
      </c>
      <c r="H130">
        <f t="shared" ref="H130:H193" si="5">F130*G130*10</f>
        <v>21</v>
      </c>
    </row>
    <row r="131" spans="1:10" x14ac:dyDescent="0.3">
      <c r="A131" t="s">
        <v>210</v>
      </c>
      <c r="B131" t="s">
        <v>2648</v>
      </c>
      <c r="C131">
        <v>8.2089999999999996</v>
      </c>
      <c r="D131">
        <v>1.2250347179924475</v>
      </c>
      <c r="E131">
        <f t="shared" si="4"/>
        <v>100.56309999999999</v>
      </c>
      <c r="F131">
        <v>13.212</v>
      </c>
      <c r="G131">
        <v>1.652610505600969</v>
      </c>
      <c r="H131">
        <f t="shared" si="5"/>
        <v>218.34290000000004</v>
      </c>
    </row>
    <row r="132" spans="1:10" x14ac:dyDescent="0.3">
      <c r="A132" t="s">
        <v>210</v>
      </c>
      <c r="B132" t="s">
        <v>2649</v>
      </c>
      <c r="C132">
        <v>0</v>
      </c>
      <c r="E132">
        <f t="shared" si="4"/>
        <v>0</v>
      </c>
      <c r="F132">
        <v>12.8</v>
      </c>
      <c r="G132">
        <v>0.91015625</v>
      </c>
      <c r="H132">
        <f t="shared" si="5"/>
        <v>116.5</v>
      </c>
    </row>
    <row r="133" spans="1:10" x14ac:dyDescent="0.3">
      <c r="A133" t="s">
        <v>210</v>
      </c>
      <c r="B133" t="s">
        <v>2650</v>
      </c>
      <c r="C133">
        <v>0</v>
      </c>
      <c r="E133">
        <f t="shared" si="4"/>
        <v>0</v>
      </c>
      <c r="F133">
        <v>5.6000000000000005</v>
      </c>
      <c r="G133">
        <v>0.8135714285714285</v>
      </c>
      <c r="H133">
        <f t="shared" si="5"/>
        <v>45.56</v>
      </c>
    </row>
    <row r="134" spans="1:10" x14ac:dyDescent="0.3">
      <c r="A134" t="s">
        <v>210</v>
      </c>
      <c r="B134" t="s">
        <v>2651</v>
      </c>
      <c r="C134">
        <v>0</v>
      </c>
      <c r="E134">
        <f t="shared" si="4"/>
        <v>0</v>
      </c>
      <c r="F134">
        <v>27.4</v>
      </c>
      <c r="G134">
        <v>0.60427007299270086</v>
      </c>
      <c r="H134">
        <f t="shared" si="5"/>
        <v>165.57000000000002</v>
      </c>
    </row>
    <row r="135" spans="1:10" x14ac:dyDescent="0.3">
      <c r="A135" t="s">
        <v>210</v>
      </c>
      <c r="B135" t="s">
        <v>2652</v>
      </c>
      <c r="C135">
        <v>0</v>
      </c>
      <c r="E135">
        <f t="shared" si="4"/>
        <v>0</v>
      </c>
      <c r="F135">
        <v>29.599999999999998</v>
      </c>
      <c r="G135">
        <v>0.49182432432432438</v>
      </c>
      <c r="H135">
        <f t="shared" si="5"/>
        <v>145.57999999999998</v>
      </c>
    </row>
    <row r="136" spans="1:10" x14ac:dyDescent="0.3">
      <c r="A136" t="s">
        <v>210</v>
      </c>
      <c r="B136" t="s">
        <v>2653</v>
      </c>
      <c r="C136">
        <v>0</v>
      </c>
      <c r="E136">
        <f t="shared" si="4"/>
        <v>0</v>
      </c>
      <c r="F136">
        <v>13.799999999999999</v>
      </c>
      <c r="G136">
        <v>0.30630434782608701</v>
      </c>
      <c r="H136">
        <f t="shared" si="5"/>
        <v>42.27</v>
      </c>
    </row>
    <row r="137" spans="1:10" x14ac:dyDescent="0.3">
      <c r="A137" t="s">
        <v>210</v>
      </c>
      <c r="B137" t="s">
        <v>2654</v>
      </c>
      <c r="C137">
        <v>0</v>
      </c>
      <c r="E137">
        <f t="shared" si="4"/>
        <v>0</v>
      </c>
      <c r="F137">
        <v>0.221</v>
      </c>
      <c r="G137">
        <v>3.0384615384615383</v>
      </c>
      <c r="H137">
        <f t="shared" si="5"/>
        <v>6.7149999999999999</v>
      </c>
      <c r="J137" s="165"/>
    </row>
    <row r="138" spans="1:10" x14ac:dyDescent="0.3">
      <c r="A138" t="s">
        <v>210</v>
      </c>
      <c r="B138" t="s">
        <v>2655</v>
      </c>
      <c r="C138">
        <v>0</v>
      </c>
      <c r="E138">
        <f t="shared" si="4"/>
        <v>0</v>
      </c>
      <c r="F138">
        <v>24.700000000000003</v>
      </c>
      <c r="G138">
        <v>0.40469635627530359</v>
      </c>
      <c r="H138">
        <f t="shared" si="5"/>
        <v>99.960000000000008</v>
      </c>
    </row>
    <row r="139" spans="1:10" x14ac:dyDescent="0.3">
      <c r="A139" t="s">
        <v>210</v>
      </c>
      <c r="B139" t="s">
        <v>2656</v>
      </c>
      <c r="C139">
        <v>0</v>
      </c>
      <c r="E139">
        <f t="shared" si="4"/>
        <v>0</v>
      </c>
      <c r="F139">
        <v>4.3</v>
      </c>
      <c r="G139">
        <v>0.7813953488372094</v>
      </c>
      <c r="H139">
        <f t="shared" si="5"/>
        <v>33.6</v>
      </c>
    </row>
    <row r="140" spans="1:10" x14ac:dyDescent="0.3">
      <c r="A140" t="s">
        <v>210</v>
      </c>
      <c r="B140" t="s">
        <v>2657</v>
      </c>
      <c r="C140">
        <v>0</v>
      </c>
      <c r="E140">
        <f t="shared" si="4"/>
        <v>0</v>
      </c>
      <c r="F140">
        <v>0.71</v>
      </c>
      <c r="G140">
        <v>2.2704225352112677</v>
      </c>
      <c r="H140">
        <f t="shared" si="5"/>
        <v>16.119999999999997</v>
      </c>
    </row>
    <row r="141" spans="1:10" x14ac:dyDescent="0.3">
      <c r="A141" t="s">
        <v>210</v>
      </c>
      <c r="B141" t="s">
        <v>2658</v>
      </c>
      <c r="C141">
        <v>0</v>
      </c>
      <c r="E141">
        <f t="shared" si="4"/>
        <v>0</v>
      </c>
      <c r="F141">
        <v>0.35</v>
      </c>
      <c r="G141">
        <v>0.9</v>
      </c>
      <c r="H141">
        <f t="shared" si="5"/>
        <v>3.15</v>
      </c>
    </row>
    <row r="142" spans="1:10" x14ac:dyDescent="0.3">
      <c r="A142" t="s">
        <v>210</v>
      </c>
      <c r="B142" t="s">
        <v>2659</v>
      </c>
      <c r="C142">
        <v>1.7980999999999998</v>
      </c>
      <c r="D142">
        <v>3.990033924698293</v>
      </c>
      <c r="E142">
        <f t="shared" si="4"/>
        <v>71.744799999999998</v>
      </c>
      <c r="F142">
        <v>2.3510660000000003</v>
      </c>
      <c r="G142">
        <v>4.9581702512817589</v>
      </c>
      <c r="H142">
        <f t="shared" si="5"/>
        <v>116.56985500000002</v>
      </c>
    </row>
    <row r="143" spans="1:10" x14ac:dyDescent="0.3">
      <c r="A143" t="s">
        <v>210</v>
      </c>
      <c r="B143" t="s">
        <v>2660</v>
      </c>
      <c r="C143">
        <v>0</v>
      </c>
      <c r="E143">
        <f t="shared" si="4"/>
        <v>0</v>
      </c>
      <c r="F143">
        <v>0.94199999999999995</v>
      </c>
      <c r="G143">
        <v>5.9405520169851386E-2</v>
      </c>
      <c r="H143">
        <f t="shared" si="5"/>
        <v>0.55959999999999999</v>
      </c>
    </row>
    <row r="144" spans="1:10" x14ac:dyDescent="0.3">
      <c r="A144" t="s">
        <v>210</v>
      </c>
      <c r="B144" t="s">
        <v>2661</v>
      </c>
      <c r="C144">
        <v>0</v>
      </c>
      <c r="E144">
        <f t="shared" si="4"/>
        <v>0</v>
      </c>
      <c r="F144">
        <v>1.3181643999999999</v>
      </c>
      <c r="G144">
        <v>0.44000000000000006</v>
      </c>
      <c r="H144">
        <f t="shared" si="5"/>
        <v>5.7999233600000002</v>
      </c>
    </row>
    <row r="145" spans="1:10" x14ac:dyDescent="0.3">
      <c r="A145" t="s">
        <v>210</v>
      </c>
      <c r="B145" t="s">
        <v>2662</v>
      </c>
      <c r="C145">
        <v>147.4</v>
      </c>
      <c r="D145">
        <v>0.56109905020352779</v>
      </c>
      <c r="E145">
        <f t="shared" si="4"/>
        <v>827.06000000000006</v>
      </c>
      <c r="F145">
        <v>183.29999999999998</v>
      </c>
      <c r="G145">
        <v>0.50308237861429361</v>
      </c>
      <c r="H145">
        <f t="shared" si="5"/>
        <v>922.1500000000002</v>
      </c>
    </row>
    <row r="146" spans="1:10" x14ac:dyDescent="0.3">
      <c r="A146" t="s">
        <v>210</v>
      </c>
      <c r="B146" t="s">
        <v>2663</v>
      </c>
      <c r="C146">
        <v>0</v>
      </c>
      <c r="E146">
        <f t="shared" si="4"/>
        <v>0</v>
      </c>
      <c r="F146">
        <v>0.68</v>
      </c>
      <c r="G146">
        <v>2.1</v>
      </c>
      <c r="H146">
        <f t="shared" si="5"/>
        <v>14.280000000000001</v>
      </c>
    </row>
    <row r="147" spans="1:10" x14ac:dyDescent="0.3">
      <c r="A147" t="s">
        <v>210</v>
      </c>
      <c r="B147" t="s">
        <v>420</v>
      </c>
      <c r="C147">
        <v>0</v>
      </c>
      <c r="E147">
        <f t="shared" si="4"/>
        <v>0</v>
      </c>
      <c r="F147">
        <v>0.02</v>
      </c>
      <c r="G147">
        <v>2.7</v>
      </c>
      <c r="H147">
        <f t="shared" si="5"/>
        <v>0.54</v>
      </c>
    </row>
    <row r="148" spans="1:10" x14ac:dyDescent="0.3">
      <c r="A148" t="s">
        <v>210</v>
      </c>
      <c r="B148" t="s">
        <v>2664</v>
      </c>
      <c r="C148">
        <v>0</v>
      </c>
      <c r="E148">
        <f t="shared" si="4"/>
        <v>0</v>
      </c>
      <c r="F148">
        <v>7.37</v>
      </c>
      <c r="G148">
        <v>2.5791044776119403</v>
      </c>
      <c r="H148">
        <f t="shared" si="5"/>
        <v>190.07999999999998</v>
      </c>
    </row>
    <row r="149" spans="1:10" x14ac:dyDescent="0.3">
      <c r="A149" t="s">
        <v>210</v>
      </c>
      <c r="B149" t="s">
        <v>2665</v>
      </c>
      <c r="C149">
        <v>0</v>
      </c>
      <c r="E149">
        <f t="shared" si="4"/>
        <v>0</v>
      </c>
      <c r="F149">
        <v>3.9169999999999998</v>
      </c>
      <c r="G149">
        <v>1.04</v>
      </c>
      <c r="H149">
        <f t="shared" si="5"/>
        <v>40.736799999999995</v>
      </c>
    </row>
    <row r="150" spans="1:10" x14ac:dyDescent="0.3">
      <c r="A150" t="s">
        <v>210</v>
      </c>
      <c r="B150" t="s">
        <v>2666</v>
      </c>
      <c r="C150">
        <v>0</v>
      </c>
      <c r="E150">
        <f t="shared" si="4"/>
        <v>0</v>
      </c>
      <c r="F150">
        <v>2.5299999999999998</v>
      </c>
      <c r="G150">
        <v>0.7</v>
      </c>
      <c r="H150">
        <f t="shared" si="5"/>
        <v>17.709999999999997</v>
      </c>
    </row>
    <row r="151" spans="1:10" x14ac:dyDescent="0.3">
      <c r="A151" t="s">
        <v>210</v>
      </c>
      <c r="B151" t="s">
        <v>2667</v>
      </c>
      <c r="C151">
        <v>0</v>
      </c>
      <c r="E151">
        <f t="shared" si="4"/>
        <v>0</v>
      </c>
      <c r="F151">
        <v>330</v>
      </c>
      <c r="G151">
        <v>0.75</v>
      </c>
      <c r="H151">
        <f t="shared" si="5"/>
        <v>2475</v>
      </c>
    </row>
    <row r="152" spans="1:10" x14ac:dyDescent="0.3">
      <c r="A152" t="s">
        <v>210</v>
      </c>
      <c r="B152" t="s">
        <v>2668</v>
      </c>
      <c r="C152">
        <v>0</v>
      </c>
      <c r="E152">
        <f t="shared" si="4"/>
        <v>0</v>
      </c>
      <c r="F152">
        <v>63.5</v>
      </c>
      <c r="G152">
        <v>0.38</v>
      </c>
      <c r="H152">
        <f t="shared" si="5"/>
        <v>241.29999999999998</v>
      </c>
    </row>
    <row r="153" spans="1:10" x14ac:dyDescent="0.3">
      <c r="A153" t="s">
        <v>210</v>
      </c>
      <c r="B153" t="s">
        <v>2669</v>
      </c>
      <c r="C153">
        <v>0</v>
      </c>
      <c r="E153">
        <f t="shared" si="4"/>
        <v>0</v>
      </c>
      <c r="F153">
        <v>30.2</v>
      </c>
      <c r="G153">
        <v>9.5629139072847674E-2</v>
      </c>
      <c r="H153">
        <f t="shared" si="5"/>
        <v>28.88</v>
      </c>
    </row>
    <row r="154" spans="1:10" x14ac:dyDescent="0.3">
      <c r="A154" t="s">
        <v>210</v>
      </c>
      <c r="B154" t="s">
        <v>2670</v>
      </c>
      <c r="C154">
        <v>0</v>
      </c>
      <c r="E154">
        <f t="shared" si="4"/>
        <v>0</v>
      </c>
      <c r="F154">
        <v>243.3</v>
      </c>
      <c r="G154">
        <v>0.33911220715166462</v>
      </c>
      <c r="H154">
        <f t="shared" si="5"/>
        <v>825.06</v>
      </c>
    </row>
    <row r="155" spans="1:10" x14ac:dyDescent="0.3">
      <c r="A155" t="s">
        <v>210</v>
      </c>
      <c r="B155" t="s">
        <v>2671</v>
      </c>
      <c r="C155">
        <v>0</v>
      </c>
      <c r="E155">
        <f t="shared" si="4"/>
        <v>0</v>
      </c>
      <c r="F155">
        <v>39.699999999999996</v>
      </c>
      <c r="G155">
        <v>0.48425692695214106</v>
      </c>
      <c r="H155">
        <f t="shared" si="5"/>
        <v>192.24999999999997</v>
      </c>
    </row>
    <row r="156" spans="1:10" x14ac:dyDescent="0.3">
      <c r="A156" t="s">
        <v>210</v>
      </c>
      <c r="B156" t="s">
        <v>2672</v>
      </c>
      <c r="C156">
        <v>0</v>
      </c>
      <c r="E156">
        <f t="shared" si="4"/>
        <v>0</v>
      </c>
      <c r="F156">
        <v>80.5</v>
      </c>
      <c r="G156">
        <v>0.77</v>
      </c>
      <c r="H156">
        <f t="shared" si="5"/>
        <v>619.85</v>
      </c>
    </row>
    <row r="157" spans="1:10" x14ac:dyDescent="0.3">
      <c r="A157" t="s">
        <v>210</v>
      </c>
      <c r="B157" t="s">
        <v>2673</v>
      </c>
      <c r="C157">
        <v>0</v>
      </c>
      <c r="E157">
        <f t="shared" si="4"/>
        <v>0</v>
      </c>
      <c r="F157">
        <v>0.6</v>
      </c>
      <c r="G157">
        <v>1.39</v>
      </c>
      <c r="H157">
        <f t="shared" si="5"/>
        <v>8.34</v>
      </c>
      <c r="J157" s="165"/>
    </row>
    <row r="158" spans="1:10" x14ac:dyDescent="0.3">
      <c r="A158" t="s">
        <v>210</v>
      </c>
      <c r="B158" t="s">
        <v>2674</v>
      </c>
      <c r="C158">
        <v>0</v>
      </c>
      <c r="E158">
        <f t="shared" si="4"/>
        <v>0</v>
      </c>
      <c r="F158">
        <v>0.08</v>
      </c>
      <c r="G158">
        <v>3.5000000000000004</v>
      </c>
      <c r="H158">
        <f t="shared" si="5"/>
        <v>2.8000000000000003</v>
      </c>
    </row>
    <row r="159" spans="1:10" x14ac:dyDescent="0.3">
      <c r="A159" t="s">
        <v>210</v>
      </c>
      <c r="B159" t="s">
        <v>2675</v>
      </c>
      <c r="C159">
        <v>0</v>
      </c>
      <c r="E159">
        <f t="shared" si="4"/>
        <v>0</v>
      </c>
      <c r="F159">
        <v>9.6810000000000009</v>
      </c>
      <c r="G159">
        <v>1.5247257514719552</v>
      </c>
      <c r="H159">
        <f t="shared" si="5"/>
        <v>147.6087</v>
      </c>
    </row>
    <row r="160" spans="1:10" x14ac:dyDescent="0.3">
      <c r="A160" s="164" t="s">
        <v>210</v>
      </c>
      <c r="B160" t="s">
        <v>2676</v>
      </c>
      <c r="C160">
        <v>168.4</v>
      </c>
      <c r="D160">
        <v>0.93000000000000016</v>
      </c>
      <c r="E160">
        <f t="shared" si="4"/>
        <v>1566.1200000000003</v>
      </c>
      <c r="F160">
        <v>182.6</v>
      </c>
      <c r="G160">
        <v>0.92132530120481937</v>
      </c>
      <c r="H160">
        <f t="shared" si="5"/>
        <v>1682.3400000000001</v>
      </c>
    </row>
    <row r="161" spans="1:8" x14ac:dyDescent="0.3">
      <c r="A161" t="s">
        <v>210</v>
      </c>
      <c r="B161" t="s">
        <v>2677</v>
      </c>
      <c r="C161">
        <v>0</v>
      </c>
      <c r="E161">
        <f t="shared" si="4"/>
        <v>0</v>
      </c>
      <c r="F161">
        <v>0.7</v>
      </c>
      <c r="G161">
        <v>0.83</v>
      </c>
      <c r="H161">
        <f t="shared" si="5"/>
        <v>5.81</v>
      </c>
    </row>
    <row r="162" spans="1:8" x14ac:dyDescent="0.3">
      <c r="A162" t="s">
        <v>210</v>
      </c>
      <c r="B162" t="s">
        <v>2678</v>
      </c>
      <c r="C162">
        <v>153</v>
      </c>
      <c r="D162">
        <v>0.6062745098039215</v>
      </c>
      <c r="E162">
        <f t="shared" si="4"/>
        <v>927.59999999999991</v>
      </c>
      <c r="F162">
        <v>440</v>
      </c>
      <c r="G162">
        <v>0.6054772727272727</v>
      </c>
      <c r="H162">
        <f t="shared" si="5"/>
        <v>2664.0999999999995</v>
      </c>
    </row>
    <row r="163" spans="1:8" x14ac:dyDescent="0.3">
      <c r="A163" t="s">
        <v>210</v>
      </c>
      <c r="B163" t="s">
        <v>2679</v>
      </c>
      <c r="C163">
        <v>0</v>
      </c>
      <c r="E163">
        <f t="shared" si="4"/>
        <v>0</v>
      </c>
      <c r="F163">
        <v>7.782</v>
      </c>
      <c r="G163">
        <v>1.0009791827293755</v>
      </c>
      <c r="H163">
        <f t="shared" si="5"/>
        <v>77.896200000000007</v>
      </c>
    </row>
    <row r="164" spans="1:8" x14ac:dyDescent="0.3">
      <c r="A164" t="s">
        <v>450</v>
      </c>
      <c r="B164" t="s">
        <v>452</v>
      </c>
      <c r="C164">
        <v>0</v>
      </c>
      <c r="E164">
        <f t="shared" si="4"/>
        <v>0</v>
      </c>
      <c r="F164">
        <v>4.0999999999999996</v>
      </c>
      <c r="G164">
        <v>0.7</v>
      </c>
      <c r="H164">
        <f t="shared" si="5"/>
        <v>28.699999999999996</v>
      </c>
    </row>
    <row r="165" spans="1:8" x14ac:dyDescent="0.3">
      <c r="A165" t="s">
        <v>450</v>
      </c>
      <c r="B165" t="s">
        <v>2680</v>
      </c>
      <c r="C165">
        <v>0</v>
      </c>
      <c r="E165">
        <f t="shared" si="4"/>
        <v>0</v>
      </c>
      <c r="F165">
        <v>37.201155999999997</v>
      </c>
      <c r="G165">
        <v>0.46</v>
      </c>
      <c r="H165">
        <f t="shared" si="5"/>
        <v>171.12531759999999</v>
      </c>
    </row>
    <row r="166" spans="1:8" x14ac:dyDescent="0.3">
      <c r="A166" t="s">
        <v>450</v>
      </c>
      <c r="B166" t="s">
        <v>2681</v>
      </c>
      <c r="C166">
        <v>0</v>
      </c>
      <c r="E166">
        <f t="shared" si="4"/>
        <v>0</v>
      </c>
      <c r="F166">
        <v>4.4675609999999999</v>
      </c>
      <c r="G166">
        <v>1.47</v>
      </c>
      <c r="H166">
        <f t="shared" si="5"/>
        <v>65.673146700000004</v>
      </c>
    </row>
    <row r="167" spans="1:8" x14ac:dyDescent="0.3">
      <c r="A167" t="s">
        <v>450</v>
      </c>
      <c r="B167" t="s">
        <v>2682</v>
      </c>
      <c r="C167">
        <v>0</v>
      </c>
      <c r="E167">
        <f t="shared" si="4"/>
        <v>0</v>
      </c>
      <c r="F167">
        <v>26.753516999999999</v>
      </c>
      <c r="G167">
        <v>0.79</v>
      </c>
      <c r="H167">
        <f t="shared" si="5"/>
        <v>211.3527843</v>
      </c>
    </row>
    <row r="168" spans="1:8" x14ac:dyDescent="0.3">
      <c r="A168" t="s">
        <v>450</v>
      </c>
      <c r="B168" t="s">
        <v>2683</v>
      </c>
      <c r="C168">
        <v>0</v>
      </c>
      <c r="E168">
        <f t="shared" si="4"/>
        <v>0</v>
      </c>
      <c r="F168">
        <v>19.505586000000001</v>
      </c>
      <c r="G168">
        <v>0.68</v>
      </c>
      <c r="H168">
        <f t="shared" si="5"/>
        <v>132.63798480000003</v>
      </c>
    </row>
    <row r="169" spans="1:8" x14ac:dyDescent="0.3">
      <c r="A169" t="s">
        <v>450</v>
      </c>
      <c r="B169" t="s">
        <v>2684</v>
      </c>
      <c r="C169">
        <v>0</v>
      </c>
      <c r="E169">
        <f t="shared" si="4"/>
        <v>0</v>
      </c>
      <c r="F169">
        <v>5.9466710000000003</v>
      </c>
      <c r="G169">
        <v>1.0900000000000001</v>
      </c>
      <c r="H169">
        <f t="shared" si="5"/>
        <v>64.818713900000006</v>
      </c>
    </row>
    <row r="170" spans="1:8" x14ac:dyDescent="0.3">
      <c r="A170" t="s">
        <v>450</v>
      </c>
      <c r="B170" t="s">
        <v>463</v>
      </c>
      <c r="C170">
        <v>0</v>
      </c>
      <c r="E170">
        <f t="shared" si="4"/>
        <v>0</v>
      </c>
      <c r="F170">
        <v>106</v>
      </c>
      <c r="G170">
        <v>0.21</v>
      </c>
      <c r="H170">
        <f t="shared" si="5"/>
        <v>222.59999999999997</v>
      </c>
    </row>
    <row r="171" spans="1:8" x14ac:dyDescent="0.3">
      <c r="A171" t="s">
        <v>450</v>
      </c>
      <c r="B171" t="s">
        <v>464</v>
      </c>
      <c r="C171">
        <v>0</v>
      </c>
      <c r="E171">
        <f t="shared" si="4"/>
        <v>0</v>
      </c>
      <c r="F171">
        <v>135.30000000000001</v>
      </c>
      <c r="G171">
        <v>0.23334072431633407</v>
      </c>
      <c r="H171">
        <f t="shared" si="5"/>
        <v>315.71000000000004</v>
      </c>
    </row>
    <row r="172" spans="1:8" x14ac:dyDescent="0.3">
      <c r="A172" t="s">
        <v>469</v>
      </c>
      <c r="B172" t="s">
        <v>2685</v>
      </c>
      <c r="C172">
        <v>0</v>
      </c>
      <c r="E172">
        <f t="shared" si="4"/>
        <v>0</v>
      </c>
      <c r="F172">
        <v>4.5309999999999997</v>
      </c>
      <c r="G172">
        <v>1.4</v>
      </c>
      <c r="H172">
        <f t="shared" si="5"/>
        <v>63.43399999999999</v>
      </c>
    </row>
    <row r="173" spans="1:8" x14ac:dyDescent="0.3">
      <c r="A173" t="s">
        <v>469</v>
      </c>
      <c r="B173" t="s">
        <v>470</v>
      </c>
      <c r="C173">
        <v>0</v>
      </c>
      <c r="E173">
        <f t="shared" si="4"/>
        <v>0</v>
      </c>
      <c r="F173">
        <v>3.09</v>
      </c>
      <c r="G173">
        <v>1.1200000000000001</v>
      </c>
      <c r="H173">
        <f t="shared" si="5"/>
        <v>34.608000000000004</v>
      </c>
    </row>
    <row r="174" spans="1:8" x14ac:dyDescent="0.3">
      <c r="A174" t="s">
        <v>469</v>
      </c>
      <c r="B174" t="s">
        <v>2686</v>
      </c>
      <c r="C174">
        <v>0</v>
      </c>
      <c r="E174">
        <f t="shared" si="4"/>
        <v>0</v>
      </c>
      <c r="F174">
        <v>132.25699999999998</v>
      </c>
      <c r="G174">
        <v>1.2702387775316242</v>
      </c>
      <c r="H174">
        <f t="shared" si="5"/>
        <v>1679.9796999999999</v>
      </c>
    </row>
    <row r="175" spans="1:8" x14ac:dyDescent="0.3">
      <c r="A175" t="s">
        <v>469</v>
      </c>
      <c r="B175" t="s">
        <v>2687</v>
      </c>
      <c r="C175">
        <v>52</v>
      </c>
      <c r="D175">
        <v>1.3100961538461537</v>
      </c>
      <c r="E175">
        <f t="shared" si="4"/>
        <v>681.25</v>
      </c>
      <c r="F175">
        <v>81.5</v>
      </c>
      <c r="G175">
        <v>1.2771165644171778</v>
      </c>
      <c r="H175">
        <f t="shared" si="5"/>
        <v>1040.8499999999999</v>
      </c>
    </row>
    <row r="176" spans="1:8" x14ac:dyDescent="0.3">
      <c r="A176" t="s">
        <v>469</v>
      </c>
      <c r="B176" t="s">
        <v>2688</v>
      </c>
      <c r="C176">
        <v>0</v>
      </c>
      <c r="E176">
        <f t="shared" si="4"/>
        <v>0</v>
      </c>
      <c r="F176">
        <v>200</v>
      </c>
      <c r="G176">
        <v>0.2</v>
      </c>
      <c r="H176">
        <f t="shared" si="5"/>
        <v>400</v>
      </c>
    </row>
    <row r="177" spans="1:8" x14ac:dyDescent="0.3">
      <c r="A177" t="s">
        <v>469</v>
      </c>
      <c r="B177" t="s">
        <v>2689</v>
      </c>
      <c r="C177">
        <v>0</v>
      </c>
      <c r="E177">
        <f t="shared" si="4"/>
        <v>0</v>
      </c>
      <c r="F177">
        <v>11.103999999999999</v>
      </c>
      <c r="G177">
        <v>1.33</v>
      </c>
      <c r="H177">
        <f t="shared" si="5"/>
        <v>147.6832</v>
      </c>
    </row>
    <row r="178" spans="1:8" x14ac:dyDescent="0.3">
      <c r="A178" t="s">
        <v>469</v>
      </c>
      <c r="B178" t="s">
        <v>2690</v>
      </c>
      <c r="C178">
        <v>0</v>
      </c>
      <c r="E178">
        <f t="shared" si="4"/>
        <v>0</v>
      </c>
      <c r="F178">
        <v>4</v>
      </c>
      <c r="G178">
        <v>1.2</v>
      </c>
      <c r="H178">
        <f t="shared" si="5"/>
        <v>48</v>
      </c>
    </row>
    <row r="179" spans="1:8" x14ac:dyDescent="0.3">
      <c r="A179" t="s">
        <v>469</v>
      </c>
      <c r="B179" t="s">
        <v>2691</v>
      </c>
      <c r="C179">
        <v>0</v>
      </c>
      <c r="E179">
        <f t="shared" si="4"/>
        <v>0</v>
      </c>
      <c r="F179">
        <v>306.60000000000002</v>
      </c>
      <c r="G179">
        <v>1.276705805609915</v>
      </c>
      <c r="H179">
        <f t="shared" si="5"/>
        <v>3914.38</v>
      </c>
    </row>
    <row r="180" spans="1:8" x14ac:dyDescent="0.3">
      <c r="A180" t="s">
        <v>469</v>
      </c>
      <c r="B180" t="s">
        <v>2692</v>
      </c>
      <c r="C180">
        <v>0</v>
      </c>
      <c r="E180">
        <f t="shared" si="4"/>
        <v>0</v>
      </c>
      <c r="F180">
        <v>13</v>
      </c>
      <c r="G180">
        <v>1.4</v>
      </c>
      <c r="H180">
        <f t="shared" si="5"/>
        <v>182</v>
      </c>
    </row>
    <row r="181" spans="1:8" x14ac:dyDescent="0.3">
      <c r="A181" t="s">
        <v>469</v>
      </c>
      <c r="B181" t="s">
        <v>2693</v>
      </c>
      <c r="C181">
        <v>0</v>
      </c>
      <c r="E181">
        <f t="shared" si="4"/>
        <v>0</v>
      </c>
      <c r="F181">
        <v>40.4</v>
      </c>
      <c r="G181">
        <v>0.77940594059405943</v>
      </c>
      <c r="H181">
        <f t="shared" si="5"/>
        <v>314.88</v>
      </c>
    </row>
    <row r="182" spans="1:8" x14ac:dyDescent="0.3">
      <c r="A182" t="s">
        <v>469</v>
      </c>
      <c r="B182" t="s">
        <v>484</v>
      </c>
      <c r="C182">
        <v>0</v>
      </c>
      <c r="E182">
        <f t="shared" si="4"/>
        <v>0</v>
      </c>
      <c r="F182">
        <v>35</v>
      </c>
      <c r="G182">
        <v>0.25</v>
      </c>
      <c r="H182">
        <f t="shared" si="5"/>
        <v>87.5</v>
      </c>
    </row>
    <row r="183" spans="1:8" x14ac:dyDescent="0.3">
      <c r="A183" t="s">
        <v>469</v>
      </c>
      <c r="B183" t="s">
        <v>2694</v>
      </c>
      <c r="C183">
        <v>0</v>
      </c>
      <c r="E183">
        <f t="shared" si="4"/>
        <v>0</v>
      </c>
      <c r="F183">
        <v>49.966000000000001</v>
      </c>
      <c r="G183">
        <v>1.26</v>
      </c>
      <c r="H183">
        <f t="shared" si="5"/>
        <v>629.57159999999999</v>
      </c>
    </row>
    <row r="184" spans="1:8" x14ac:dyDescent="0.3">
      <c r="A184" t="s">
        <v>469</v>
      </c>
      <c r="B184" t="s">
        <v>2695</v>
      </c>
      <c r="C184">
        <v>0</v>
      </c>
      <c r="E184">
        <f t="shared" si="4"/>
        <v>0</v>
      </c>
      <c r="F184">
        <v>38.6</v>
      </c>
      <c r="G184">
        <v>1.1000000000000001</v>
      </c>
      <c r="H184">
        <f t="shared" si="5"/>
        <v>424.60000000000008</v>
      </c>
    </row>
    <row r="185" spans="1:8" x14ac:dyDescent="0.3">
      <c r="A185" t="s">
        <v>469</v>
      </c>
      <c r="B185" t="s">
        <v>2696</v>
      </c>
      <c r="C185">
        <v>0</v>
      </c>
      <c r="E185">
        <f t="shared" si="4"/>
        <v>0</v>
      </c>
      <c r="F185">
        <v>24.1</v>
      </c>
      <c r="G185">
        <v>1.3</v>
      </c>
      <c r="H185">
        <f t="shared" si="5"/>
        <v>313.3</v>
      </c>
    </row>
    <row r="186" spans="1:8" x14ac:dyDescent="0.3">
      <c r="A186" t="s">
        <v>469</v>
      </c>
      <c r="B186" t="s">
        <v>2697</v>
      </c>
      <c r="C186">
        <v>0</v>
      </c>
      <c r="E186">
        <f t="shared" si="4"/>
        <v>0</v>
      </c>
      <c r="F186">
        <v>58.003</v>
      </c>
      <c r="G186">
        <v>1.771674051342172</v>
      </c>
      <c r="H186">
        <f t="shared" si="5"/>
        <v>1027.6241</v>
      </c>
    </row>
    <row r="187" spans="1:8" x14ac:dyDescent="0.3">
      <c r="A187" t="s">
        <v>469</v>
      </c>
      <c r="B187" t="s">
        <v>2698</v>
      </c>
      <c r="C187">
        <v>8.3000000000000007</v>
      </c>
      <c r="D187">
        <v>1.26</v>
      </c>
      <c r="E187">
        <f t="shared" si="4"/>
        <v>104.58</v>
      </c>
      <c r="F187">
        <v>15.2</v>
      </c>
      <c r="G187">
        <v>1.2436184210526315</v>
      </c>
      <c r="H187">
        <f t="shared" si="5"/>
        <v>189.02999999999997</v>
      </c>
    </row>
    <row r="188" spans="1:8" x14ac:dyDescent="0.3">
      <c r="A188" t="s">
        <v>469</v>
      </c>
      <c r="B188" t="s">
        <v>2699</v>
      </c>
      <c r="C188">
        <v>113.80000000000001</v>
      </c>
      <c r="D188">
        <v>1.5293497363796131</v>
      </c>
      <c r="E188">
        <f t="shared" si="4"/>
        <v>1740.3999999999999</v>
      </c>
      <c r="F188">
        <v>113.80000000000001</v>
      </c>
      <c r="G188">
        <v>1.5293497363796131</v>
      </c>
      <c r="H188">
        <f t="shared" si="5"/>
        <v>1740.3999999999999</v>
      </c>
    </row>
    <row r="189" spans="1:8" x14ac:dyDescent="0.3">
      <c r="A189" t="s">
        <v>469</v>
      </c>
      <c r="B189" t="s">
        <v>489</v>
      </c>
      <c r="C189">
        <v>0</v>
      </c>
      <c r="E189">
        <f t="shared" si="4"/>
        <v>0</v>
      </c>
      <c r="F189">
        <v>27.2</v>
      </c>
      <c r="G189">
        <v>0.18</v>
      </c>
      <c r="H189">
        <f t="shared" si="5"/>
        <v>48.96</v>
      </c>
    </row>
    <row r="190" spans="1:8" x14ac:dyDescent="0.3">
      <c r="A190" t="s">
        <v>469</v>
      </c>
      <c r="B190" t="s">
        <v>2700</v>
      </c>
      <c r="C190">
        <v>0</v>
      </c>
      <c r="E190">
        <f t="shared" si="4"/>
        <v>0</v>
      </c>
      <c r="F190">
        <v>72.210999999999999</v>
      </c>
      <c r="G190">
        <v>1.0005634875572973</v>
      </c>
      <c r="H190">
        <f t="shared" si="5"/>
        <v>722.51689999999996</v>
      </c>
    </row>
    <row r="191" spans="1:8" x14ac:dyDescent="0.3">
      <c r="A191" t="s">
        <v>469</v>
      </c>
      <c r="B191" t="s">
        <v>2701</v>
      </c>
      <c r="C191">
        <v>0</v>
      </c>
      <c r="E191">
        <f t="shared" si="4"/>
        <v>0</v>
      </c>
      <c r="F191">
        <v>61</v>
      </c>
      <c r="G191">
        <v>1.5</v>
      </c>
      <c r="H191">
        <f t="shared" si="5"/>
        <v>915</v>
      </c>
    </row>
    <row r="192" spans="1:8" x14ac:dyDescent="0.3">
      <c r="A192" t="s">
        <v>469</v>
      </c>
      <c r="B192" t="s">
        <v>2702</v>
      </c>
      <c r="C192">
        <v>0</v>
      </c>
      <c r="E192">
        <f t="shared" si="4"/>
        <v>0</v>
      </c>
      <c r="F192">
        <v>59.218000000000004</v>
      </c>
      <c r="G192">
        <v>0.21049687190494726</v>
      </c>
      <c r="H192">
        <f t="shared" si="5"/>
        <v>124.65203760467168</v>
      </c>
    </row>
    <row r="193" spans="1:8" x14ac:dyDescent="0.3">
      <c r="A193" t="s">
        <v>469</v>
      </c>
      <c r="B193" t="s">
        <v>2703</v>
      </c>
      <c r="C193">
        <v>0</v>
      </c>
      <c r="E193">
        <f t="shared" si="4"/>
        <v>0</v>
      </c>
      <c r="F193">
        <v>13</v>
      </c>
      <c r="G193">
        <v>1.3000000000000003</v>
      </c>
      <c r="H193">
        <f t="shared" si="5"/>
        <v>169.00000000000003</v>
      </c>
    </row>
    <row r="194" spans="1:8" x14ac:dyDescent="0.3">
      <c r="A194" t="s">
        <v>469</v>
      </c>
      <c r="B194" t="s">
        <v>2704</v>
      </c>
      <c r="C194">
        <v>0</v>
      </c>
      <c r="E194">
        <f t="shared" ref="E194:E257" si="6">C194*D194*10</f>
        <v>0</v>
      </c>
      <c r="F194">
        <v>72.947000000000003</v>
      </c>
      <c r="G194">
        <v>1.2193532290567124</v>
      </c>
      <c r="H194">
        <f t="shared" ref="H194:H257" si="7">F194*G194*10</f>
        <v>889.48160000000007</v>
      </c>
    </row>
    <row r="195" spans="1:8" x14ac:dyDescent="0.3">
      <c r="A195" t="s">
        <v>469</v>
      </c>
      <c r="B195" t="s">
        <v>2705</v>
      </c>
      <c r="C195">
        <v>0</v>
      </c>
      <c r="E195">
        <f t="shared" si="6"/>
        <v>0</v>
      </c>
      <c r="F195">
        <v>45.601999999999997</v>
      </c>
      <c r="G195">
        <v>1.55</v>
      </c>
      <c r="H195">
        <f t="shared" si="7"/>
        <v>706.8309999999999</v>
      </c>
    </row>
    <row r="196" spans="1:8" x14ac:dyDescent="0.3">
      <c r="A196" t="s">
        <v>469</v>
      </c>
      <c r="B196" t="s">
        <v>2706</v>
      </c>
      <c r="C196">
        <v>0</v>
      </c>
      <c r="E196">
        <f t="shared" si="6"/>
        <v>0</v>
      </c>
      <c r="F196">
        <v>197.1</v>
      </c>
      <c r="G196">
        <v>0.9551395230847286</v>
      </c>
      <c r="H196">
        <f t="shared" si="7"/>
        <v>1882.5800000000002</v>
      </c>
    </row>
    <row r="197" spans="1:8" x14ac:dyDescent="0.3">
      <c r="A197" t="s">
        <v>515</v>
      </c>
      <c r="B197" t="s">
        <v>514</v>
      </c>
      <c r="C197">
        <v>0</v>
      </c>
      <c r="E197">
        <f t="shared" si="6"/>
        <v>0</v>
      </c>
      <c r="F197">
        <v>150.18</v>
      </c>
      <c r="G197">
        <v>1.3127713410573976</v>
      </c>
      <c r="H197">
        <f t="shared" si="7"/>
        <v>1971.52</v>
      </c>
    </row>
    <row r="198" spans="1:8" x14ac:dyDescent="0.3">
      <c r="A198" t="s">
        <v>515</v>
      </c>
      <c r="B198" t="s">
        <v>2707</v>
      </c>
      <c r="C198">
        <v>0</v>
      </c>
      <c r="E198">
        <f t="shared" si="6"/>
        <v>0</v>
      </c>
      <c r="F198">
        <v>46</v>
      </c>
      <c r="G198">
        <v>1.45</v>
      </c>
      <c r="H198">
        <f t="shared" si="7"/>
        <v>667</v>
      </c>
    </row>
    <row r="199" spans="1:8" x14ac:dyDescent="0.3">
      <c r="A199" t="s">
        <v>515</v>
      </c>
      <c r="B199" t="s">
        <v>2708</v>
      </c>
      <c r="C199">
        <v>0</v>
      </c>
      <c r="E199">
        <f t="shared" si="6"/>
        <v>0</v>
      </c>
      <c r="F199">
        <v>38</v>
      </c>
      <c r="G199">
        <v>1.38</v>
      </c>
      <c r="H199">
        <f t="shared" si="7"/>
        <v>524.4</v>
      </c>
    </row>
    <row r="200" spans="1:8" x14ac:dyDescent="0.3">
      <c r="A200" t="s">
        <v>2709</v>
      </c>
      <c r="B200" t="s">
        <v>2710</v>
      </c>
      <c r="C200">
        <v>68.132000000000005</v>
      </c>
      <c r="D200">
        <v>0.66</v>
      </c>
      <c r="E200">
        <f t="shared" si="6"/>
        <v>449.67120000000011</v>
      </c>
      <c r="F200">
        <v>316.524</v>
      </c>
      <c r="G200">
        <v>0.61135045051876002</v>
      </c>
      <c r="H200">
        <f t="shared" si="7"/>
        <v>1935.0709000000002</v>
      </c>
    </row>
    <row r="201" spans="1:8" x14ac:dyDescent="0.3">
      <c r="A201" t="s">
        <v>519</v>
      </c>
      <c r="B201" t="s">
        <v>524</v>
      </c>
      <c r="C201">
        <v>0</v>
      </c>
      <c r="E201">
        <f t="shared" si="6"/>
        <v>0</v>
      </c>
      <c r="F201">
        <v>0.53899999999999992</v>
      </c>
      <c r="G201">
        <v>0.94285714285714295</v>
      </c>
      <c r="H201">
        <f t="shared" si="7"/>
        <v>5.0819999999999999</v>
      </c>
    </row>
    <row r="202" spans="1:8" x14ac:dyDescent="0.3">
      <c r="A202" t="s">
        <v>519</v>
      </c>
      <c r="B202" t="s">
        <v>538</v>
      </c>
      <c r="C202">
        <v>0</v>
      </c>
      <c r="E202">
        <f t="shared" si="6"/>
        <v>0</v>
      </c>
      <c r="F202">
        <v>4.3749169999999999</v>
      </c>
      <c r="G202">
        <v>0.52</v>
      </c>
      <c r="H202">
        <f t="shared" si="7"/>
        <v>22.749568400000001</v>
      </c>
    </row>
    <row r="203" spans="1:8" x14ac:dyDescent="0.3">
      <c r="A203" t="s">
        <v>519</v>
      </c>
      <c r="B203" t="s">
        <v>549</v>
      </c>
      <c r="C203">
        <v>2.61</v>
      </c>
      <c r="D203">
        <v>1.4376398467432949</v>
      </c>
      <c r="E203">
        <f t="shared" si="6"/>
        <v>37.522399999999998</v>
      </c>
      <c r="F203">
        <v>11.249000000000001</v>
      </c>
      <c r="G203">
        <v>1.4036261000977865</v>
      </c>
      <c r="H203">
        <f t="shared" si="7"/>
        <v>157.8939</v>
      </c>
    </row>
    <row r="204" spans="1:8" x14ac:dyDescent="0.3">
      <c r="A204" t="s">
        <v>519</v>
      </c>
      <c r="B204" t="s">
        <v>550</v>
      </c>
      <c r="C204">
        <v>0</v>
      </c>
      <c r="E204">
        <f t="shared" si="6"/>
        <v>0</v>
      </c>
      <c r="F204">
        <v>5209.0140000000001</v>
      </c>
      <c r="G204">
        <v>6.792347407781972E-3</v>
      </c>
      <c r="H204">
        <f t="shared" si="7"/>
        <v>353.81432740000002</v>
      </c>
    </row>
    <row r="205" spans="1:8" x14ac:dyDescent="0.3">
      <c r="A205" t="s">
        <v>519</v>
      </c>
      <c r="B205" t="s">
        <v>2711</v>
      </c>
      <c r="C205">
        <v>0</v>
      </c>
      <c r="E205">
        <f t="shared" si="6"/>
        <v>0</v>
      </c>
      <c r="F205">
        <v>0.390235</v>
      </c>
      <c r="G205">
        <v>1.35</v>
      </c>
      <c r="H205">
        <f t="shared" si="7"/>
        <v>5.2681725000000004</v>
      </c>
    </row>
    <row r="206" spans="1:8" x14ac:dyDescent="0.3">
      <c r="A206" t="s">
        <v>519</v>
      </c>
      <c r="B206" t="s">
        <v>561</v>
      </c>
      <c r="C206">
        <v>0</v>
      </c>
      <c r="E206">
        <f t="shared" si="6"/>
        <v>0</v>
      </c>
      <c r="F206">
        <v>2</v>
      </c>
      <c r="G206">
        <v>0.33</v>
      </c>
      <c r="H206">
        <f t="shared" si="7"/>
        <v>6.6000000000000005</v>
      </c>
    </row>
    <row r="207" spans="1:8" x14ac:dyDescent="0.3">
      <c r="A207" t="s">
        <v>519</v>
      </c>
      <c r="B207" t="s">
        <v>2712</v>
      </c>
      <c r="C207">
        <v>0</v>
      </c>
      <c r="E207">
        <f t="shared" si="6"/>
        <v>0</v>
      </c>
      <c r="F207">
        <v>910.88631599999997</v>
      </c>
      <c r="G207">
        <v>0.24468591773202134</v>
      </c>
      <c r="H207">
        <f t="shared" si="7"/>
        <v>2228.8105417999996</v>
      </c>
    </row>
    <row r="208" spans="1:8" x14ac:dyDescent="0.3">
      <c r="A208" t="s">
        <v>519</v>
      </c>
      <c r="B208" t="s">
        <v>2713</v>
      </c>
      <c r="C208">
        <v>0</v>
      </c>
      <c r="E208">
        <f t="shared" si="6"/>
        <v>0</v>
      </c>
      <c r="F208">
        <v>2411.5100000000002</v>
      </c>
      <c r="G208">
        <v>0.11597529763509169</v>
      </c>
      <c r="H208">
        <f t="shared" si="7"/>
        <v>2796.7559000000001</v>
      </c>
    </row>
    <row r="209" spans="1:8" x14ac:dyDescent="0.3">
      <c r="A209" t="s">
        <v>519</v>
      </c>
      <c r="B209" t="s">
        <v>581</v>
      </c>
      <c r="C209">
        <v>0</v>
      </c>
      <c r="E209">
        <f t="shared" si="6"/>
        <v>0</v>
      </c>
      <c r="F209">
        <v>0.95699999999999996</v>
      </c>
      <c r="G209">
        <v>0.4439080459770115</v>
      </c>
      <c r="H209">
        <f t="shared" si="7"/>
        <v>4.2481999999999998</v>
      </c>
    </row>
    <row r="210" spans="1:8" x14ac:dyDescent="0.3">
      <c r="A210" t="s">
        <v>519</v>
      </c>
      <c r="B210" t="s">
        <v>2714</v>
      </c>
      <c r="C210">
        <v>1028.048</v>
      </c>
      <c r="D210">
        <v>0.27110823619130625</v>
      </c>
      <c r="E210">
        <f t="shared" si="6"/>
        <v>2787.1228000000001</v>
      </c>
      <c r="F210">
        <v>2165.4</v>
      </c>
      <c r="G210">
        <v>0.26343677842430957</v>
      </c>
      <c r="H210">
        <f t="shared" si="7"/>
        <v>5704.4599999999991</v>
      </c>
    </row>
    <row r="211" spans="1:8" x14ac:dyDescent="0.3">
      <c r="A211" t="s">
        <v>519</v>
      </c>
      <c r="B211" t="s">
        <v>2715</v>
      </c>
      <c r="C211">
        <v>0</v>
      </c>
      <c r="E211">
        <f t="shared" si="6"/>
        <v>0</v>
      </c>
      <c r="F211">
        <v>0.11600000000000001</v>
      </c>
      <c r="G211">
        <v>3.16</v>
      </c>
      <c r="H211">
        <f t="shared" si="7"/>
        <v>3.6656000000000004</v>
      </c>
    </row>
    <row r="212" spans="1:8" x14ac:dyDescent="0.3">
      <c r="A212" t="s">
        <v>519</v>
      </c>
      <c r="B212" t="s">
        <v>592</v>
      </c>
      <c r="C212">
        <v>11.131</v>
      </c>
      <c r="D212">
        <v>1.6826646303117418</v>
      </c>
      <c r="E212">
        <f t="shared" si="6"/>
        <v>187.29739999999998</v>
      </c>
      <c r="F212">
        <v>19.954999999999998</v>
      </c>
      <c r="G212">
        <v>1.4756592332748686</v>
      </c>
      <c r="H212">
        <f t="shared" si="7"/>
        <v>294.46780000000001</v>
      </c>
    </row>
    <row r="213" spans="1:8" x14ac:dyDescent="0.3">
      <c r="A213" t="s">
        <v>519</v>
      </c>
      <c r="B213" t="s">
        <v>2716</v>
      </c>
      <c r="C213">
        <v>0</v>
      </c>
      <c r="E213">
        <f t="shared" si="6"/>
        <v>0</v>
      </c>
      <c r="F213">
        <v>0.82555200000000006</v>
      </c>
      <c r="G213">
        <v>0.05</v>
      </c>
      <c r="H213">
        <f t="shared" si="7"/>
        <v>0.41277600000000003</v>
      </c>
    </row>
    <row r="214" spans="1:8" x14ac:dyDescent="0.3">
      <c r="A214" t="s">
        <v>519</v>
      </c>
      <c r="B214" t="s">
        <v>605</v>
      </c>
      <c r="C214">
        <v>0</v>
      </c>
      <c r="E214">
        <f t="shared" si="6"/>
        <v>0</v>
      </c>
      <c r="F214">
        <v>46</v>
      </c>
      <c r="G214">
        <v>0.6631304347826088</v>
      </c>
      <c r="H214">
        <f t="shared" si="7"/>
        <v>305.04000000000008</v>
      </c>
    </row>
    <row r="215" spans="1:8" x14ac:dyDescent="0.3">
      <c r="A215" t="s">
        <v>519</v>
      </c>
      <c r="B215" t="s">
        <v>610</v>
      </c>
      <c r="C215">
        <v>0</v>
      </c>
      <c r="E215">
        <f t="shared" si="6"/>
        <v>0</v>
      </c>
      <c r="F215">
        <v>69.430000000000007</v>
      </c>
      <c r="G215">
        <v>9.5406884632003447E-3</v>
      </c>
      <c r="H215">
        <f t="shared" si="7"/>
        <v>6.6240999999999994</v>
      </c>
    </row>
    <row r="216" spans="1:8" x14ac:dyDescent="0.3">
      <c r="A216" t="s">
        <v>519</v>
      </c>
      <c r="B216" t="s">
        <v>2717</v>
      </c>
      <c r="C216">
        <v>0</v>
      </c>
      <c r="E216">
        <f t="shared" si="6"/>
        <v>0</v>
      </c>
      <c r="F216">
        <v>18.563400000000001</v>
      </c>
      <c r="G216">
        <v>0.67314295872523344</v>
      </c>
      <c r="H216">
        <f t="shared" si="7"/>
        <v>124.95821999999998</v>
      </c>
    </row>
    <row r="217" spans="1:8" x14ac:dyDescent="0.3">
      <c r="A217" t="s">
        <v>519</v>
      </c>
      <c r="B217" t="s">
        <v>2718</v>
      </c>
      <c r="C217">
        <v>0</v>
      </c>
      <c r="E217">
        <f t="shared" si="6"/>
        <v>0</v>
      </c>
      <c r="F217">
        <v>3.86</v>
      </c>
      <c r="G217">
        <v>0.61852849740932636</v>
      </c>
      <c r="H217">
        <f t="shared" si="7"/>
        <v>23.8752</v>
      </c>
    </row>
    <row r="218" spans="1:8" x14ac:dyDescent="0.3">
      <c r="A218" t="s">
        <v>519</v>
      </c>
      <c r="B218" t="s">
        <v>2719</v>
      </c>
      <c r="C218">
        <v>0</v>
      </c>
      <c r="E218">
        <f t="shared" si="6"/>
        <v>0</v>
      </c>
      <c r="F218">
        <v>1.264</v>
      </c>
      <c r="G218">
        <v>0.62572784810126592</v>
      </c>
      <c r="H218">
        <f t="shared" si="7"/>
        <v>7.909200000000002</v>
      </c>
    </row>
    <row r="219" spans="1:8" x14ac:dyDescent="0.3">
      <c r="A219" t="s">
        <v>519</v>
      </c>
      <c r="B219" t="s">
        <v>655</v>
      </c>
      <c r="C219">
        <v>0</v>
      </c>
      <c r="E219">
        <f t="shared" si="6"/>
        <v>0</v>
      </c>
      <c r="F219">
        <v>7.2570000000000006</v>
      </c>
      <c r="G219">
        <v>0.63465894997933026</v>
      </c>
      <c r="H219">
        <f t="shared" si="7"/>
        <v>46.057199999999995</v>
      </c>
    </row>
    <row r="220" spans="1:8" x14ac:dyDescent="0.3">
      <c r="A220" t="s">
        <v>519</v>
      </c>
      <c r="B220" t="s">
        <v>666</v>
      </c>
      <c r="C220">
        <v>38.878</v>
      </c>
      <c r="D220">
        <v>6.8719327125880969E-2</v>
      </c>
      <c r="E220">
        <f t="shared" si="6"/>
        <v>26.716700000000003</v>
      </c>
      <c r="F220">
        <v>81.214999999999989</v>
      </c>
      <c r="G220">
        <v>7.0357938804408063E-2</v>
      </c>
      <c r="H220">
        <f t="shared" si="7"/>
        <v>57.141200000000005</v>
      </c>
    </row>
    <row r="221" spans="1:8" x14ac:dyDescent="0.3">
      <c r="A221" t="s">
        <v>519</v>
      </c>
      <c r="B221" t="s">
        <v>2720</v>
      </c>
      <c r="C221">
        <v>0</v>
      </c>
      <c r="E221">
        <f t="shared" si="6"/>
        <v>0</v>
      </c>
      <c r="F221">
        <v>1.4</v>
      </c>
      <c r="G221">
        <v>0.7</v>
      </c>
      <c r="H221">
        <f t="shared" si="7"/>
        <v>9.7999999999999989</v>
      </c>
    </row>
    <row r="222" spans="1:8" x14ac:dyDescent="0.3">
      <c r="A222" t="s">
        <v>519</v>
      </c>
      <c r="B222" t="s">
        <v>2721</v>
      </c>
      <c r="C222">
        <v>0</v>
      </c>
      <c r="E222">
        <f t="shared" si="6"/>
        <v>0</v>
      </c>
      <c r="F222">
        <v>3.0909999999999997</v>
      </c>
      <c r="G222">
        <v>0.97181494661921708</v>
      </c>
      <c r="H222">
        <f t="shared" si="7"/>
        <v>30.038799999999995</v>
      </c>
    </row>
    <row r="223" spans="1:8" x14ac:dyDescent="0.3">
      <c r="A223" t="s">
        <v>519</v>
      </c>
      <c r="B223" t="s">
        <v>668</v>
      </c>
      <c r="C223">
        <v>0</v>
      </c>
      <c r="E223">
        <f t="shared" si="6"/>
        <v>0</v>
      </c>
      <c r="F223">
        <v>1.2383799999999998</v>
      </c>
      <c r="G223">
        <v>0.94967024661250998</v>
      </c>
      <c r="H223">
        <f t="shared" si="7"/>
        <v>11.7605264</v>
      </c>
    </row>
    <row r="224" spans="1:8" x14ac:dyDescent="0.3">
      <c r="A224" t="s">
        <v>519</v>
      </c>
      <c r="B224" t="s">
        <v>2722</v>
      </c>
      <c r="C224">
        <v>0</v>
      </c>
      <c r="E224">
        <f t="shared" si="6"/>
        <v>0</v>
      </c>
      <c r="F224">
        <v>4.3019999999999996</v>
      </c>
      <c r="G224">
        <v>0.7893723849372386</v>
      </c>
      <c r="H224">
        <f t="shared" si="7"/>
        <v>33.958799999999997</v>
      </c>
    </row>
    <row r="225" spans="1:8" x14ac:dyDescent="0.3">
      <c r="A225" t="s">
        <v>519</v>
      </c>
      <c r="B225" t="s">
        <v>698</v>
      </c>
      <c r="C225">
        <v>0</v>
      </c>
      <c r="E225">
        <f t="shared" si="6"/>
        <v>0</v>
      </c>
      <c r="F225">
        <v>7.8730000000000002</v>
      </c>
      <c r="G225">
        <v>0.58093611075828777</v>
      </c>
      <c r="H225">
        <f t="shared" si="7"/>
        <v>45.737099999999998</v>
      </c>
    </row>
    <row r="226" spans="1:8" x14ac:dyDescent="0.3">
      <c r="A226" t="s">
        <v>519</v>
      </c>
      <c r="B226" t="s">
        <v>2723</v>
      </c>
      <c r="C226">
        <v>0</v>
      </c>
      <c r="E226">
        <f t="shared" si="6"/>
        <v>0</v>
      </c>
      <c r="F226">
        <v>0.2</v>
      </c>
      <c r="G226">
        <v>0.85</v>
      </c>
      <c r="H226">
        <f t="shared" si="7"/>
        <v>1.7000000000000002</v>
      </c>
    </row>
    <row r="227" spans="1:8" x14ac:dyDescent="0.3">
      <c r="A227" t="s">
        <v>519</v>
      </c>
      <c r="B227" t="s">
        <v>699</v>
      </c>
      <c r="C227">
        <v>0</v>
      </c>
      <c r="E227">
        <f t="shared" si="6"/>
        <v>0</v>
      </c>
      <c r="F227">
        <v>33.199999999999996</v>
      </c>
      <c r="G227">
        <v>0.18</v>
      </c>
      <c r="H227">
        <f t="shared" si="7"/>
        <v>59.759999999999991</v>
      </c>
    </row>
    <row r="228" spans="1:8" x14ac:dyDescent="0.3">
      <c r="A228" t="s">
        <v>519</v>
      </c>
      <c r="B228" t="s">
        <v>2724</v>
      </c>
      <c r="C228">
        <v>0</v>
      </c>
      <c r="E228">
        <f t="shared" si="6"/>
        <v>0</v>
      </c>
      <c r="F228">
        <v>5.2889999999999997</v>
      </c>
      <c r="G228">
        <v>0.86812535450935913</v>
      </c>
      <c r="H228">
        <f t="shared" si="7"/>
        <v>45.915150000000004</v>
      </c>
    </row>
    <row r="229" spans="1:8" x14ac:dyDescent="0.3">
      <c r="A229" t="s">
        <v>519</v>
      </c>
      <c r="B229" t="s">
        <v>2725</v>
      </c>
      <c r="C229">
        <v>0</v>
      </c>
      <c r="E229">
        <f t="shared" si="6"/>
        <v>0</v>
      </c>
      <c r="F229">
        <v>56.197999999999993</v>
      </c>
      <c r="G229">
        <v>0.30392573821066554</v>
      </c>
      <c r="H229">
        <f t="shared" si="7"/>
        <v>170.80018635962978</v>
      </c>
    </row>
    <row r="230" spans="1:8" x14ac:dyDescent="0.3">
      <c r="A230" t="s">
        <v>519</v>
      </c>
      <c r="B230" t="s">
        <v>2726</v>
      </c>
      <c r="C230">
        <v>0</v>
      </c>
      <c r="E230">
        <f t="shared" si="6"/>
        <v>0</v>
      </c>
      <c r="F230">
        <v>58.055999999999997</v>
      </c>
      <c r="G230">
        <v>0.31970235634559735</v>
      </c>
      <c r="H230">
        <f t="shared" si="7"/>
        <v>185.60640000000001</v>
      </c>
    </row>
    <row r="231" spans="1:8" x14ac:dyDescent="0.3">
      <c r="A231" t="s">
        <v>519</v>
      </c>
      <c r="B231" t="s">
        <v>722</v>
      </c>
      <c r="C231">
        <v>0</v>
      </c>
      <c r="E231">
        <f t="shared" si="6"/>
        <v>0</v>
      </c>
      <c r="F231">
        <v>1.8</v>
      </c>
      <c r="G231">
        <v>0.47</v>
      </c>
      <c r="H231">
        <f t="shared" si="7"/>
        <v>8.4599999999999991</v>
      </c>
    </row>
    <row r="232" spans="1:8" x14ac:dyDescent="0.3">
      <c r="A232" t="s">
        <v>519</v>
      </c>
      <c r="B232" t="s">
        <v>726</v>
      </c>
      <c r="C232">
        <v>0</v>
      </c>
      <c r="E232">
        <f t="shared" si="6"/>
        <v>0</v>
      </c>
      <c r="F232">
        <v>2.4572249999999998</v>
      </c>
      <c r="G232">
        <v>0.66919188922463357</v>
      </c>
      <c r="H232">
        <f t="shared" si="7"/>
        <v>16.443550399999999</v>
      </c>
    </row>
    <row r="233" spans="1:8" x14ac:dyDescent="0.3">
      <c r="A233" t="s">
        <v>519</v>
      </c>
      <c r="B233" t="s">
        <v>2727</v>
      </c>
      <c r="C233">
        <v>0</v>
      </c>
      <c r="E233">
        <f t="shared" si="6"/>
        <v>0</v>
      </c>
      <c r="F233">
        <v>30.496085000000001</v>
      </c>
      <c r="G233">
        <v>0.16020000000000001</v>
      </c>
      <c r="H233">
        <f t="shared" si="7"/>
        <v>48.854728170000001</v>
      </c>
    </row>
    <row r="234" spans="1:8" x14ac:dyDescent="0.3">
      <c r="A234" t="s">
        <v>519</v>
      </c>
      <c r="B234" t="s">
        <v>733</v>
      </c>
      <c r="C234">
        <v>0</v>
      </c>
      <c r="E234">
        <f t="shared" si="6"/>
        <v>0</v>
      </c>
      <c r="F234">
        <v>9.2609999999999998E-2</v>
      </c>
      <c r="G234">
        <v>0.53</v>
      </c>
      <c r="H234">
        <f t="shared" si="7"/>
        <v>0.49083300000000002</v>
      </c>
    </row>
    <row r="235" spans="1:8" x14ac:dyDescent="0.3">
      <c r="A235" t="s">
        <v>519</v>
      </c>
      <c r="B235" t="s">
        <v>756</v>
      </c>
      <c r="C235">
        <v>11.27</v>
      </c>
      <c r="D235">
        <v>2.7883850931677019</v>
      </c>
      <c r="E235">
        <f t="shared" si="6"/>
        <v>314.25099999999998</v>
      </c>
      <c r="F235">
        <v>34.700000000000003</v>
      </c>
      <c r="G235">
        <v>3.2018731988472617</v>
      </c>
      <c r="H235">
        <f t="shared" si="7"/>
        <v>1111.05</v>
      </c>
    </row>
    <row r="236" spans="1:8" x14ac:dyDescent="0.3">
      <c r="A236" t="s">
        <v>519</v>
      </c>
      <c r="B236" t="s">
        <v>2728</v>
      </c>
      <c r="C236">
        <v>0</v>
      </c>
      <c r="E236">
        <f t="shared" si="6"/>
        <v>0</v>
      </c>
      <c r="F236">
        <v>26.828806999999998</v>
      </c>
      <c r="G236">
        <v>0.88430079313627319</v>
      </c>
      <c r="H236">
        <f t="shared" si="7"/>
        <v>237.24735308999996</v>
      </c>
    </row>
    <row r="237" spans="1:8" x14ac:dyDescent="0.3">
      <c r="A237" t="s">
        <v>519</v>
      </c>
      <c r="B237" t="s">
        <v>2729</v>
      </c>
      <c r="C237">
        <v>0</v>
      </c>
      <c r="E237">
        <f t="shared" si="6"/>
        <v>0</v>
      </c>
      <c r="F237">
        <v>7.4180000000000001</v>
      </c>
      <c r="G237">
        <v>0.59041790239956859</v>
      </c>
      <c r="H237">
        <f t="shared" si="7"/>
        <v>43.797199999999997</v>
      </c>
    </row>
    <row r="238" spans="1:8" x14ac:dyDescent="0.3">
      <c r="A238" t="s">
        <v>519</v>
      </c>
      <c r="B238" t="s">
        <v>769</v>
      </c>
      <c r="C238">
        <v>0</v>
      </c>
      <c r="E238">
        <f t="shared" si="6"/>
        <v>0</v>
      </c>
      <c r="F238">
        <v>151.56119999999999</v>
      </c>
      <c r="G238">
        <v>0.02</v>
      </c>
      <c r="H238">
        <f t="shared" si="7"/>
        <v>30.312239999999999</v>
      </c>
    </row>
    <row r="239" spans="1:8" x14ac:dyDescent="0.3">
      <c r="A239" t="s">
        <v>519</v>
      </c>
      <c r="B239" t="s">
        <v>2730</v>
      </c>
      <c r="C239">
        <v>0</v>
      </c>
      <c r="E239">
        <f t="shared" si="6"/>
        <v>0</v>
      </c>
      <c r="F239">
        <v>0.55579999999999996</v>
      </c>
      <c r="G239">
        <v>5.6171284634760704E-2</v>
      </c>
      <c r="H239">
        <f t="shared" si="7"/>
        <v>0.31219999999999998</v>
      </c>
    </row>
    <row r="240" spans="1:8" x14ac:dyDescent="0.3">
      <c r="A240" t="s">
        <v>519</v>
      </c>
      <c r="B240" t="s">
        <v>2731</v>
      </c>
      <c r="C240">
        <v>11.827999999999999</v>
      </c>
      <c r="D240">
        <v>0.33</v>
      </c>
      <c r="E240">
        <f t="shared" si="6"/>
        <v>39.032399999999996</v>
      </c>
      <c r="F240">
        <v>15.248000000000001</v>
      </c>
      <c r="G240">
        <v>0.35287644281217201</v>
      </c>
      <c r="H240">
        <f t="shared" si="7"/>
        <v>53.806599999999989</v>
      </c>
    </row>
    <row r="241" spans="1:8" x14ac:dyDescent="0.3">
      <c r="A241" t="s">
        <v>519</v>
      </c>
      <c r="B241" t="s">
        <v>2732</v>
      </c>
      <c r="C241">
        <v>0</v>
      </c>
      <c r="E241">
        <f t="shared" si="6"/>
        <v>0</v>
      </c>
      <c r="F241">
        <v>1.8680000000000001</v>
      </c>
      <c r="G241">
        <v>1.3772526966719367</v>
      </c>
      <c r="H241">
        <f t="shared" si="7"/>
        <v>25.727080373831779</v>
      </c>
    </row>
    <row r="242" spans="1:8" x14ac:dyDescent="0.3">
      <c r="A242" t="s">
        <v>519</v>
      </c>
      <c r="B242" t="s">
        <v>2733</v>
      </c>
      <c r="C242">
        <v>0.872</v>
      </c>
      <c r="D242">
        <v>0.7</v>
      </c>
      <c r="E242">
        <f t="shared" si="6"/>
        <v>6.1039999999999992</v>
      </c>
      <c r="F242">
        <v>0.79249999999999998</v>
      </c>
      <c r="G242">
        <v>0.81000000000000016</v>
      </c>
      <c r="H242">
        <f t="shared" si="7"/>
        <v>6.4192500000000008</v>
      </c>
    </row>
    <row r="243" spans="1:8" x14ac:dyDescent="0.3">
      <c r="A243" t="s">
        <v>519</v>
      </c>
      <c r="B243" t="s">
        <v>2734</v>
      </c>
      <c r="C243">
        <v>0.25990000000000002</v>
      </c>
      <c r="D243">
        <v>1.0468064640246248</v>
      </c>
      <c r="E243">
        <f t="shared" si="6"/>
        <v>2.72065</v>
      </c>
      <c r="F243">
        <v>1.3359999999999999</v>
      </c>
      <c r="G243">
        <v>1.5268637724550898</v>
      </c>
      <c r="H243">
        <f t="shared" si="7"/>
        <v>20.398899999999998</v>
      </c>
    </row>
    <row r="244" spans="1:8" x14ac:dyDescent="0.3">
      <c r="A244" t="s">
        <v>519</v>
      </c>
      <c r="B244" t="s">
        <v>784</v>
      </c>
      <c r="C244">
        <v>0</v>
      </c>
      <c r="E244">
        <f t="shared" si="6"/>
        <v>0</v>
      </c>
      <c r="F244">
        <v>2.9250000000000003</v>
      </c>
      <c r="G244">
        <v>0.93466666666666665</v>
      </c>
      <c r="H244">
        <f t="shared" si="7"/>
        <v>27.339000000000002</v>
      </c>
    </row>
    <row r="245" spans="1:8" x14ac:dyDescent="0.3">
      <c r="A245" t="s">
        <v>519</v>
      </c>
      <c r="B245" t="s">
        <v>786</v>
      </c>
      <c r="C245">
        <v>0</v>
      </c>
      <c r="E245">
        <f t="shared" si="6"/>
        <v>0</v>
      </c>
      <c r="F245">
        <v>2.5099999999999998</v>
      </c>
      <c r="G245">
        <v>0.68625498007968144</v>
      </c>
      <c r="H245">
        <f t="shared" si="7"/>
        <v>17.225000000000005</v>
      </c>
    </row>
    <row r="246" spans="1:8" x14ac:dyDescent="0.3">
      <c r="A246" t="s">
        <v>519</v>
      </c>
      <c r="B246" t="s">
        <v>2735</v>
      </c>
      <c r="C246">
        <v>20.77</v>
      </c>
      <c r="D246">
        <v>1.8389118921521426</v>
      </c>
      <c r="E246">
        <f t="shared" si="6"/>
        <v>381.94200000000001</v>
      </c>
      <c r="F246">
        <v>53.93</v>
      </c>
      <c r="G246">
        <v>1.4900092712775821</v>
      </c>
      <c r="H246">
        <f t="shared" si="7"/>
        <v>803.56200000000001</v>
      </c>
    </row>
    <row r="247" spans="1:8" x14ac:dyDescent="0.3">
      <c r="A247" t="s">
        <v>519</v>
      </c>
      <c r="B247" t="s">
        <v>2736</v>
      </c>
      <c r="C247">
        <v>61.699999999999996</v>
      </c>
      <c r="D247">
        <v>1.3987196110210696</v>
      </c>
      <c r="E247">
        <f t="shared" si="6"/>
        <v>863.00999999999988</v>
      </c>
      <c r="F247">
        <v>61.699999999999996</v>
      </c>
      <c r="G247">
        <v>1.3987196110210696</v>
      </c>
      <c r="H247">
        <f t="shared" si="7"/>
        <v>863.00999999999988</v>
      </c>
    </row>
    <row r="248" spans="1:8" x14ac:dyDescent="0.3">
      <c r="A248" t="s">
        <v>519</v>
      </c>
      <c r="B248" t="s">
        <v>2737</v>
      </c>
      <c r="C248">
        <v>0</v>
      </c>
      <c r="E248">
        <f t="shared" si="6"/>
        <v>0</v>
      </c>
      <c r="F248">
        <v>0.66100000000000003</v>
      </c>
      <c r="G248">
        <v>0.56999999999999995</v>
      </c>
      <c r="H248">
        <f t="shared" si="7"/>
        <v>3.7677</v>
      </c>
    </row>
    <row r="249" spans="1:8" x14ac:dyDescent="0.3">
      <c r="A249" t="s">
        <v>519</v>
      </c>
      <c r="B249" t="s">
        <v>2738</v>
      </c>
      <c r="C249">
        <v>0</v>
      </c>
      <c r="E249">
        <f t="shared" si="6"/>
        <v>0</v>
      </c>
      <c r="F249">
        <v>2.1500000000000004</v>
      </c>
      <c r="G249">
        <v>1.2439534883720929</v>
      </c>
      <c r="H249">
        <f t="shared" si="7"/>
        <v>26.745000000000001</v>
      </c>
    </row>
    <row r="250" spans="1:8" x14ac:dyDescent="0.3">
      <c r="A250" t="s">
        <v>519</v>
      </c>
      <c r="B250" t="s">
        <v>2739</v>
      </c>
      <c r="C250">
        <v>0.76096000000000008</v>
      </c>
      <c r="D250">
        <v>2.1017069753994959</v>
      </c>
      <c r="E250">
        <f t="shared" si="6"/>
        <v>15.993149400000007</v>
      </c>
      <c r="F250">
        <v>12.31096</v>
      </c>
      <c r="G250">
        <v>0.64075546829816687</v>
      </c>
      <c r="H250">
        <f t="shared" si="7"/>
        <v>78.883149399999994</v>
      </c>
    </row>
    <row r="251" spans="1:8" x14ac:dyDescent="0.3">
      <c r="A251" t="s">
        <v>519</v>
      </c>
      <c r="B251" t="s">
        <v>2740</v>
      </c>
      <c r="C251">
        <v>0</v>
      </c>
      <c r="E251">
        <f t="shared" si="6"/>
        <v>0</v>
      </c>
      <c r="F251">
        <v>0.22</v>
      </c>
      <c r="G251">
        <v>2.4309090909090907</v>
      </c>
      <c r="H251">
        <f t="shared" si="7"/>
        <v>5.347999999999999</v>
      </c>
    </row>
    <row r="252" spans="1:8" x14ac:dyDescent="0.3">
      <c r="A252" t="s">
        <v>519</v>
      </c>
      <c r="B252" t="s">
        <v>2741</v>
      </c>
      <c r="C252">
        <v>0</v>
      </c>
      <c r="E252">
        <f t="shared" si="6"/>
        <v>0</v>
      </c>
      <c r="F252">
        <v>2.3600000000000003</v>
      </c>
      <c r="G252">
        <v>1.0179661016949151</v>
      </c>
      <c r="H252">
        <f t="shared" si="7"/>
        <v>24.024000000000001</v>
      </c>
    </row>
    <row r="253" spans="1:8" x14ac:dyDescent="0.3">
      <c r="A253" t="s">
        <v>519</v>
      </c>
      <c r="B253" t="s">
        <v>2742</v>
      </c>
      <c r="C253">
        <v>0</v>
      </c>
      <c r="E253">
        <f t="shared" si="6"/>
        <v>0</v>
      </c>
      <c r="F253">
        <v>0.35099999999999998</v>
      </c>
      <c r="G253">
        <v>0.58803418803418805</v>
      </c>
      <c r="H253">
        <f t="shared" si="7"/>
        <v>2.0640000000000001</v>
      </c>
    </row>
    <row r="254" spans="1:8" x14ac:dyDescent="0.3">
      <c r="A254" t="s">
        <v>519</v>
      </c>
      <c r="B254" t="s">
        <v>2743</v>
      </c>
      <c r="C254">
        <v>0</v>
      </c>
      <c r="E254">
        <f t="shared" si="6"/>
        <v>0</v>
      </c>
      <c r="F254">
        <v>7.4399999999999995</v>
      </c>
      <c r="G254">
        <v>0.67852150537634415</v>
      </c>
      <c r="H254">
        <f t="shared" si="7"/>
        <v>50.482000000000006</v>
      </c>
    </row>
    <row r="255" spans="1:8" x14ac:dyDescent="0.3">
      <c r="A255" t="s">
        <v>519</v>
      </c>
      <c r="B255" t="s">
        <v>2744</v>
      </c>
      <c r="C255">
        <v>0</v>
      </c>
      <c r="E255">
        <f t="shared" si="6"/>
        <v>0</v>
      </c>
      <c r="F255">
        <v>14.2</v>
      </c>
      <c r="G255">
        <v>2.5</v>
      </c>
      <c r="H255">
        <f t="shared" si="7"/>
        <v>355</v>
      </c>
    </row>
    <row r="256" spans="1:8" x14ac:dyDescent="0.3">
      <c r="A256" t="s">
        <v>519</v>
      </c>
      <c r="B256" t="s">
        <v>2745</v>
      </c>
      <c r="C256">
        <v>0</v>
      </c>
      <c r="E256">
        <f t="shared" si="6"/>
        <v>0</v>
      </c>
      <c r="F256">
        <v>10.55</v>
      </c>
      <c r="G256">
        <v>0.43672985781990525</v>
      </c>
      <c r="H256">
        <f t="shared" si="7"/>
        <v>46.07500000000001</v>
      </c>
    </row>
    <row r="257" spans="1:8" x14ac:dyDescent="0.3">
      <c r="A257" t="s">
        <v>519</v>
      </c>
      <c r="B257" t="s">
        <v>2746</v>
      </c>
      <c r="C257">
        <v>0</v>
      </c>
      <c r="E257">
        <f t="shared" si="6"/>
        <v>0</v>
      </c>
      <c r="F257">
        <v>0.453592</v>
      </c>
      <c r="G257">
        <v>0.5</v>
      </c>
      <c r="H257">
        <f t="shared" si="7"/>
        <v>2.26796</v>
      </c>
    </row>
    <row r="258" spans="1:8" x14ac:dyDescent="0.3">
      <c r="A258" t="s">
        <v>519</v>
      </c>
      <c r="B258" t="s">
        <v>2747</v>
      </c>
      <c r="C258">
        <v>0</v>
      </c>
      <c r="E258">
        <f t="shared" ref="E258:E321" si="8">C258*D258*10</f>
        <v>0</v>
      </c>
      <c r="F258">
        <v>3.19</v>
      </c>
      <c r="G258">
        <v>0.92</v>
      </c>
      <c r="H258">
        <f t="shared" ref="H258:H321" si="9">F258*G258*10</f>
        <v>29.347999999999999</v>
      </c>
    </row>
    <row r="259" spans="1:8" x14ac:dyDescent="0.3">
      <c r="A259" t="s">
        <v>519</v>
      </c>
      <c r="B259" t="s">
        <v>818</v>
      </c>
      <c r="C259">
        <v>15.965999999999999</v>
      </c>
      <c r="D259">
        <v>1.6665157209069272</v>
      </c>
      <c r="E259">
        <f t="shared" si="8"/>
        <v>266.07589999999999</v>
      </c>
      <c r="F259">
        <v>15.965999999999999</v>
      </c>
      <c r="G259">
        <v>1.6665157209069272</v>
      </c>
      <c r="H259">
        <f t="shared" si="9"/>
        <v>266.07589999999999</v>
      </c>
    </row>
    <row r="260" spans="1:8" x14ac:dyDescent="0.3">
      <c r="A260" t="s">
        <v>519</v>
      </c>
      <c r="B260" t="s">
        <v>821</v>
      </c>
      <c r="C260">
        <v>0</v>
      </c>
      <c r="E260">
        <f t="shared" si="8"/>
        <v>0</v>
      </c>
      <c r="F260">
        <v>10.354000000000001</v>
      </c>
      <c r="G260">
        <v>0.18838902839482327</v>
      </c>
      <c r="H260">
        <f t="shared" si="9"/>
        <v>19.505800000000004</v>
      </c>
    </row>
    <row r="261" spans="1:8" x14ac:dyDescent="0.3">
      <c r="A261" t="s">
        <v>519</v>
      </c>
      <c r="B261" t="s">
        <v>2748</v>
      </c>
      <c r="C261">
        <v>0</v>
      </c>
      <c r="E261">
        <f t="shared" si="8"/>
        <v>0</v>
      </c>
      <c r="F261">
        <v>2215.42</v>
      </c>
      <c r="G261">
        <v>0.22002126007709599</v>
      </c>
      <c r="H261">
        <f t="shared" si="9"/>
        <v>4874.3950000000004</v>
      </c>
    </row>
    <row r="262" spans="1:8" x14ac:dyDescent="0.3">
      <c r="A262" t="s">
        <v>519</v>
      </c>
      <c r="B262" t="s">
        <v>840</v>
      </c>
      <c r="C262">
        <v>31</v>
      </c>
      <c r="D262">
        <v>2.12</v>
      </c>
      <c r="E262">
        <f t="shared" si="8"/>
        <v>657.2</v>
      </c>
      <c r="F262">
        <v>31</v>
      </c>
      <c r="G262">
        <v>2.12</v>
      </c>
      <c r="H262">
        <f t="shared" si="9"/>
        <v>657.2</v>
      </c>
    </row>
    <row r="263" spans="1:8" x14ac:dyDescent="0.3">
      <c r="A263" t="s">
        <v>519</v>
      </c>
      <c r="B263" t="s">
        <v>843</v>
      </c>
      <c r="C263">
        <v>0</v>
      </c>
      <c r="E263">
        <f t="shared" si="8"/>
        <v>0</v>
      </c>
      <c r="F263">
        <v>0.696689</v>
      </c>
      <c r="G263">
        <v>3.3138918513138577E-2</v>
      </c>
      <c r="H263">
        <f t="shared" si="9"/>
        <v>0.2308752</v>
      </c>
    </row>
    <row r="264" spans="1:8" x14ac:dyDescent="0.3">
      <c r="A264" t="s">
        <v>519</v>
      </c>
      <c r="B264" t="s">
        <v>844</v>
      </c>
      <c r="C264">
        <v>0</v>
      </c>
      <c r="E264">
        <f t="shared" si="8"/>
        <v>0</v>
      </c>
      <c r="F264">
        <v>431.5</v>
      </c>
      <c r="G264">
        <v>0.27068597914252607</v>
      </c>
      <c r="H264">
        <f t="shared" si="9"/>
        <v>1168.01</v>
      </c>
    </row>
    <row r="265" spans="1:8" x14ac:dyDescent="0.3">
      <c r="A265" t="s">
        <v>519</v>
      </c>
      <c r="B265" t="s">
        <v>845</v>
      </c>
      <c r="C265">
        <v>0</v>
      </c>
      <c r="E265">
        <f t="shared" si="8"/>
        <v>0</v>
      </c>
      <c r="F265">
        <v>0.17239599999999999</v>
      </c>
      <c r="G265">
        <v>0.62</v>
      </c>
      <c r="H265">
        <f t="shared" si="9"/>
        <v>1.0688552</v>
      </c>
    </row>
    <row r="266" spans="1:8" x14ac:dyDescent="0.3">
      <c r="A266" t="s">
        <v>519</v>
      </c>
      <c r="B266" t="s">
        <v>2749</v>
      </c>
      <c r="C266">
        <v>0</v>
      </c>
      <c r="E266">
        <f t="shared" si="8"/>
        <v>0</v>
      </c>
      <c r="F266">
        <v>1.01</v>
      </c>
      <c r="G266">
        <v>1.2</v>
      </c>
      <c r="H266">
        <f t="shared" si="9"/>
        <v>12.12</v>
      </c>
    </row>
    <row r="267" spans="1:8" x14ac:dyDescent="0.3">
      <c r="A267" t="s">
        <v>519</v>
      </c>
      <c r="B267" t="s">
        <v>854</v>
      </c>
      <c r="C267">
        <v>0</v>
      </c>
      <c r="E267">
        <f t="shared" si="8"/>
        <v>0</v>
      </c>
      <c r="F267">
        <v>1.69</v>
      </c>
      <c r="G267">
        <v>0.55000000000000004</v>
      </c>
      <c r="H267">
        <f t="shared" si="9"/>
        <v>9.2949999999999999</v>
      </c>
    </row>
    <row r="268" spans="1:8" x14ac:dyDescent="0.3">
      <c r="A268" t="s">
        <v>944</v>
      </c>
      <c r="B268" t="s">
        <v>2750</v>
      </c>
      <c r="C268">
        <v>0</v>
      </c>
      <c r="E268">
        <f t="shared" si="8"/>
        <v>0</v>
      </c>
      <c r="F268">
        <v>3.8</v>
      </c>
      <c r="G268">
        <v>1.03</v>
      </c>
      <c r="H268">
        <f t="shared" si="9"/>
        <v>39.14</v>
      </c>
    </row>
    <row r="269" spans="1:8" x14ac:dyDescent="0.3">
      <c r="A269" t="s">
        <v>944</v>
      </c>
      <c r="B269" t="s">
        <v>2751</v>
      </c>
      <c r="C269">
        <v>0</v>
      </c>
      <c r="E269">
        <f t="shared" si="8"/>
        <v>0</v>
      </c>
      <c r="F269">
        <v>35</v>
      </c>
      <c r="G269">
        <v>0.6</v>
      </c>
      <c r="H269">
        <f t="shared" si="9"/>
        <v>210</v>
      </c>
    </row>
    <row r="270" spans="1:8" x14ac:dyDescent="0.3">
      <c r="A270" t="s">
        <v>944</v>
      </c>
      <c r="B270" t="s">
        <v>2752</v>
      </c>
      <c r="C270">
        <v>0</v>
      </c>
      <c r="E270">
        <f t="shared" si="8"/>
        <v>0</v>
      </c>
      <c r="F270">
        <v>8.9</v>
      </c>
      <c r="G270">
        <v>2.2999999999999998</v>
      </c>
      <c r="H270">
        <f t="shared" si="9"/>
        <v>204.7</v>
      </c>
    </row>
    <row r="271" spans="1:8" x14ac:dyDescent="0.3">
      <c r="A271" t="s">
        <v>944</v>
      </c>
      <c r="B271" t="s">
        <v>982</v>
      </c>
      <c r="C271">
        <v>29.758687999999999</v>
      </c>
      <c r="D271">
        <v>0.49</v>
      </c>
      <c r="E271">
        <f t="shared" si="8"/>
        <v>145.81757119999997</v>
      </c>
      <c r="F271">
        <v>79.165654000000004</v>
      </c>
      <c r="G271">
        <v>0.45</v>
      </c>
      <c r="H271">
        <f t="shared" si="9"/>
        <v>356.24544300000002</v>
      </c>
    </row>
    <row r="272" spans="1:8" x14ac:dyDescent="0.3">
      <c r="A272" t="s">
        <v>944</v>
      </c>
      <c r="B272" t="s">
        <v>2753</v>
      </c>
      <c r="C272">
        <v>0</v>
      </c>
      <c r="E272">
        <f t="shared" si="8"/>
        <v>0</v>
      </c>
      <c r="F272">
        <v>80</v>
      </c>
      <c r="G272">
        <v>0.54</v>
      </c>
      <c r="H272">
        <f t="shared" si="9"/>
        <v>432</v>
      </c>
    </row>
    <row r="273" spans="1:8" x14ac:dyDescent="0.3">
      <c r="A273" t="s">
        <v>944</v>
      </c>
      <c r="B273" t="s">
        <v>2754</v>
      </c>
      <c r="C273">
        <v>0</v>
      </c>
      <c r="E273">
        <f t="shared" si="8"/>
        <v>0</v>
      </c>
      <c r="F273">
        <v>34</v>
      </c>
      <c r="G273">
        <v>0.17</v>
      </c>
      <c r="H273">
        <f t="shared" si="9"/>
        <v>57.800000000000004</v>
      </c>
    </row>
    <row r="274" spans="1:8" x14ac:dyDescent="0.3">
      <c r="A274" t="s">
        <v>944</v>
      </c>
      <c r="B274" t="s">
        <v>990</v>
      </c>
      <c r="C274">
        <v>0</v>
      </c>
      <c r="E274">
        <f t="shared" si="8"/>
        <v>0</v>
      </c>
      <c r="F274">
        <v>361.91356846301909</v>
      </c>
      <c r="G274">
        <v>1.18</v>
      </c>
      <c r="H274">
        <f t="shared" si="9"/>
        <v>4270.580107863625</v>
      </c>
    </row>
    <row r="275" spans="1:8" x14ac:dyDescent="0.3">
      <c r="A275" t="s">
        <v>944</v>
      </c>
      <c r="B275" t="s">
        <v>992</v>
      </c>
      <c r="C275">
        <v>19.473970000000001</v>
      </c>
      <c r="D275">
        <v>0.62</v>
      </c>
      <c r="E275">
        <f t="shared" si="8"/>
        <v>120.738614</v>
      </c>
      <c r="F275">
        <v>29.825994000000001</v>
      </c>
      <c r="G275">
        <v>0.56000000000000005</v>
      </c>
      <c r="H275">
        <f t="shared" si="9"/>
        <v>167.0255664</v>
      </c>
    </row>
    <row r="276" spans="1:8" x14ac:dyDescent="0.3">
      <c r="A276" t="s">
        <v>944</v>
      </c>
      <c r="B276" t="s">
        <v>2755</v>
      </c>
      <c r="C276">
        <v>0</v>
      </c>
      <c r="E276">
        <f t="shared" si="8"/>
        <v>0</v>
      </c>
      <c r="F276">
        <v>3</v>
      </c>
      <c r="G276">
        <v>1</v>
      </c>
      <c r="H276">
        <f t="shared" si="9"/>
        <v>30</v>
      </c>
    </row>
    <row r="277" spans="1:8" x14ac:dyDescent="0.3">
      <c r="A277" t="s">
        <v>944</v>
      </c>
      <c r="B277" t="s">
        <v>2756</v>
      </c>
      <c r="C277">
        <v>0</v>
      </c>
      <c r="E277">
        <f t="shared" si="8"/>
        <v>0</v>
      </c>
      <c r="F277">
        <v>1.2</v>
      </c>
      <c r="G277">
        <v>0.83</v>
      </c>
      <c r="H277">
        <f t="shared" si="9"/>
        <v>9.9599999999999991</v>
      </c>
    </row>
    <row r="278" spans="1:8" x14ac:dyDescent="0.3">
      <c r="A278" t="s">
        <v>944</v>
      </c>
      <c r="B278" t="s">
        <v>2757</v>
      </c>
      <c r="C278">
        <v>0</v>
      </c>
      <c r="E278">
        <f t="shared" si="8"/>
        <v>0</v>
      </c>
      <c r="F278">
        <v>8.3000000000000007</v>
      </c>
      <c r="G278">
        <v>0.6</v>
      </c>
      <c r="H278">
        <f t="shared" si="9"/>
        <v>49.800000000000004</v>
      </c>
    </row>
    <row r="279" spans="1:8" x14ac:dyDescent="0.3">
      <c r="A279" t="s">
        <v>944</v>
      </c>
      <c r="B279" t="s">
        <v>2758</v>
      </c>
      <c r="C279">
        <v>0</v>
      </c>
      <c r="E279">
        <f t="shared" si="8"/>
        <v>0</v>
      </c>
      <c r="F279">
        <v>157</v>
      </c>
      <c r="G279">
        <v>0.64</v>
      </c>
      <c r="H279">
        <f t="shared" si="9"/>
        <v>1004.8000000000001</v>
      </c>
    </row>
    <row r="280" spans="1:8" x14ac:dyDescent="0.3">
      <c r="A280" t="s">
        <v>944</v>
      </c>
      <c r="B280" t="s">
        <v>2759</v>
      </c>
      <c r="C280">
        <v>0</v>
      </c>
      <c r="E280">
        <f t="shared" si="8"/>
        <v>0</v>
      </c>
      <c r="F280">
        <v>90</v>
      </c>
      <c r="G280">
        <v>0.45</v>
      </c>
      <c r="H280">
        <f t="shared" si="9"/>
        <v>405</v>
      </c>
    </row>
    <row r="281" spans="1:8" x14ac:dyDescent="0.3">
      <c r="A281" t="s">
        <v>944</v>
      </c>
      <c r="B281" t="s">
        <v>2760</v>
      </c>
      <c r="C281">
        <v>0</v>
      </c>
      <c r="E281">
        <f t="shared" si="8"/>
        <v>0</v>
      </c>
      <c r="F281">
        <v>96</v>
      </c>
      <c r="G281">
        <v>0.34999999999999992</v>
      </c>
      <c r="H281">
        <f t="shared" si="9"/>
        <v>335.99999999999994</v>
      </c>
    </row>
    <row r="282" spans="1:8" x14ac:dyDescent="0.3">
      <c r="A282" t="s">
        <v>944</v>
      </c>
      <c r="B282" t="s">
        <v>2761</v>
      </c>
      <c r="C282">
        <v>0</v>
      </c>
      <c r="E282">
        <f t="shared" si="8"/>
        <v>0</v>
      </c>
      <c r="F282">
        <v>6.7</v>
      </c>
      <c r="G282">
        <v>0.23</v>
      </c>
      <c r="H282">
        <f t="shared" si="9"/>
        <v>15.410000000000002</v>
      </c>
    </row>
    <row r="283" spans="1:8" x14ac:dyDescent="0.3">
      <c r="A283" t="s">
        <v>1074</v>
      </c>
      <c r="B283" t="s">
        <v>2762</v>
      </c>
      <c r="C283">
        <v>37.200000000000003</v>
      </c>
      <c r="D283">
        <v>1.2376344086021505</v>
      </c>
      <c r="E283">
        <f t="shared" si="8"/>
        <v>460.4</v>
      </c>
      <c r="F283">
        <v>266</v>
      </c>
      <c r="G283">
        <v>0.86203007518796992</v>
      </c>
      <c r="H283">
        <f t="shared" si="9"/>
        <v>2293</v>
      </c>
    </row>
    <row r="284" spans="1:8" x14ac:dyDescent="0.3">
      <c r="A284" t="s">
        <v>1136</v>
      </c>
      <c r="B284" t="s">
        <v>1135</v>
      </c>
      <c r="C284">
        <v>0</v>
      </c>
      <c r="E284">
        <f t="shared" si="8"/>
        <v>0</v>
      </c>
      <c r="F284">
        <v>40.639000000000003</v>
      </c>
      <c r="G284">
        <v>0.24</v>
      </c>
      <c r="H284">
        <f t="shared" si="9"/>
        <v>97.533600000000007</v>
      </c>
    </row>
    <row r="285" spans="1:8" x14ac:dyDescent="0.3">
      <c r="A285" t="s">
        <v>1136</v>
      </c>
      <c r="B285" t="s">
        <v>2763</v>
      </c>
      <c r="C285">
        <v>0</v>
      </c>
      <c r="E285">
        <f t="shared" si="8"/>
        <v>0</v>
      </c>
      <c r="F285">
        <v>293</v>
      </c>
      <c r="G285">
        <v>1.46</v>
      </c>
      <c r="H285">
        <f t="shared" si="9"/>
        <v>4277.7999999999993</v>
      </c>
    </row>
    <row r="286" spans="1:8" x14ac:dyDescent="0.3">
      <c r="A286" t="s">
        <v>1138</v>
      </c>
      <c r="B286" t="s">
        <v>2764</v>
      </c>
      <c r="C286">
        <v>0</v>
      </c>
      <c r="E286">
        <f t="shared" si="8"/>
        <v>0</v>
      </c>
      <c r="F286">
        <v>44.8</v>
      </c>
      <c r="G286">
        <v>1.1100000000000001</v>
      </c>
      <c r="H286">
        <f t="shared" si="9"/>
        <v>497.28000000000003</v>
      </c>
    </row>
    <row r="287" spans="1:8" x14ac:dyDescent="0.3">
      <c r="A287" t="s">
        <v>1138</v>
      </c>
      <c r="B287" t="s">
        <v>2765</v>
      </c>
      <c r="C287">
        <v>9.6000000000000014</v>
      </c>
      <c r="D287">
        <v>1.1029166666666665</v>
      </c>
      <c r="E287">
        <f t="shared" si="8"/>
        <v>105.88000000000001</v>
      </c>
      <c r="F287">
        <v>54.629999999999995</v>
      </c>
      <c r="G287">
        <v>0.99030752333882477</v>
      </c>
      <c r="H287">
        <f t="shared" si="9"/>
        <v>541.00499999999988</v>
      </c>
    </row>
    <row r="288" spans="1:8" x14ac:dyDescent="0.3">
      <c r="A288" t="s">
        <v>1138</v>
      </c>
      <c r="B288" t="s">
        <v>2766</v>
      </c>
      <c r="C288">
        <v>34</v>
      </c>
      <c r="D288">
        <v>1.1777058823529409</v>
      </c>
      <c r="E288">
        <f t="shared" si="8"/>
        <v>400.41999999999996</v>
      </c>
      <c r="F288">
        <v>90.03</v>
      </c>
      <c r="G288">
        <v>1.0193768743752083</v>
      </c>
      <c r="H288">
        <f t="shared" si="9"/>
        <v>917.745</v>
      </c>
    </row>
    <row r="289" spans="1:8" x14ac:dyDescent="0.3">
      <c r="A289" t="s">
        <v>1138</v>
      </c>
      <c r="B289" t="s">
        <v>2767</v>
      </c>
      <c r="C289">
        <v>9.9</v>
      </c>
      <c r="D289">
        <v>1.1734343434343435</v>
      </c>
      <c r="E289">
        <f t="shared" si="8"/>
        <v>116.17000000000002</v>
      </c>
      <c r="F289">
        <v>47.139999999999993</v>
      </c>
      <c r="G289">
        <v>0.92213831141281299</v>
      </c>
      <c r="H289">
        <f t="shared" si="9"/>
        <v>434.69600000000003</v>
      </c>
    </row>
    <row r="290" spans="1:8" x14ac:dyDescent="0.3">
      <c r="A290" t="s">
        <v>1138</v>
      </c>
      <c r="B290" t="s">
        <v>2768</v>
      </c>
      <c r="C290">
        <v>0</v>
      </c>
      <c r="E290">
        <f t="shared" si="8"/>
        <v>0</v>
      </c>
      <c r="F290">
        <v>200</v>
      </c>
      <c r="G290">
        <v>1</v>
      </c>
      <c r="H290">
        <f t="shared" si="9"/>
        <v>2000</v>
      </c>
    </row>
    <row r="291" spans="1:8" x14ac:dyDescent="0.3">
      <c r="A291" t="s">
        <v>1138</v>
      </c>
      <c r="B291" t="s">
        <v>2769</v>
      </c>
      <c r="C291">
        <v>0</v>
      </c>
      <c r="E291">
        <f t="shared" si="8"/>
        <v>0</v>
      </c>
      <c r="F291">
        <v>400</v>
      </c>
      <c r="G291">
        <v>1.1000000000000001</v>
      </c>
      <c r="H291">
        <f t="shared" si="9"/>
        <v>4400.0000000000009</v>
      </c>
    </row>
    <row r="292" spans="1:8" x14ac:dyDescent="0.3">
      <c r="A292" t="s">
        <v>1138</v>
      </c>
      <c r="B292" t="s">
        <v>2770</v>
      </c>
      <c r="C292">
        <v>0</v>
      </c>
      <c r="E292">
        <f t="shared" si="8"/>
        <v>0</v>
      </c>
      <c r="F292">
        <v>310</v>
      </c>
      <c r="G292">
        <v>1.3</v>
      </c>
      <c r="H292">
        <f t="shared" si="9"/>
        <v>4030</v>
      </c>
    </row>
    <row r="293" spans="1:8" x14ac:dyDescent="0.3">
      <c r="A293" t="s">
        <v>1138</v>
      </c>
      <c r="B293" t="s">
        <v>1536</v>
      </c>
      <c r="C293">
        <v>0</v>
      </c>
      <c r="E293">
        <f t="shared" si="8"/>
        <v>0</v>
      </c>
      <c r="F293">
        <v>234</v>
      </c>
      <c r="G293">
        <v>1.3</v>
      </c>
      <c r="H293">
        <f t="shared" si="9"/>
        <v>3042</v>
      </c>
    </row>
    <row r="294" spans="1:8" x14ac:dyDescent="0.3">
      <c r="A294" t="s">
        <v>1138</v>
      </c>
      <c r="B294" t="s">
        <v>2771</v>
      </c>
      <c r="C294">
        <v>0</v>
      </c>
      <c r="E294">
        <f t="shared" si="8"/>
        <v>0</v>
      </c>
      <c r="F294">
        <v>22.6</v>
      </c>
      <c r="G294">
        <v>1.27</v>
      </c>
      <c r="H294">
        <f t="shared" si="9"/>
        <v>287.02000000000004</v>
      </c>
    </row>
    <row r="295" spans="1:8" x14ac:dyDescent="0.3">
      <c r="A295" s="164" t="s">
        <v>1163</v>
      </c>
      <c r="B295" t="s">
        <v>2772</v>
      </c>
      <c r="C295">
        <v>0</v>
      </c>
      <c r="E295">
        <f t="shared" si="8"/>
        <v>0</v>
      </c>
      <c r="F295">
        <v>6.2</v>
      </c>
      <c r="G295">
        <v>1.4951612903225806</v>
      </c>
      <c r="H295">
        <f t="shared" si="9"/>
        <v>92.699999999999989</v>
      </c>
    </row>
    <row r="296" spans="1:8" x14ac:dyDescent="0.3">
      <c r="A296" s="164" t="s">
        <v>1163</v>
      </c>
      <c r="B296" t="s">
        <v>2773</v>
      </c>
      <c r="C296">
        <v>71.2</v>
      </c>
      <c r="D296">
        <v>1.309550561797753</v>
      </c>
      <c r="E296">
        <f t="shared" si="8"/>
        <v>932.40000000000009</v>
      </c>
      <c r="F296">
        <v>76.5</v>
      </c>
      <c r="G296">
        <v>1.4634379084967322</v>
      </c>
      <c r="H296">
        <f t="shared" si="9"/>
        <v>1119.5300000000002</v>
      </c>
    </row>
    <row r="297" spans="1:8" x14ac:dyDescent="0.3">
      <c r="A297" t="s">
        <v>1204</v>
      </c>
      <c r="B297" t="s">
        <v>2774</v>
      </c>
      <c r="C297">
        <v>0</v>
      </c>
      <c r="E297">
        <f t="shared" si="8"/>
        <v>0</v>
      </c>
      <c r="F297">
        <v>17</v>
      </c>
      <c r="G297">
        <v>1.3</v>
      </c>
      <c r="H297">
        <f t="shared" si="9"/>
        <v>221</v>
      </c>
    </row>
    <row r="298" spans="1:8" x14ac:dyDescent="0.3">
      <c r="A298" t="s">
        <v>1211</v>
      </c>
      <c r="B298" t="s">
        <v>2775</v>
      </c>
      <c r="C298">
        <v>0</v>
      </c>
      <c r="E298">
        <f t="shared" si="8"/>
        <v>0</v>
      </c>
      <c r="F298">
        <v>0.02</v>
      </c>
      <c r="G298">
        <v>1.25</v>
      </c>
      <c r="H298">
        <f t="shared" si="9"/>
        <v>0.25</v>
      </c>
    </row>
    <row r="299" spans="1:8" x14ac:dyDescent="0.3">
      <c r="A299" t="s">
        <v>1211</v>
      </c>
      <c r="B299" t="s">
        <v>1212</v>
      </c>
      <c r="C299">
        <v>0</v>
      </c>
      <c r="E299">
        <f t="shared" si="8"/>
        <v>0</v>
      </c>
      <c r="F299">
        <v>208.5</v>
      </c>
      <c r="G299">
        <v>9.6647482014388511E-2</v>
      </c>
      <c r="H299">
        <f t="shared" si="9"/>
        <v>201.51000000000005</v>
      </c>
    </row>
    <row r="300" spans="1:8" x14ac:dyDescent="0.3">
      <c r="A300" t="s">
        <v>1211</v>
      </c>
      <c r="B300" t="s">
        <v>1216</v>
      </c>
      <c r="C300">
        <v>0</v>
      </c>
      <c r="E300">
        <f t="shared" si="8"/>
        <v>0</v>
      </c>
      <c r="F300">
        <v>23.2</v>
      </c>
      <c r="G300">
        <v>0.14000000000000001</v>
      </c>
      <c r="H300">
        <f t="shared" si="9"/>
        <v>32.480000000000004</v>
      </c>
    </row>
    <row r="301" spans="1:8" x14ac:dyDescent="0.3">
      <c r="A301" t="s">
        <v>1211</v>
      </c>
      <c r="B301" t="s">
        <v>1218</v>
      </c>
      <c r="C301">
        <v>1.6560000000000001</v>
      </c>
      <c r="D301">
        <v>0.46359299516908203</v>
      </c>
      <c r="E301">
        <f t="shared" si="8"/>
        <v>7.6770999999999994</v>
      </c>
      <c r="F301">
        <v>4.72</v>
      </c>
      <c r="G301">
        <v>0.51397881355932207</v>
      </c>
      <c r="H301">
        <f t="shared" si="9"/>
        <v>24.259799999999998</v>
      </c>
    </row>
    <row r="302" spans="1:8" x14ac:dyDescent="0.3">
      <c r="A302" t="s">
        <v>1211</v>
      </c>
      <c r="B302" t="s">
        <v>2776</v>
      </c>
      <c r="C302">
        <v>0</v>
      </c>
      <c r="E302">
        <f t="shared" si="8"/>
        <v>0</v>
      </c>
      <c r="F302">
        <v>1.2669999999999999</v>
      </c>
      <c r="G302">
        <v>0.42999999999999994</v>
      </c>
      <c r="H302">
        <f t="shared" si="9"/>
        <v>5.4480999999999993</v>
      </c>
    </row>
    <row r="303" spans="1:8" x14ac:dyDescent="0.3">
      <c r="A303" t="s">
        <v>1211</v>
      </c>
      <c r="B303" t="s">
        <v>2777</v>
      </c>
      <c r="C303">
        <v>0</v>
      </c>
      <c r="E303">
        <f t="shared" si="8"/>
        <v>0</v>
      </c>
      <c r="F303">
        <v>0.21</v>
      </c>
      <c r="G303">
        <v>0.37</v>
      </c>
      <c r="H303">
        <f t="shared" si="9"/>
        <v>0.77699999999999991</v>
      </c>
    </row>
    <row r="304" spans="1:8" x14ac:dyDescent="0.3">
      <c r="A304" t="s">
        <v>1211</v>
      </c>
      <c r="B304" t="s">
        <v>2778</v>
      </c>
      <c r="C304">
        <v>0</v>
      </c>
      <c r="E304">
        <f t="shared" si="8"/>
        <v>0</v>
      </c>
      <c r="F304">
        <v>0.104</v>
      </c>
      <c r="G304">
        <v>0.43</v>
      </c>
      <c r="H304">
        <f t="shared" si="9"/>
        <v>0.44719999999999993</v>
      </c>
    </row>
    <row r="305" spans="1:8" x14ac:dyDescent="0.3">
      <c r="A305" t="s">
        <v>1211</v>
      </c>
      <c r="B305" t="s">
        <v>2779</v>
      </c>
      <c r="C305">
        <v>0</v>
      </c>
      <c r="E305">
        <f t="shared" si="8"/>
        <v>0</v>
      </c>
      <c r="F305">
        <v>0.13700000000000001</v>
      </c>
      <c r="G305">
        <v>0.24</v>
      </c>
      <c r="H305">
        <f t="shared" si="9"/>
        <v>0.32879999999999998</v>
      </c>
    </row>
    <row r="306" spans="1:8" x14ac:dyDescent="0.3">
      <c r="A306" t="s">
        <v>1211</v>
      </c>
      <c r="B306" t="s">
        <v>2780</v>
      </c>
      <c r="C306">
        <v>0</v>
      </c>
      <c r="E306">
        <f t="shared" si="8"/>
        <v>0</v>
      </c>
      <c r="F306">
        <v>0.11600000000000001</v>
      </c>
      <c r="G306">
        <v>0.6</v>
      </c>
      <c r="H306">
        <f t="shared" si="9"/>
        <v>0.69599999999999995</v>
      </c>
    </row>
    <row r="307" spans="1:8" x14ac:dyDescent="0.3">
      <c r="A307" t="s">
        <v>1211</v>
      </c>
      <c r="B307" t="s">
        <v>2781</v>
      </c>
      <c r="C307">
        <v>0</v>
      </c>
      <c r="E307">
        <f t="shared" si="8"/>
        <v>0</v>
      </c>
      <c r="F307">
        <v>0.5</v>
      </c>
      <c r="G307">
        <v>0.28999999999999998</v>
      </c>
      <c r="H307">
        <f t="shared" si="9"/>
        <v>1.45</v>
      </c>
    </row>
    <row r="308" spans="1:8" x14ac:dyDescent="0.3">
      <c r="A308" t="s">
        <v>1211</v>
      </c>
      <c r="B308" t="s">
        <v>2782</v>
      </c>
      <c r="C308">
        <v>0</v>
      </c>
      <c r="E308">
        <f t="shared" si="8"/>
        <v>0</v>
      </c>
      <c r="F308">
        <v>16.5</v>
      </c>
      <c r="G308">
        <v>0.05</v>
      </c>
      <c r="H308">
        <f t="shared" si="9"/>
        <v>8.25</v>
      </c>
    </row>
    <row r="309" spans="1:8" x14ac:dyDescent="0.3">
      <c r="A309" t="s">
        <v>1211</v>
      </c>
      <c r="B309" t="s">
        <v>1222</v>
      </c>
      <c r="C309">
        <v>0</v>
      </c>
      <c r="E309">
        <f t="shared" si="8"/>
        <v>0</v>
      </c>
      <c r="F309">
        <v>21.86</v>
      </c>
      <c r="G309">
        <v>8.5025160109789569E-2</v>
      </c>
      <c r="H309">
        <f t="shared" si="9"/>
        <v>18.586500000000001</v>
      </c>
    </row>
    <row r="310" spans="1:8" x14ac:dyDescent="0.3">
      <c r="A310" t="s">
        <v>1211</v>
      </c>
      <c r="B310" t="s">
        <v>1224</v>
      </c>
      <c r="C310">
        <v>128.6</v>
      </c>
      <c r="D310">
        <v>0.14541529837105699</v>
      </c>
      <c r="E310">
        <f t="shared" si="8"/>
        <v>187.00407370517928</v>
      </c>
      <c r="F310">
        <v>286.3</v>
      </c>
      <c r="G310">
        <v>0.14607836670549146</v>
      </c>
      <c r="H310">
        <f t="shared" si="9"/>
        <v>418.22236387782203</v>
      </c>
    </row>
    <row r="311" spans="1:8" x14ac:dyDescent="0.3">
      <c r="A311" t="s">
        <v>1211</v>
      </c>
      <c r="B311" t="s">
        <v>2783</v>
      </c>
      <c r="C311">
        <v>0</v>
      </c>
      <c r="E311">
        <f t="shared" si="8"/>
        <v>0</v>
      </c>
      <c r="F311">
        <v>2.5000000000000001E-2</v>
      </c>
      <c r="G311">
        <v>0.94</v>
      </c>
      <c r="H311">
        <f t="shared" si="9"/>
        <v>0.23499999999999999</v>
      </c>
    </row>
    <row r="312" spans="1:8" x14ac:dyDescent="0.3">
      <c r="A312" t="s">
        <v>1211</v>
      </c>
      <c r="B312" t="s">
        <v>2784</v>
      </c>
      <c r="C312">
        <v>0</v>
      </c>
      <c r="E312">
        <f t="shared" si="8"/>
        <v>0</v>
      </c>
      <c r="F312">
        <v>1.5</v>
      </c>
      <c r="G312">
        <v>0.46</v>
      </c>
      <c r="H312">
        <f t="shared" si="9"/>
        <v>6.9</v>
      </c>
    </row>
    <row r="313" spans="1:8" x14ac:dyDescent="0.3">
      <c r="A313" t="s">
        <v>1211</v>
      </c>
      <c r="B313" t="s">
        <v>2785</v>
      </c>
      <c r="C313">
        <v>0</v>
      </c>
      <c r="E313">
        <f t="shared" si="8"/>
        <v>0</v>
      </c>
      <c r="F313">
        <v>1.0899999999999999</v>
      </c>
      <c r="G313">
        <v>0.7927522935779816</v>
      </c>
      <c r="H313">
        <f t="shared" si="9"/>
        <v>8.6409999999999982</v>
      </c>
    </row>
    <row r="314" spans="1:8" x14ac:dyDescent="0.3">
      <c r="A314" t="s">
        <v>1211</v>
      </c>
      <c r="B314" t="s">
        <v>2786</v>
      </c>
      <c r="C314">
        <v>0</v>
      </c>
      <c r="E314">
        <f t="shared" si="8"/>
        <v>0</v>
      </c>
      <c r="F314">
        <v>0.5</v>
      </c>
      <c r="G314">
        <v>0.45</v>
      </c>
      <c r="H314">
        <f t="shared" si="9"/>
        <v>2.25</v>
      </c>
    </row>
    <row r="315" spans="1:8" x14ac:dyDescent="0.3">
      <c r="A315" t="s">
        <v>1211</v>
      </c>
      <c r="B315" t="s">
        <v>2787</v>
      </c>
      <c r="C315">
        <v>0</v>
      </c>
      <c r="E315">
        <f t="shared" si="8"/>
        <v>0</v>
      </c>
      <c r="F315">
        <v>0.49</v>
      </c>
      <c r="G315">
        <v>0.60244897959183674</v>
      </c>
      <c r="H315">
        <f t="shared" si="9"/>
        <v>2.952</v>
      </c>
    </row>
    <row r="316" spans="1:8" x14ac:dyDescent="0.3">
      <c r="A316" t="s">
        <v>1211</v>
      </c>
      <c r="B316" t="s">
        <v>2788</v>
      </c>
      <c r="C316">
        <v>0</v>
      </c>
      <c r="E316">
        <f t="shared" si="8"/>
        <v>0</v>
      </c>
      <c r="F316">
        <v>0.17</v>
      </c>
      <c r="G316">
        <v>0.66</v>
      </c>
      <c r="H316">
        <f t="shared" si="9"/>
        <v>1.1220000000000001</v>
      </c>
    </row>
    <row r="317" spans="1:8" x14ac:dyDescent="0.3">
      <c r="A317" t="s">
        <v>1211</v>
      </c>
      <c r="B317" t="s">
        <v>2789</v>
      </c>
      <c r="C317">
        <v>0</v>
      </c>
      <c r="E317">
        <f t="shared" si="8"/>
        <v>0</v>
      </c>
      <c r="F317">
        <v>8.2413659999999993</v>
      </c>
      <c r="G317">
        <v>0.3155172297893335</v>
      </c>
      <c r="H317">
        <f t="shared" si="9"/>
        <v>26.002929699999999</v>
      </c>
    </row>
    <row r="318" spans="1:8" x14ac:dyDescent="0.3">
      <c r="A318" t="s">
        <v>1211</v>
      </c>
      <c r="B318" t="s">
        <v>1238</v>
      </c>
      <c r="C318">
        <v>0</v>
      </c>
      <c r="E318">
        <f t="shared" si="8"/>
        <v>0</v>
      </c>
      <c r="F318">
        <v>7.0009999999999994</v>
      </c>
      <c r="G318">
        <v>0.24000000000000002</v>
      </c>
      <c r="H318">
        <f t="shared" si="9"/>
        <v>16.802399999999999</v>
      </c>
    </row>
    <row r="319" spans="1:8" x14ac:dyDescent="0.3">
      <c r="A319" t="s">
        <v>1211</v>
      </c>
      <c r="B319" t="s">
        <v>1239</v>
      </c>
      <c r="C319">
        <v>1.3359999999999999</v>
      </c>
      <c r="D319">
        <v>0.23845059880239525</v>
      </c>
      <c r="E319">
        <f t="shared" si="8"/>
        <v>3.1857000000000002</v>
      </c>
      <c r="F319">
        <v>8.2219999999999995</v>
      </c>
      <c r="G319">
        <v>0.27221357333981999</v>
      </c>
      <c r="H319">
        <f t="shared" si="9"/>
        <v>22.381399999999999</v>
      </c>
    </row>
    <row r="320" spans="1:8" x14ac:dyDescent="0.3">
      <c r="A320" t="s">
        <v>1211</v>
      </c>
      <c r="B320" t="s">
        <v>2790</v>
      </c>
      <c r="C320">
        <v>0</v>
      </c>
      <c r="E320">
        <f t="shared" si="8"/>
        <v>0</v>
      </c>
      <c r="F320">
        <v>0.05</v>
      </c>
      <c r="G320">
        <v>0.3</v>
      </c>
      <c r="H320">
        <f t="shared" si="9"/>
        <v>0.15</v>
      </c>
    </row>
    <row r="321" spans="1:8" x14ac:dyDescent="0.3">
      <c r="A321" t="s">
        <v>1211</v>
      </c>
      <c r="B321" t="s">
        <v>2791</v>
      </c>
      <c r="C321">
        <v>0</v>
      </c>
      <c r="E321">
        <f t="shared" si="8"/>
        <v>0</v>
      </c>
      <c r="F321">
        <v>0.114</v>
      </c>
      <c r="G321">
        <v>0.45</v>
      </c>
      <c r="H321">
        <f t="shared" si="9"/>
        <v>0.51300000000000001</v>
      </c>
    </row>
    <row r="322" spans="1:8" x14ac:dyDescent="0.3">
      <c r="A322" t="s">
        <v>1211</v>
      </c>
      <c r="B322" t="s">
        <v>2792</v>
      </c>
      <c r="C322">
        <v>0</v>
      </c>
      <c r="E322">
        <f t="shared" ref="E322:E385" si="10">C322*D322*10</f>
        <v>0</v>
      </c>
      <c r="F322">
        <v>0.2</v>
      </c>
      <c r="G322">
        <v>0.15</v>
      </c>
      <c r="H322">
        <f t="shared" ref="H322:H385" si="11">F322*G322*10</f>
        <v>0.3</v>
      </c>
    </row>
    <row r="323" spans="1:8" x14ac:dyDescent="0.3">
      <c r="A323" t="s">
        <v>1211</v>
      </c>
      <c r="B323" t="s">
        <v>1244</v>
      </c>
      <c r="C323">
        <v>0</v>
      </c>
      <c r="E323">
        <f t="shared" si="10"/>
        <v>0</v>
      </c>
      <c r="F323">
        <v>1.3</v>
      </c>
      <c r="G323">
        <v>0.94999999999999984</v>
      </c>
      <c r="H323">
        <f t="shared" si="11"/>
        <v>12.349999999999998</v>
      </c>
    </row>
    <row r="324" spans="1:8" x14ac:dyDescent="0.3">
      <c r="A324" t="s">
        <v>1211</v>
      </c>
      <c r="B324" t="s">
        <v>2793</v>
      </c>
      <c r="C324">
        <v>0</v>
      </c>
      <c r="E324">
        <f t="shared" si="10"/>
        <v>0</v>
      </c>
      <c r="F324">
        <v>3.1599999999999997</v>
      </c>
      <c r="G324">
        <v>0.43060126582278485</v>
      </c>
      <c r="H324">
        <f t="shared" si="11"/>
        <v>13.606999999999999</v>
      </c>
    </row>
    <row r="325" spans="1:8" x14ac:dyDescent="0.3">
      <c r="A325" t="s">
        <v>1211</v>
      </c>
      <c r="B325" t="s">
        <v>2794</v>
      </c>
      <c r="C325">
        <v>0</v>
      </c>
      <c r="E325">
        <f t="shared" si="10"/>
        <v>0</v>
      </c>
      <c r="F325">
        <v>0.69900000000000007</v>
      </c>
      <c r="G325">
        <v>5.603719599427754E-2</v>
      </c>
      <c r="H325">
        <f t="shared" si="11"/>
        <v>0.39170000000000005</v>
      </c>
    </row>
    <row r="326" spans="1:8" x14ac:dyDescent="0.3">
      <c r="A326" t="s">
        <v>1211</v>
      </c>
      <c r="B326" t="s">
        <v>2795</v>
      </c>
      <c r="C326">
        <v>0</v>
      </c>
      <c r="E326">
        <f t="shared" si="10"/>
        <v>0</v>
      </c>
      <c r="F326">
        <v>3.4</v>
      </c>
      <c r="G326">
        <v>0.05</v>
      </c>
      <c r="H326">
        <f t="shared" si="11"/>
        <v>1.7000000000000002</v>
      </c>
    </row>
    <row r="327" spans="1:8" x14ac:dyDescent="0.3">
      <c r="A327" t="s">
        <v>1211</v>
      </c>
      <c r="B327" t="s">
        <v>2796</v>
      </c>
      <c r="C327">
        <v>0</v>
      </c>
      <c r="E327">
        <f t="shared" si="10"/>
        <v>0</v>
      </c>
      <c r="F327">
        <v>0.19</v>
      </c>
      <c r="G327">
        <v>1.02</v>
      </c>
      <c r="H327">
        <f t="shared" si="11"/>
        <v>1.9379999999999999</v>
      </c>
    </row>
    <row r="328" spans="1:8" x14ac:dyDescent="0.3">
      <c r="A328" t="s">
        <v>1211</v>
      </c>
      <c r="B328" t="s">
        <v>1246</v>
      </c>
      <c r="C328">
        <v>0</v>
      </c>
      <c r="E328">
        <f t="shared" si="10"/>
        <v>0</v>
      </c>
      <c r="F328">
        <v>0.1</v>
      </c>
      <c r="G328">
        <v>0.69999999999999984</v>
      </c>
      <c r="H328">
        <f t="shared" si="11"/>
        <v>0.7</v>
      </c>
    </row>
    <row r="329" spans="1:8" x14ac:dyDescent="0.3">
      <c r="A329" t="s">
        <v>1211</v>
      </c>
      <c r="B329" t="s">
        <v>2797</v>
      </c>
      <c r="C329">
        <v>0</v>
      </c>
      <c r="E329">
        <f t="shared" si="10"/>
        <v>0</v>
      </c>
      <c r="F329">
        <v>1.54</v>
      </c>
      <c r="G329">
        <v>0.71</v>
      </c>
      <c r="H329">
        <f t="shared" si="11"/>
        <v>10.933999999999999</v>
      </c>
    </row>
    <row r="330" spans="1:8" x14ac:dyDescent="0.3">
      <c r="A330" t="s">
        <v>1211</v>
      </c>
      <c r="B330" t="s">
        <v>2798</v>
      </c>
      <c r="C330">
        <v>0</v>
      </c>
      <c r="E330">
        <f t="shared" si="10"/>
        <v>0</v>
      </c>
      <c r="F330">
        <v>0.76</v>
      </c>
      <c r="G330">
        <v>0.13</v>
      </c>
      <c r="H330">
        <f t="shared" si="11"/>
        <v>0.98799999999999999</v>
      </c>
    </row>
    <row r="331" spans="1:8" x14ac:dyDescent="0.3">
      <c r="A331" t="s">
        <v>1211</v>
      </c>
      <c r="B331" t="s">
        <v>1249</v>
      </c>
      <c r="C331">
        <v>0</v>
      </c>
      <c r="E331">
        <f t="shared" si="10"/>
        <v>0</v>
      </c>
      <c r="F331">
        <v>1.3240000000000001</v>
      </c>
      <c r="G331">
        <v>0.14000000000000001</v>
      </c>
      <c r="H331">
        <f t="shared" si="11"/>
        <v>1.8536000000000001</v>
      </c>
    </row>
    <row r="332" spans="1:8" x14ac:dyDescent="0.3">
      <c r="A332" t="s">
        <v>1211</v>
      </c>
      <c r="B332" t="s">
        <v>2799</v>
      </c>
      <c r="C332">
        <v>0</v>
      </c>
      <c r="E332">
        <f t="shared" si="10"/>
        <v>0</v>
      </c>
      <c r="F332">
        <v>0.02</v>
      </c>
      <c r="G332">
        <v>0.53</v>
      </c>
      <c r="H332">
        <f t="shared" si="11"/>
        <v>0.106</v>
      </c>
    </row>
    <row r="333" spans="1:8" x14ac:dyDescent="0.3">
      <c r="A333" t="s">
        <v>1211</v>
      </c>
      <c r="B333" t="s">
        <v>2800</v>
      </c>
      <c r="C333">
        <v>0</v>
      </c>
      <c r="E333">
        <f t="shared" si="10"/>
        <v>0</v>
      </c>
      <c r="F333">
        <v>34.261700000000005</v>
      </c>
      <c r="G333">
        <v>0.19095619890431587</v>
      </c>
      <c r="H333">
        <f t="shared" si="11"/>
        <v>65.424840000000003</v>
      </c>
    </row>
    <row r="334" spans="1:8" x14ac:dyDescent="0.3">
      <c r="A334" t="s">
        <v>1211</v>
      </c>
      <c r="B334" t="s">
        <v>2801</v>
      </c>
      <c r="C334">
        <v>0</v>
      </c>
      <c r="E334">
        <f t="shared" si="10"/>
        <v>0</v>
      </c>
      <c r="F334">
        <v>0.7</v>
      </c>
      <c r="G334">
        <v>0.03</v>
      </c>
      <c r="H334">
        <f t="shared" si="11"/>
        <v>0.20999999999999996</v>
      </c>
    </row>
    <row r="335" spans="1:8" x14ac:dyDescent="0.3">
      <c r="A335" t="s">
        <v>1211</v>
      </c>
      <c r="B335" t="s">
        <v>2802</v>
      </c>
      <c r="C335">
        <v>0</v>
      </c>
      <c r="E335">
        <f t="shared" si="10"/>
        <v>0</v>
      </c>
      <c r="F335">
        <v>3.5</v>
      </c>
      <c r="G335">
        <v>0.32</v>
      </c>
      <c r="H335">
        <f t="shared" si="11"/>
        <v>11.200000000000001</v>
      </c>
    </row>
    <row r="336" spans="1:8" x14ac:dyDescent="0.3">
      <c r="A336" t="s">
        <v>1211</v>
      </c>
      <c r="B336" t="s">
        <v>2803</v>
      </c>
      <c r="C336">
        <v>0</v>
      </c>
      <c r="E336">
        <f t="shared" si="10"/>
        <v>0</v>
      </c>
      <c r="F336">
        <v>0.03</v>
      </c>
      <c r="G336">
        <v>1.4</v>
      </c>
      <c r="H336">
        <f t="shared" si="11"/>
        <v>0.41999999999999993</v>
      </c>
    </row>
    <row r="337" spans="1:8" x14ac:dyDescent="0.3">
      <c r="A337" t="s">
        <v>1211</v>
      </c>
      <c r="B337" t="s">
        <v>2804</v>
      </c>
      <c r="C337">
        <v>0</v>
      </c>
      <c r="E337">
        <f t="shared" si="10"/>
        <v>0</v>
      </c>
      <c r="F337">
        <v>0.09</v>
      </c>
      <c r="G337">
        <v>0.34</v>
      </c>
      <c r="H337">
        <f t="shared" si="11"/>
        <v>0.30600000000000005</v>
      </c>
    </row>
    <row r="338" spans="1:8" x14ac:dyDescent="0.3">
      <c r="A338" t="s">
        <v>1211</v>
      </c>
      <c r="B338" t="s">
        <v>1266</v>
      </c>
      <c r="C338">
        <v>0</v>
      </c>
      <c r="E338">
        <f t="shared" si="10"/>
        <v>0</v>
      </c>
      <c r="F338">
        <v>1525</v>
      </c>
      <c r="G338">
        <v>0.26700000000000002</v>
      </c>
      <c r="H338">
        <f t="shared" si="11"/>
        <v>4071.75</v>
      </c>
    </row>
    <row r="339" spans="1:8" x14ac:dyDescent="0.3">
      <c r="A339" t="s">
        <v>1211</v>
      </c>
      <c r="B339" t="s">
        <v>2805</v>
      </c>
      <c r="C339">
        <v>0</v>
      </c>
      <c r="E339">
        <f t="shared" si="10"/>
        <v>0</v>
      </c>
      <c r="F339">
        <v>1.052</v>
      </c>
      <c r="G339">
        <v>0.49000000000000005</v>
      </c>
      <c r="H339">
        <f t="shared" si="11"/>
        <v>5.1548000000000007</v>
      </c>
    </row>
    <row r="340" spans="1:8" x14ac:dyDescent="0.3">
      <c r="A340" t="s">
        <v>1211</v>
      </c>
      <c r="B340" t="s">
        <v>2806</v>
      </c>
      <c r="C340">
        <v>0</v>
      </c>
      <c r="E340">
        <f t="shared" si="10"/>
        <v>0</v>
      </c>
      <c r="F340">
        <v>1.6</v>
      </c>
      <c r="G340">
        <v>0.65</v>
      </c>
      <c r="H340">
        <f t="shared" si="11"/>
        <v>10.4</v>
      </c>
    </row>
    <row r="341" spans="1:8" x14ac:dyDescent="0.3">
      <c r="A341" t="s">
        <v>1211</v>
      </c>
      <c r="B341" t="s">
        <v>2807</v>
      </c>
      <c r="C341">
        <v>0</v>
      </c>
      <c r="E341">
        <f t="shared" si="10"/>
        <v>0</v>
      </c>
      <c r="F341">
        <v>0.05</v>
      </c>
      <c r="G341">
        <v>0.44</v>
      </c>
      <c r="H341">
        <f t="shared" si="11"/>
        <v>0.22000000000000003</v>
      </c>
    </row>
    <row r="342" spans="1:8" x14ac:dyDescent="0.3">
      <c r="A342" t="s">
        <v>1211</v>
      </c>
      <c r="B342" t="s">
        <v>2808</v>
      </c>
      <c r="C342">
        <v>0</v>
      </c>
      <c r="E342">
        <f t="shared" si="10"/>
        <v>0</v>
      </c>
      <c r="F342">
        <v>1.6</v>
      </c>
      <c r="G342">
        <v>0.44</v>
      </c>
      <c r="H342">
        <f t="shared" si="11"/>
        <v>7.0400000000000009</v>
      </c>
    </row>
    <row r="343" spans="1:8" x14ac:dyDescent="0.3">
      <c r="A343" t="s">
        <v>1211</v>
      </c>
      <c r="B343" t="s">
        <v>2809</v>
      </c>
      <c r="C343">
        <v>0</v>
      </c>
      <c r="E343">
        <f t="shared" si="10"/>
        <v>0</v>
      </c>
      <c r="F343">
        <v>3.5999999999999997E-2</v>
      </c>
      <c r="G343">
        <v>0.94</v>
      </c>
      <c r="H343">
        <f t="shared" si="11"/>
        <v>0.33839999999999992</v>
      </c>
    </row>
    <row r="344" spans="1:8" x14ac:dyDescent="0.3">
      <c r="A344" t="s">
        <v>1211</v>
      </c>
      <c r="B344" t="s">
        <v>2810</v>
      </c>
      <c r="C344">
        <v>0</v>
      </c>
      <c r="E344">
        <f t="shared" si="10"/>
        <v>0</v>
      </c>
      <c r="F344">
        <v>1.8</v>
      </c>
      <c r="G344">
        <v>0.02</v>
      </c>
      <c r="H344">
        <f t="shared" si="11"/>
        <v>0.36000000000000004</v>
      </c>
    </row>
    <row r="345" spans="1:8" x14ac:dyDescent="0.3">
      <c r="A345" t="s">
        <v>1295</v>
      </c>
      <c r="B345" t="s">
        <v>2811</v>
      </c>
      <c r="C345">
        <v>0</v>
      </c>
      <c r="E345">
        <f t="shared" si="10"/>
        <v>0</v>
      </c>
      <c r="F345">
        <v>57.1</v>
      </c>
      <c r="G345">
        <v>0.76999999999999991</v>
      </c>
      <c r="H345">
        <f t="shared" si="11"/>
        <v>439.66999999999996</v>
      </c>
    </row>
    <row r="346" spans="1:8" x14ac:dyDescent="0.3">
      <c r="A346" t="s">
        <v>1295</v>
      </c>
      <c r="B346" t="s">
        <v>2812</v>
      </c>
      <c r="C346">
        <v>0</v>
      </c>
      <c r="E346">
        <f t="shared" si="10"/>
        <v>0</v>
      </c>
      <c r="F346">
        <v>210.75</v>
      </c>
      <c r="G346">
        <v>0.83</v>
      </c>
      <c r="H346">
        <f t="shared" si="11"/>
        <v>1749.2249999999999</v>
      </c>
    </row>
    <row r="347" spans="1:8" x14ac:dyDescent="0.3">
      <c r="A347" t="s">
        <v>1295</v>
      </c>
      <c r="B347" t="s">
        <v>2813</v>
      </c>
      <c r="C347">
        <v>0</v>
      </c>
      <c r="E347">
        <f t="shared" si="10"/>
        <v>0</v>
      </c>
      <c r="F347">
        <v>1.6</v>
      </c>
      <c r="G347">
        <v>1.32</v>
      </c>
      <c r="H347">
        <f t="shared" si="11"/>
        <v>21.12</v>
      </c>
    </row>
    <row r="348" spans="1:8" x14ac:dyDescent="0.3">
      <c r="A348" t="s">
        <v>2814</v>
      </c>
      <c r="B348" t="s">
        <v>2815</v>
      </c>
      <c r="C348">
        <v>0</v>
      </c>
      <c r="E348">
        <f t="shared" si="10"/>
        <v>0</v>
      </c>
      <c r="F348">
        <v>40</v>
      </c>
      <c r="G348">
        <v>1.35</v>
      </c>
      <c r="H348">
        <f t="shared" si="11"/>
        <v>540</v>
      </c>
    </row>
    <row r="349" spans="1:8" x14ac:dyDescent="0.3">
      <c r="A349" t="s">
        <v>2814</v>
      </c>
      <c r="B349" t="s">
        <v>2816</v>
      </c>
      <c r="C349">
        <v>0</v>
      </c>
      <c r="E349">
        <f t="shared" si="10"/>
        <v>0</v>
      </c>
      <c r="F349">
        <v>151.274</v>
      </c>
      <c r="G349">
        <v>1.3500132210426117</v>
      </c>
      <c r="H349">
        <f t="shared" si="11"/>
        <v>2042.2190000000003</v>
      </c>
    </row>
    <row r="350" spans="1:8" x14ac:dyDescent="0.3">
      <c r="A350" t="s">
        <v>2814</v>
      </c>
      <c r="B350" t="s">
        <v>2817</v>
      </c>
      <c r="C350">
        <v>0</v>
      </c>
      <c r="E350">
        <f t="shared" si="10"/>
        <v>0</v>
      </c>
      <c r="F350">
        <v>134.92099999999999</v>
      </c>
      <c r="G350">
        <v>1.240096426797904</v>
      </c>
      <c r="H350">
        <f t="shared" si="11"/>
        <v>1673.1504999999997</v>
      </c>
    </row>
    <row r="351" spans="1:8" x14ac:dyDescent="0.3">
      <c r="A351" t="s">
        <v>2818</v>
      </c>
      <c r="B351" t="s">
        <v>2819</v>
      </c>
      <c r="C351">
        <v>0</v>
      </c>
      <c r="E351">
        <f t="shared" si="10"/>
        <v>0</v>
      </c>
      <c r="F351">
        <v>44.89</v>
      </c>
      <c r="G351">
        <v>1.28</v>
      </c>
      <c r="H351">
        <f t="shared" si="11"/>
        <v>574.59199999999998</v>
      </c>
    </row>
    <row r="352" spans="1:8" x14ac:dyDescent="0.3">
      <c r="A352" t="s">
        <v>1317</v>
      </c>
      <c r="B352" t="s">
        <v>2820</v>
      </c>
      <c r="C352">
        <v>0</v>
      </c>
      <c r="E352">
        <f t="shared" si="10"/>
        <v>0</v>
      </c>
      <c r="F352">
        <v>63.9</v>
      </c>
      <c r="G352">
        <v>1.03</v>
      </c>
      <c r="H352">
        <f t="shared" si="11"/>
        <v>658.17000000000007</v>
      </c>
    </row>
    <row r="353" spans="1:8" x14ac:dyDescent="0.3">
      <c r="A353" t="s">
        <v>1317</v>
      </c>
      <c r="B353" t="s">
        <v>2821</v>
      </c>
      <c r="C353">
        <v>0</v>
      </c>
      <c r="E353">
        <f t="shared" si="10"/>
        <v>0</v>
      </c>
      <c r="F353">
        <v>64.599999999999994</v>
      </c>
      <c r="G353">
        <v>0.88</v>
      </c>
      <c r="H353">
        <f t="shared" si="11"/>
        <v>568.4799999999999</v>
      </c>
    </row>
    <row r="354" spans="1:8" x14ac:dyDescent="0.3">
      <c r="A354" t="s">
        <v>1317</v>
      </c>
      <c r="B354" t="s">
        <v>2822</v>
      </c>
      <c r="C354">
        <v>0</v>
      </c>
      <c r="E354">
        <f t="shared" si="10"/>
        <v>0</v>
      </c>
      <c r="F354">
        <v>40.880000000000003</v>
      </c>
      <c r="G354">
        <v>0.79999999999999993</v>
      </c>
      <c r="H354">
        <f t="shared" si="11"/>
        <v>327.04000000000002</v>
      </c>
    </row>
    <row r="355" spans="1:8" x14ac:dyDescent="0.3">
      <c r="A355" t="s">
        <v>1317</v>
      </c>
      <c r="B355" t="s">
        <v>2823</v>
      </c>
      <c r="C355">
        <v>0</v>
      </c>
      <c r="E355">
        <f t="shared" si="10"/>
        <v>0</v>
      </c>
      <c r="F355">
        <v>18.399999999999999</v>
      </c>
      <c r="G355">
        <v>0.92000000000000015</v>
      </c>
      <c r="H355">
        <f t="shared" si="11"/>
        <v>169.28</v>
      </c>
    </row>
    <row r="356" spans="1:8" x14ac:dyDescent="0.3">
      <c r="A356" t="s">
        <v>1317</v>
      </c>
      <c r="B356" t="s">
        <v>2824</v>
      </c>
      <c r="C356">
        <v>0</v>
      </c>
      <c r="E356">
        <f t="shared" si="10"/>
        <v>0</v>
      </c>
      <c r="F356">
        <v>27</v>
      </c>
      <c r="G356">
        <v>1</v>
      </c>
      <c r="H356">
        <f t="shared" si="11"/>
        <v>270</v>
      </c>
    </row>
    <row r="357" spans="1:8" x14ac:dyDescent="0.3">
      <c r="A357" t="s">
        <v>1339</v>
      </c>
      <c r="B357" t="s">
        <v>2825</v>
      </c>
      <c r="C357">
        <v>0</v>
      </c>
      <c r="E357">
        <f t="shared" si="10"/>
        <v>0</v>
      </c>
      <c r="F357">
        <v>175</v>
      </c>
      <c r="G357">
        <v>1.77</v>
      </c>
      <c r="H357">
        <f t="shared" si="11"/>
        <v>3097.5</v>
      </c>
    </row>
    <row r="358" spans="1:8" x14ac:dyDescent="0.3">
      <c r="A358" t="s">
        <v>1339</v>
      </c>
      <c r="B358" t="s">
        <v>2826</v>
      </c>
      <c r="C358">
        <v>0</v>
      </c>
      <c r="E358">
        <f t="shared" si="10"/>
        <v>0</v>
      </c>
      <c r="F358">
        <v>194.6</v>
      </c>
      <c r="G358">
        <v>1.1000000000000001</v>
      </c>
      <c r="H358">
        <f t="shared" si="11"/>
        <v>2140.6</v>
      </c>
    </row>
    <row r="359" spans="1:8" x14ac:dyDescent="0.3">
      <c r="A359" t="s">
        <v>1339</v>
      </c>
      <c r="B359" t="s">
        <v>2827</v>
      </c>
      <c r="C359">
        <v>0</v>
      </c>
      <c r="E359">
        <f t="shared" si="10"/>
        <v>0</v>
      </c>
      <c r="F359">
        <v>13</v>
      </c>
      <c r="G359">
        <v>1.31</v>
      </c>
      <c r="H359">
        <f t="shared" si="11"/>
        <v>170.3</v>
      </c>
    </row>
    <row r="360" spans="1:8" x14ac:dyDescent="0.3">
      <c r="A360" t="s">
        <v>1339</v>
      </c>
      <c r="B360" t="s">
        <v>2828</v>
      </c>
      <c r="C360">
        <v>12.75</v>
      </c>
      <c r="D360">
        <v>1.6816549019607845</v>
      </c>
      <c r="E360">
        <f t="shared" si="10"/>
        <v>214.41100000000003</v>
      </c>
      <c r="F360">
        <v>88.3</v>
      </c>
      <c r="G360">
        <v>1.4154156285390715</v>
      </c>
      <c r="H360">
        <f t="shared" si="11"/>
        <v>1249.8120000000001</v>
      </c>
    </row>
    <row r="361" spans="1:8" x14ac:dyDescent="0.3">
      <c r="A361" t="s">
        <v>1339</v>
      </c>
      <c r="B361" t="s">
        <v>2829</v>
      </c>
      <c r="C361">
        <v>134.5</v>
      </c>
      <c r="D361">
        <v>1.8680579925650558</v>
      </c>
      <c r="E361">
        <f t="shared" si="10"/>
        <v>2512.538</v>
      </c>
      <c r="F361">
        <v>286.59999999999997</v>
      </c>
      <c r="G361">
        <v>1.8859145150034891</v>
      </c>
      <c r="H361">
        <f t="shared" si="11"/>
        <v>5405.030999999999</v>
      </c>
    </row>
    <row r="362" spans="1:8" x14ac:dyDescent="0.3">
      <c r="A362" t="s">
        <v>1339</v>
      </c>
      <c r="B362" t="s">
        <v>2830</v>
      </c>
      <c r="C362">
        <v>0</v>
      </c>
      <c r="E362">
        <f t="shared" si="10"/>
        <v>0</v>
      </c>
      <c r="F362">
        <v>27</v>
      </c>
      <c r="G362">
        <v>2.2000000000000002</v>
      </c>
      <c r="H362">
        <f t="shared" si="11"/>
        <v>594</v>
      </c>
    </row>
    <row r="363" spans="1:8" x14ac:dyDescent="0.3">
      <c r="A363" t="s">
        <v>1339</v>
      </c>
      <c r="B363" t="s">
        <v>2831</v>
      </c>
      <c r="C363">
        <v>0</v>
      </c>
      <c r="E363">
        <f t="shared" si="10"/>
        <v>0</v>
      </c>
      <c r="F363">
        <v>37.058</v>
      </c>
      <c r="G363">
        <v>1.8168978358249233</v>
      </c>
      <c r="H363">
        <f t="shared" si="11"/>
        <v>673.30600000000004</v>
      </c>
    </row>
    <row r="364" spans="1:8" x14ac:dyDescent="0.3">
      <c r="A364" t="s">
        <v>1339</v>
      </c>
      <c r="B364" t="s">
        <v>2832</v>
      </c>
      <c r="C364">
        <v>0</v>
      </c>
      <c r="E364">
        <f t="shared" si="10"/>
        <v>0</v>
      </c>
      <c r="F364">
        <v>440.39107000000001</v>
      </c>
      <c r="G364">
        <v>1.2519312067340511</v>
      </c>
      <c r="H364">
        <f t="shared" si="11"/>
        <v>5513.3932370000002</v>
      </c>
    </row>
    <row r="365" spans="1:8" x14ac:dyDescent="0.3">
      <c r="A365" t="s">
        <v>1339</v>
      </c>
      <c r="B365" t="s">
        <v>2833</v>
      </c>
      <c r="C365">
        <v>64.5</v>
      </c>
      <c r="D365">
        <v>1.3775782945736432</v>
      </c>
      <c r="E365">
        <f t="shared" si="10"/>
        <v>888.5379999999999</v>
      </c>
      <c r="F365">
        <v>131.30000000000001</v>
      </c>
      <c r="G365">
        <v>1.4069969535415079</v>
      </c>
      <c r="H365">
        <f t="shared" si="11"/>
        <v>1847.3869999999999</v>
      </c>
    </row>
    <row r="366" spans="1:8" x14ac:dyDescent="0.3">
      <c r="A366" t="s">
        <v>1339</v>
      </c>
      <c r="B366" t="s">
        <v>2834</v>
      </c>
      <c r="C366">
        <v>53.96</v>
      </c>
      <c r="D366">
        <v>1.6244773906597481</v>
      </c>
      <c r="E366">
        <f t="shared" si="10"/>
        <v>876.56799999999998</v>
      </c>
      <c r="F366">
        <v>166.72</v>
      </c>
      <c r="G366">
        <v>1.6488915547024949</v>
      </c>
      <c r="H366">
        <f t="shared" si="11"/>
        <v>2749.0319999999997</v>
      </c>
    </row>
    <row r="367" spans="1:8" x14ac:dyDescent="0.3">
      <c r="A367" t="s">
        <v>1339</v>
      </c>
      <c r="B367" t="s">
        <v>2835</v>
      </c>
      <c r="C367">
        <v>0</v>
      </c>
      <c r="E367">
        <f t="shared" si="10"/>
        <v>0</v>
      </c>
      <c r="F367">
        <v>88</v>
      </c>
      <c r="G367">
        <v>1.2</v>
      </c>
      <c r="H367">
        <f t="shared" si="11"/>
        <v>1056</v>
      </c>
    </row>
    <row r="368" spans="1:8" x14ac:dyDescent="0.3">
      <c r="A368" t="s">
        <v>1339</v>
      </c>
      <c r="B368" t="s">
        <v>2836</v>
      </c>
      <c r="C368">
        <v>1.5</v>
      </c>
      <c r="D368">
        <v>1.6102666666666667</v>
      </c>
      <c r="E368">
        <f t="shared" si="10"/>
        <v>24.154</v>
      </c>
      <c r="F368">
        <v>18.43</v>
      </c>
      <c r="G368">
        <v>1.4007704829083016</v>
      </c>
      <c r="H368">
        <f t="shared" si="11"/>
        <v>258.16199999999998</v>
      </c>
    </row>
    <row r="369" spans="1:8" x14ac:dyDescent="0.3">
      <c r="A369" t="s">
        <v>1339</v>
      </c>
      <c r="B369" t="s">
        <v>2837</v>
      </c>
      <c r="C369">
        <v>18.810000000000002</v>
      </c>
      <c r="D369">
        <v>1.8070866560340244</v>
      </c>
      <c r="E369">
        <f t="shared" si="10"/>
        <v>339.91300000000001</v>
      </c>
      <c r="F369">
        <v>30.75</v>
      </c>
      <c r="G369">
        <v>1.8131154471544715</v>
      </c>
      <c r="H369">
        <f t="shared" si="11"/>
        <v>557.5329999999999</v>
      </c>
    </row>
    <row r="370" spans="1:8" x14ac:dyDescent="0.3">
      <c r="A370" t="s">
        <v>1339</v>
      </c>
      <c r="B370" t="s">
        <v>2838</v>
      </c>
      <c r="C370">
        <v>5.51</v>
      </c>
      <c r="D370">
        <v>1.5549727767695101</v>
      </c>
      <c r="E370">
        <f t="shared" si="10"/>
        <v>85.679000000000002</v>
      </c>
      <c r="F370">
        <v>128.71</v>
      </c>
      <c r="G370">
        <v>1.4534364074275501</v>
      </c>
      <c r="H370">
        <f t="shared" si="11"/>
        <v>1870.7179999999998</v>
      </c>
    </row>
    <row r="371" spans="1:8" x14ac:dyDescent="0.3">
      <c r="A371" t="s">
        <v>1339</v>
      </c>
      <c r="B371" t="s">
        <v>2839</v>
      </c>
      <c r="C371">
        <v>28.87</v>
      </c>
      <c r="D371">
        <v>1.8902009005888467</v>
      </c>
      <c r="E371">
        <f t="shared" si="10"/>
        <v>545.70100000000002</v>
      </c>
      <c r="F371">
        <v>116.86000000000001</v>
      </c>
      <c r="G371">
        <v>1.9175680301215126</v>
      </c>
      <c r="H371">
        <f t="shared" si="11"/>
        <v>2240.87</v>
      </c>
    </row>
    <row r="372" spans="1:8" x14ac:dyDescent="0.3">
      <c r="A372" t="s">
        <v>1339</v>
      </c>
      <c r="B372" t="s">
        <v>2840</v>
      </c>
      <c r="C372">
        <v>116.5</v>
      </c>
      <c r="D372">
        <v>1.7448583690987125</v>
      </c>
      <c r="E372">
        <f t="shared" si="10"/>
        <v>2032.7600000000002</v>
      </c>
      <c r="F372">
        <v>116.5</v>
      </c>
      <c r="G372">
        <v>1.7448583690987125</v>
      </c>
      <c r="H372">
        <f t="shared" si="11"/>
        <v>2032.7600000000002</v>
      </c>
    </row>
    <row r="373" spans="1:8" x14ac:dyDescent="0.3">
      <c r="A373" t="s">
        <v>1339</v>
      </c>
      <c r="B373" t="s">
        <v>2841</v>
      </c>
      <c r="C373">
        <v>0</v>
      </c>
      <c r="E373">
        <f t="shared" si="10"/>
        <v>0</v>
      </c>
      <c r="F373">
        <v>56</v>
      </c>
      <c r="G373">
        <v>1.5</v>
      </c>
      <c r="H373">
        <f t="shared" si="11"/>
        <v>840</v>
      </c>
    </row>
    <row r="374" spans="1:8" x14ac:dyDescent="0.3">
      <c r="A374" t="s">
        <v>1339</v>
      </c>
      <c r="B374" t="s">
        <v>2842</v>
      </c>
      <c r="C374">
        <v>0</v>
      </c>
      <c r="E374">
        <f t="shared" si="10"/>
        <v>0</v>
      </c>
      <c r="F374">
        <v>97</v>
      </c>
      <c r="G374">
        <v>1.78</v>
      </c>
      <c r="H374">
        <f t="shared" si="11"/>
        <v>1726.6</v>
      </c>
    </row>
    <row r="375" spans="1:8" x14ac:dyDescent="0.3">
      <c r="A375" t="s">
        <v>1339</v>
      </c>
      <c r="B375" t="s">
        <v>2843</v>
      </c>
      <c r="C375">
        <v>0</v>
      </c>
      <c r="E375">
        <f t="shared" si="10"/>
        <v>0</v>
      </c>
      <c r="F375">
        <v>162</v>
      </c>
      <c r="G375">
        <v>1.6199999999999999</v>
      </c>
      <c r="H375">
        <f t="shared" si="11"/>
        <v>2624.4</v>
      </c>
    </row>
    <row r="376" spans="1:8" x14ac:dyDescent="0.3">
      <c r="A376" t="s">
        <v>1339</v>
      </c>
      <c r="B376" t="s">
        <v>2844</v>
      </c>
      <c r="C376">
        <v>0</v>
      </c>
      <c r="E376">
        <f t="shared" si="10"/>
        <v>0</v>
      </c>
      <c r="F376">
        <v>635</v>
      </c>
      <c r="G376">
        <v>1.4700440944881892</v>
      </c>
      <c r="H376">
        <f t="shared" si="11"/>
        <v>9334.7800000000025</v>
      </c>
    </row>
    <row r="377" spans="1:8" x14ac:dyDescent="0.3">
      <c r="A377" t="s">
        <v>1404</v>
      </c>
      <c r="B377" t="s">
        <v>2845</v>
      </c>
      <c r="C377">
        <v>0</v>
      </c>
      <c r="E377">
        <f t="shared" si="10"/>
        <v>0</v>
      </c>
      <c r="F377">
        <v>9.6999999999999993</v>
      </c>
      <c r="G377">
        <v>0.91</v>
      </c>
      <c r="H377">
        <f t="shared" si="11"/>
        <v>88.27</v>
      </c>
    </row>
    <row r="378" spans="1:8" x14ac:dyDescent="0.3">
      <c r="A378" t="s">
        <v>1404</v>
      </c>
      <c r="B378" t="s">
        <v>2846</v>
      </c>
      <c r="C378">
        <v>0</v>
      </c>
      <c r="E378">
        <f t="shared" si="10"/>
        <v>0</v>
      </c>
      <c r="F378">
        <v>8.6999999999999993</v>
      </c>
      <c r="G378">
        <v>1.1399999999999999</v>
      </c>
      <c r="H378">
        <f t="shared" si="11"/>
        <v>99.179999999999978</v>
      </c>
    </row>
    <row r="379" spans="1:8" x14ac:dyDescent="0.3">
      <c r="A379" t="s">
        <v>1404</v>
      </c>
      <c r="B379" t="s">
        <v>2847</v>
      </c>
      <c r="C379">
        <v>0</v>
      </c>
      <c r="E379">
        <f t="shared" si="10"/>
        <v>0</v>
      </c>
      <c r="F379">
        <v>107.4</v>
      </c>
      <c r="G379">
        <v>0.84000000000000008</v>
      </c>
      <c r="H379">
        <f t="shared" si="11"/>
        <v>902.16000000000008</v>
      </c>
    </row>
    <row r="380" spans="1:8" x14ac:dyDescent="0.3">
      <c r="A380" t="s">
        <v>2848</v>
      </c>
      <c r="B380" t="s">
        <v>2849</v>
      </c>
      <c r="C380">
        <v>0</v>
      </c>
      <c r="E380">
        <f t="shared" si="10"/>
        <v>0</v>
      </c>
      <c r="F380">
        <v>10</v>
      </c>
      <c r="G380">
        <v>1.175</v>
      </c>
      <c r="H380">
        <f t="shared" si="11"/>
        <v>117.5</v>
      </c>
    </row>
    <row r="381" spans="1:8" x14ac:dyDescent="0.3">
      <c r="A381" t="s">
        <v>2848</v>
      </c>
      <c r="B381" t="s">
        <v>2850</v>
      </c>
      <c r="C381">
        <v>0</v>
      </c>
      <c r="E381">
        <f t="shared" si="10"/>
        <v>0</v>
      </c>
      <c r="F381">
        <v>2.9999999999999996</v>
      </c>
      <c r="G381">
        <v>1</v>
      </c>
      <c r="H381">
        <f t="shared" si="11"/>
        <v>29.999999999999996</v>
      </c>
    </row>
    <row r="382" spans="1:8" x14ac:dyDescent="0.3">
      <c r="A382" t="s">
        <v>2851</v>
      </c>
      <c r="B382" t="s">
        <v>2852</v>
      </c>
      <c r="C382">
        <v>152.5</v>
      </c>
      <c r="D382">
        <v>0.93327213114754104</v>
      </c>
      <c r="E382">
        <f t="shared" si="10"/>
        <v>1423.2400000000002</v>
      </c>
      <c r="F382">
        <v>228.8</v>
      </c>
      <c r="G382">
        <v>0.90638986013986012</v>
      </c>
      <c r="H382">
        <f t="shared" si="11"/>
        <v>2073.8200000000002</v>
      </c>
    </row>
    <row r="383" spans="1:8" x14ac:dyDescent="0.3">
      <c r="A383" t="s">
        <v>2851</v>
      </c>
      <c r="B383" t="s">
        <v>2853</v>
      </c>
      <c r="C383">
        <v>0</v>
      </c>
      <c r="E383">
        <f t="shared" si="10"/>
        <v>0</v>
      </c>
      <c r="F383">
        <v>3.7</v>
      </c>
      <c r="G383">
        <v>1.75</v>
      </c>
      <c r="H383">
        <f t="shared" si="11"/>
        <v>64.75</v>
      </c>
    </row>
    <row r="384" spans="1:8" x14ac:dyDescent="0.3">
      <c r="A384" t="s">
        <v>2854</v>
      </c>
      <c r="B384" t="s">
        <v>2855</v>
      </c>
      <c r="C384">
        <v>0</v>
      </c>
      <c r="E384">
        <f t="shared" si="10"/>
        <v>0</v>
      </c>
      <c r="F384">
        <v>8.5530000000000008</v>
      </c>
      <c r="G384">
        <v>0.36276043493511045</v>
      </c>
      <c r="H384">
        <f t="shared" si="11"/>
        <v>31.026899999999998</v>
      </c>
    </row>
    <row r="385" spans="1:8" x14ac:dyDescent="0.3">
      <c r="A385" t="s">
        <v>1569</v>
      </c>
      <c r="B385" t="s">
        <v>2856</v>
      </c>
      <c r="C385">
        <v>5.9999999999999991E-2</v>
      </c>
      <c r="D385">
        <v>1</v>
      </c>
      <c r="E385">
        <f t="shared" si="10"/>
        <v>0.59999999999999987</v>
      </c>
      <c r="F385">
        <v>1.82</v>
      </c>
      <c r="G385">
        <v>1</v>
      </c>
      <c r="H385">
        <f t="shared" si="11"/>
        <v>18.2</v>
      </c>
    </row>
    <row r="386" spans="1:8" x14ac:dyDescent="0.3">
      <c r="A386" t="s">
        <v>1583</v>
      </c>
      <c r="B386" t="s">
        <v>2857</v>
      </c>
      <c r="C386">
        <v>0</v>
      </c>
      <c r="E386">
        <f t="shared" ref="E386:E449" si="12">C386*D386*10</f>
        <v>0</v>
      </c>
      <c r="F386">
        <v>110</v>
      </c>
      <c r="G386">
        <v>1.0900000000000001</v>
      </c>
      <c r="H386">
        <f t="shared" ref="H386:H449" si="13">F386*G386*10</f>
        <v>1199</v>
      </c>
    </row>
    <row r="387" spans="1:8" x14ac:dyDescent="0.3">
      <c r="A387" t="s">
        <v>1583</v>
      </c>
      <c r="B387" t="s">
        <v>2858</v>
      </c>
      <c r="C387">
        <v>0</v>
      </c>
      <c r="E387">
        <f t="shared" si="12"/>
        <v>0</v>
      </c>
      <c r="F387">
        <v>40</v>
      </c>
      <c r="G387">
        <v>2.15</v>
      </c>
      <c r="H387">
        <f t="shared" si="13"/>
        <v>860</v>
      </c>
    </row>
    <row r="388" spans="1:8" x14ac:dyDescent="0.3">
      <c r="A388" t="s">
        <v>2859</v>
      </c>
      <c r="B388" t="s">
        <v>2860</v>
      </c>
      <c r="C388">
        <v>36.299999999999997</v>
      </c>
      <c r="D388">
        <v>2.5306611570247934</v>
      </c>
      <c r="E388">
        <f t="shared" si="12"/>
        <v>918.63</v>
      </c>
      <c r="F388">
        <v>189.6</v>
      </c>
      <c r="G388">
        <v>2.4182225738396625</v>
      </c>
      <c r="H388">
        <f t="shared" si="13"/>
        <v>4584.95</v>
      </c>
    </row>
    <row r="389" spans="1:8" x14ac:dyDescent="0.3">
      <c r="A389" t="s">
        <v>2859</v>
      </c>
      <c r="B389" t="s">
        <v>2861</v>
      </c>
      <c r="C389">
        <v>0</v>
      </c>
      <c r="E389">
        <f t="shared" si="12"/>
        <v>0</v>
      </c>
      <c r="F389">
        <v>111.17</v>
      </c>
      <c r="G389">
        <v>1.4150366105963839</v>
      </c>
      <c r="H389">
        <f t="shared" si="13"/>
        <v>1573.0962</v>
      </c>
    </row>
    <row r="390" spans="1:8" x14ac:dyDescent="0.3">
      <c r="A390" t="s">
        <v>2859</v>
      </c>
      <c r="B390" t="s">
        <v>2862</v>
      </c>
      <c r="C390">
        <v>41.8</v>
      </c>
      <c r="D390">
        <v>2.219593301435407</v>
      </c>
      <c r="E390">
        <f t="shared" si="12"/>
        <v>927.79000000000008</v>
      </c>
      <c r="F390">
        <v>139.4</v>
      </c>
      <c r="G390">
        <v>2.4668866571018651</v>
      </c>
      <c r="H390">
        <f t="shared" si="13"/>
        <v>3438.84</v>
      </c>
    </row>
    <row r="391" spans="1:8" x14ac:dyDescent="0.3">
      <c r="A391" t="s">
        <v>2859</v>
      </c>
      <c r="B391" t="s">
        <v>2863</v>
      </c>
      <c r="C391">
        <v>0</v>
      </c>
      <c r="E391">
        <f t="shared" si="12"/>
        <v>0</v>
      </c>
      <c r="F391">
        <v>150</v>
      </c>
      <c r="G391">
        <v>1.38</v>
      </c>
      <c r="H391">
        <f t="shared" si="13"/>
        <v>2069.9999999999995</v>
      </c>
    </row>
    <row r="392" spans="1:8" x14ac:dyDescent="0.3">
      <c r="A392" t="s">
        <v>1619</v>
      </c>
      <c r="B392" t="s">
        <v>2864</v>
      </c>
      <c r="C392">
        <v>0</v>
      </c>
      <c r="E392">
        <f t="shared" si="12"/>
        <v>0</v>
      </c>
      <c r="F392">
        <v>9.15</v>
      </c>
      <c r="G392">
        <v>0.36</v>
      </c>
      <c r="H392">
        <f t="shared" si="13"/>
        <v>32.94</v>
      </c>
    </row>
    <row r="393" spans="1:8" x14ac:dyDescent="0.3">
      <c r="A393" t="s">
        <v>1619</v>
      </c>
      <c r="B393" t="s">
        <v>2865</v>
      </c>
      <c r="C393">
        <v>0</v>
      </c>
      <c r="E393">
        <f t="shared" si="12"/>
        <v>0</v>
      </c>
      <c r="F393">
        <v>10.062999999999999</v>
      </c>
      <c r="G393">
        <v>0.26838417966809103</v>
      </c>
      <c r="H393">
        <f t="shared" si="13"/>
        <v>27.007499999999997</v>
      </c>
    </row>
    <row r="394" spans="1:8" x14ac:dyDescent="0.3">
      <c r="A394" t="s">
        <v>1619</v>
      </c>
      <c r="B394" t="s">
        <v>2866</v>
      </c>
      <c r="C394">
        <v>0</v>
      </c>
      <c r="E394">
        <f t="shared" si="12"/>
        <v>0</v>
      </c>
      <c r="F394">
        <v>2.698</v>
      </c>
      <c r="G394">
        <v>0.83</v>
      </c>
      <c r="H394">
        <f t="shared" si="13"/>
        <v>22.3934</v>
      </c>
    </row>
    <row r="395" spans="1:8" x14ac:dyDescent="0.3">
      <c r="A395" t="s">
        <v>1619</v>
      </c>
      <c r="B395" t="s">
        <v>2867</v>
      </c>
      <c r="C395">
        <v>0</v>
      </c>
      <c r="E395">
        <f t="shared" si="12"/>
        <v>0</v>
      </c>
      <c r="F395">
        <v>2.6</v>
      </c>
      <c r="G395">
        <v>0.75</v>
      </c>
      <c r="H395">
        <f t="shared" si="13"/>
        <v>19.5</v>
      </c>
    </row>
    <row r="396" spans="1:8" x14ac:dyDescent="0.3">
      <c r="A396" t="s">
        <v>1619</v>
      </c>
      <c r="B396" t="s">
        <v>1642</v>
      </c>
      <c r="C396">
        <v>0</v>
      </c>
      <c r="E396">
        <f t="shared" si="12"/>
        <v>0</v>
      </c>
      <c r="F396">
        <v>1.0129999999999999</v>
      </c>
      <c r="G396">
        <v>1.0900000000000001</v>
      </c>
      <c r="H396">
        <f t="shared" si="13"/>
        <v>11.041699999999999</v>
      </c>
    </row>
    <row r="397" spans="1:8" x14ac:dyDescent="0.3">
      <c r="A397" t="s">
        <v>1619</v>
      </c>
      <c r="B397" t="s">
        <v>2868</v>
      </c>
      <c r="C397">
        <v>0</v>
      </c>
      <c r="E397">
        <f t="shared" si="12"/>
        <v>0</v>
      </c>
      <c r="F397">
        <v>0.31</v>
      </c>
      <c r="G397">
        <v>1.2</v>
      </c>
      <c r="H397">
        <f t="shared" si="13"/>
        <v>3.7199999999999998</v>
      </c>
    </row>
    <row r="398" spans="1:8" x14ac:dyDescent="0.3">
      <c r="A398" t="s">
        <v>1647</v>
      </c>
      <c r="B398" t="s">
        <v>2869</v>
      </c>
      <c r="C398">
        <v>0</v>
      </c>
      <c r="E398">
        <f t="shared" si="12"/>
        <v>0</v>
      </c>
      <c r="F398">
        <v>150</v>
      </c>
      <c r="G398">
        <v>0.7</v>
      </c>
      <c r="H398">
        <f t="shared" si="13"/>
        <v>1050</v>
      </c>
    </row>
    <row r="399" spans="1:8" x14ac:dyDescent="0.3">
      <c r="A399" s="164" t="s">
        <v>1670</v>
      </c>
      <c r="B399" t="s">
        <v>2870</v>
      </c>
      <c r="C399">
        <v>0</v>
      </c>
      <c r="E399">
        <f t="shared" si="12"/>
        <v>0</v>
      </c>
      <c r="F399">
        <v>23.333333333333329</v>
      </c>
      <c r="G399">
        <v>0.9</v>
      </c>
      <c r="H399">
        <f t="shared" si="13"/>
        <v>209.99999999999997</v>
      </c>
    </row>
    <row r="400" spans="1:8" x14ac:dyDescent="0.3">
      <c r="A400" t="s">
        <v>1670</v>
      </c>
      <c r="B400" t="s">
        <v>2871</v>
      </c>
      <c r="C400">
        <v>0</v>
      </c>
      <c r="E400">
        <f t="shared" si="12"/>
        <v>0</v>
      </c>
      <c r="F400">
        <v>13.321792</v>
      </c>
      <c r="G400">
        <v>0.71356924954240375</v>
      </c>
      <c r="H400">
        <f t="shared" si="13"/>
        <v>95.060211199999983</v>
      </c>
    </row>
    <row r="401" spans="1:8" x14ac:dyDescent="0.3">
      <c r="A401" t="s">
        <v>1670</v>
      </c>
      <c r="B401" t="s">
        <v>2872</v>
      </c>
      <c r="C401">
        <v>0</v>
      </c>
      <c r="E401">
        <f t="shared" si="12"/>
        <v>0</v>
      </c>
      <c r="F401">
        <v>70</v>
      </c>
      <c r="G401">
        <v>0.68</v>
      </c>
      <c r="H401">
        <f t="shared" si="13"/>
        <v>476</v>
      </c>
    </row>
    <row r="402" spans="1:8" x14ac:dyDescent="0.3">
      <c r="A402" t="s">
        <v>1670</v>
      </c>
      <c r="B402" t="s">
        <v>2873</v>
      </c>
      <c r="C402">
        <v>0</v>
      </c>
      <c r="E402">
        <f t="shared" si="12"/>
        <v>0</v>
      </c>
      <c r="F402">
        <v>162.5</v>
      </c>
      <c r="G402">
        <v>0.94</v>
      </c>
      <c r="H402">
        <f t="shared" si="13"/>
        <v>1527.5</v>
      </c>
    </row>
    <row r="403" spans="1:8" x14ac:dyDescent="0.3">
      <c r="A403" t="s">
        <v>1670</v>
      </c>
      <c r="B403" t="s">
        <v>2874</v>
      </c>
      <c r="C403">
        <v>57</v>
      </c>
      <c r="D403">
        <v>0.89999999999999991</v>
      </c>
      <c r="E403">
        <f t="shared" si="12"/>
        <v>513</v>
      </c>
      <c r="F403">
        <v>136</v>
      </c>
      <c r="G403">
        <v>0.94411764705882362</v>
      </c>
      <c r="H403">
        <f t="shared" si="13"/>
        <v>1284</v>
      </c>
    </row>
    <row r="404" spans="1:8" x14ac:dyDescent="0.3">
      <c r="A404" t="s">
        <v>1670</v>
      </c>
      <c r="B404" t="s">
        <v>2875</v>
      </c>
      <c r="C404">
        <v>0</v>
      </c>
      <c r="E404">
        <f t="shared" si="12"/>
        <v>0</v>
      </c>
      <c r="F404">
        <v>125</v>
      </c>
      <c r="G404">
        <v>1.0512000000000001</v>
      </c>
      <c r="H404">
        <f t="shared" si="13"/>
        <v>1314</v>
      </c>
    </row>
    <row r="405" spans="1:8" x14ac:dyDescent="0.3">
      <c r="A405" t="s">
        <v>1772</v>
      </c>
      <c r="B405" t="s">
        <v>2876</v>
      </c>
      <c r="C405">
        <v>0</v>
      </c>
      <c r="E405">
        <f t="shared" si="12"/>
        <v>0</v>
      </c>
      <c r="F405">
        <v>30.76</v>
      </c>
      <c r="G405">
        <v>1.1200000000000001</v>
      </c>
      <c r="H405">
        <f t="shared" si="13"/>
        <v>344.51200000000006</v>
      </c>
    </row>
    <row r="406" spans="1:8" x14ac:dyDescent="0.3">
      <c r="A406" t="s">
        <v>1772</v>
      </c>
      <c r="B406" t="s">
        <v>2877</v>
      </c>
      <c r="C406">
        <v>0</v>
      </c>
      <c r="E406">
        <f t="shared" si="12"/>
        <v>0</v>
      </c>
      <c r="F406">
        <v>45.18</v>
      </c>
      <c r="G406">
        <v>1.0017264276228419</v>
      </c>
      <c r="H406">
        <f t="shared" si="13"/>
        <v>452.57999999999993</v>
      </c>
    </row>
    <row r="407" spans="1:8" x14ac:dyDescent="0.3">
      <c r="A407" t="s">
        <v>1772</v>
      </c>
      <c r="B407" t="s">
        <v>2878</v>
      </c>
      <c r="C407">
        <v>0</v>
      </c>
      <c r="E407">
        <f t="shared" si="12"/>
        <v>0</v>
      </c>
      <c r="F407">
        <v>2.7210000000000001</v>
      </c>
      <c r="G407">
        <v>1.2996655641308341</v>
      </c>
      <c r="H407">
        <f t="shared" si="13"/>
        <v>35.363900000000001</v>
      </c>
    </row>
    <row r="408" spans="1:8" x14ac:dyDescent="0.3">
      <c r="A408" t="s">
        <v>1772</v>
      </c>
      <c r="B408" t="s">
        <v>2879</v>
      </c>
      <c r="C408">
        <v>0</v>
      </c>
      <c r="E408">
        <f t="shared" si="12"/>
        <v>0</v>
      </c>
      <c r="F408">
        <v>9.1300000000000008</v>
      </c>
      <c r="G408">
        <v>1.55</v>
      </c>
      <c r="H408">
        <f t="shared" si="13"/>
        <v>141.51500000000001</v>
      </c>
    </row>
    <row r="409" spans="1:8" x14ac:dyDescent="0.3">
      <c r="A409" t="s">
        <v>1772</v>
      </c>
      <c r="B409" t="s">
        <v>2880</v>
      </c>
      <c r="C409">
        <v>0</v>
      </c>
      <c r="E409">
        <f t="shared" si="12"/>
        <v>0</v>
      </c>
      <c r="F409">
        <v>5.8180379999999996</v>
      </c>
      <c r="G409">
        <v>1.0589129015657857</v>
      </c>
      <c r="H409">
        <f t="shared" si="13"/>
        <v>61.607954999999997</v>
      </c>
    </row>
    <row r="410" spans="1:8" x14ac:dyDescent="0.3">
      <c r="A410" t="s">
        <v>1772</v>
      </c>
      <c r="B410" t="s">
        <v>2881</v>
      </c>
      <c r="C410">
        <v>36.342671000000003</v>
      </c>
      <c r="D410">
        <v>1.2226758630371444</v>
      </c>
      <c r="E410">
        <f t="shared" si="12"/>
        <v>444.35306630000002</v>
      </c>
      <c r="F410">
        <v>54.16</v>
      </c>
      <c r="G410">
        <v>1.1394848596750371</v>
      </c>
      <c r="H410">
        <f t="shared" si="13"/>
        <v>617.1450000000001</v>
      </c>
    </row>
    <row r="411" spans="1:8" x14ac:dyDescent="0.3">
      <c r="A411" t="s">
        <v>1772</v>
      </c>
      <c r="B411" t="s">
        <v>2882</v>
      </c>
      <c r="C411">
        <v>25.215</v>
      </c>
      <c r="D411">
        <v>1.3425282569898869</v>
      </c>
      <c r="E411">
        <f t="shared" si="12"/>
        <v>338.51850000000002</v>
      </c>
      <c r="F411">
        <v>34.18</v>
      </c>
      <c r="G411">
        <v>1.2908616149795202</v>
      </c>
      <c r="H411">
        <f t="shared" si="13"/>
        <v>441.2165</v>
      </c>
    </row>
    <row r="412" spans="1:8" x14ac:dyDescent="0.3">
      <c r="A412" t="s">
        <v>1772</v>
      </c>
      <c r="B412" t="s">
        <v>2883</v>
      </c>
      <c r="C412">
        <v>0</v>
      </c>
      <c r="E412">
        <f t="shared" si="12"/>
        <v>0</v>
      </c>
      <c r="F412">
        <v>21</v>
      </c>
      <c r="G412">
        <v>1.1000000000000001</v>
      </c>
      <c r="H412">
        <f t="shared" si="13"/>
        <v>231</v>
      </c>
    </row>
    <row r="413" spans="1:8" x14ac:dyDescent="0.3">
      <c r="A413" t="s">
        <v>1772</v>
      </c>
      <c r="B413" t="s">
        <v>2884</v>
      </c>
      <c r="C413">
        <v>0</v>
      </c>
      <c r="E413">
        <f t="shared" si="12"/>
        <v>0</v>
      </c>
      <c r="F413">
        <v>9.8970000000000002</v>
      </c>
      <c r="G413">
        <v>1.02</v>
      </c>
      <c r="H413">
        <f t="shared" si="13"/>
        <v>100.94940000000001</v>
      </c>
    </row>
    <row r="414" spans="1:8" x14ac:dyDescent="0.3">
      <c r="A414" t="s">
        <v>1772</v>
      </c>
      <c r="B414" t="s">
        <v>2885</v>
      </c>
      <c r="C414">
        <v>35.694000000000003</v>
      </c>
      <c r="D414">
        <v>1.3618577351935899</v>
      </c>
      <c r="E414">
        <f t="shared" si="12"/>
        <v>486.10149999999999</v>
      </c>
      <c r="F414">
        <v>89.89</v>
      </c>
      <c r="G414">
        <v>1.1934208477027479</v>
      </c>
      <c r="H414">
        <f t="shared" si="13"/>
        <v>1072.7660000000001</v>
      </c>
    </row>
    <row r="415" spans="1:8" x14ac:dyDescent="0.3">
      <c r="A415" t="s">
        <v>1772</v>
      </c>
      <c r="B415" t="s">
        <v>2886</v>
      </c>
      <c r="C415">
        <v>2.9580000000000002</v>
      </c>
      <c r="D415">
        <v>1.2200135226504394</v>
      </c>
      <c r="E415">
        <f t="shared" si="12"/>
        <v>36.088000000000001</v>
      </c>
      <c r="F415">
        <v>19.537000000000003</v>
      </c>
      <c r="G415">
        <v>1.1664272918052925</v>
      </c>
      <c r="H415">
        <f t="shared" si="13"/>
        <v>227.88490000000002</v>
      </c>
    </row>
    <row r="416" spans="1:8" x14ac:dyDescent="0.3">
      <c r="A416" t="s">
        <v>1772</v>
      </c>
      <c r="B416" t="s">
        <v>2887</v>
      </c>
      <c r="C416">
        <v>0</v>
      </c>
      <c r="E416">
        <f t="shared" si="12"/>
        <v>0</v>
      </c>
      <c r="F416">
        <v>52.745999999999995</v>
      </c>
      <c r="G416">
        <v>1.1129325446479357</v>
      </c>
      <c r="H416">
        <f t="shared" si="13"/>
        <v>587.02740000000017</v>
      </c>
    </row>
    <row r="417" spans="1:8" x14ac:dyDescent="0.3">
      <c r="A417" t="s">
        <v>1772</v>
      </c>
      <c r="B417" t="s">
        <v>2888</v>
      </c>
      <c r="C417">
        <v>0</v>
      </c>
      <c r="E417">
        <f t="shared" si="12"/>
        <v>0</v>
      </c>
      <c r="F417">
        <v>43.37</v>
      </c>
      <c r="G417">
        <v>1.2</v>
      </c>
      <c r="H417">
        <f t="shared" si="13"/>
        <v>520.43999999999994</v>
      </c>
    </row>
    <row r="418" spans="1:8" x14ac:dyDescent="0.3">
      <c r="A418" t="s">
        <v>1772</v>
      </c>
      <c r="B418" t="s">
        <v>2889</v>
      </c>
      <c r="C418">
        <v>0</v>
      </c>
      <c r="E418">
        <f t="shared" si="12"/>
        <v>0</v>
      </c>
      <c r="F418">
        <v>42.38</v>
      </c>
      <c r="G418">
        <v>1.1599999999999999</v>
      </c>
      <c r="H418">
        <f t="shared" si="13"/>
        <v>491.608</v>
      </c>
    </row>
    <row r="419" spans="1:8" x14ac:dyDescent="0.3">
      <c r="A419" t="s">
        <v>1772</v>
      </c>
      <c r="B419" t="s">
        <v>2890</v>
      </c>
      <c r="C419">
        <v>0</v>
      </c>
      <c r="E419">
        <f t="shared" si="12"/>
        <v>0</v>
      </c>
      <c r="F419">
        <v>35</v>
      </c>
      <c r="G419">
        <v>0.65</v>
      </c>
      <c r="H419">
        <f t="shared" si="13"/>
        <v>227.5</v>
      </c>
    </row>
    <row r="420" spans="1:8" x14ac:dyDescent="0.3">
      <c r="A420" t="s">
        <v>1772</v>
      </c>
      <c r="B420" t="s">
        <v>2891</v>
      </c>
      <c r="C420">
        <v>0</v>
      </c>
      <c r="E420">
        <f t="shared" si="12"/>
        <v>0</v>
      </c>
      <c r="F420">
        <v>87</v>
      </c>
      <c r="G420">
        <v>1.37</v>
      </c>
      <c r="H420">
        <f t="shared" si="13"/>
        <v>1191.9000000000001</v>
      </c>
    </row>
    <row r="421" spans="1:8" x14ac:dyDescent="0.3">
      <c r="A421" t="s">
        <v>1772</v>
      </c>
      <c r="B421" t="s">
        <v>2892</v>
      </c>
      <c r="C421">
        <v>0</v>
      </c>
      <c r="E421">
        <f t="shared" si="12"/>
        <v>0</v>
      </c>
      <c r="F421">
        <v>34.31</v>
      </c>
      <c r="G421">
        <v>1.1100000000000001</v>
      </c>
      <c r="H421">
        <f t="shared" si="13"/>
        <v>380.84100000000007</v>
      </c>
    </row>
    <row r="422" spans="1:8" x14ac:dyDescent="0.3">
      <c r="A422" t="s">
        <v>1772</v>
      </c>
      <c r="B422" t="s">
        <v>2893</v>
      </c>
      <c r="C422">
        <v>0</v>
      </c>
      <c r="E422">
        <f t="shared" si="12"/>
        <v>0</v>
      </c>
      <c r="F422">
        <v>1.0596000000000001</v>
      </c>
      <c r="G422">
        <v>1.0443488108720271</v>
      </c>
      <c r="H422">
        <f t="shared" si="13"/>
        <v>11.06592</v>
      </c>
    </row>
    <row r="423" spans="1:8" x14ac:dyDescent="0.3">
      <c r="A423" t="s">
        <v>1772</v>
      </c>
      <c r="B423" t="s">
        <v>2894</v>
      </c>
      <c r="C423">
        <v>0</v>
      </c>
      <c r="E423">
        <f t="shared" si="12"/>
        <v>0</v>
      </c>
      <c r="F423">
        <v>13.055</v>
      </c>
      <c r="G423">
        <v>1.0379731903485254</v>
      </c>
      <c r="H423">
        <f t="shared" si="13"/>
        <v>135.50739999999999</v>
      </c>
    </row>
    <row r="424" spans="1:8" x14ac:dyDescent="0.3">
      <c r="A424" t="s">
        <v>1772</v>
      </c>
      <c r="B424" t="s">
        <v>2895</v>
      </c>
      <c r="C424">
        <v>0</v>
      </c>
      <c r="E424">
        <f t="shared" si="12"/>
        <v>0</v>
      </c>
      <c r="F424">
        <v>24</v>
      </c>
      <c r="G424">
        <v>1.68</v>
      </c>
      <c r="H424">
        <f t="shared" si="13"/>
        <v>403.2</v>
      </c>
    </row>
    <row r="425" spans="1:8" x14ac:dyDescent="0.3">
      <c r="A425" t="s">
        <v>1772</v>
      </c>
      <c r="B425" t="s">
        <v>2896</v>
      </c>
      <c r="C425">
        <v>126.27</v>
      </c>
      <c r="D425">
        <v>0.95</v>
      </c>
      <c r="E425">
        <f t="shared" si="12"/>
        <v>1199.5649999999998</v>
      </c>
      <c r="F425">
        <v>198.863</v>
      </c>
      <c r="G425">
        <v>0.86</v>
      </c>
      <c r="H425">
        <f t="shared" si="13"/>
        <v>1710.2217999999998</v>
      </c>
    </row>
    <row r="426" spans="1:8" x14ac:dyDescent="0.3">
      <c r="A426" t="s">
        <v>1772</v>
      </c>
      <c r="B426" t="s">
        <v>2897</v>
      </c>
      <c r="C426">
        <v>0</v>
      </c>
      <c r="E426">
        <f t="shared" si="12"/>
        <v>0</v>
      </c>
      <c r="F426">
        <v>42.364600000000003</v>
      </c>
      <c r="G426">
        <v>0.90872325479291682</v>
      </c>
      <c r="H426">
        <f t="shared" si="13"/>
        <v>384.97697200000005</v>
      </c>
    </row>
    <row r="427" spans="1:8" x14ac:dyDescent="0.3">
      <c r="A427" t="s">
        <v>1772</v>
      </c>
      <c r="B427" t="s">
        <v>2898</v>
      </c>
      <c r="C427">
        <v>0</v>
      </c>
      <c r="E427">
        <f t="shared" si="12"/>
        <v>0</v>
      </c>
      <c r="F427">
        <v>43</v>
      </c>
      <c r="G427">
        <v>0.79999999999999993</v>
      </c>
      <c r="H427">
        <f t="shared" si="13"/>
        <v>344</v>
      </c>
    </row>
    <row r="428" spans="1:8" x14ac:dyDescent="0.3">
      <c r="A428" t="s">
        <v>1772</v>
      </c>
      <c r="B428" t="s">
        <v>2899</v>
      </c>
      <c r="C428">
        <v>0</v>
      </c>
      <c r="E428">
        <f t="shared" si="12"/>
        <v>0</v>
      </c>
      <c r="F428">
        <v>144.69999999999999</v>
      </c>
      <c r="G428">
        <v>1.1000000000000001</v>
      </c>
      <c r="H428">
        <f t="shared" si="13"/>
        <v>1591.6999999999998</v>
      </c>
    </row>
    <row r="429" spans="1:8" x14ac:dyDescent="0.3">
      <c r="A429" t="s">
        <v>1772</v>
      </c>
      <c r="B429" t="s">
        <v>2900</v>
      </c>
      <c r="C429">
        <v>0</v>
      </c>
      <c r="E429">
        <f t="shared" si="12"/>
        <v>0</v>
      </c>
      <c r="F429">
        <v>200</v>
      </c>
      <c r="G429">
        <v>1.3</v>
      </c>
      <c r="H429">
        <f t="shared" si="13"/>
        <v>2600</v>
      </c>
    </row>
    <row r="430" spans="1:8" x14ac:dyDescent="0.3">
      <c r="A430" t="s">
        <v>1772</v>
      </c>
      <c r="B430" t="s">
        <v>2901</v>
      </c>
      <c r="C430">
        <v>0</v>
      </c>
      <c r="E430">
        <f t="shared" si="12"/>
        <v>0</v>
      </c>
      <c r="F430">
        <v>9.6598249999999997</v>
      </c>
      <c r="G430">
        <v>1.5098742472042714</v>
      </c>
      <c r="H430">
        <f t="shared" si="13"/>
        <v>145.85121000000001</v>
      </c>
    </row>
    <row r="431" spans="1:8" x14ac:dyDescent="0.3">
      <c r="A431" t="s">
        <v>1772</v>
      </c>
      <c r="B431" t="s">
        <v>2902</v>
      </c>
      <c r="C431">
        <v>0</v>
      </c>
      <c r="E431">
        <f t="shared" si="12"/>
        <v>0</v>
      </c>
      <c r="F431">
        <v>9.0670000000000002</v>
      </c>
      <c r="G431">
        <v>1.07</v>
      </c>
      <c r="H431">
        <f t="shared" si="13"/>
        <v>97.016900000000007</v>
      </c>
    </row>
    <row r="432" spans="1:8" x14ac:dyDescent="0.3">
      <c r="A432" t="s">
        <v>1772</v>
      </c>
      <c r="B432" t="s">
        <v>2903</v>
      </c>
      <c r="C432">
        <v>48.853999999999999</v>
      </c>
      <c r="D432">
        <v>1.2007025013304951</v>
      </c>
      <c r="E432">
        <f t="shared" si="12"/>
        <v>586.59120000000007</v>
      </c>
      <c r="F432">
        <v>61.363</v>
      </c>
      <c r="G432">
        <v>1.3230792171178074</v>
      </c>
      <c r="H432">
        <f t="shared" si="13"/>
        <v>811.88110000000006</v>
      </c>
    </row>
    <row r="433" spans="1:8" x14ac:dyDescent="0.3">
      <c r="A433" t="s">
        <v>1772</v>
      </c>
      <c r="B433" t="s">
        <v>2904</v>
      </c>
      <c r="C433">
        <v>0</v>
      </c>
      <c r="E433">
        <f t="shared" si="12"/>
        <v>0</v>
      </c>
      <c r="F433">
        <v>7.26</v>
      </c>
      <c r="G433">
        <v>1.54</v>
      </c>
      <c r="H433">
        <f t="shared" si="13"/>
        <v>111.804</v>
      </c>
    </row>
    <row r="434" spans="1:8" x14ac:dyDescent="0.3">
      <c r="A434" t="s">
        <v>1772</v>
      </c>
      <c r="B434" t="s">
        <v>2905</v>
      </c>
      <c r="C434">
        <v>0</v>
      </c>
      <c r="E434">
        <f t="shared" si="12"/>
        <v>0</v>
      </c>
      <c r="F434">
        <v>55.831190000000007</v>
      </c>
      <c r="G434">
        <v>1.0640008031353083</v>
      </c>
      <c r="H434">
        <f t="shared" si="13"/>
        <v>594.04431</v>
      </c>
    </row>
    <row r="435" spans="1:8" x14ac:dyDescent="0.3">
      <c r="A435" t="s">
        <v>1772</v>
      </c>
      <c r="B435" t="s">
        <v>2906</v>
      </c>
      <c r="C435">
        <v>109.97</v>
      </c>
      <c r="D435">
        <v>1.2011928707829409</v>
      </c>
      <c r="E435">
        <f t="shared" si="12"/>
        <v>1320.9518</v>
      </c>
      <c r="F435">
        <v>112.465</v>
      </c>
      <c r="G435">
        <v>1.2650345440803805</v>
      </c>
      <c r="H435">
        <f t="shared" si="13"/>
        <v>1422.7211</v>
      </c>
    </row>
    <row r="436" spans="1:8" x14ac:dyDescent="0.3">
      <c r="A436" t="s">
        <v>1772</v>
      </c>
      <c r="B436" t="s">
        <v>2907</v>
      </c>
      <c r="C436">
        <v>0</v>
      </c>
      <c r="E436">
        <f t="shared" si="12"/>
        <v>0</v>
      </c>
      <c r="F436">
        <v>44.889341999999999</v>
      </c>
      <c r="G436">
        <v>1.5517910048670351</v>
      </c>
      <c r="H436">
        <f t="shared" si="13"/>
        <v>696.58877130000008</v>
      </c>
    </row>
    <row r="437" spans="1:8" x14ac:dyDescent="0.3">
      <c r="A437" t="s">
        <v>1772</v>
      </c>
      <c r="B437" t="s">
        <v>2908</v>
      </c>
      <c r="C437">
        <v>0</v>
      </c>
      <c r="E437">
        <f t="shared" si="12"/>
        <v>0</v>
      </c>
      <c r="F437">
        <v>23.5</v>
      </c>
      <c r="G437">
        <v>1.18</v>
      </c>
      <c r="H437">
        <f t="shared" si="13"/>
        <v>277.29999999999995</v>
      </c>
    </row>
    <row r="438" spans="1:8" x14ac:dyDescent="0.3">
      <c r="A438" t="s">
        <v>1772</v>
      </c>
      <c r="B438" t="s">
        <v>2909</v>
      </c>
      <c r="C438">
        <v>0</v>
      </c>
      <c r="E438">
        <f t="shared" si="12"/>
        <v>0</v>
      </c>
      <c r="F438">
        <v>23</v>
      </c>
      <c r="G438">
        <v>1.75</v>
      </c>
      <c r="H438">
        <f t="shared" si="13"/>
        <v>402.5</v>
      </c>
    </row>
    <row r="439" spans="1:8" x14ac:dyDescent="0.3">
      <c r="A439" t="s">
        <v>1821</v>
      </c>
      <c r="B439" t="s">
        <v>2910</v>
      </c>
      <c r="C439">
        <v>0</v>
      </c>
      <c r="E439">
        <f t="shared" si="12"/>
        <v>0</v>
      </c>
      <c r="F439">
        <v>16.8</v>
      </c>
      <c r="G439">
        <v>0.6</v>
      </c>
      <c r="H439">
        <f t="shared" si="13"/>
        <v>100.8</v>
      </c>
    </row>
    <row r="440" spans="1:8" x14ac:dyDescent="0.3">
      <c r="A440" s="164" t="s">
        <v>1841</v>
      </c>
      <c r="B440" t="s">
        <v>2911</v>
      </c>
      <c r="C440">
        <v>0</v>
      </c>
      <c r="E440">
        <f t="shared" si="12"/>
        <v>0</v>
      </c>
      <c r="F440">
        <v>44.4</v>
      </c>
      <c r="G440">
        <v>0.89</v>
      </c>
      <c r="H440">
        <f t="shared" si="13"/>
        <v>395.15999999999997</v>
      </c>
    </row>
    <row r="441" spans="1:8" x14ac:dyDescent="0.3">
      <c r="A441" t="s">
        <v>1841</v>
      </c>
      <c r="B441" t="s">
        <v>2912</v>
      </c>
      <c r="C441">
        <v>0</v>
      </c>
      <c r="E441">
        <f t="shared" si="12"/>
        <v>0</v>
      </c>
      <c r="F441">
        <v>22.7</v>
      </c>
      <c r="G441">
        <v>0.81</v>
      </c>
      <c r="H441">
        <f t="shared" si="13"/>
        <v>183.87</v>
      </c>
    </row>
    <row r="442" spans="1:8" x14ac:dyDescent="0.3">
      <c r="A442" t="s">
        <v>1841</v>
      </c>
      <c r="B442" t="s">
        <v>2913</v>
      </c>
      <c r="C442">
        <v>0</v>
      </c>
      <c r="E442">
        <f t="shared" si="12"/>
        <v>0</v>
      </c>
      <c r="F442">
        <v>9.61632</v>
      </c>
      <c r="G442">
        <v>1.0328301886792453</v>
      </c>
      <c r="H442">
        <f t="shared" si="13"/>
        <v>99.320256000000001</v>
      </c>
    </row>
    <row r="443" spans="1:8" x14ac:dyDescent="0.3">
      <c r="A443" t="s">
        <v>1841</v>
      </c>
      <c r="B443" t="s">
        <v>2914</v>
      </c>
      <c r="C443">
        <v>0</v>
      </c>
      <c r="E443">
        <f t="shared" si="12"/>
        <v>0</v>
      </c>
      <c r="F443">
        <v>5.3524800000000008</v>
      </c>
      <c r="G443">
        <v>0.82389830508474582</v>
      </c>
      <c r="H443">
        <f t="shared" si="13"/>
        <v>44.09899200000001</v>
      </c>
    </row>
    <row r="444" spans="1:8" x14ac:dyDescent="0.3">
      <c r="A444" t="s">
        <v>1862</v>
      </c>
      <c r="B444" t="s">
        <v>2915</v>
      </c>
      <c r="C444">
        <v>0</v>
      </c>
      <c r="E444">
        <f t="shared" si="12"/>
        <v>0</v>
      </c>
      <c r="F444">
        <v>2773.79</v>
      </c>
      <c r="G444">
        <v>0.28999999999999998</v>
      </c>
      <c r="H444">
        <f t="shared" si="13"/>
        <v>8043.991</v>
      </c>
    </row>
    <row r="445" spans="1:8" x14ac:dyDescent="0.3">
      <c r="A445" t="s">
        <v>1862</v>
      </c>
      <c r="B445" t="s">
        <v>2916</v>
      </c>
      <c r="C445">
        <v>0</v>
      </c>
      <c r="E445">
        <f t="shared" si="12"/>
        <v>0</v>
      </c>
      <c r="F445">
        <v>1.75</v>
      </c>
      <c r="G445">
        <v>0.47000000000000003</v>
      </c>
      <c r="H445">
        <f t="shared" si="13"/>
        <v>8.2249999999999996</v>
      </c>
    </row>
    <row r="446" spans="1:8" x14ac:dyDescent="0.3">
      <c r="A446" t="s">
        <v>1862</v>
      </c>
      <c r="B446" t="s">
        <v>2917</v>
      </c>
      <c r="C446">
        <v>0</v>
      </c>
      <c r="E446">
        <f t="shared" si="12"/>
        <v>0</v>
      </c>
      <c r="F446">
        <v>70.368500000000012</v>
      </c>
      <c r="G446">
        <v>0.85736146144936998</v>
      </c>
      <c r="H446">
        <f t="shared" si="13"/>
        <v>603.31240000000003</v>
      </c>
    </row>
    <row r="447" spans="1:8" x14ac:dyDescent="0.3">
      <c r="A447" t="s">
        <v>1862</v>
      </c>
      <c r="B447" t="s">
        <v>2918</v>
      </c>
      <c r="C447">
        <v>0</v>
      </c>
      <c r="E447">
        <f t="shared" si="12"/>
        <v>0</v>
      </c>
      <c r="F447">
        <v>45</v>
      </c>
      <c r="G447">
        <v>1.6</v>
      </c>
      <c r="H447">
        <f t="shared" si="13"/>
        <v>720</v>
      </c>
    </row>
    <row r="448" spans="1:8" x14ac:dyDescent="0.3">
      <c r="A448" t="s">
        <v>1862</v>
      </c>
      <c r="B448" t="s">
        <v>2919</v>
      </c>
      <c r="C448">
        <v>0</v>
      </c>
      <c r="E448">
        <f t="shared" si="12"/>
        <v>0</v>
      </c>
      <c r="F448">
        <v>143</v>
      </c>
      <c r="G448">
        <v>0.28999999999999998</v>
      </c>
      <c r="H448">
        <f t="shared" si="13"/>
        <v>414.7</v>
      </c>
    </row>
    <row r="449" spans="1:8" x14ac:dyDescent="0.3">
      <c r="A449" t="s">
        <v>1862</v>
      </c>
      <c r="B449" t="s">
        <v>2920</v>
      </c>
      <c r="C449">
        <v>0</v>
      </c>
      <c r="E449">
        <f t="shared" si="12"/>
        <v>0</v>
      </c>
      <c r="F449">
        <v>260.5</v>
      </c>
      <c r="G449">
        <v>7.0000000000000007E-2</v>
      </c>
      <c r="H449">
        <f t="shared" si="13"/>
        <v>182.35000000000002</v>
      </c>
    </row>
    <row r="450" spans="1:8" x14ac:dyDescent="0.3">
      <c r="A450" t="s">
        <v>1862</v>
      </c>
      <c r="B450" t="s">
        <v>2921</v>
      </c>
      <c r="C450">
        <v>0</v>
      </c>
      <c r="E450">
        <f t="shared" ref="E450:E513" si="14">C450*D450*10</f>
        <v>0</v>
      </c>
      <c r="F450">
        <v>0.3</v>
      </c>
      <c r="G450">
        <v>0.49</v>
      </c>
      <c r="H450">
        <f t="shared" ref="H450:H513" si="15">F450*G450*10</f>
        <v>1.47</v>
      </c>
    </row>
    <row r="451" spans="1:8" x14ac:dyDescent="0.3">
      <c r="A451" t="s">
        <v>1862</v>
      </c>
      <c r="B451" t="s">
        <v>2922</v>
      </c>
      <c r="C451">
        <v>0</v>
      </c>
      <c r="E451">
        <f t="shared" si="14"/>
        <v>0</v>
      </c>
      <c r="F451">
        <v>1125</v>
      </c>
      <c r="G451">
        <v>0.4</v>
      </c>
      <c r="H451">
        <f t="shared" si="15"/>
        <v>4500</v>
      </c>
    </row>
    <row r="452" spans="1:8" x14ac:dyDescent="0.3">
      <c r="A452" t="s">
        <v>1862</v>
      </c>
      <c r="B452" t="s">
        <v>2923</v>
      </c>
      <c r="C452">
        <v>0</v>
      </c>
      <c r="E452">
        <f t="shared" si="14"/>
        <v>0</v>
      </c>
      <c r="F452">
        <v>1</v>
      </c>
      <c r="G452">
        <v>0.3</v>
      </c>
      <c r="H452">
        <f t="shared" si="15"/>
        <v>3</v>
      </c>
    </row>
    <row r="453" spans="1:8" x14ac:dyDescent="0.3">
      <c r="A453" t="s">
        <v>1862</v>
      </c>
      <c r="B453" t="s">
        <v>2924</v>
      </c>
      <c r="C453">
        <v>0</v>
      </c>
      <c r="E453">
        <f t="shared" si="14"/>
        <v>0</v>
      </c>
      <c r="F453">
        <v>4.2</v>
      </c>
      <c r="G453">
        <v>0.38</v>
      </c>
      <c r="H453">
        <f t="shared" si="15"/>
        <v>15.96</v>
      </c>
    </row>
    <row r="454" spans="1:8" x14ac:dyDescent="0.3">
      <c r="A454" t="s">
        <v>1862</v>
      </c>
      <c r="B454" t="s">
        <v>2925</v>
      </c>
      <c r="C454">
        <v>0</v>
      </c>
      <c r="E454">
        <f t="shared" si="14"/>
        <v>0</v>
      </c>
      <c r="F454">
        <v>2.6</v>
      </c>
      <c r="G454">
        <v>0.47</v>
      </c>
      <c r="H454">
        <f t="shared" si="15"/>
        <v>12.219999999999999</v>
      </c>
    </row>
    <row r="455" spans="1:8" x14ac:dyDescent="0.3">
      <c r="A455" t="s">
        <v>1862</v>
      </c>
      <c r="B455" t="s">
        <v>2926</v>
      </c>
      <c r="C455">
        <v>0</v>
      </c>
      <c r="E455">
        <f t="shared" si="14"/>
        <v>0</v>
      </c>
      <c r="F455">
        <v>311.2</v>
      </c>
      <c r="G455">
        <v>0.36644399100257069</v>
      </c>
      <c r="H455">
        <f t="shared" si="15"/>
        <v>1140.3736999999999</v>
      </c>
    </row>
    <row r="456" spans="1:8" x14ac:dyDescent="0.3">
      <c r="A456" t="s">
        <v>1862</v>
      </c>
      <c r="B456" t="s">
        <v>2927</v>
      </c>
      <c r="C456">
        <v>0</v>
      </c>
      <c r="E456">
        <f t="shared" si="14"/>
        <v>0</v>
      </c>
      <c r="F456">
        <v>91.07</v>
      </c>
      <c r="G456">
        <v>0.53599494894037569</v>
      </c>
      <c r="H456">
        <f t="shared" si="15"/>
        <v>488.13060000000007</v>
      </c>
    </row>
    <row r="457" spans="1:8" x14ac:dyDescent="0.3">
      <c r="A457" t="s">
        <v>1862</v>
      </c>
      <c r="B457" t="s">
        <v>2928</v>
      </c>
      <c r="C457">
        <v>0</v>
      </c>
      <c r="E457">
        <f t="shared" si="14"/>
        <v>0</v>
      </c>
      <c r="F457">
        <v>190.62</v>
      </c>
      <c r="G457">
        <v>0.38911803588290844</v>
      </c>
      <c r="H457">
        <f t="shared" si="15"/>
        <v>741.73680000000002</v>
      </c>
    </row>
    <row r="458" spans="1:8" x14ac:dyDescent="0.3">
      <c r="A458" t="s">
        <v>1862</v>
      </c>
      <c r="B458" t="s">
        <v>1892</v>
      </c>
      <c r="C458">
        <v>100.91800000000001</v>
      </c>
      <c r="D458">
        <v>0.57446639846211767</v>
      </c>
      <c r="E458">
        <f t="shared" si="14"/>
        <v>579.74</v>
      </c>
      <c r="F458">
        <v>471.488</v>
      </c>
      <c r="G458">
        <v>0.67164818616804667</v>
      </c>
      <c r="H458">
        <f t="shared" si="15"/>
        <v>3166.7406000000001</v>
      </c>
    </row>
    <row r="459" spans="1:8" x14ac:dyDescent="0.3">
      <c r="A459" t="s">
        <v>1862</v>
      </c>
      <c r="B459" t="s">
        <v>2929</v>
      </c>
      <c r="C459">
        <v>0</v>
      </c>
      <c r="E459">
        <f t="shared" si="14"/>
        <v>0</v>
      </c>
      <c r="F459">
        <v>20.83</v>
      </c>
      <c r="G459">
        <v>0.7</v>
      </c>
      <c r="H459">
        <f t="shared" si="15"/>
        <v>145.80999999999997</v>
      </c>
    </row>
    <row r="460" spans="1:8" x14ac:dyDescent="0.3">
      <c r="A460" t="s">
        <v>1862</v>
      </c>
      <c r="B460" t="s">
        <v>1898</v>
      </c>
      <c r="C460">
        <v>89</v>
      </c>
      <c r="D460">
        <v>0.74698876404494385</v>
      </c>
      <c r="E460">
        <f t="shared" si="14"/>
        <v>664.81999999999994</v>
      </c>
      <c r="F460">
        <v>155.19999999999999</v>
      </c>
      <c r="G460">
        <v>0.7497551546391753</v>
      </c>
      <c r="H460">
        <f t="shared" si="15"/>
        <v>1163.6199999999999</v>
      </c>
    </row>
    <row r="461" spans="1:8" x14ac:dyDescent="0.3">
      <c r="A461" t="s">
        <v>1862</v>
      </c>
      <c r="B461" t="s">
        <v>2930</v>
      </c>
      <c r="C461">
        <v>0</v>
      </c>
      <c r="E461">
        <f t="shared" si="14"/>
        <v>0</v>
      </c>
      <c r="F461">
        <v>4</v>
      </c>
      <c r="G461">
        <v>0.5</v>
      </c>
      <c r="H461">
        <f t="shared" si="15"/>
        <v>20</v>
      </c>
    </row>
    <row r="462" spans="1:8" x14ac:dyDescent="0.3">
      <c r="A462" t="s">
        <v>1862</v>
      </c>
      <c r="B462" t="s">
        <v>2931</v>
      </c>
      <c r="C462">
        <v>0</v>
      </c>
      <c r="E462">
        <f t="shared" si="14"/>
        <v>0</v>
      </c>
      <c r="F462">
        <v>1.67</v>
      </c>
      <c r="G462">
        <v>0.51500000000000001</v>
      </c>
      <c r="H462">
        <f t="shared" si="15"/>
        <v>8.6005000000000003</v>
      </c>
    </row>
    <row r="463" spans="1:8" x14ac:dyDescent="0.3">
      <c r="A463" t="s">
        <v>1862</v>
      </c>
      <c r="B463" t="s">
        <v>2932</v>
      </c>
      <c r="C463">
        <v>0</v>
      </c>
      <c r="E463">
        <f t="shared" si="14"/>
        <v>0</v>
      </c>
      <c r="F463">
        <v>10.35</v>
      </c>
      <c r="G463">
        <v>0.74</v>
      </c>
      <c r="H463">
        <f t="shared" si="15"/>
        <v>76.59</v>
      </c>
    </row>
    <row r="464" spans="1:8" x14ac:dyDescent="0.3">
      <c r="A464" t="s">
        <v>1862</v>
      </c>
      <c r="B464" t="s">
        <v>2933</v>
      </c>
      <c r="C464">
        <v>0</v>
      </c>
      <c r="E464">
        <f t="shared" si="14"/>
        <v>0</v>
      </c>
      <c r="F464">
        <v>2.2000000000000002</v>
      </c>
      <c r="G464">
        <v>0.59</v>
      </c>
      <c r="H464">
        <f t="shared" si="15"/>
        <v>12.98</v>
      </c>
    </row>
    <row r="465" spans="1:8" x14ac:dyDescent="0.3">
      <c r="A465" t="s">
        <v>1862</v>
      </c>
      <c r="B465" t="s">
        <v>2934</v>
      </c>
      <c r="C465">
        <v>0</v>
      </c>
      <c r="E465">
        <f t="shared" si="14"/>
        <v>0</v>
      </c>
      <c r="F465">
        <v>20.863</v>
      </c>
      <c r="G465">
        <v>0.88</v>
      </c>
      <c r="H465">
        <f t="shared" si="15"/>
        <v>183.59440000000001</v>
      </c>
    </row>
    <row r="466" spans="1:8" x14ac:dyDescent="0.3">
      <c r="A466" t="s">
        <v>1862</v>
      </c>
      <c r="B466" t="s">
        <v>2935</v>
      </c>
      <c r="C466">
        <v>0</v>
      </c>
      <c r="E466">
        <f t="shared" si="14"/>
        <v>0</v>
      </c>
      <c r="F466">
        <v>0.56000000000000005</v>
      </c>
      <c r="G466">
        <v>0.38</v>
      </c>
      <c r="H466">
        <f t="shared" si="15"/>
        <v>2.1280000000000001</v>
      </c>
    </row>
    <row r="467" spans="1:8" x14ac:dyDescent="0.3">
      <c r="A467" t="s">
        <v>1862</v>
      </c>
      <c r="B467" t="s">
        <v>2936</v>
      </c>
      <c r="C467">
        <v>0</v>
      </c>
      <c r="E467">
        <f t="shared" si="14"/>
        <v>0</v>
      </c>
      <c r="F467">
        <v>13.8407</v>
      </c>
      <c r="G467">
        <v>0.12099999999999998</v>
      </c>
      <c r="H467">
        <f t="shared" si="15"/>
        <v>16.747246999999998</v>
      </c>
    </row>
    <row r="468" spans="1:8" x14ac:dyDescent="0.3">
      <c r="A468" t="s">
        <v>1862</v>
      </c>
      <c r="B468" t="s">
        <v>2937</v>
      </c>
      <c r="C468">
        <v>0</v>
      </c>
      <c r="E468">
        <f t="shared" si="14"/>
        <v>0</v>
      </c>
      <c r="F468">
        <v>206.8</v>
      </c>
      <c r="G468">
        <v>0.3</v>
      </c>
      <c r="H468">
        <f t="shared" si="15"/>
        <v>620.4</v>
      </c>
    </row>
    <row r="469" spans="1:8" x14ac:dyDescent="0.3">
      <c r="A469" t="s">
        <v>1862</v>
      </c>
      <c r="B469" t="s">
        <v>2938</v>
      </c>
      <c r="C469">
        <v>0</v>
      </c>
      <c r="E469">
        <f t="shared" si="14"/>
        <v>0</v>
      </c>
      <c r="F469">
        <v>13.1</v>
      </c>
      <c r="G469">
        <v>0.24</v>
      </c>
      <c r="H469">
        <f t="shared" si="15"/>
        <v>31.439999999999998</v>
      </c>
    </row>
    <row r="470" spans="1:8" x14ac:dyDescent="0.3">
      <c r="A470" t="s">
        <v>1862</v>
      </c>
      <c r="B470" t="s">
        <v>2939</v>
      </c>
      <c r="C470">
        <v>0</v>
      </c>
      <c r="E470">
        <f t="shared" si="14"/>
        <v>0</v>
      </c>
      <c r="F470">
        <v>8.16</v>
      </c>
      <c r="G470">
        <v>5.0999999999999996</v>
      </c>
      <c r="H470">
        <f t="shared" si="15"/>
        <v>416.15999999999997</v>
      </c>
    </row>
    <row r="471" spans="1:8" x14ac:dyDescent="0.3">
      <c r="A471" t="s">
        <v>1862</v>
      </c>
      <c r="B471" t="s">
        <v>2940</v>
      </c>
      <c r="C471">
        <v>0</v>
      </c>
      <c r="E471">
        <f t="shared" si="14"/>
        <v>0</v>
      </c>
      <c r="F471">
        <v>0.71</v>
      </c>
      <c r="G471">
        <v>3.23</v>
      </c>
      <c r="H471">
        <f t="shared" si="15"/>
        <v>22.933</v>
      </c>
    </row>
    <row r="472" spans="1:8" x14ac:dyDescent="0.3">
      <c r="A472" t="s">
        <v>1862</v>
      </c>
      <c r="B472" t="s">
        <v>2941</v>
      </c>
      <c r="C472">
        <v>0</v>
      </c>
      <c r="E472">
        <f t="shared" si="14"/>
        <v>0</v>
      </c>
      <c r="F472">
        <v>131.19999999999999</v>
      </c>
      <c r="G472">
        <v>0.33</v>
      </c>
      <c r="H472">
        <f t="shared" si="15"/>
        <v>432.96</v>
      </c>
    </row>
    <row r="473" spans="1:8" x14ac:dyDescent="0.3">
      <c r="A473" t="s">
        <v>1862</v>
      </c>
      <c r="B473" t="s">
        <v>1909</v>
      </c>
      <c r="C473">
        <v>0</v>
      </c>
      <c r="E473">
        <f t="shared" si="14"/>
        <v>0</v>
      </c>
      <c r="F473">
        <v>53.332999999999998</v>
      </c>
      <c r="G473">
        <v>0.27</v>
      </c>
      <c r="H473">
        <f t="shared" si="15"/>
        <v>143.9991</v>
      </c>
    </row>
    <row r="474" spans="1:8" x14ac:dyDescent="0.3">
      <c r="A474" t="s">
        <v>1862</v>
      </c>
      <c r="B474" t="s">
        <v>2942</v>
      </c>
      <c r="C474">
        <v>0</v>
      </c>
      <c r="E474">
        <f t="shared" si="14"/>
        <v>0</v>
      </c>
      <c r="F474">
        <v>3.1469999999999998</v>
      </c>
      <c r="G474">
        <v>0.13</v>
      </c>
      <c r="H474">
        <f t="shared" si="15"/>
        <v>4.0911</v>
      </c>
    </row>
    <row r="475" spans="1:8" x14ac:dyDescent="0.3">
      <c r="A475" t="s">
        <v>1862</v>
      </c>
      <c r="B475" t="s">
        <v>2943</v>
      </c>
      <c r="C475">
        <v>1.103</v>
      </c>
      <c r="D475">
        <v>0.23000000000000004</v>
      </c>
      <c r="E475">
        <f t="shared" si="14"/>
        <v>2.5369000000000002</v>
      </c>
      <c r="F475">
        <v>1.103</v>
      </c>
      <c r="G475">
        <v>0.23000000000000004</v>
      </c>
      <c r="H475">
        <f t="shared" si="15"/>
        <v>2.5369000000000002</v>
      </c>
    </row>
    <row r="476" spans="1:8" x14ac:dyDescent="0.3">
      <c r="A476" t="s">
        <v>1862</v>
      </c>
      <c r="B476" t="s">
        <v>2944</v>
      </c>
      <c r="C476">
        <v>12.712999999999999</v>
      </c>
      <c r="D476">
        <v>0.12</v>
      </c>
      <c r="E476">
        <f t="shared" si="14"/>
        <v>15.255599999999998</v>
      </c>
      <c r="F476">
        <v>12.712999999999999</v>
      </c>
      <c r="G476">
        <v>0.12</v>
      </c>
      <c r="H476">
        <f t="shared" si="15"/>
        <v>15.255599999999998</v>
      </c>
    </row>
    <row r="477" spans="1:8" x14ac:dyDescent="0.3">
      <c r="A477" t="s">
        <v>1862</v>
      </c>
      <c r="B477" t="s">
        <v>2945</v>
      </c>
      <c r="C477">
        <v>0</v>
      </c>
      <c r="E477">
        <f t="shared" si="14"/>
        <v>0</v>
      </c>
      <c r="F477">
        <v>2.5</v>
      </c>
      <c r="G477">
        <v>0.8</v>
      </c>
      <c r="H477">
        <f t="shared" si="15"/>
        <v>20</v>
      </c>
    </row>
    <row r="478" spans="1:8" x14ac:dyDescent="0.3">
      <c r="A478" t="s">
        <v>1862</v>
      </c>
      <c r="B478" t="s">
        <v>2946</v>
      </c>
      <c r="C478">
        <v>0</v>
      </c>
      <c r="E478">
        <f t="shared" si="14"/>
        <v>0</v>
      </c>
      <c r="F478">
        <v>15.385</v>
      </c>
      <c r="G478">
        <v>0.65</v>
      </c>
      <c r="H478">
        <f t="shared" si="15"/>
        <v>100.0025</v>
      </c>
    </row>
    <row r="479" spans="1:8" x14ac:dyDescent="0.3">
      <c r="A479" t="s">
        <v>1862</v>
      </c>
      <c r="B479" t="s">
        <v>2947</v>
      </c>
      <c r="C479">
        <v>0</v>
      </c>
      <c r="E479">
        <f t="shared" si="14"/>
        <v>0</v>
      </c>
      <c r="F479">
        <v>5.26</v>
      </c>
      <c r="G479">
        <v>0.38</v>
      </c>
      <c r="H479">
        <f t="shared" si="15"/>
        <v>19.988</v>
      </c>
    </row>
    <row r="480" spans="1:8" x14ac:dyDescent="0.3">
      <c r="A480" t="s">
        <v>1862</v>
      </c>
      <c r="B480" t="s">
        <v>2948</v>
      </c>
      <c r="C480">
        <v>0</v>
      </c>
      <c r="E480">
        <f t="shared" si="14"/>
        <v>0</v>
      </c>
      <c r="F480">
        <v>770</v>
      </c>
      <c r="G480">
        <v>0.77</v>
      </c>
      <c r="H480">
        <f t="shared" si="15"/>
        <v>5929</v>
      </c>
    </row>
    <row r="481" spans="1:8" x14ac:dyDescent="0.3">
      <c r="A481" t="s">
        <v>1862</v>
      </c>
      <c r="B481" t="s">
        <v>2949</v>
      </c>
      <c r="C481">
        <v>0</v>
      </c>
      <c r="E481">
        <f t="shared" si="14"/>
        <v>0</v>
      </c>
      <c r="F481">
        <v>8</v>
      </c>
      <c r="G481">
        <v>0.35</v>
      </c>
      <c r="H481">
        <f t="shared" si="15"/>
        <v>28</v>
      </c>
    </row>
    <row r="482" spans="1:8" x14ac:dyDescent="0.3">
      <c r="A482" t="s">
        <v>1862</v>
      </c>
      <c r="B482" t="s">
        <v>2950</v>
      </c>
      <c r="C482">
        <v>0</v>
      </c>
      <c r="E482">
        <f t="shared" si="14"/>
        <v>0</v>
      </c>
      <c r="F482">
        <v>18</v>
      </c>
      <c r="G482">
        <v>1.07</v>
      </c>
      <c r="H482">
        <f t="shared" si="15"/>
        <v>192.60000000000002</v>
      </c>
    </row>
    <row r="483" spans="1:8" x14ac:dyDescent="0.3">
      <c r="A483" t="s">
        <v>1862</v>
      </c>
      <c r="B483" t="s">
        <v>2951</v>
      </c>
      <c r="C483">
        <v>0</v>
      </c>
      <c r="E483">
        <f t="shared" si="14"/>
        <v>0</v>
      </c>
      <c r="F483">
        <v>13.41</v>
      </c>
      <c r="G483">
        <v>0.36999999999999994</v>
      </c>
      <c r="H483">
        <f t="shared" si="15"/>
        <v>49.616999999999997</v>
      </c>
    </row>
    <row r="484" spans="1:8" x14ac:dyDescent="0.3">
      <c r="A484" t="s">
        <v>1862</v>
      </c>
      <c r="B484" t="s">
        <v>2952</v>
      </c>
      <c r="C484">
        <v>0</v>
      </c>
      <c r="E484">
        <f t="shared" si="14"/>
        <v>0</v>
      </c>
      <c r="F484">
        <v>2.25</v>
      </c>
      <c r="G484">
        <v>0.3</v>
      </c>
      <c r="H484">
        <f t="shared" si="15"/>
        <v>6.7499999999999991</v>
      </c>
    </row>
    <row r="485" spans="1:8" x14ac:dyDescent="0.3">
      <c r="A485" t="s">
        <v>1862</v>
      </c>
      <c r="B485" t="s">
        <v>2953</v>
      </c>
      <c r="C485">
        <v>0</v>
      </c>
      <c r="E485">
        <f t="shared" si="14"/>
        <v>0</v>
      </c>
      <c r="F485">
        <v>5.18</v>
      </c>
      <c r="G485">
        <v>0.79</v>
      </c>
      <c r="H485">
        <f t="shared" si="15"/>
        <v>40.921999999999997</v>
      </c>
    </row>
    <row r="486" spans="1:8" x14ac:dyDescent="0.3">
      <c r="A486" t="s">
        <v>1862</v>
      </c>
      <c r="B486" t="s">
        <v>1928</v>
      </c>
      <c r="C486">
        <v>640.19299999999998</v>
      </c>
      <c r="D486">
        <v>0.96036690498021682</v>
      </c>
      <c r="E486">
        <f t="shared" si="14"/>
        <v>6148.2016999999996</v>
      </c>
      <c r="F486">
        <v>2149.4630000000002</v>
      </c>
      <c r="G486">
        <v>0.73076801042865125</v>
      </c>
      <c r="H486">
        <f t="shared" si="15"/>
        <v>15707.588</v>
      </c>
    </row>
    <row r="487" spans="1:8" x14ac:dyDescent="0.3">
      <c r="A487" t="s">
        <v>1862</v>
      </c>
      <c r="B487" t="s">
        <v>2954</v>
      </c>
      <c r="C487">
        <v>0</v>
      </c>
      <c r="E487">
        <f t="shared" si="14"/>
        <v>0</v>
      </c>
      <c r="F487">
        <v>1.754</v>
      </c>
      <c r="G487">
        <v>0.56999999999999995</v>
      </c>
      <c r="H487">
        <f t="shared" si="15"/>
        <v>9.997799999999998</v>
      </c>
    </row>
    <row r="488" spans="1:8" x14ac:dyDescent="0.3">
      <c r="A488" t="s">
        <v>1862</v>
      </c>
      <c r="B488" t="s">
        <v>2955</v>
      </c>
      <c r="C488">
        <v>0</v>
      </c>
      <c r="E488">
        <f t="shared" si="14"/>
        <v>0</v>
      </c>
      <c r="F488">
        <v>0.56000000000000005</v>
      </c>
      <c r="G488">
        <v>0.38</v>
      </c>
      <c r="H488">
        <f t="shared" si="15"/>
        <v>2.1280000000000001</v>
      </c>
    </row>
    <row r="489" spans="1:8" x14ac:dyDescent="0.3">
      <c r="A489" t="s">
        <v>1862</v>
      </c>
      <c r="B489" t="s">
        <v>2956</v>
      </c>
      <c r="C489">
        <v>0</v>
      </c>
      <c r="E489">
        <f t="shared" si="14"/>
        <v>0</v>
      </c>
      <c r="F489">
        <v>4.12</v>
      </c>
      <c r="G489">
        <v>0.34</v>
      </c>
      <c r="H489">
        <f t="shared" si="15"/>
        <v>14.008000000000001</v>
      </c>
    </row>
    <row r="490" spans="1:8" x14ac:dyDescent="0.3">
      <c r="A490" t="s">
        <v>1862</v>
      </c>
      <c r="B490" t="s">
        <v>2957</v>
      </c>
      <c r="C490">
        <v>0</v>
      </c>
      <c r="E490">
        <f t="shared" si="14"/>
        <v>0</v>
      </c>
      <c r="F490">
        <v>3.0760000000000001</v>
      </c>
      <c r="G490">
        <v>0.52</v>
      </c>
      <c r="H490">
        <f t="shared" si="15"/>
        <v>15.995200000000001</v>
      </c>
    </row>
    <row r="491" spans="1:8" x14ac:dyDescent="0.3">
      <c r="A491" t="s">
        <v>1980</v>
      </c>
      <c r="B491" t="s">
        <v>2958</v>
      </c>
      <c r="C491">
        <v>0</v>
      </c>
      <c r="E491">
        <f t="shared" si="14"/>
        <v>0</v>
      </c>
      <c r="F491">
        <v>2.5</v>
      </c>
      <c r="G491">
        <v>1.55</v>
      </c>
      <c r="H491">
        <f t="shared" si="15"/>
        <v>38.75</v>
      </c>
    </row>
    <row r="492" spans="1:8" x14ac:dyDescent="0.3">
      <c r="A492" t="s">
        <v>1980</v>
      </c>
      <c r="B492" t="s">
        <v>2959</v>
      </c>
      <c r="C492">
        <v>0</v>
      </c>
      <c r="E492">
        <f t="shared" si="14"/>
        <v>0</v>
      </c>
      <c r="F492">
        <v>244.6</v>
      </c>
      <c r="G492">
        <v>0.70000000000000007</v>
      </c>
      <c r="H492">
        <f t="shared" si="15"/>
        <v>1712.2</v>
      </c>
    </row>
    <row r="493" spans="1:8" x14ac:dyDescent="0.3">
      <c r="A493" t="s">
        <v>1980</v>
      </c>
      <c r="B493" t="s">
        <v>2960</v>
      </c>
      <c r="C493">
        <v>0</v>
      </c>
      <c r="E493">
        <f t="shared" si="14"/>
        <v>0</v>
      </c>
      <c r="F493">
        <v>14</v>
      </c>
      <c r="G493">
        <v>1.1499999999999999</v>
      </c>
      <c r="H493">
        <f t="shared" si="15"/>
        <v>160.99999999999997</v>
      </c>
    </row>
    <row r="494" spans="1:8" x14ac:dyDescent="0.3">
      <c r="A494" t="s">
        <v>1980</v>
      </c>
      <c r="B494" t="s">
        <v>2961</v>
      </c>
      <c r="C494">
        <v>0</v>
      </c>
      <c r="E494">
        <f t="shared" si="14"/>
        <v>0</v>
      </c>
      <c r="F494">
        <v>3</v>
      </c>
      <c r="G494">
        <v>1.23</v>
      </c>
      <c r="H494">
        <f t="shared" si="15"/>
        <v>36.9</v>
      </c>
    </row>
    <row r="495" spans="1:8" x14ac:dyDescent="0.3">
      <c r="A495" t="s">
        <v>2010</v>
      </c>
      <c r="B495" t="s">
        <v>2962</v>
      </c>
      <c r="C495">
        <v>0</v>
      </c>
      <c r="E495">
        <f t="shared" si="14"/>
        <v>0</v>
      </c>
      <c r="F495">
        <v>16</v>
      </c>
      <c r="G495">
        <v>1.2668750000000002</v>
      </c>
      <c r="H495">
        <f t="shared" si="15"/>
        <v>202.70000000000005</v>
      </c>
    </row>
    <row r="496" spans="1:8" x14ac:dyDescent="0.3">
      <c r="A496" t="s">
        <v>2010</v>
      </c>
      <c r="B496" t="s">
        <v>2963</v>
      </c>
      <c r="C496">
        <v>0</v>
      </c>
      <c r="E496">
        <f t="shared" si="14"/>
        <v>0</v>
      </c>
      <c r="F496">
        <v>1.6950000000000001</v>
      </c>
      <c r="G496">
        <v>0.59999999999999987</v>
      </c>
      <c r="H496">
        <f t="shared" si="15"/>
        <v>10.169999999999998</v>
      </c>
    </row>
    <row r="497" spans="1:8" x14ac:dyDescent="0.3">
      <c r="A497" t="s">
        <v>2012</v>
      </c>
      <c r="B497" t="s">
        <v>2964</v>
      </c>
      <c r="C497">
        <v>0</v>
      </c>
      <c r="E497">
        <f t="shared" si="14"/>
        <v>0</v>
      </c>
      <c r="F497">
        <v>174.7</v>
      </c>
      <c r="G497">
        <v>0.03</v>
      </c>
      <c r="H497">
        <f t="shared" si="15"/>
        <v>52.41</v>
      </c>
    </row>
    <row r="498" spans="1:8" x14ac:dyDescent="0.3">
      <c r="A498" t="s">
        <v>2012</v>
      </c>
      <c r="B498" t="s">
        <v>2965</v>
      </c>
      <c r="C498">
        <v>0</v>
      </c>
      <c r="E498">
        <f t="shared" si="14"/>
        <v>0</v>
      </c>
      <c r="F498">
        <v>165.1</v>
      </c>
      <c r="G498">
        <v>0.03</v>
      </c>
      <c r="H498">
        <f t="shared" si="15"/>
        <v>49.529999999999994</v>
      </c>
    </row>
    <row r="499" spans="1:8" x14ac:dyDescent="0.3">
      <c r="A499" t="s">
        <v>2012</v>
      </c>
      <c r="B499" t="s">
        <v>2013</v>
      </c>
      <c r="C499">
        <v>0</v>
      </c>
      <c r="E499">
        <f t="shared" si="14"/>
        <v>0</v>
      </c>
      <c r="F499">
        <v>233.09999999999997</v>
      </c>
      <c r="G499">
        <v>0.21708708708708713</v>
      </c>
      <c r="H499">
        <f t="shared" si="15"/>
        <v>506.03000000000003</v>
      </c>
    </row>
    <row r="500" spans="1:8" x14ac:dyDescent="0.3">
      <c r="A500" t="s">
        <v>2012</v>
      </c>
      <c r="B500" t="s">
        <v>2966</v>
      </c>
      <c r="C500">
        <v>63.1</v>
      </c>
      <c r="D500">
        <v>0.14115689381933438</v>
      </c>
      <c r="E500">
        <f t="shared" si="14"/>
        <v>89.07</v>
      </c>
      <c r="F500">
        <v>175.8</v>
      </c>
      <c r="G500">
        <v>0.1497952218430034</v>
      </c>
      <c r="H500">
        <f t="shared" si="15"/>
        <v>263.33999999999997</v>
      </c>
    </row>
    <row r="501" spans="1:8" x14ac:dyDescent="0.3">
      <c r="A501" t="s">
        <v>2012</v>
      </c>
      <c r="B501" t="s">
        <v>2967</v>
      </c>
      <c r="C501">
        <v>40.5</v>
      </c>
      <c r="D501">
        <v>0.12029629629629628</v>
      </c>
      <c r="E501">
        <f t="shared" si="14"/>
        <v>48.719999999999992</v>
      </c>
      <c r="F501">
        <v>364.4</v>
      </c>
      <c r="G501">
        <v>0.1587266739846323</v>
      </c>
      <c r="H501">
        <f t="shared" si="15"/>
        <v>578.40000000000009</v>
      </c>
    </row>
    <row r="502" spans="1:8" x14ac:dyDescent="0.3">
      <c r="A502" t="s">
        <v>2012</v>
      </c>
      <c r="B502" t="s">
        <v>1701</v>
      </c>
      <c r="C502">
        <v>0</v>
      </c>
      <c r="E502">
        <f t="shared" si="14"/>
        <v>0</v>
      </c>
      <c r="F502">
        <v>133.43</v>
      </c>
      <c r="G502">
        <v>0.20463110206781226</v>
      </c>
      <c r="H502">
        <f t="shared" si="15"/>
        <v>273.03927948908193</v>
      </c>
    </row>
    <row r="503" spans="1:8" x14ac:dyDescent="0.3">
      <c r="A503" t="s">
        <v>2012</v>
      </c>
      <c r="B503" t="s">
        <v>2014</v>
      </c>
      <c r="C503">
        <v>125.22</v>
      </c>
      <c r="D503">
        <v>0.18218974604695737</v>
      </c>
      <c r="E503">
        <f t="shared" si="14"/>
        <v>228.13800000000001</v>
      </c>
      <c r="F503">
        <v>347.95</v>
      </c>
      <c r="G503">
        <v>0.16187986779709729</v>
      </c>
      <c r="H503">
        <f t="shared" si="15"/>
        <v>563.26099999999997</v>
      </c>
    </row>
    <row r="504" spans="1:8" x14ac:dyDescent="0.3">
      <c r="A504" t="s">
        <v>2012</v>
      </c>
      <c r="B504" t="s">
        <v>2015</v>
      </c>
      <c r="C504">
        <v>61.122000000000007</v>
      </c>
      <c r="D504">
        <v>0.15648526629890436</v>
      </c>
      <c r="E504">
        <f t="shared" si="14"/>
        <v>95.646924467216337</v>
      </c>
      <c r="F504">
        <v>79.004999999999995</v>
      </c>
      <c r="G504">
        <v>0.15661457629485723</v>
      </c>
      <c r="H504">
        <f t="shared" si="15"/>
        <v>123.73334600175195</v>
      </c>
    </row>
    <row r="505" spans="1:8" x14ac:dyDescent="0.3">
      <c r="A505" t="s">
        <v>2012</v>
      </c>
      <c r="B505" t="s">
        <v>2968</v>
      </c>
      <c r="C505">
        <v>0</v>
      </c>
      <c r="E505">
        <f t="shared" si="14"/>
        <v>0</v>
      </c>
      <c r="F505">
        <v>23.630000000000003</v>
      </c>
      <c r="G505">
        <v>0.11240231217618898</v>
      </c>
      <c r="H505">
        <f t="shared" si="15"/>
        <v>26.560666367233459</v>
      </c>
    </row>
    <row r="506" spans="1:8" x14ac:dyDescent="0.3">
      <c r="A506" t="s">
        <v>2012</v>
      </c>
      <c r="B506" t="s">
        <v>2019</v>
      </c>
      <c r="C506">
        <v>0</v>
      </c>
      <c r="E506">
        <f t="shared" si="14"/>
        <v>0</v>
      </c>
      <c r="F506">
        <v>46.199999999999996</v>
      </c>
      <c r="G506">
        <v>0.11240231217618903</v>
      </c>
      <c r="H506">
        <f t="shared" si="15"/>
        <v>51.929868225399325</v>
      </c>
    </row>
    <row r="507" spans="1:8" x14ac:dyDescent="0.3">
      <c r="A507" t="s">
        <v>2012</v>
      </c>
      <c r="B507" t="s">
        <v>2021</v>
      </c>
      <c r="C507">
        <v>0</v>
      </c>
      <c r="E507">
        <f t="shared" si="14"/>
        <v>0</v>
      </c>
      <c r="F507">
        <v>811.83673469387759</v>
      </c>
      <c r="G507">
        <v>0.18279788838612368</v>
      </c>
      <c r="H507">
        <f t="shared" si="15"/>
        <v>1484.0204081632655</v>
      </c>
    </row>
    <row r="508" spans="1:8" x14ac:dyDescent="0.3">
      <c r="A508" t="s">
        <v>2012</v>
      </c>
      <c r="B508" t="s">
        <v>2969</v>
      </c>
      <c r="C508">
        <v>0</v>
      </c>
      <c r="E508">
        <f t="shared" si="14"/>
        <v>0</v>
      </c>
      <c r="F508">
        <v>20.3</v>
      </c>
      <c r="G508">
        <v>0.40125615763546796</v>
      </c>
      <c r="H508">
        <f t="shared" si="15"/>
        <v>81.454999999999998</v>
      </c>
    </row>
    <row r="509" spans="1:8" x14ac:dyDescent="0.3">
      <c r="A509" t="s">
        <v>2012</v>
      </c>
      <c r="B509" t="s">
        <v>2970</v>
      </c>
      <c r="C509">
        <v>158.21999999999997</v>
      </c>
      <c r="D509">
        <v>0.10319434963974215</v>
      </c>
      <c r="E509">
        <f t="shared" si="14"/>
        <v>163.2741</v>
      </c>
      <c r="F509">
        <v>722.57999999999993</v>
      </c>
      <c r="G509">
        <v>0.15649216695729196</v>
      </c>
      <c r="H509">
        <f t="shared" si="15"/>
        <v>1130.7811000000002</v>
      </c>
    </row>
    <row r="510" spans="1:8" x14ac:dyDescent="0.3">
      <c r="A510" t="s">
        <v>2012</v>
      </c>
      <c r="B510" t="s">
        <v>2023</v>
      </c>
      <c r="C510">
        <v>0</v>
      </c>
      <c r="E510">
        <f t="shared" si="14"/>
        <v>0</v>
      </c>
      <c r="F510">
        <v>259.81</v>
      </c>
      <c r="G510">
        <v>0.14062229501023565</v>
      </c>
      <c r="H510">
        <f t="shared" si="15"/>
        <v>365.35078466609326</v>
      </c>
    </row>
    <row r="511" spans="1:8" x14ac:dyDescent="0.3">
      <c r="A511" t="s">
        <v>2012</v>
      </c>
      <c r="B511" t="s">
        <v>2025</v>
      </c>
      <c r="C511">
        <v>24.125</v>
      </c>
      <c r="D511">
        <v>0.11240231217618901</v>
      </c>
      <c r="E511">
        <f t="shared" si="14"/>
        <v>27.1170578125056</v>
      </c>
      <c r="F511">
        <v>56.200959999999995</v>
      </c>
      <c r="G511">
        <v>0.11240231217618903</v>
      </c>
      <c r="H511">
        <f t="shared" si="15"/>
        <v>63.171178505215117</v>
      </c>
    </row>
    <row r="512" spans="1:8" x14ac:dyDescent="0.3">
      <c r="A512" t="s">
        <v>2012</v>
      </c>
      <c r="B512" t="s">
        <v>2026</v>
      </c>
      <c r="C512">
        <v>0</v>
      </c>
      <c r="E512">
        <f t="shared" si="14"/>
        <v>0</v>
      </c>
      <c r="F512">
        <v>567.5</v>
      </c>
      <c r="G512">
        <v>0.14933920704845813</v>
      </c>
      <c r="H512">
        <f t="shared" si="15"/>
        <v>847.49999999999989</v>
      </c>
    </row>
    <row r="513" spans="1:8" x14ac:dyDescent="0.3">
      <c r="A513" t="s">
        <v>2012</v>
      </c>
      <c r="B513" t="s">
        <v>2028</v>
      </c>
      <c r="C513">
        <v>8.81</v>
      </c>
      <c r="D513">
        <v>0.10100454029511918</v>
      </c>
      <c r="E513">
        <f t="shared" si="14"/>
        <v>8.8985000000000003</v>
      </c>
      <c r="F513">
        <v>152.25</v>
      </c>
      <c r="G513">
        <v>9.7221609195402292E-2</v>
      </c>
      <c r="H513">
        <f t="shared" si="15"/>
        <v>148.01989999999998</v>
      </c>
    </row>
    <row r="514" spans="1:8" x14ac:dyDescent="0.3">
      <c r="A514" t="s">
        <v>2012</v>
      </c>
      <c r="B514" t="s">
        <v>2030</v>
      </c>
      <c r="C514">
        <v>0</v>
      </c>
      <c r="E514">
        <f t="shared" ref="E514:E577" si="16">C514*D514*10</f>
        <v>0</v>
      </c>
      <c r="F514">
        <v>2.8</v>
      </c>
      <c r="G514">
        <v>0.11240231217618901</v>
      </c>
      <c r="H514">
        <f t="shared" ref="H514:H577" si="17">F514*G514*10</f>
        <v>3.1472647409332923</v>
      </c>
    </row>
    <row r="515" spans="1:8" x14ac:dyDescent="0.3">
      <c r="A515" t="s">
        <v>2012</v>
      </c>
      <c r="B515" t="s">
        <v>2031</v>
      </c>
      <c r="C515">
        <v>0</v>
      </c>
      <c r="E515">
        <f t="shared" si="16"/>
        <v>0</v>
      </c>
      <c r="F515">
        <v>6.6</v>
      </c>
      <c r="G515">
        <v>0.11240231217618901</v>
      </c>
      <c r="H515">
        <f t="shared" si="17"/>
        <v>7.4185526036284744</v>
      </c>
    </row>
    <row r="516" spans="1:8" x14ac:dyDescent="0.3">
      <c r="A516" t="s">
        <v>2012</v>
      </c>
      <c r="B516" t="s">
        <v>2032</v>
      </c>
      <c r="C516">
        <v>0</v>
      </c>
      <c r="E516">
        <f t="shared" si="16"/>
        <v>0</v>
      </c>
      <c r="F516">
        <v>354.97300000000001</v>
      </c>
      <c r="G516">
        <v>0.16493821110212786</v>
      </c>
      <c r="H516">
        <f t="shared" si="17"/>
        <v>585.48611609555633</v>
      </c>
    </row>
    <row r="517" spans="1:8" x14ac:dyDescent="0.3">
      <c r="A517" t="s">
        <v>2012</v>
      </c>
      <c r="B517" t="s">
        <v>2033</v>
      </c>
      <c r="C517">
        <v>0</v>
      </c>
      <c r="E517">
        <f t="shared" si="16"/>
        <v>0</v>
      </c>
      <c r="F517">
        <v>12.2</v>
      </c>
      <c r="G517">
        <v>0.15393774011700964</v>
      </c>
      <c r="H517">
        <f t="shared" si="17"/>
        <v>18.780404294275176</v>
      </c>
    </row>
    <row r="518" spans="1:8" x14ac:dyDescent="0.3">
      <c r="A518" t="s">
        <v>2012</v>
      </c>
      <c r="B518" t="s">
        <v>2035</v>
      </c>
      <c r="C518">
        <v>0</v>
      </c>
      <c r="E518">
        <f t="shared" si="16"/>
        <v>0</v>
      </c>
      <c r="F518">
        <v>44.054054054054049</v>
      </c>
      <c r="G518">
        <v>0.1593730610930775</v>
      </c>
      <c r="H518">
        <f t="shared" si="17"/>
        <v>70.210294481544949</v>
      </c>
    </row>
    <row r="519" spans="1:8" x14ac:dyDescent="0.3">
      <c r="A519" t="s">
        <v>2012</v>
      </c>
      <c r="B519" t="s">
        <v>2037</v>
      </c>
      <c r="C519">
        <v>106.9</v>
      </c>
      <c r="D519">
        <v>6.7717492984097294E-2</v>
      </c>
      <c r="E519">
        <f t="shared" si="16"/>
        <v>72.390000000000015</v>
      </c>
      <c r="F519">
        <v>452.8</v>
      </c>
      <c r="G519">
        <v>0.20884496466431093</v>
      </c>
      <c r="H519">
        <f t="shared" si="17"/>
        <v>945.65</v>
      </c>
    </row>
    <row r="520" spans="1:8" x14ac:dyDescent="0.3">
      <c r="A520" t="s">
        <v>2012</v>
      </c>
      <c r="B520" t="s">
        <v>2039</v>
      </c>
      <c r="C520">
        <v>0</v>
      </c>
      <c r="E520">
        <f t="shared" si="16"/>
        <v>0</v>
      </c>
      <c r="F520">
        <v>11.399999999999999</v>
      </c>
      <c r="G520">
        <v>0.17578748079679699</v>
      </c>
      <c r="H520">
        <f t="shared" si="17"/>
        <v>20.039772810834855</v>
      </c>
    </row>
    <row r="521" spans="1:8" x14ac:dyDescent="0.3">
      <c r="A521" t="s">
        <v>2012</v>
      </c>
      <c r="B521" t="s">
        <v>2971</v>
      </c>
      <c r="C521">
        <v>0</v>
      </c>
      <c r="E521">
        <f t="shared" si="16"/>
        <v>0</v>
      </c>
      <c r="F521">
        <v>114.18</v>
      </c>
      <c r="G521">
        <v>0.24662637940094587</v>
      </c>
      <c r="H521">
        <f t="shared" si="17"/>
        <v>281.59800000000001</v>
      </c>
    </row>
    <row r="522" spans="1:8" x14ac:dyDescent="0.3">
      <c r="A522" t="s">
        <v>2012</v>
      </c>
      <c r="B522" t="s">
        <v>2042</v>
      </c>
      <c r="C522">
        <v>0</v>
      </c>
      <c r="E522">
        <f t="shared" si="16"/>
        <v>0</v>
      </c>
      <c r="F522">
        <v>109.6</v>
      </c>
      <c r="G522">
        <v>0.11240231217618903</v>
      </c>
      <c r="H522">
        <f t="shared" si="17"/>
        <v>123.19293414510315</v>
      </c>
    </row>
    <row r="523" spans="1:8" x14ac:dyDescent="0.3">
      <c r="A523" t="s">
        <v>2012</v>
      </c>
      <c r="B523" t="s">
        <v>2043</v>
      </c>
      <c r="C523">
        <v>16</v>
      </c>
      <c r="D523">
        <v>0.05</v>
      </c>
      <c r="E523">
        <f t="shared" si="16"/>
        <v>8</v>
      </c>
      <c r="F523">
        <v>43.5</v>
      </c>
      <c r="G523">
        <v>0.05</v>
      </c>
      <c r="H523">
        <f t="shared" si="17"/>
        <v>21.750000000000004</v>
      </c>
    </row>
    <row r="524" spans="1:8" x14ac:dyDescent="0.3">
      <c r="A524" t="s">
        <v>2012</v>
      </c>
      <c r="B524" t="s">
        <v>2044</v>
      </c>
      <c r="C524">
        <v>0</v>
      </c>
      <c r="E524">
        <f t="shared" si="16"/>
        <v>0</v>
      </c>
      <c r="F524">
        <v>148.80000000000001</v>
      </c>
      <c r="G524">
        <v>0.13200000000000001</v>
      </c>
      <c r="H524">
        <f t="shared" si="17"/>
        <v>196.41600000000005</v>
      </c>
    </row>
    <row r="525" spans="1:8" x14ac:dyDescent="0.3">
      <c r="A525" t="s">
        <v>2012</v>
      </c>
      <c r="B525" t="s">
        <v>2045</v>
      </c>
      <c r="C525">
        <v>0</v>
      </c>
      <c r="E525">
        <f t="shared" si="16"/>
        <v>0</v>
      </c>
      <c r="F525">
        <v>279.79000000000002</v>
      </c>
      <c r="G525">
        <v>0.19449908860216589</v>
      </c>
      <c r="H525">
        <f t="shared" si="17"/>
        <v>544.18899999999996</v>
      </c>
    </row>
    <row r="526" spans="1:8" x14ac:dyDescent="0.3">
      <c r="A526" t="s">
        <v>2012</v>
      </c>
      <c r="B526" t="s">
        <v>2046</v>
      </c>
      <c r="C526">
        <v>0</v>
      </c>
      <c r="E526">
        <f t="shared" si="16"/>
        <v>0</v>
      </c>
      <c r="F526">
        <v>9.5519999999999996</v>
      </c>
      <c r="G526">
        <v>0.16168649771652202</v>
      </c>
      <c r="H526">
        <f t="shared" si="17"/>
        <v>15.444294261882183</v>
      </c>
    </row>
    <row r="527" spans="1:8" x14ac:dyDescent="0.3">
      <c r="A527" t="s">
        <v>2012</v>
      </c>
      <c r="B527" t="s">
        <v>2972</v>
      </c>
      <c r="C527">
        <v>0</v>
      </c>
      <c r="E527">
        <f t="shared" si="16"/>
        <v>0</v>
      </c>
      <c r="F527">
        <v>174.8</v>
      </c>
      <c r="G527">
        <v>0.1512242562929062</v>
      </c>
      <c r="H527">
        <f t="shared" si="17"/>
        <v>264.34000000000003</v>
      </c>
    </row>
    <row r="528" spans="1:8" x14ac:dyDescent="0.3">
      <c r="A528" t="s">
        <v>2012</v>
      </c>
      <c r="B528" t="s">
        <v>2050</v>
      </c>
      <c r="C528">
        <v>0</v>
      </c>
      <c r="E528">
        <f t="shared" si="16"/>
        <v>0</v>
      </c>
      <c r="F528">
        <v>9.6999999999999993</v>
      </c>
      <c r="G528">
        <v>0.19425101214574897</v>
      </c>
      <c r="H528">
        <f t="shared" si="17"/>
        <v>18.842348178137648</v>
      </c>
    </row>
    <row r="529" spans="1:8" x14ac:dyDescent="0.3">
      <c r="A529" t="s">
        <v>2012</v>
      </c>
      <c r="B529" t="s">
        <v>2973</v>
      </c>
      <c r="C529">
        <v>28.5</v>
      </c>
      <c r="D529">
        <v>1.4999999999999999E-2</v>
      </c>
      <c r="E529">
        <f t="shared" si="16"/>
        <v>4.2750000000000004</v>
      </c>
      <c r="F529">
        <v>181.3</v>
      </c>
      <c r="G529">
        <v>7.6345284059569765E-2</v>
      </c>
      <c r="H529">
        <f t="shared" si="17"/>
        <v>138.41399999999999</v>
      </c>
    </row>
    <row r="530" spans="1:8" x14ac:dyDescent="0.3">
      <c r="A530" t="s">
        <v>2012</v>
      </c>
      <c r="B530" t="s">
        <v>2052</v>
      </c>
      <c r="C530">
        <v>4.5578099999999999</v>
      </c>
      <c r="D530">
        <v>0.11240231217618903</v>
      </c>
      <c r="E530">
        <f t="shared" si="16"/>
        <v>5.1230838245975612</v>
      </c>
      <c r="F530">
        <v>15.89</v>
      </c>
      <c r="G530">
        <v>7.0628067967275013E-2</v>
      </c>
      <c r="H530">
        <f t="shared" si="17"/>
        <v>11.222799999999999</v>
      </c>
    </row>
    <row r="531" spans="1:8" x14ac:dyDescent="0.3">
      <c r="A531" t="s">
        <v>2012</v>
      </c>
      <c r="B531" t="s">
        <v>2053</v>
      </c>
      <c r="C531">
        <v>283.53658536585374</v>
      </c>
      <c r="D531">
        <v>0.1394411983000251</v>
      </c>
      <c r="E531">
        <f t="shared" si="16"/>
        <v>395.36681225312009</v>
      </c>
      <c r="F531">
        <v>664.26829268292693</v>
      </c>
      <c r="G531">
        <v>0.15418776577294949</v>
      </c>
      <c r="H531">
        <f t="shared" si="17"/>
        <v>1024.2204392259218</v>
      </c>
    </row>
    <row r="532" spans="1:8" x14ac:dyDescent="0.3">
      <c r="A532" t="s">
        <v>2012</v>
      </c>
      <c r="B532" t="s">
        <v>2054</v>
      </c>
      <c r="C532">
        <v>0</v>
      </c>
      <c r="E532">
        <f t="shared" si="16"/>
        <v>0</v>
      </c>
      <c r="F532">
        <v>41.6</v>
      </c>
      <c r="G532">
        <v>0.11240231217618901</v>
      </c>
      <c r="H532">
        <f t="shared" si="17"/>
        <v>46.759361865294629</v>
      </c>
    </row>
    <row r="533" spans="1:8" x14ac:dyDescent="0.3">
      <c r="A533" t="s">
        <v>2012</v>
      </c>
      <c r="B533" t="s">
        <v>2056</v>
      </c>
      <c r="C533">
        <v>22.3</v>
      </c>
      <c r="D533">
        <v>4.8744394618834085E-2</v>
      </c>
      <c r="E533">
        <f t="shared" si="16"/>
        <v>10.870000000000001</v>
      </c>
      <c r="F533">
        <v>125.9</v>
      </c>
      <c r="G533">
        <v>0.10154090548054009</v>
      </c>
      <c r="H533">
        <f t="shared" si="17"/>
        <v>127.83999999999999</v>
      </c>
    </row>
    <row r="534" spans="1:8" x14ac:dyDescent="0.3">
      <c r="A534" t="s">
        <v>2012</v>
      </c>
      <c r="B534" t="s">
        <v>2974</v>
      </c>
      <c r="C534">
        <v>0</v>
      </c>
      <c r="E534">
        <f t="shared" si="16"/>
        <v>0</v>
      </c>
      <c r="F534">
        <v>383.07602339181284</v>
      </c>
      <c r="G534">
        <v>0.15413423533050072</v>
      </c>
      <c r="H534">
        <f t="shared" si="17"/>
        <v>590.4512993894607</v>
      </c>
    </row>
    <row r="535" spans="1:8" x14ac:dyDescent="0.3">
      <c r="A535" t="s">
        <v>2012</v>
      </c>
      <c r="B535" t="s">
        <v>2059</v>
      </c>
      <c r="C535">
        <v>0</v>
      </c>
      <c r="E535">
        <f t="shared" si="16"/>
        <v>0</v>
      </c>
      <c r="F535">
        <v>17.47</v>
      </c>
      <c r="G535">
        <v>0.11240231217618901</v>
      </c>
      <c r="H535">
        <f t="shared" si="17"/>
        <v>19.636683937180219</v>
      </c>
    </row>
    <row r="536" spans="1:8" x14ac:dyDescent="0.3">
      <c r="A536" t="s">
        <v>2012</v>
      </c>
      <c r="B536" t="s">
        <v>2060</v>
      </c>
      <c r="C536">
        <v>47.6</v>
      </c>
      <c r="D536">
        <v>0.13</v>
      </c>
      <c r="E536">
        <f t="shared" si="16"/>
        <v>61.88000000000001</v>
      </c>
      <c r="F536">
        <v>479.40000000000003</v>
      </c>
      <c r="G536">
        <v>0.13444305381727156</v>
      </c>
      <c r="H536">
        <f t="shared" si="17"/>
        <v>644.52</v>
      </c>
    </row>
    <row r="537" spans="1:8" x14ac:dyDescent="0.3">
      <c r="A537" t="s">
        <v>2012</v>
      </c>
      <c r="B537" t="s">
        <v>2975</v>
      </c>
      <c r="C537">
        <v>1200.3</v>
      </c>
      <c r="D537">
        <v>0.19</v>
      </c>
      <c r="E537">
        <f t="shared" si="16"/>
        <v>2280.5699999999997</v>
      </c>
      <c r="F537">
        <v>3683.5</v>
      </c>
      <c r="G537">
        <v>0.19</v>
      </c>
      <c r="H537">
        <f t="shared" si="17"/>
        <v>6998.65</v>
      </c>
    </row>
    <row r="538" spans="1:8" x14ac:dyDescent="0.3">
      <c r="A538" t="s">
        <v>2012</v>
      </c>
      <c r="B538" t="s">
        <v>2062</v>
      </c>
      <c r="C538">
        <v>0</v>
      </c>
      <c r="E538">
        <f t="shared" si="16"/>
        <v>0</v>
      </c>
      <c r="F538">
        <v>39.700000000000003</v>
      </c>
      <c r="G538">
        <v>0.21999999999999997</v>
      </c>
      <c r="H538">
        <f t="shared" si="17"/>
        <v>87.34</v>
      </c>
    </row>
    <row r="539" spans="1:8" x14ac:dyDescent="0.3">
      <c r="A539" t="s">
        <v>2012</v>
      </c>
      <c r="B539" t="s">
        <v>2063</v>
      </c>
      <c r="C539">
        <v>11.9</v>
      </c>
      <c r="D539">
        <v>0.112402312176189</v>
      </c>
      <c r="E539">
        <f t="shared" si="16"/>
        <v>13.375875148966491</v>
      </c>
      <c r="F539">
        <v>21.2</v>
      </c>
      <c r="G539">
        <v>0.11240231217618901</v>
      </c>
      <c r="H539">
        <f t="shared" si="17"/>
        <v>23.829290181352071</v>
      </c>
    </row>
    <row r="540" spans="1:8" x14ac:dyDescent="0.3">
      <c r="A540" t="s">
        <v>2012</v>
      </c>
      <c r="B540" t="s">
        <v>2064</v>
      </c>
      <c r="C540">
        <v>44.1</v>
      </c>
      <c r="D540">
        <v>0.08</v>
      </c>
      <c r="E540">
        <f t="shared" si="16"/>
        <v>35.28</v>
      </c>
      <c r="F540">
        <v>121.5</v>
      </c>
      <c r="G540">
        <v>0.10840493827160494</v>
      </c>
      <c r="H540">
        <f t="shared" si="17"/>
        <v>131.71200000000002</v>
      </c>
    </row>
    <row r="541" spans="1:8" x14ac:dyDescent="0.3">
      <c r="A541" t="s">
        <v>2012</v>
      </c>
      <c r="B541" t="s">
        <v>2065</v>
      </c>
      <c r="C541">
        <v>84.46</v>
      </c>
      <c r="D541">
        <v>0.30993488041676537</v>
      </c>
      <c r="E541">
        <f t="shared" si="16"/>
        <v>261.77100000000002</v>
      </c>
      <c r="F541">
        <v>218.54999999999998</v>
      </c>
      <c r="G541">
        <v>0.36235460992907803</v>
      </c>
      <c r="H541">
        <f t="shared" si="17"/>
        <v>791.92599999999993</v>
      </c>
    </row>
    <row r="542" spans="1:8" x14ac:dyDescent="0.3">
      <c r="A542" t="s">
        <v>2012</v>
      </c>
      <c r="B542" t="s">
        <v>2068</v>
      </c>
      <c r="C542">
        <v>0</v>
      </c>
      <c r="E542">
        <f t="shared" si="16"/>
        <v>0</v>
      </c>
      <c r="F542">
        <v>190.1219512195122</v>
      </c>
      <c r="G542">
        <v>0.11240231217618901</v>
      </c>
      <c r="H542">
        <f t="shared" si="17"/>
        <v>213.7014691252179</v>
      </c>
    </row>
    <row r="543" spans="1:8" x14ac:dyDescent="0.3">
      <c r="A543" t="s">
        <v>2012</v>
      </c>
      <c r="B543" t="s">
        <v>2976</v>
      </c>
      <c r="C543">
        <v>40.5</v>
      </c>
      <c r="D543">
        <v>4.3999999999999997E-2</v>
      </c>
      <c r="E543">
        <f t="shared" si="16"/>
        <v>17.819999999999997</v>
      </c>
      <c r="F543">
        <v>128.70000000000002</v>
      </c>
      <c r="G543">
        <v>0.11045765345765345</v>
      </c>
      <c r="H543">
        <f t="shared" si="17"/>
        <v>142.15899999999999</v>
      </c>
    </row>
    <row r="544" spans="1:8" x14ac:dyDescent="0.3">
      <c r="A544" t="s">
        <v>2012</v>
      </c>
      <c r="B544" t="s">
        <v>2071</v>
      </c>
      <c r="C544">
        <v>124.7</v>
      </c>
      <c r="D544">
        <v>0.34</v>
      </c>
      <c r="E544">
        <f t="shared" si="16"/>
        <v>423.98</v>
      </c>
      <c r="F544">
        <v>852</v>
      </c>
      <c r="G544">
        <v>0.31406103286384973</v>
      </c>
      <c r="H544">
        <f t="shared" si="17"/>
        <v>2675.7999999999997</v>
      </c>
    </row>
    <row r="545" spans="1:8" x14ac:dyDescent="0.3">
      <c r="A545" t="s">
        <v>2012</v>
      </c>
      <c r="B545" t="s">
        <v>2074</v>
      </c>
      <c r="C545">
        <v>0</v>
      </c>
      <c r="E545">
        <f t="shared" si="16"/>
        <v>0</v>
      </c>
      <c r="F545">
        <v>15.359999999999998</v>
      </c>
      <c r="G545">
        <v>0.14212513020833331</v>
      </c>
      <c r="H545">
        <f t="shared" si="17"/>
        <v>21.830419999999997</v>
      </c>
    </row>
    <row r="546" spans="1:8" x14ac:dyDescent="0.3">
      <c r="A546" t="s">
        <v>2012</v>
      </c>
      <c r="B546" t="s">
        <v>2977</v>
      </c>
      <c r="C546">
        <v>0</v>
      </c>
      <c r="E546">
        <f t="shared" si="16"/>
        <v>0</v>
      </c>
      <c r="F546">
        <v>7.6499999999999995</v>
      </c>
      <c r="G546">
        <v>0.05</v>
      </c>
      <c r="H546">
        <f t="shared" si="17"/>
        <v>3.8250000000000002</v>
      </c>
    </row>
    <row r="547" spans="1:8" x14ac:dyDescent="0.3">
      <c r="A547" t="s">
        <v>2012</v>
      </c>
      <c r="B547" t="s">
        <v>2075</v>
      </c>
      <c r="C547">
        <v>0</v>
      </c>
      <c r="E547">
        <f t="shared" si="16"/>
        <v>0</v>
      </c>
      <c r="F547">
        <v>18.128</v>
      </c>
      <c r="G547">
        <v>0.18527967784642543</v>
      </c>
      <c r="H547">
        <f t="shared" si="17"/>
        <v>33.587499999999999</v>
      </c>
    </row>
    <row r="548" spans="1:8" x14ac:dyDescent="0.3">
      <c r="A548" t="s">
        <v>2012</v>
      </c>
      <c r="B548" t="s">
        <v>2978</v>
      </c>
      <c r="C548">
        <v>5.0999999999999996</v>
      </c>
      <c r="D548">
        <v>8.3000000000000004E-2</v>
      </c>
      <c r="E548">
        <f t="shared" si="16"/>
        <v>4.2330000000000005</v>
      </c>
      <c r="F548">
        <v>12.2</v>
      </c>
      <c r="G548">
        <v>8.3000000000000004E-2</v>
      </c>
      <c r="H548">
        <f t="shared" si="17"/>
        <v>10.125999999999999</v>
      </c>
    </row>
    <row r="549" spans="1:8" x14ac:dyDescent="0.3">
      <c r="A549" t="s">
        <v>2012</v>
      </c>
      <c r="B549" t="s">
        <v>2979</v>
      </c>
      <c r="C549">
        <v>223.69249146757679</v>
      </c>
      <c r="D549">
        <v>0.1654653130287648</v>
      </c>
      <c r="E549">
        <f t="shared" si="16"/>
        <v>370.13348122866893</v>
      </c>
      <c r="F549">
        <v>510.79999999999995</v>
      </c>
      <c r="G549">
        <v>0.13546948943268089</v>
      </c>
      <c r="H549">
        <f t="shared" si="17"/>
        <v>691.97815202213394</v>
      </c>
    </row>
    <row r="550" spans="1:8" x14ac:dyDescent="0.3">
      <c r="A550" t="s">
        <v>2012</v>
      </c>
      <c r="B550" t="s">
        <v>2980</v>
      </c>
      <c r="C550">
        <v>26.6</v>
      </c>
      <c r="D550">
        <v>6.7923497267759564E-2</v>
      </c>
      <c r="E550">
        <f t="shared" si="16"/>
        <v>18.067650273224046</v>
      </c>
      <c r="F550">
        <v>108.95000000000002</v>
      </c>
      <c r="G550">
        <v>7.4930702156952717E-2</v>
      </c>
      <c r="H550">
        <f t="shared" si="17"/>
        <v>81.637</v>
      </c>
    </row>
    <row r="551" spans="1:8" x14ac:dyDescent="0.3">
      <c r="A551" t="s">
        <v>2012</v>
      </c>
      <c r="B551" t="s">
        <v>2081</v>
      </c>
      <c r="C551">
        <v>0</v>
      </c>
      <c r="E551">
        <f t="shared" si="16"/>
        <v>0</v>
      </c>
      <c r="F551">
        <v>605.42857142857156</v>
      </c>
      <c r="G551">
        <v>0.1897168475696083</v>
      </c>
      <c r="H551">
        <f t="shared" si="17"/>
        <v>1148.6000000000001</v>
      </c>
    </row>
    <row r="552" spans="1:8" x14ac:dyDescent="0.3">
      <c r="A552" t="s">
        <v>2012</v>
      </c>
      <c r="B552" t="s">
        <v>2981</v>
      </c>
      <c r="C552">
        <v>20.7</v>
      </c>
      <c r="D552">
        <v>0.11240231217618901</v>
      </c>
      <c r="E552">
        <f t="shared" si="16"/>
        <v>23.267278620471124</v>
      </c>
      <c r="F552">
        <v>30.2</v>
      </c>
      <c r="G552">
        <v>0.11240231217618903</v>
      </c>
      <c r="H552">
        <f t="shared" si="17"/>
        <v>33.945498277209083</v>
      </c>
    </row>
    <row r="553" spans="1:8" x14ac:dyDescent="0.3">
      <c r="A553" t="s">
        <v>2012</v>
      </c>
      <c r="B553" t="s">
        <v>2083</v>
      </c>
      <c r="C553">
        <v>2.889065</v>
      </c>
      <c r="D553">
        <v>0.11240231217618901</v>
      </c>
      <c r="E553">
        <f t="shared" si="16"/>
        <v>3.2473758602730154</v>
      </c>
      <c r="F553">
        <v>4.0514049999999999</v>
      </c>
      <c r="G553">
        <v>0.112402312176189</v>
      </c>
      <c r="H553">
        <f t="shared" si="17"/>
        <v>4.5538728956217298</v>
      </c>
    </row>
    <row r="554" spans="1:8" x14ac:dyDescent="0.3">
      <c r="A554" t="s">
        <v>2012</v>
      </c>
      <c r="B554" t="s">
        <v>2084</v>
      </c>
      <c r="C554">
        <v>0</v>
      </c>
      <c r="E554">
        <f t="shared" si="16"/>
        <v>0</v>
      </c>
      <c r="F554">
        <v>605.79</v>
      </c>
      <c r="G554">
        <v>9.4377063008633355E-2</v>
      </c>
      <c r="H554">
        <f t="shared" si="17"/>
        <v>571.72681</v>
      </c>
    </row>
    <row r="555" spans="1:8" x14ac:dyDescent="0.3">
      <c r="A555" t="s">
        <v>2012</v>
      </c>
      <c r="B555" t="s">
        <v>2086</v>
      </c>
      <c r="C555">
        <v>0</v>
      </c>
      <c r="E555">
        <f t="shared" si="16"/>
        <v>0</v>
      </c>
      <c r="F555">
        <v>182</v>
      </c>
      <c r="G555">
        <v>0.16069295257331892</v>
      </c>
      <c r="H555">
        <f t="shared" si="17"/>
        <v>292.46117368344045</v>
      </c>
    </row>
    <row r="556" spans="1:8" x14ac:dyDescent="0.3">
      <c r="A556" t="s">
        <v>2012</v>
      </c>
      <c r="B556" t="s">
        <v>2087</v>
      </c>
      <c r="C556">
        <v>0</v>
      </c>
      <c r="E556">
        <f t="shared" si="16"/>
        <v>0</v>
      </c>
      <c r="F556">
        <v>102.58000000000001</v>
      </c>
      <c r="G556">
        <v>0.15134633108190287</v>
      </c>
      <c r="H556">
        <f t="shared" si="17"/>
        <v>155.25106642381598</v>
      </c>
    </row>
    <row r="557" spans="1:8" x14ac:dyDescent="0.3">
      <c r="A557" t="s">
        <v>2012</v>
      </c>
      <c r="B557" t="s">
        <v>2089</v>
      </c>
      <c r="C557">
        <v>0</v>
      </c>
      <c r="E557">
        <f t="shared" si="16"/>
        <v>0</v>
      </c>
      <c r="F557">
        <v>649.59999999999991</v>
      </c>
      <c r="G557">
        <v>0.19175800492610839</v>
      </c>
      <c r="H557">
        <f t="shared" si="17"/>
        <v>1245.6599999999999</v>
      </c>
    </row>
    <row r="558" spans="1:8" x14ac:dyDescent="0.3">
      <c r="A558" t="s">
        <v>2012</v>
      </c>
      <c r="B558" t="s">
        <v>2090</v>
      </c>
      <c r="C558">
        <v>70.97</v>
      </c>
      <c r="D558">
        <v>0.04</v>
      </c>
      <c r="E558">
        <f t="shared" si="16"/>
        <v>28.387999999999998</v>
      </c>
      <c r="F558">
        <v>353.26</v>
      </c>
      <c r="G558">
        <v>9.0869048293041974E-2</v>
      </c>
      <c r="H558">
        <f t="shared" si="17"/>
        <v>321.00400000000008</v>
      </c>
    </row>
    <row r="559" spans="1:8" x14ac:dyDescent="0.3">
      <c r="A559" t="s">
        <v>2012</v>
      </c>
      <c r="B559" t="s">
        <v>2091</v>
      </c>
      <c r="C559">
        <v>42.82352941176471</v>
      </c>
      <c r="D559">
        <v>0.11846153846153844</v>
      </c>
      <c r="E559">
        <f t="shared" si="16"/>
        <v>50.729411764705873</v>
      </c>
      <c r="F559">
        <v>256.23529411764707</v>
      </c>
      <c r="G559">
        <v>0.1585307621671258</v>
      </c>
      <c r="H559">
        <f t="shared" si="17"/>
        <v>406.21176470588239</v>
      </c>
    </row>
    <row r="560" spans="1:8" x14ac:dyDescent="0.3">
      <c r="A560" t="s">
        <v>2012</v>
      </c>
      <c r="B560" t="s">
        <v>2982</v>
      </c>
      <c r="C560">
        <v>0</v>
      </c>
      <c r="E560">
        <f t="shared" si="16"/>
        <v>0</v>
      </c>
      <c r="F560">
        <v>45.859999999999992</v>
      </c>
      <c r="G560">
        <v>0.20463110206781229</v>
      </c>
      <c r="H560">
        <f t="shared" si="17"/>
        <v>93.843823408298704</v>
      </c>
    </row>
    <row r="561" spans="1:8" x14ac:dyDescent="0.3">
      <c r="A561" t="s">
        <v>2012</v>
      </c>
      <c r="B561" t="s">
        <v>2093</v>
      </c>
      <c r="C561">
        <v>0</v>
      </c>
      <c r="E561">
        <f t="shared" si="16"/>
        <v>0</v>
      </c>
      <c r="F561">
        <v>313.10666666666668</v>
      </c>
      <c r="G561">
        <v>0.13</v>
      </c>
      <c r="H561">
        <f t="shared" si="17"/>
        <v>407.0386666666667</v>
      </c>
    </row>
    <row r="562" spans="1:8" x14ac:dyDescent="0.3">
      <c r="A562" t="s">
        <v>2012</v>
      </c>
      <c r="B562" t="s">
        <v>2094</v>
      </c>
      <c r="C562">
        <v>0</v>
      </c>
      <c r="E562">
        <f t="shared" si="16"/>
        <v>0</v>
      </c>
      <c r="F562">
        <v>521.60827500000005</v>
      </c>
      <c r="G562">
        <v>0.16794461792232876</v>
      </c>
      <c r="H562">
        <f t="shared" si="17"/>
        <v>876.01302449999991</v>
      </c>
    </row>
    <row r="563" spans="1:8" x14ac:dyDescent="0.3">
      <c r="A563" t="s">
        <v>2012</v>
      </c>
      <c r="B563" t="s">
        <v>2095</v>
      </c>
      <c r="C563">
        <v>0</v>
      </c>
      <c r="E563">
        <f t="shared" si="16"/>
        <v>0</v>
      </c>
      <c r="F563">
        <v>16.3</v>
      </c>
      <c r="G563">
        <v>0.05</v>
      </c>
      <c r="H563">
        <f t="shared" si="17"/>
        <v>8.15</v>
      </c>
    </row>
    <row r="564" spans="1:8" x14ac:dyDescent="0.3">
      <c r="A564" t="s">
        <v>2012</v>
      </c>
      <c r="B564" t="s">
        <v>2097</v>
      </c>
      <c r="C564">
        <v>92.92</v>
      </c>
      <c r="D564">
        <v>0.13552238484718035</v>
      </c>
      <c r="E564">
        <f t="shared" si="16"/>
        <v>125.92739999999999</v>
      </c>
      <c r="F564">
        <v>548.8900000000001</v>
      </c>
      <c r="G564">
        <v>0.13860254331468963</v>
      </c>
      <c r="H564">
        <f t="shared" si="17"/>
        <v>760.77549999999997</v>
      </c>
    </row>
    <row r="565" spans="1:8" x14ac:dyDescent="0.3">
      <c r="A565" t="s">
        <v>2012</v>
      </c>
      <c r="B565" t="s">
        <v>2098</v>
      </c>
      <c r="C565">
        <v>0</v>
      </c>
      <c r="E565">
        <f t="shared" si="16"/>
        <v>0</v>
      </c>
      <c r="F565">
        <v>77.42</v>
      </c>
      <c r="G565">
        <v>0.15861597483212142</v>
      </c>
      <c r="H565">
        <f t="shared" si="17"/>
        <v>122.80048771502841</v>
      </c>
    </row>
    <row r="566" spans="1:8" x14ac:dyDescent="0.3">
      <c r="A566" t="s">
        <v>2105</v>
      </c>
      <c r="B566" t="s">
        <v>2104</v>
      </c>
      <c r="C566">
        <v>3.45</v>
      </c>
      <c r="D566">
        <v>0.65217391304347827</v>
      </c>
      <c r="E566">
        <f t="shared" si="16"/>
        <v>22.5</v>
      </c>
      <c r="F566">
        <v>5.8340000000000005</v>
      </c>
      <c r="G566">
        <v>0.5985258827562564</v>
      </c>
      <c r="H566">
        <f t="shared" si="17"/>
        <v>34.917999999999999</v>
      </c>
    </row>
    <row r="567" spans="1:8" x14ac:dyDescent="0.3">
      <c r="A567" t="s">
        <v>2140</v>
      </c>
      <c r="B567" t="s">
        <v>2983</v>
      </c>
      <c r="C567">
        <v>0</v>
      </c>
      <c r="E567">
        <f t="shared" si="16"/>
        <v>0</v>
      </c>
      <c r="F567">
        <v>7.0000000000000007E-2</v>
      </c>
      <c r="G567">
        <v>0.46</v>
      </c>
      <c r="H567">
        <f t="shared" si="17"/>
        <v>0.32200000000000006</v>
      </c>
    </row>
    <row r="568" spans="1:8" x14ac:dyDescent="0.3">
      <c r="A568" t="s">
        <v>2140</v>
      </c>
      <c r="B568" t="s">
        <v>2984</v>
      </c>
      <c r="C568">
        <v>0</v>
      </c>
      <c r="E568">
        <f t="shared" si="16"/>
        <v>0</v>
      </c>
      <c r="F568">
        <v>2600</v>
      </c>
      <c r="G568">
        <v>0.03</v>
      </c>
      <c r="H568">
        <f t="shared" si="17"/>
        <v>780</v>
      </c>
    </row>
    <row r="569" spans="1:8" x14ac:dyDescent="0.3">
      <c r="A569" t="s">
        <v>2140</v>
      </c>
      <c r="B569" t="s">
        <v>2985</v>
      </c>
      <c r="C569">
        <v>0</v>
      </c>
      <c r="E569">
        <f t="shared" si="16"/>
        <v>0</v>
      </c>
      <c r="F569">
        <v>0.64500000000000002</v>
      </c>
      <c r="G569">
        <v>1.33</v>
      </c>
      <c r="H569">
        <f t="shared" si="17"/>
        <v>8.5785000000000018</v>
      </c>
    </row>
    <row r="570" spans="1:8" x14ac:dyDescent="0.3">
      <c r="A570" t="s">
        <v>2140</v>
      </c>
      <c r="B570" t="s">
        <v>2155</v>
      </c>
      <c r="C570">
        <v>0</v>
      </c>
      <c r="E570">
        <f t="shared" si="16"/>
        <v>0</v>
      </c>
      <c r="F570">
        <v>1.139</v>
      </c>
      <c r="G570">
        <v>0.91000000000000014</v>
      </c>
      <c r="H570">
        <f t="shared" si="17"/>
        <v>10.364900000000002</v>
      </c>
    </row>
    <row r="571" spans="1:8" x14ac:dyDescent="0.3">
      <c r="A571" t="s">
        <v>2140</v>
      </c>
      <c r="B571" t="s">
        <v>2986</v>
      </c>
      <c r="C571">
        <v>0</v>
      </c>
      <c r="E571">
        <f t="shared" si="16"/>
        <v>0</v>
      </c>
      <c r="F571">
        <v>0.16900000000000001</v>
      </c>
      <c r="G571">
        <v>1.29</v>
      </c>
      <c r="H571">
        <f t="shared" si="17"/>
        <v>2.1800999999999999</v>
      </c>
    </row>
    <row r="572" spans="1:8" x14ac:dyDescent="0.3">
      <c r="A572" t="s">
        <v>2140</v>
      </c>
      <c r="B572" t="s">
        <v>2987</v>
      </c>
      <c r="C572">
        <v>0</v>
      </c>
      <c r="E572">
        <f t="shared" si="16"/>
        <v>0</v>
      </c>
      <c r="F572">
        <v>0.21299999999999999</v>
      </c>
      <c r="G572">
        <v>1.4</v>
      </c>
      <c r="H572">
        <f t="shared" si="17"/>
        <v>2.9819999999999998</v>
      </c>
    </row>
    <row r="573" spans="1:8" x14ac:dyDescent="0.3">
      <c r="A573" t="s">
        <v>2140</v>
      </c>
      <c r="B573" t="s">
        <v>2988</v>
      </c>
      <c r="C573">
        <v>0</v>
      </c>
      <c r="E573">
        <f t="shared" si="16"/>
        <v>0</v>
      </c>
      <c r="F573">
        <v>311.89999999999998</v>
      </c>
      <c r="G573">
        <v>2.9901250400769481E-2</v>
      </c>
      <c r="H573">
        <f t="shared" si="17"/>
        <v>93.262</v>
      </c>
    </row>
    <row r="574" spans="1:8" x14ac:dyDescent="0.3">
      <c r="A574" t="s">
        <v>2140</v>
      </c>
      <c r="B574" t="s">
        <v>2168</v>
      </c>
      <c r="C574">
        <v>0</v>
      </c>
      <c r="E574">
        <f t="shared" si="16"/>
        <v>0</v>
      </c>
      <c r="F574">
        <v>6.37</v>
      </c>
      <c r="G574">
        <v>0.35</v>
      </c>
      <c r="H574">
        <f t="shared" si="17"/>
        <v>22.294999999999998</v>
      </c>
    </row>
    <row r="575" spans="1:8" x14ac:dyDescent="0.3">
      <c r="A575" t="s">
        <v>2140</v>
      </c>
      <c r="B575" t="s">
        <v>2989</v>
      </c>
      <c r="C575">
        <v>0</v>
      </c>
      <c r="E575">
        <f t="shared" si="16"/>
        <v>0</v>
      </c>
      <c r="F575">
        <v>4.24</v>
      </c>
      <c r="G575">
        <v>0.61</v>
      </c>
      <c r="H575">
        <f t="shared" si="17"/>
        <v>25.864000000000004</v>
      </c>
    </row>
    <row r="576" spans="1:8" x14ac:dyDescent="0.3">
      <c r="A576" t="s">
        <v>2140</v>
      </c>
      <c r="B576" t="s">
        <v>2990</v>
      </c>
      <c r="C576">
        <v>0</v>
      </c>
      <c r="E576">
        <f t="shared" si="16"/>
        <v>0</v>
      </c>
      <c r="F576">
        <v>185.7</v>
      </c>
      <c r="G576">
        <v>0.17600000000000002</v>
      </c>
      <c r="H576">
        <f t="shared" si="17"/>
        <v>326.83199999999999</v>
      </c>
    </row>
    <row r="577" spans="1:8" x14ac:dyDescent="0.3">
      <c r="A577" t="s">
        <v>2140</v>
      </c>
      <c r="B577" t="s">
        <v>2174</v>
      </c>
      <c r="C577">
        <v>0</v>
      </c>
      <c r="E577">
        <f t="shared" si="16"/>
        <v>0</v>
      </c>
      <c r="F577">
        <v>3062</v>
      </c>
      <c r="G577">
        <v>3.4000000000000002E-2</v>
      </c>
      <c r="H577">
        <f t="shared" si="17"/>
        <v>1041.08</v>
      </c>
    </row>
    <row r="578" spans="1:8" x14ac:dyDescent="0.3">
      <c r="A578" t="s">
        <v>2140</v>
      </c>
      <c r="B578" t="s">
        <v>2991</v>
      </c>
      <c r="C578">
        <v>0</v>
      </c>
      <c r="E578">
        <f t="shared" ref="E578:E623" si="18">C578*D578*10</f>
        <v>0</v>
      </c>
      <c r="F578">
        <v>58.4</v>
      </c>
      <c r="G578">
        <v>0.11480479452054795</v>
      </c>
      <c r="H578">
        <f t="shared" ref="H578:H623" si="19">F578*G578*10</f>
        <v>67.046000000000006</v>
      </c>
    </row>
    <row r="579" spans="1:8" x14ac:dyDescent="0.3">
      <c r="A579" t="s">
        <v>2181</v>
      </c>
      <c r="B579" t="s">
        <v>2992</v>
      </c>
      <c r="C579">
        <v>0</v>
      </c>
      <c r="E579">
        <f t="shared" si="18"/>
        <v>0</v>
      </c>
      <c r="F579">
        <v>106.72</v>
      </c>
      <c r="G579">
        <v>0.92201742878560722</v>
      </c>
      <c r="H579">
        <f t="shared" si="19"/>
        <v>983.97699999999998</v>
      </c>
    </row>
    <row r="580" spans="1:8" x14ac:dyDescent="0.3">
      <c r="A580" t="s">
        <v>2181</v>
      </c>
      <c r="B580" t="s">
        <v>2183</v>
      </c>
      <c r="C580">
        <v>0</v>
      </c>
      <c r="E580">
        <f t="shared" si="18"/>
        <v>0</v>
      </c>
      <c r="F580">
        <v>58.2</v>
      </c>
      <c r="G580">
        <v>2.6221649484536083</v>
      </c>
      <c r="H580">
        <f t="shared" si="19"/>
        <v>1526.1000000000001</v>
      </c>
    </row>
    <row r="581" spans="1:8" x14ac:dyDescent="0.3">
      <c r="A581" t="s">
        <v>2181</v>
      </c>
      <c r="B581" t="s">
        <v>2993</v>
      </c>
      <c r="C581">
        <v>0</v>
      </c>
      <c r="E581">
        <f t="shared" si="18"/>
        <v>0</v>
      </c>
      <c r="F581">
        <v>55.1</v>
      </c>
      <c r="G581">
        <v>0.96</v>
      </c>
      <c r="H581">
        <f t="shared" si="19"/>
        <v>528.96</v>
      </c>
    </row>
    <row r="582" spans="1:8" x14ac:dyDescent="0.3">
      <c r="A582" t="s">
        <v>2181</v>
      </c>
      <c r="B582" t="s">
        <v>2185</v>
      </c>
      <c r="C582">
        <v>0</v>
      </c>
      <c r="E582">
        <f t="shared" si="18"/>
        <v>0</v>
      </c>
      <c r="F582">
        <v>56.253</v>
      </c>
      <c r="G582">
        <v>0.65593390574724908</v>
      </c>
      <c r="H582">
        <f t="shared" si="19"/>
        <v>368.98250000000007</v>
      </c>
    </row>
    <row r="583" spans="1:8" x14ac:dyDescent="0.3">
      <c r="A583" t="s">
        <v>2994</v>
      </c>
      <c r="B583" t="s">
        <v>2995</v>
      </c>
      <c r="C583">
        <v>0</v>
      </c>
      <c r="E583">
        <f t="shared" si="18"/>
        <v>0</v>
      </c>
      <c r="F583">
        <v>12.25</v>
      </c>
      <c r="G583">
        <v>0.82999999999999985</v>
      </c>
      <c r="H583">
        <f t="shared" si="19"/>
        <v>101.67499999999998</v>
      </c>
    </row>
    <row r="584" spans="1:8" x14ac:dyDescent="0.3">
      <c r="A584" t="s">
        <v>2190</v>
      </c>
      <c r="B584" t="s">
        <v>2996</v>
      </c>
      <c r="C584">
        <v>0</v>
      </c>
      <c r="E584">
        <f t="shared" si="18"/>
        <v>0</v>
      </c>
      <c r="F584">
        <v>70</v>
      </c>
      <c r="G584">
        <v>1</v>
      </c>
      <c r="H584">
        <f t="shared" si="19"/>
        <v>700</v>
      </c>
    </row>
    <row r="585" spans="1:8" x14ac:dyDescent="0.3">
      <c r="A585" t="s">
        <v>2190</v>
      </c>
      <c r="B585" t="s">
        <v>2997</v>
      </c>
      <c r="C585">
        <v>0</v>
      </c>
      <c r="E585">
        <f t="shared" si="18"/>
        <v>0</v>
      </c>
      <c r="F585">
        <v>33.200000000000003</v>
      </c>
      <c r="G585">
        <v>1.1299999999999999</v>
      </c>
      <c r="H585">
        <f t="shared" si="19"/>
        <v>375.15999999999997</v>
      </c>
    </row>
    <row r="586" spans="1:8" x14ac:dyDescent="0.3">
      <c r="A586" t="s">
        <v>2258</v>
      </c>
      <c r="B586" t="s">
        <v>2266</v>
      </c>
      <c r="C586">
        <v>0</v>
      </c>
      <c r="E586">
        <f t="shared" si="18"/>
        <v>0</v>
      </c>
      <c r="F586">
        <v>330.2208</v>
      </c>
      <c r="G586">
        <v>0.19</v>
      </c>
      <c r="H586">
        <f t="shared" si="19"/>
        <v>627.41951999999992</v>
      </c>
    </row>
    <row r="587" spans="1:8" x14ac:dyDescent="0.3">
      <c r="A587" t="s">
        <v>2258</v>
      </c>
      <c r="B587" t="s">
        <v>2274</v>
      </c>
      <c r="C587">
        <v>0</v>
      </c>
      <c r="E587">
        <f t="shared" si="18"/>
        <v>0</v>
      </c>
      <c r="F587">
        <v>9.2534399999999994</v>
      </c>
      <c r="G587">
        <v>0.26</v>
      </c>
      <c r="H587">
        <f t="shared" si="19"/>
        <v>24.058943999999997</v>
      </c>
    </row>
    <row r="588" spans="1:8" x14ac:dyDescent="0.3">
      <c r="A588" t="s">
        <v>2258</v>
      </c>
      <c r="B588" t="s">
        <v>2278</v>
      </c>
      <c r="C588">
        <v>0</v>
      </c>
      <c r="E588">
        <f t="shared" si="18"/>
        <v>0</v>
      </c>
      <c r="F588">
        <v>307.39999999999998</v>
      </c>
      <c r="G588">
        <v>0.15294079375406636</v>
      </c>
      <c r="H588">
        <f t="shared" si="19"/>
        <v>470.14</v>
      </c>
    </row>
    <row r="589" spans="1:8" x14ac:dyDescent="0.3">
      <c r="A589" t="s">
        <v>2258</v>
      </c>
      <c r="B589" t="s">
        <v>2283</v>
      </c>
      <c r="C589">
        <v>0</v>
      </c>
      <c r="E589">
        <f t="shared" si="18"/>
        <v>0</v>
      </c>
      <c r="F589">
        <v>19.958400000000001</v>
      </c>
      <c r="G589">
        <v>0.42</v>
      </c>
      <c r="H589">
        <f t="shared" si="19"/>
        <v>83.825280000000006</v>
      </c>
    </row>
    <row r="590" spans="1:8" x14ac:dyDescent="0.3">
      <c r="A590" t="s">
        <v>2258</v>
      </c>
      <c r="B590" t="s">
        <v>2310</v>
      </c>
      <c r="C590">
        <v>0</v>
      </c>
      <c r="E590">
        <f t="shared" si="18"/>
        <v>0</v>
      </c>
      <c r="F590">
        <v>0.36288000000000004</v>
      </c>
      <c r="G590">
        <v>0.22999999999999998</v>
      </c>
      <c r="H590">
        <f t="shared" si="19"/>
        <v>0.83462400000000003</v>
      </c>
    </row>
    <row r="591" spans="1:8" x14ac:dyDescent="0.3">
      <c r="A591" t="s">
        <v>2258</v>
      </c>
      <c r="B591" t="s">
        <v>2317</v>
      </c>
      <c r="C591">
        <v>0</v>
      </c>
      <c r="E591">
        <f t="shared" si="18"/>
        <v>0</v>
      </c>
      <c r="F591">
        <v>246.75839999999999</v>
      </c>
      <c r="G591">
        <v>5.8139534883720929E-2</v>
      </c>
      <c r="H591">
        <f t="shared" si="19"/>
        <v>143.46418604651163</v>
      </c>
    </row>
    <row r="592" spans="1:8" x14ac:dyDescent="0.3">
      <c r="A592" t="s">
        <v>2258</v>
      </c>
      <c r="B592" t="s">
        <v>2998</v>
      </c>
      <c r="C592">
        <v>4.0880000000000001</v>
      </c>
      <c r="D592">
        <v>2.6227984344422701</v>
      </c>
      <c r="E592">
        <f t="shared" si="18"/>
        <v>107.22000000000001</v>
      </c>
      <c r="F592">
        <v>4.2939999999999996</v>
      </c>
      <c r="G592">
        <v>3.2753609687936662</v>
      </c>
      <c r="H592">
        <f t="shared" si="19"/>
        <v>140.64400000000001</v>
      </c>
    </row>
    <row r="593" spans="1:8" x14ac:dyDescent="0.3">
      <c r="A593" t="s">
        <v>2258</v>
      </c>
      <c r="B593" t="s">
        <v>2329</v>
      </c>
      <c r="C593">
        <v>0</v>
      </c>
      <c r="E593">
        <f t="shared" si="18"/>
        <v>0</v>
      </c>
      <c r="F593">
        <v>0.50803200000000004</v>
      </c>
      <c r="G593">
        <v>0.34</v>
      </c>
      <c r="H593">
        <f t="shared" si="19"/>
        <v>1.7273088000000003</v>
      </c>
    </row>
    <row r="594" spans="1:8" x14ac:dyDescent="0.3">
      <c r="A594" t="s">
        <v>2258</v>
      </c>
      <c r="B594" t="s">
        <v>2999</v>
      </c>
      <c r="C594">
        <v>0</v>
      </c>
      <c r="E594">
        <f t="shared" si="18"/>
        <v>0</v>
      </c>
      <c r="F594">
        <v>0.72576000000000007</v>
      </c>
      <c r="G594">
        <v>0.7</v>
      </c>
      <c r="H594">
        <f t="shared" si="19"/>
        <v>5.0803200000000004</v>
      </c>
    </row>
    <row r="595" spans="1:8" x14ac:dyDescent="0.3">
      <c r="A595" t="s">
        <v>2258</v>
      </c>
      <c r="B595" t="s">
        <v>3000</v>
      </c>
      <c r="C595">
        <v>0</v>
      </c>
      <c r="E595">
        <f t="shared" si="18"/>
        <v>0</v>
      </c>
      <c r="F595">
        <v>34.020000000000003</v>
      </c>
      <c r="G595">
        <v>0.86</v>
      </c>
      <c r="H595">
        <f t="shared" si="19"/>
        <v>292.572</v>
      </c>
    </row>
    <row r="596" spans="1:8" x14ac:dyDescent="0.3">
      <c r="A596" t="s">
        <v>2258</v>
      </c>
      <c r="B596" t="s">
        <v>2341</v>
      </c>
      <c r="C596">
        <v>0</v>
      </c>
      <c r="E596">
        <f t="shared" si="18"/>
        <v>0</v>
      </c>
      <c r="F596">
        <v>3.55</v>
      </c>
      <c r="G596">
        <v>0.10400000000000001</v>
      </c>
      <c r="H596">
        <f t="shared" si="19"/>
        <v>3.6920000000000002</v>
      </c>
    </row>
    <row r="597" spans="1:8" x14ac:dyDescent="0.3">
      <c r="A597" t="s">
        <v>2258</v>
      </c>
      <c r="B597" t="s">
        <v>2358</v>
      </c>
      <c r="C597">
        <v>0</v>
      </c>
      <c r="E597">
        <f t="shared" si="18"/>
        <v>0</v>
      </c>
      <c r="F597">
        <v>4.54</v>
      </c>
      <c r="G597">
        <v>0.36</v>
      </c>
      <c r="H597">
        <f t="shared" si="19"/>
        <v>16.343999999999998</v>
      </c>
    </row>
    <row r="598" spans="1:8" x14ac:dyDescent="0.3">
      <c r="A598" t="s">
        <v>2258</v>
      </c>
      <c r="B598" t="s">
        <v>3001</v>
      </c>
      <c r="C598">
        <v>0</v>
      </c>
      <c r="E598">
        <f t="shared" si="18"/>
        <v>0</v>
      </c>
      <c r="F598">
        <v>1643.7999999999997</v>
      </c>
      <c r="G598">
        <v>0.17704708602019711</v>
      </c>
      <c r="H598">
        <f t="shared" si="19"/>
        <v>2910.2999999999997</v>
      </c>
    </row>
    <row r="599" spans="1:8" x14ac:dyDescent="0.3">
      <c r="A599" t="s">
        <v>2258</v>
      </c>
      <c r="B599" t="s">
        <v>3002</v>
      </c>
      <c r="C599">
        <v>0</v>
      </c>
      <c r="E599">
        <f t="shared" si="18"/>
        <v>0</v>
      </c>
      <c r="F599">
        <v>122.39999999999999</v>
      </c>
      <c r="G599">
        <v>0.16521241830065361</v>
      </c>
      <c r="H599">
        <f t="shared" si="19"/>
        <v>202.22000000000003</v>
      </c>
    </row>
    <row r="600" spans="1:8" x14ac:dyDescent="0.3">
      <c r="A600" t="s">
        <v>2258</v>
      </c>
      <c r="B600" t="s">
        <v>2371</v>
      </c>
      <c r="C600">
        <v>0</v>
      </c>
      <c r="E600">
        <f t="shared" si="18"/>
        <v>0</v>
      </c>
      <c r="F600">
        <v>1106.54</v>
      </c>
      <c r="G600">
        <v>0.14186057440309432</v>
      </c>
      <c r="H600">
        <f t="shared" si="19"/>
        <v>1569.7440000000001</v>
      </c>
    </row>
    <row r="601" spans="1:8" x14ac:dyDescent="0.3">
      <c r="A601" t="s">
        <v>2258</v>
      </c>
      <c r="B601" t="s">
        <v>3003</v>
      </c>
      <c r="C601">
        <v>0</v>
      </c>
      <c r="E601">
        <f t="shared" si="18"/>
        <v>0</v>
      </c>
      <c r="F601">
        <v>1.8144</v>
      </c>
      <c r="G601">
        <v>0.46</v>
      </c>
      <c r="H601">
        <f t="shared" si="19"/>
        <v>8.3462399999999999</v>
      </c>
    </row>
    <row r="602" spans="1:8" x14ac:dyDescent="0.3">
      <c r="A602" t="s">
        <v>2258</v>
      </c>
      <c r="B602" t="s">
        <v>2376</v>
      </c>
      <c r="C602">
        <v>0</v>
      </c>
      <c r="E602">
        <f t="shared" si="18"/>
        <v>0</v>
      </c>
      <c r="F602">
        <v>8.0000000000000002E-3</v>
      </c>
      <c r="G602">
        <v>1.57</v>
      </c>
      <c r="H602">
        <f t="shared" si="19"/>
        <v>0.12559999999999999</v>
      </c>
    </row>
    <row r="603" spans="1:8" x14ac:dyDescent="0.3">
      <c r="A603" t="s">
        <v>2258</v>
      </c>
      <c r="B603" t="s">
        <v>2382</v>
      </c>
      <c r="C603">
        <v>0</v>
      </c>
      <c r="E603">
        <f t="shared" si="18"/>
        <v>0</v>
      </c>
      <c r="F603">
        <v>131.54400000000001</v>
      </c>
      <c r="G603">
        <v>0.31</v>
      </c>
      <c r="H603">
        <f t="shared" si="19"/>
        <v>407.78640000000001</v>
      </c>
    </row>
    <row r="604" spans="1:8" x14ac:dyDescent="0.3">
      <c r="A604" t="s">
        <v>2258</v>
      </c>
      <c r="B604" t="s">
        <v>2390</v>
      </c>
      <c r="C604">
        <v>254.66899999999998</v>
      </c>
      <c r="D604">
        <v>8.3870761655325143E-2</v>
      </c>
      <c r="E604">
        <f t="shared" si="18"/>
        <v>213.59282999999999</v>
      </c>
      <c r="F604">
        <v>1158.3</v>
      </c>
      <c r="G604">
        <v>7.2047828714495388E-2</v>
      </c>
      <c r="H604">
        <f t="shared" si="19"/>
        <v>834.53</v>
      </c>
    </row>
    <row r="605" spans="1:8" x14ac:dyDescent="0.3">
      <c r="A605" t="s">
        <v>2258</v>
      </c>
      <c r="B605" t="s">
        <v>2392</v>
      </c>
      <c r="C605">
        <v>0</v>
      </c>
      <c r="E605">
        <f t="shared" si="18"/>
        <v>0</v>
      </c>
      <c r="F605">
        <v>54.432000000000002</v>
      </c>
      <c r="G605">
        <v>0.59</v>
      </c>
      <c r="H605">
        <f t="shared" si="19"/>
        <v>321.14879999999999</v>
      </c>
    </row>
    <row r="606" spans="1:8" x14ac:dyDescent="0.3">
      <c r="A606" t="s">
        <v>2258</v>
      </c>
      <c r="B606" t="s">
        <v>3004</v>
      </c>
      <c r="C606">
        <v>0</v>
      </c>
      <c r="E606">
        <f t="shared" si="18"/>
        <v>0</v>
      </c>
      <c r="F606">
        <v>14.5152</v>
      </c>
      <c r="G606">
        <v>0.91</v>
      </c>
      <c r="H606">
        <f t="shared" si="19"/>
        <v>132.08832000000001</v>
      </c>
    </row>
    <row r="607" spans="1:8" x14ac:dyDescent="0.3">
      <c r="A607" t="s">
        <v>2258</v>
      </c>
      <c r="B607" t="s">
        <v>3005</v>
      </c>
      <c r="C607">
        <v>0</v>
      </c>
      <c r="E607">
        <f t="shared" si="18"/>
        <v>0</v>
      </c>
      <c r="F607">
        <v>37.5</v>
      </c>
      <c r="G607">
        <v>1.1000000000000001</v>
      </c>
      <c r="H607">
        <f t="shared" si="19"/>
        <v>412.5</v>
      </c>
    </row>
    <row r="608" spans="1:8" x14ac:dyDescent="0.3">
      <c r="A608" t="s">
        <v>2258</v>
      </c>
      <c r="B608" t="s">
        <v>2424</v>
      </c>
      <c r="C608">
        <v>0</v>
      </c>
      <c r="E608">
        <f t="shared" si="18"/>
        <v>0</v>
      </c>
      <c r="F608">
        <v>192.32640000000001</v>
      </c>
      <c r="G608">
        <v>0.14528301886792455</v>
      </c>
      <c r="H608">
        <f t="shared" si="19"/>
        <v>279.41760000000005</v>
      </c>
    </row>
    <row r="609" spans="1:8" x14ac:dyDescent="0.3">
      <c r="A609" t="s">
        <v>2258</v>
      </c>
      <c r="B609" t="s">
        <v>2430</v>
      </c>
      <c r="C609">
        <v>0</v>
      </c>
      <c r="E609">
        <f t="shared" si="18"/>
        <v>0</v>
      </c>
      <c r="F609">
        <v>0.390096</v>
      </c>
      <c r="G609">
        <v>0.3</v>
      </c>
      <c r="H609">
        <f t="shared" si="19"/>
        <v>1.1702879999999998</v>
      </c>
    </row>
    <row r="610" spans="1:8" x14ac:dyDescent="0.3">
      <c r="A610" t="s">
        <v>2258</v>
      </c>
      <c r="B610" t="s">
        <v>2433</v>
      </c>
      <c r="C610">
        <v>0</v>
      </c>
      <c r="E610">
        <f t="shared" si="18"/>
        <v>0</v>
      </c>
      <c r="F610">
        <v>435.5</v>
      </c>
      <c r="G610">
        <v>0.16</v>
      </c>
      <c r="H610">
        <f t="shared" si="19"/>
        <v>696.80000000000007</v>
      </c>
    </row>
    <row r="611" spans="1:8" x14ac:dyDescent="0.3">
      <c r="A611" t="s">
        <v>2258</v>
      </c>
      <c r="B611" t="s">
        <v>2435</v>
      </c>
      <c r="C611">
        <v>46.5</v>
      </c>
      <c r="D611">
        <v>0.10076278475729886</v>
      </c>
      <c r="E611">
        <f t="shared" si="18"/>
        <v>46.85469491214397</v>
      </c>
      <c r="F611">
        <v>151.69999999999999</v>
      </c>
      <c r="G611">
        <v>0.10076278475729883</v>
      </c>
      <c r="H611">
        <f t="shared" si="19"/>
        <v>152.85714447682233</v>
      </c>
    </row>
    <row r="612" spans="1:8" x14ac:dyDescent="0.3">
      <c r="A612" t="s">
        <v>2258</v>
      </c>
      <c r="B612" t="s">
        <v>2445</v>
      </c>
      <c r="C612">
        <v>0</v>
      </c>
      <c r="E612">
        <f t="shared" si="18"/>
        <v>0</v>
      </c>
      <c r="F612">
        <v>8.020999999999999</v>
      </c>
      <c r="G612">
        <v>1.6934210198229651</v>
      </c>
      <c r="H612">
        <f t="shared" si="19"/>
        <v>135.82930000000002</v>
      </c>
    </row>
    <row r="613" spans="1:8" x14ac:dyDescent="0.3">
      <c r="A613" t="s">
        <v>2258</v>
      </c>
      <c r="B613" t="s">
        <v>2463</v>
      </c>
      <c r="C613">
        <v>0</v>
      </c>
      <c r="E613">
        <f t="shared" si="18"/>
        <v>0</v>
      </c>
      <c r="F613">
        <v>34.473599999999998</v>
      </c>
      <c r="G613">
        <v>0.1</v>
      </c>
      <c r="H613">
        <f t="shared" si="19"/>
        <v>34.473599999999998</v>
      </c>
    </row>
    <row r="614" spans="1:8" x14ac:dyDescent="0.3">
      <c r="A614" t="s">
        <v>2478</v>
      </c>
      <c r="B614" t="s">
        <v>3006</v>
      </c>
      <c r="C614">
        <v>0</v>
      </c>
      <c r="E614">
        <f t="shared" si="18"/>
        <v>0</v>
      </c>
      <c r="F614">
        <v>11.132599999999998</v>
      </c>
      <c r="G614">
        <v>1.3907478935738282</v>
      </c>
      <c r="H614">
        <f t="shared" si="19"/>
        <v>154.82639999999998</v>
      </c>
    </row>
    <row r="615" spans="1:8" x14ac:dyDescent="0.3">
      <c r="A615" t="s">
        <v>2485</v>
      </c>
      <c r="B615" t="s">
        <v>3007</v>
      </c>
      <c r="C615">
        <v>35.4</v>
      </c>
      <c r="D615">
        <v>0.97084745762711877</v>
      </c>
      <c r="E615">
        <f t="shared" si="18"/>
        <v>343.68</v>
      </c>
      <c r="F615">
        <v>60.6</v>
      </c>
      <c r="G615">
        <v>0.87752475247524742</v>
      </c>
      <c r="H615">
        <f t="shared" si="19"/>
        <v>531.78</v>
      </c>
    </row>
    <row r="616" spans="1:8" x14ac:dyDescent="0.3">
      <c r="A616" t="s">
        <v>2485</v>
      </c>
      <c r="B616" t="s">
        <v>3008</v>
      </c>
      <c r="C616">
        <v>0</v>
      </c>
      <c r="E616">
        <f t="shared" si="18"/>
        <v>0</v>
      </c>
      <c r="F616">
        <v>6.0100000000000007</v>
      </c>
      <c r="G616">
        <v>0.99981697171381034</v>
      </c>
      <c r="H616">
        <f t="shared" si="19"/>
        <v>60.089000000000006</v>
      </c>
    </row>
    <row r="617" spans="1:8" x14ac:dyDescent="0.3">
      <c r="A617" t="s">
        <v>2485</v>
      </c>
      <c r="B617" t="s">
        <v>2514</v>
      </c>
      <c r="C617">
        <v>0</v>
      </c>
      <c r="E617">
        <f t="shared" si="18"/>
        <v>0</v>
      </c>
      <c r="F617">
        <v>185.78319500000001</v>
      </c>
      <c r="G617">
        <v>2.0127214606251116E-2</v>
      </c>
      <c r="H617">
        <f t="shared" si="19"/>
        <v>37.392982359999991</v>
      </c>
    </row>
    <row r="618" spans="1:8" x14ac:dyDescent="0.3">
      <c r="A618" t="s">
        <v>2520</v>
      </c>
      <c r="B618" t="s">
        <v>3009</v>
      </c>
      <c r="C618">
        <v>2.41</v>
      </c>
      <c r="D618">
        <v>0.76365145228215769</v>
      </c>
      <c r="E618">
        <f t="shared" si="18"/>
        <v>18.404000000000003</v>
      </c>
      <c r="F618">
        <v>51.727000000000004</v>
      </c>
      <c r="G618">
        <v>0.60696328803139554</v>
      </c>
      <c r="H618">
        <f t="shared" si="19"/>
        <v>313.96390000000002</v>
      </c>
    </row>
    <row r="619" spans="1:8" x14ac:dyDescent="0.3">
      <c r="A619" t="s">
        <v>2520</v>
      </c>
      <c r="B619" t="s">
        <v>3010</v>
      </c>
      <c r="C619">
        <v>0</v>
      </c>
      <c r="E619">
        <f t="shared" si="18"/>
        <v>0</v>
      </c>
      <c r="F619">
        <v>81.78</v>
      </c>
      <c r="G619">
        <v>0.21491195891415993</v>
      </c>
      <c r="H619">
        <f t="shared" si="19"/>
        <v>175.755</v>
      </c>
    </row>
    <row r="620" spans="1:8" x14ac:dyDescent="0.3">
      <c r="A620" t="s">
        <v>2520</v>
      </c>
      <c r="B620" t="s">
        <v>2524</v>
      </c>
      <c r="C620">
        <v>0</v>
      </c>
      <c r="E620">
        <f t="shared" si="18"/>
        <v>0</v>
      </c>
      <c r="F620">
        <v>9.5399999999999991</v>
      </c>
      <c r="G620">
        <v>0.15</v>
      </c>
      <c r="H620">
        <f t="shared" si="19"/>
        <v>14.309999999999999</v>
      </c>
    </row>
    <row r="621" spans="1:8" x14ac:dyDescent="0.3">
      <c r="A621" t="s">
        <v>2520</v>
      </c>
      <c r="B621" t="s">
        <v>3011</v>
      </c>
      <c r="C621">
        <v>16.5</v>
      </c>
      <c r="D621">
        <v>0.14000000000000004</v>
      </c>
      <c r="E621">
        <f t="shared" si="18"/>
        <v>23.100000000000005</v>
      </c>
      <c r="F621">
        <v>57.199999999999996</v>
      </c>
      <c r="G621">
        <v>0.13999999999999999</v>
      </c>
      <c r="H621">
        <f t="shared" si="19"/>
        <v>80.079999999999984</v>
      </c>
    </row>
    <row r="622" spans="1:8" x14ac:dyDescent="0.3">
      <c r="A622" t="s">
        <v>2520</v>
      </c>
      <c r="B622" t="s">
        <v>3012</v>
      </c>
      <c r="C622">
        <v>52.4</v>
      </c>
      <c r="D622">
        <v>0.22</v>
      </c>
      <c r="E622">
        <f t="shared" si="18"/>
        <v>115.28</v>
      </c>
      <c r="F622">
        <v>225.00000000000003</v>
      </c>
      <c r="G622">
        <v>0.21999999999999997</v>
      </c>
      <c r="H622">
        <f t="shared" si="19"/>
        <v>495</v>
      </c>
    </row>
    <row r="623" spans="1:8" x14ac:dyDescent="0.3">
      <c r="A623" t="s">
        <v>2520</v>
      </c>
      <c r="B623" t="s">
        <v>3013</v>
      </c>
      <c r="C623">
        <v>226.3</v>
      </c>
      <c r="D623">
        <v>0.1</v>
      </c>
      <c r="E623">
        <f t="shared" si="18"/>
        <v>226.3</v>
      </c>
      <c r="F623">
        <v>1001.8</v>
      </c>
      <c r="G623">
        <v>0.12061090037931722</v>
      </c>
      <c r="H623">
        <f t="shared" si="19"/>
        <v>1208.28</v>
      </c>
    </row>
    <row r="626" spans="1:1" x14ac:dyDescent="0.3">
      <c r="A626" s="16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7435-D888-4BF6-9B34-83CBCD072033}">
  <dimension ref="A1:O56"/>
  <sheetViews>
    <sheetView workbookViewId="0"/>
  </sheetViews>
  <sheetFormatPr defaultRowHeight="14.4" x14ac:dyDescent="0.3"/>
  <cols>
    <col min="2" max="2" width="17.88671875" customWidth="1"/>
  </cols>
  <sheetData>
    <row r="1" spans="1:12" x14ac:dyDescent="0.3">
      <c r="A1" s="1"/>
      <c r="B1" s="2" t="s">
        <v>0</v>
      </c>
      <c r="C1" s="3"/>
      <c r="D1" s="3"/>
      <c r="E1" s="4"/>
      <c r="G1" s="2" t="s">
        <v>1</v>
      </c>
      <c r="H1" s="3"/>
      <c r="I1" s="3"/>
      <c r="J1" s="4"/>
    </row>
    <row r="2" spans="1:12" x14ac:dyDescent="0.3">
      <c r="A2" s="5" t="s">
        <v>2</v>
      </c>
      <c r="B2" s="3" t="s">
        <v>3</v>
      </c>
      <c r="C2" s="3" t="s">
        <v>4</v>
      </c>
      <c r="D2" s="3" t="s">
        <v>5</v>
      </c>
      <c r="E2" s="4" t="s">
        <v>6</v>
      </c>
      <c r="G2" s="2" t="s">
        <v>3</v>
      </c>
      <c r="H2" s="3" t="s">
        <v>4</v>
      </c>
      <c r="I2" s="3" t="s">
        <v>5</v>
      </c>
      <c r="J2" s="4" t="s">
        <v>6</v>
      </c>
    </row>
    <row r="3" spans="1:12" x14ac:dyDescent="0.3">
      <c r="A3" s="6">
        <v>2010</v>
      </c>
      <c r="B3" s="7">
        <v>1.1521990639345807</v>
      </c>
      <c r="C3" s="7">
        <v>1.2980993431206669</v>
      </c>
      <c r="D3" s="7">
        <v>5.9300966727710769</v>
      </c>
      <c r="E3" s="8">
        <v>2.9387420044491375</v>
      </c>
      <c r="G3" s="9"/>
      <c r="J3" s="10"/>
    </row>
    <row r="4" spans="1:12" x14ac:dyDescent="0.3">
      <c r="A4" s="11">
        <v>2020</v>
      </c>
      <c r="B4" s="7">
        <v>1.1733340081814383</v>
      </c>
      <c r="C4" s="12">
        <v>1.2128951561143577</v>
      </c>
      <c r="D4" s="12">
        <v>5.4951269960925524</v>
      </c>
      <c r="E4" s="13">
        <v>2.5516510378022583</v>
      </c>
      <c r="G4" s="9"/>
      <c r="J4" s="10"/>
    </row>
    <row r="5" spans="1:12" x14ac:dyDescent="0.3">
      <c r="A5" s="11">
        <v>2030</v>
      </c>
      <c r="B5" s="7">
        <v>1.091513105380393</v>
      </c>
      <c r="C5" s="7">
        <v>1.1336635859145239</v>
      </c>
      <c r="D5" s="7">
        <v>5.0939780910442032</v>
      </c>
      <c r="E5" s="8">
        <v>2.2170935357275154</v>
      </c>
      <c r="G5" s="9"/>
      <c r="J5" s="10"/>
    </row>
    <row r="6" spans="1:12" x14ac:dyDescent="0.3">
      <c r="A6" s="11">
        <v>2040</v>
      </c>
      <c r="B6" s="7">
        <v>0.86733835108267987</v>
      </c>
      <c r="C6" s="7">
        <v>1.0599595821444254</v>
      </c>
      <c r="D6" s="7">
        <v>4.7238726902084123</v>
      </c>
      <c r="E6" s="8">
        <v>1.9277321471138102</v>
      </c>
      <c r="G6" s="9"/>
      <c r="J6" s="10"/>
    </row>
    <row r="7" spans="1:12" x14ac:dyDescent="0.3">
      <c r="A7" s="14">
        <v>2050</v>
      </c>
      <c r="B7" s="15">
        <v>0.76719156972641978</v>
      </c>
      <c r="C7" s="15">
        <v>0.99137320471934332</v>
      </c>
      <c r="D7" s="15">
        <v>4.3822735897624234</v>
      </c>
      <c r="E7" s="16">
        <v>1.6772830920628847</v>
      </c>
      <c r="G7" s="17">
        <f>100*(B7-B3)/B3</f>
        <v>-33.415015361444588</v>
      </c>
      <c r="H7" s="18">
        <f t="shared" ref="H7:J7" si="0">100*(C7-C3)/C3</f>
        <v>-23.628864772702634</v>
      </c>
      <c r="I7" s="18">
        <f t="shared" si="0"/>
        <v>-26.101144187340385</v>
      </c>
      <c r="J7" s="19">
        <f t="shared" si="0"/>
        <v>-42.925132947242545</v>
      </c>
    </row>
    <row r="10" spans="1:12" x14ac:dyDescent="0.3">
      <c r="A10" s="20"/>
      <c r="B10" s="21" t="s">
        <v>7</v>
      </c>
      <c r="C10" s="22"/>
      <c r="D10" s="22"/>
      <c r="E10" s="22"/>
      <c r="F10" s="23"/>
      <c r="H10" s="2" t="s">
        <v>8</v>
      </c>
      <c r="I10" s="3"/>
      <c r="J10" s="3"/>
      <c r="K10" s="3"/>
      <c r="L10" s="4"/>
    </row>
    <row r="11" spans="1:12" ht="43.2" x14ac:dyDescent="0.3">
      <c r="A11" s="24"/>
      <c r="B11" s="25" t="s">
        <v>5</v>
      </c>
      <c r="C11" s="25" t="s">
        <v>6</v>
      </c>
      <c r="D11" s="25" t="s">
        <v>9</v>
      </c>
      <c r="E11" s="25" t="s">
        <v>10</v>
      </c>
      <c r="F11" s="26" t="s">
        <v>3</v>
      </c>
      <c r="G11" s="27"/>
      <c r="H11" s="28" t="s">
        <v>5</v>
      </c>
      <c r="I11" s="25" t="s">
        <v>6</v>
      </c>
      <c r="J11" s="25" t="s">
        <v>9</v>
      </c>
      <c r="K11" s="25" t="s">
        <v>10</v>
      </c>
      <c r="L11" s="26" t="s">
        <v>3</v>
      </c>
    </row>
    <row r="12" spans="1:12" x14ac:dyDescent="0.3">
      <c r="A12" s="29">
        <v>1900</v>
      </c>
      <c r="B12" s="7">
        <v>551.93505719150858</v>
      </c>
      <c r="C12" s="7">
        <v>517.24077822966285</v>
      </c>
      <c r="D12" s="7">
        <v>846.03648756248526</v>
      </c>
      <c r="E12" s="7">
        <v>1139.3510481801304</v>
      </c>
      <c r="F12" s="8"/>
      <c r="H12" s="9"/>
      <c r="I12" s="30"/>
      <c r="L12" s="10"/>
    </row>
    <row r="13" spans="1:12" x14ac:dyDescent="0.3">
      <c r="A13" s="29">
        <v>1910</v>
      </c>
      <c r="B13" s="7">
        <v>596.55697592956164</v>
      </c>
      <c r="C13" s="7">
        <v>597.43911099950731</v>
      </c>
      <c r="D13" s="7">
        <v>870.17352034686155</v>
      </c>
      <c r="E13" s="7">
        <v>1179.0230574348109</v>
      </c>
      <c r="F13" s="8"/>
      <c r="H13" s="9"/>
      <c r="I13" s="31"/>
      <c r="L13" s="10"/>
    </row>
    <row r="14" spans="1:12" x14ac:dyDescent="0.3">
      <c r="A14" s="29">
        <v>1920</v>
      </c>
      <c r="B14" s="7">
        <v>644.78641262814631</v>
      </c>
      <c r="C14" s="7">
        <v>690.07221853919214</v>
      </c>
      <c r="D14" s="7">
        <v>894.99917160124335</v>
      </c>
      <c r="E14" s="7">
        <v>1220.0764392882329</v>
      </c>
      <c r="F14" s="8"/>
      <c r="H14" s="9"/>
      <c r="I14" s="31"/>
      <c r="L14" s="10"/>
    </row>
    <row r="15" spans="1:12" x14ac:dyDescent="0.3">
      <c r="A15" s="29">
        <v>1930</v>
      </c>
      <c r="B15" s="7">
        <v>696.91502184187618</v>
      </c>
      <c r="C15" s="7">
        <v>797.06811628540186</v>
      </c>
      <c r="D15" s="7">
        <v>920.53308729460548</v>
      </c>
      <c r="E15" s="7">
        <v>1262.5592928987808</v>
      </c>
      <c r="F15" s="8"/>
      <c r="H15" s="9"/>
      <c r="I15" s="31"/>
      <c r="L15" s="10"/>
    </row>
    <row r="16" spans="1:12" x14ac:dyDescent="0.3">
      <c r="A16" s="29">
        <v>1940</v>
      </c>
      <c r="B16" s="7">
        <v>753.25803732307349</v>
      </c>
      <c r="C16" s="7">
        <v>920.65375902779772</v>
      </c>
      <c r="D16" s="7">
        <v>946.7954738864039</v>
      </c>
      <c r="E16" s="7">
        <v>1306.5213922293326</v>
      </c>
      <c r="F16" s="8"/>
      <c r="H16" s="9"/>
      <c r="I16" s="31"/>
      <c r="L16" s="10"/>
    </row>
    <row r="17" spans="1:15" x14ac:dyDescent="0.3">
      <c r="A17" s="29">
        <v>1950</v>
      </c>
      <c r="B17" s="7">
        <v>814.15617831315194</v>
      </c>
      <c r="C17" s="7">
        <v>1063.4013915424478</v>
      </c>
      <c r="D17" s="7">
        <v>973.80711431711006</v>
      </c>
      <c r="E17" s="7">
        <v>1352.0142443636694</v>
      </c>
      <c r="F17" s="8"/>
      <c r="H17" s="9"/>
      <c r="I17" s="31"/>
      <c r="L17" s="10"/>
    </row>
    <row r="18" spans="1:15" x14ac:dyDescent="0.3">
      <c r="A18" s="29">
        <v>1960</v>
      </c>
      <c r="B18" s="7">
        <v>879.9777099506465</v>
      </c>
      <c r="C18" s="7">
        <v>1228.2820859044266</v>
      </c>
      <c r="D18" s="7">
        <v>1001.5893844549506</v>
      </c>
      <c r="E18" s="7">
        <v>1399.0911498534474</v>
      </c>
      <c r="F18" s="8"/>
      <c r="H18" s="9"/>
      <c r="I18" s="31"/>
      <c r="L18" s="10"/>
    </row>
    <row r="19" spans="1:15" x14ac:dyDescent="0.3">
      <c r="A19" s="29">
        <v>1970</v>
      </c>
      <c r="B19" s="7">
        <v>951.12067025565068</v>
      </c>
      <c r="C19" s="7">
        <v>1418.7275797762643</v>
      </c>
      <c r="D19" s="7">
        <v>1030.1642700118657</v>
      </c>
      <c r="E19" s="7">
        <v>1447.8072651664449</v>
      </c>
      <c r="F19" s="8"/>
      <c r="H19" s="9"/>
      <c r="I19" s="31"/>
      <c r="L19" s="10"/>
    </row>
    <row r="20" spans="1:15" x14ac:dyDescent="0.3">
      <c r="A20" s="29">
        <v>1980</v>
      </c>
      <c r="B20" s="7">
        <v>1028.0152771577527</v>
      </c>
      <c r="C20" s="7">
        <v>1638.7017027409725</v>
      </c>
      <c r="D20" s="7">
        <v>1059.5543839420682</v>
      </c>
      <c r="E20" s="7">
        <v>1498.2196673092442</v>
      </c>
      <c r="F20" s="8"/>
      <c r="H20" s="9"/>
      <c r="I20" s="31"/>
      <c r="L20" s="10"/>
    </row>
    <row r="21" spans="1:15" x14ac:dyDescent="0.3">
      <c r="A21" s="29">
        <v>1990</v>
      </c>
      <c r="B21" s="7">
        <v>1111.1265301233236</v>
      </c>
      <c r="C21" s="7">
        <v>1892.7828773087253</v>
      </c>
      <c r="D21" s="7">
        <v>1089.7829843369777</v>
      </c>
      <c r="E21" s="7">
        <v>1550.3874207000674</v>
      </c>
      <c r="F21" s="8"/>
      <c r="H21" s="9"/>
      <c r="I21" s="31"/>
      <c r="L21" s="10"/>
    </row>
    <row r="22" spans="1:15" x14ac:dyDescent="0.3">
      <c r="A22" s="29">
        <v>2000</v>
      </c>
      <c r="B22" s="7">
        <v>1200.9570221148015</v>
      </c>
      <c r="C22" s="7">
        <v>2186.259411728578</v>
      </c>
      <c r="D22" s="7">
        <v>1120.8739928306916</v>
      </c>
      <c r="E22" s="7">
        <v>1604.3716463701078</v>
      </c>
      <c r="F22" s="8"/>
      <c r="H22" s="9"/>
      <c r="I22" s="31"/>
      <c r="L22" s="10"/>
    </row>
    <row r="23" spans="1:15" x14ac:dyDescent="0.3">
      <c r="A23" s="29">
        <v>2010</v>
      </c>
      <c r="B23" s="7">
        <v>1298.0499788865375</v>
      </c>
      <c r="C23" s="7">
        <v>2525.2395679782885</v>
      </c>
      <c r="D23" s="7">
        <v>1152.8520135305505</v>
      </c>
      <c r="E23" s="7">
        <v>1660.2355935744461</v>
      </c>
      <c r="F23" s="8">
        <v>166.475141784046</v>
      </c>
      <c r="H23" s="9"/>
      <c r="I23" s="31"/>
      <c r="L23" s="10"/>
    </row>
    <row r="24" spans="1:15" x14ac:dyDescent="0.3">
      <c r="A24" s="29">
        <v>2020</v>
      </c>
      <c r="B24" s="7">
        <v>1402.9925439965289</v>
      </c>
      <c r="C24" s="7">
        <v>2916.7786958279098</v>
      </c>
      <c r="D24" s="7">
        <v>1185.7423524877886</v>
      </c>
      <c r="E24" s="7">
        <v>1718.04471389644</v>
      </c>
      <c r="F24" s="8">
        <v>164.87905855335299</v>
      </c>
      <c r="H24" s="9"/>
      <c r="I24" s="31"/>
      <c r="L24" s="10"/>
    </row>
    <row r="25" spans="1:15" x14ac:dyDescent="0.3">
      <c r="A25" s="29">
        <v>2030</v>
      </c>
      <c r="B25" s="7">
        <v>1516.4193293992635</v>
      </c>
      <c r="C25" s="7">
        <v>3369.0260790768293</v>
      </c>
      <c r="D25" s="7">
        <v>1219.5710377236694</v>
      </c>
      <c r="E25" s="7">
        <v>1777.866737932424</v>
      </c>
      <c r="F25" s="8">
        <v>171.31825105448436</v>
      </c>
      <c r="H25" s="9"/>
      <c r="I25" s="31"/>
      <c r="L25" s="10"/>
    </row>
    <row r="26" spans="1:15" x14ac:dyDescent="0.3">
      <c r="A26" s="29">
        <v>2040</v>
      </c>
      <c r="B26" s="7">
        <v>1639.0162530909367</v>
      </c>
      <c r="C26" s="7">
        <v>3891.394550342487</v>
      </c>
      <c r="D26" s="7">
        <v>1254.36483982696</v>
      </c>
      <c r="E26" s="7">
        <v>1839.7717546465462</v>
      </c>
      <c r="F26" s="8">
        <v>193.51696603121351</v>
      </c>
      <c r="H26" s="9"/>
      <c r="I26" s="31"/>
      <c r="L26" s="10"/>
    </row>
    <row r="27" spans="1:15" x14ac:dyDescent="0.3">
      <c r="A27" s="32">
        <v>2050</v>
      </c>
      <c r="B27" s="15">
        <v>1771.5246870141611</v>
      </c>
      <c r="C27" s="15">
        <v>4494.7564046712969</v>
      </c>
      <c r="D27" s="15">
        <v>1290.1512931390412</v>
      </c>
      <c r="E27" s="15">
        <v>1903.8322934887403</v>
      </c>
      <c r="F27" s="16">
        <v>206.51897096087887</v>
      </c>
      <c r="H27" s="17">
        <f>100*(B27-B23)/B23</f>
        <v>36.475845755474573</v>
      </c>
      <c r="I27" s="18">
        <f t="shared" ref="I27:K27" si="1">100*(C27-C23)/C23</f>
        <v>77.9932669227818</v>
      </c>
      <c r="J27" s="18">
        <f>100*(D27-D23)/D23</f>
        <v>11.909532012527666</v>
      </c>
      <c r="K27" s="18">
        <f t="shared" si="1"/>
        <v>14.67241762898461</v>
      </c>
      <c r="L27" s="19">
        <f>100*(F27-F23)/F23</f>
        <v>24.053939073245132</v>
      </c>
    </row>
    <row r="30" spans="1:15" x14ac:dyDescent="0.3">
      <c r="A30" s="166" t="s">
        <v>11</v>
      </c>
      <c r="B30" s="167"/>
      <c r="C30" s="167"/>
      <c r="D30" s="167"/>
      <c r="E30" s="167"/>
      <c r="F30" s="167"/>
      <c r="G30" s="168"/>
      <c r="I30" s="166" t="s">
        <v>11</v>
      </c>
      <c r="J30" s="167"/>
      <c r="K30" s="167"/>
      <c r="L30" s="167"/>
      <c r="M30" s="167"/>
      <c r="N30" s="167"/>
      <c r="O30" s="168"/>
    </row>
    <row r="31" spans="1:15" x14ac:dyDescent="0.3">
      <c r="A31" s="9"/>
      <c r="G31" s="10"/>
      <c r="I31" s="9"/>
      <c r="O31" s="10"/>
    </row>
    <row r="32" spans="1:15" x14ac:dyDescent="0.3">
      <c r="A32" s="9"/>
      <c r="G32" s="10"/>
      <c r="I32" s="9"/>
      <c r="O32" s="10"/>
    </row>
    <row r="33" spans="1:15" ht="57.6" x14ac:dyDescent="0.3">
      <c r="A33" s="33" t="s">
        <v>2</v>
      </c>
      <c r="B33" s="34" t="s">
        <v>12</v>
      </c>
      <c r="C33" s="34" t="s">
        <v>13</v>
      </c>
      <c r="D33" s="34" t="s">
        <v>14</v>
      </c>
      <c r="E33" s="34" t="s">
        <v>15</v>
      </c>
      <c r="F33" s="34" t="s">
        <v>16</v>
      </c>
      <c r="G33" s="35" t="s">
        <v>17</v>
      </c>
      <c r="H33" s="36"/>
      <c r="I33" s="33" t="s">
        <v>2</v>
      </c>
      <c r="J33" s="34" t="s">
        <v>12</v>
      </c>
      <c r="K33" s="34" t="s">
        <v>13</v>
      </c>
      <c r="L33" s="34" t="s">
        <v>14</v>
      </c>
      <c r="M33" s="34" t="s">
        <v>15</v>
      </c>
      <c r="N33" s="34" t="s">
        <v>16</v>
      </c>
      <c r="O33" s="35" t="s">
        <v>17</v>
      </c>
    </row>
    <row r="34" spans="1:15" x14ac:dyDescent="0.3">
      <c r="A34" s="37">
        <v>1994</v>
      </c>
      <c r="B34" s="7">
        <v>96.850443657452786</v>
      </c>
      <c r="C34" s="7">
        <v>3.1495563425472146</v>
      </c>
      <c r="D34" s="7"/>
      <c r="E34" s="7"/>
      <c r="F34" s="7"/>
      <c r="G34" s="8"/>
      <c r="I34" s="37">
        <v>1994</v>
      </c>
      <c r="J34" s="7">
        <f>B34/100</f>
        <v>0.96850443657452789</v>
      </c>
      <c r="K34" s="7">
        <f>C34/100</f>
        <v>3.1495563425472148E-2</v>
      </c>
      <c r="L34" s="7"/>
      <c r="M34" s="7"/>
      <c r="N34" s="7"/>
      <c r="O34" s="8"/>
    </row>
    <row r="35" spans="1:15" x14ac:dyDescent="0.3">
      <c r="A35" s="37">
        <v>1995</v>
      </c>
      <c r="B35" s="7"/>
      <c r="C35" s="7"/>
      <c r="D35" s="7"/>
      <c r="E35" s="7"/>
      <c r="F35" s="7"/>
      <c r="G35" s="8"/>
      <c r="I35" s="37">
        <v>1995</v>
      </c>
      <c r="J35" s="7"/>
      <c r="K35" s="7"/>
      <c r="L35" s="7"/>
      <c r="M35" s="7"/>
      <c r="N35" s="7"/>
      <c r="O35" s="8"/>
    </row>
    <row r="36" spans="1:15" x14ac:dyDescent="0.3">
      <c r="A36" s="37">
        <v>2000</v>
      </c>
      <c r="B36" s="7"/>
      <c r="C36" s="7"/>
      <c r="D36" s="7"/>
      <c r="E36" s="7"/>
      <c r="F36" s="7"/>
      <c r="G36" s="8"/>
      <c r="I36" s="37">
        <v>2000</v>
      </c>
      <c r="J36" s="7"/>
      <c r="K36" s="7"/>
      <c r="L36" s="7"/>
      <c r="M36" s="7"/>
      <c r="N36" s="7"/>
      <c r="O36" s="8"/>
    </row>
    <row r="37" spans="1:15" x14ac:dyDescent="0.3">
      <c r="A37" s="37">
        <v>2005</v>
      </c>
      <c r="B37" s="7"/>
      <c r="C37" s="7"/>
      <c r="D37" s="7">
        <v>81.308028589272084</v>
      </c>
      <c r="E37" s="7">
        <v>18.691971410727916</v>
      </c>
      <c r="F37" s="7"/>
      <c r="G37" s="8"/>
      <c r="I37" s="37">
        <v>2005</v>
      </c>
      <c r="J37" s="7"/>
      <c r="K37" s="7"/>
      <c r="L37" s="7">
        <f>D37/100</f>
        <v>0.81308028589272086</v>
      </c>
      <c r="M37" s="7">
        <f>E37/100</f>
        <v>0.18691971410727917</v>
      </c>
      <c r="N37" s="7"/>
      <c r="O37" s="8"/>
    </row>
    <row r="38" spans="1:15" x14ac:dyDescent="0.3">
      <c r="A38" s="37">
        <v>2006</v>
      </c>
      <c r="B38" s="7"/>
      <c r="C38" s="7"/>
      <c r="D38" s="7">
        <v>80.750102193759375</v>
      </c>
      <c r="E38" s="7">
        <v>19.249897806240632</v>
      </c>
      <c r="F38" s="7"/>
      <c r="G38" s="8"/>
      <c r="I38" s="37">
        <v>2006</v>
      </c>
      <c r="J38" s="7"/>
      <c r="K38" s="7"/>
      <c r="L38" s="7">
        <f t="shared" ref="L38:M49" si="2">D38/100</f>
        <v>0.80750102193759377</v>
      </c>
      <c r="M38" s="7">
        <f t="shared" si="2"/>
        <v>0.19249897806240632</v>
      </c>
      <c r="N38" s="7"/>
      <c r="O38" s="8"/>
    </row>
    <row r="39" spans="1:15" x14ac:dyDescent="0.3">
      <c r="A39" s="37">
        <v>2007</v>
      </c>
      <c r="B39" s="7"/>
      <c r="C39" s="7"/>
      <c r="D39" s="7">
        <v>80.260233590313462</v>
      </c>
      <c r="E39" s="7">
        <v>19.739766409686546</v>
      </c>
      <c r="F39" s="7"/>
      <c r="G39" s="8"/>
      <c r="I39" s="37">
        <v>2007</v>
      </c>
      <c r="J39" s="7"/>
      <c r="K39" s="7"/>
      <c r="L39" s="7">
        <f t="shared" si="2"/>
        <v>0.80260233590313457</v>
      </c>
      <c r="M39" s="7">
        <f t="shared" si="2"/>
        <v>0.19739766409686546</v>
      </c>
      <c r="N39" s="7"/>
      <c r="O39" s="8"/>
    </row>
    <row r="40" spans="1:15" x14ac:dyDescent="0.3">
      <c r="A40" s="37">
        <v>2008</v>
      </c>
      <c r="B40" s="7"/>
      <c r="C40" s="7"/>
      <c r="D40" s="7">
        <v>79.947026935566797</v>
      </c>
      <c r="E40" s="7">
        <v>20.052973064433207</v>
      </c>
      <c r="F40" s="7"/>
      <c r="G40" s="8"/>
      <c r="I40" s="37">
        <v>2008</v>
      </c>
      <c r="J40" s="7"/>
      <c r="K40" s="7"/>
      <c r="L40" s="7">
        <f t="shared" si="2"/>
        <v>0.79947026935566801</v>
      </c>
      <c r="M40" s="7">
        <f t="shared" si="2"/>
        <v>0.20052973064433208</v>
      </c>
      <c r="N40" s="7"/>
      <c r="O40" s="8"/>
    </row>
    <row r="41" spans="1:15" x14ac:dyDescent="0.3">
      <c r="A41" s="37">
        <v>2009</v>
      </c>
      <c r="B41" s="7"/>
      <c r="C41" s="7"/>
      <c r="D41" s="7">
        <v>78.783723182311547</v>
      </c>
      <c r="E41" s="7">
        <v>21.216276817688463</v>
      </c>
      <c r="F41" s="7"/>
      <c r="G41" s="8"/>
      <c r="I41" s="37">
        <v>2009</v>
      </c>
      <c r="J41" s="7"/>
      <c r="K41" s="7"/>
      <c r="L41" s="7">
        <f t="shared" si="2"/>
        <v>0.78783723182311549</v>
      </c>
      <c r="M41" s="7">
        <f t="shared" si="2"/>
        <v>0.21216276817688462</v>
      </c>
      <c r="N41" s="7"/>
      <c r="O41" s="8"/>
    </row>
    <row r="42" spans="1:15" x14ac:dyDescent="0.3">
      <c r="A42" s="37">
        <v>2010</v>
      </c>
      <c r="B42" s="7"/>
      <c r="C42" s="7"/>
      <c r="D42" s="7">
        <v>78.884788587470865</v>
      </c>
      <c r="E42" s="7">
        <v>21.115211412529138</v>
      </c>
      <c r="F42" s="7"/>
      <c r="G42" s="8"/>
      <c r="I42" s="37">
        <v>2010</v>
      </c>
      <c r="J42" s="7"/>
      <c r="K42" s="7"/>
      <c r="L42" s="7">
        <f t="shared" si="2"/>
        <v>0.78884788587470867</v>
      </c>
      <c r="M42" s="7">
        <f t="shared" si="2"/>
        <v>0.21115211412529139</v>
      </c>
      <c r="N42" s="7"/>
      <c r="O42" s="8"/>
    </row>
    <row r="43" spans="1:15" x14ac:dyDescent="0.3">
      <c r="A43" s="37">
        <v>2011</v>
      </c>
      <c r="B43" s="7"/>
      <c r="C43" s="7"/>
      <c r="D43" s="7">
        <v>78.559607267047255</v>
      </c>
      <c r="E43" s="7">
        <v>21.440392732952748</v>
      </c>
      <c r="F43" s="7"/>
      <c r="G43" s="8"/>
      <c r="I43" s="37">
        <v>2011</v>
      </c>
      <c r="J43" s="7"/>
      <c r="K43" s="7"/>
      <c r="L43" s="7">
        <f t="shared" si="2"/>
        <v>0.7855960726704726</v>
      </c>
      <c r="M43" s="7">
        <f t="shared" si="2"/>
        <v>0.21440392732952748</v>
      </c>
      <c r="N43" s="7"/>
      <c r="O43" s="8"/>
    </row>
    <row r="44" spans="1:15" x14ac:dyDescent="0.3">
      <c r="A44" s="37">
        <v>2012</v>
      </c>
      <c r="B44" s="7"/>
      <c r="C44" s="7"/>
      <c r="D44" s="7">
        <v>78.050308781442993</v>
      </c>
      <c r="E44" s="7">
        <v>21.94969121855701</v>
      </c>
      <c r="F44" s="7"/>
      <c r="G44" s="8"/>
      <c r="I44" s="37">
        <v>2012</v>
      </c>
      <c r="J44" s="7"/>
      <c r="K44" s="7"/>
      <c r="L44" s="7">
        <f t="shared" si="2"/>
        <v>0.7805030878144299</v>
      </c>
      <c r="M44" s="7">
        <f t="shared" si="2"/>
        <v>0.2194969121855701</v>
      </c>
      <c r="N44" s="7"/>
      <c r="O44" s="8"/>
    </row>
    <row r="45" spans="1:15" x14ac:dyDescent="0.3">
      <c r="A45" s="37">
        <v>2013</v>
      </c>
      <c r="B45" s="7"/>
      <c r="C45" s="7"/>
      <c r="D45" s="7">
        <v>78.024213411842425</v>
      </c>
      <c r="E45" s="7">
        <v>21.975786588157565</v>
      </c>
      <c r="F45" s="7"/>
      <c r="G45" s="8"/>
      <c r="I45" s="37">
        <v>2013</v>
      </c>
      <c r="J45" s="7"/>
      <c r="K45" s="7"/>
      <c r="L45" s="7">
        <f t="shared" si="2"/>
        <v>0.78024213411842425</v>
      </c>
      <c r="M45" s="7">
        <f t="shared" si="2"/>
        <v>0.21975786588157564</v>
      </c>
      <c r="N45" s="7"/>
      <c r="O45" s="8"/>
    </row>
    <row r="46" spans="1:15" x14ac:dyDescent="0.3">
      <c r="A46" s="37">
        <v>2014</v>
      </c>
      <c r="B46" s="7"/>
      <c r="C46" s="7"/>
      <c r="D46" s="7">
        <v>78.974767567683969</v>
      </c>
      <c r="E46" s="7">
        <v>21.025232432316034</v>
      </c>
      <c r="F46" s="7"/>
      <c r="G46" s="8"/>
      <c r="I46" s="37">
        <v>2014</v>
      </c>
      <c r="J46" s="7"/>
      <c r="K46" s="7"/>
      <c r="L46" s="7">
        <f t="shared" si="2"/>
        <v>0.78974767567683968</v>
      </c>
      <c r="M46" s="7">
        <f t="shared" si="2"/>
        <v>0.21025232432316035</v>
      </c>
      <c r="N46" s="7"/>
      <c r="O46" s="8"/>
    </row>
    <row r="47" spans="1:15" x14ac:dyDescent="0.3">
      <c r="A47" s="37">
        <v>2015</v>
      </c>
      <c r="B47" s="7"/>
      <c r="C47" s="7"/>
      <c r="D47" s="7">
        <v>79.285710505844804</v>
      </c>
      <c r="E47" s="7">
        <v>20.714289494155185</v>
      </c>
      <c r="F47" s="7"/>
      <c r="G47" s="8"/>
      <c r="I47" s="37">
        <v>2015</v>
      </c>
      <c r="J47" s="7"/>
      <c r="K47" s="7"/>
      <c r="L47" s="7">
        <f t="shared" si="2"/>
        <v>0.79285710505844809</v>
      </c>
      <c r="M47" s="7">
        <f t="shared" si="2"/>
        <v>0.20714289494155186</v>
      </c>
      <c r="N47" s="7"/>
      <c r="O47" s="8"/>
    </row>
    <row r="48" spans="1:15" x14ac:dyDescent="0.3">
      <c r="A48" s="37">
        <v>2016</v>
      </c>
      <c r="B48" s="7"/>
      <c r="C48" s="7"/>
      <c r="D48" s="7">
        <v>80.065223531828565</v>
      </c>
      <c r="E48" s="7">
        <v>19.934776468171432</v>
      </c>
      <c r="F48" s="7"/>
      <c r="G48" s="8"/>
      <c r="I48" s="37">
        <v>2016</v>
      </c>
      <c r="J48" s="7"/>
      <c r="K48" s="7"/>
      <c r="L48" s="7">
        <f t="shared" si="2"/>
        <v>0.80065223531828567</v>
      </c>
      <c r="M48" s="7">
        <f t="shared" si="2"/>
        <v>0.19934776468171431</v>
      </c>
      <c r="N48" s="7"/>
      <c r="O48" s="8"/>
    </row>
    <row r="49" spans="1:15" x14ac:dyDescent="0.3">
      <c r="A49" s="37">
        <v>2017</v>
      </c>
      <c r="B49" s="7"/>
      <c r="C49" s="7"/>
      <c r="D49" s="7">
        <v>80.752972598166366</v>
      </c>
      <c r="E49" s="7">
        <v>19.247027401833638</v>
      </c>
      <c r="F49" s="7"/>
      <c r="G49" s="8"/>
      <c r="I49" s="37">
        <v>2017</v>
      </c>
      <c r="J49" s="7"/>
      <c r="K49" s="7"/>
      <c r="L49" s="7">
        <f t="shared" si="2"/>
        <v>0.80752972598166362</v>
      </c>
      <c r="M49" s="7">
        <f t="shared" si="2"/>
        <v>0.19247027401833638</v>
      </c>
      <c r="N49" s="7"/>
      <c r="O49" s="8"/>
    </row>
    <row r="50" spans="1:15" x14ac:dyDescent="0.3">
      <c r="A50" s="37">
        <v>2020</v>
      </c>
      <c r="B50" s="7"/>
      <c r="C50" s="7"/>
      <c r="D50" s="7"/>
      <c r="E50" s="7"/>
      <c r="F50" s="7">
        <v>82.138578792709211</v>
      </c>
      <c r="G50" s="8">
        <v>17.861421207290789</v>
      </c>
      <c r="I50" s="37">
        <v>2020</v>
      </c>
      <c r="J50" s="7"/>
      <c r="K50" s="7"/>
      <c r="L50" s="7"/>
      <c r="M50" s="7"/>
      <c r="N50" s="7">
        <f t="shared" ref="N50:O56" si="3">F50/100</f>
        <v>0.82138578792709216</v>
      </c>
      <c r="O50" s="8">
        <f t="shared" si="3"/>
        <v>0.1786142120729079</v>
      </c>
    </row>
    <row r="51" spans="1:15" x14ac:dyDescent="0.3">
      <c r="A51" s="37">
        <v>2025</v>
      </c>
      <c r="B51" s="7"/>
      <c r="C51" s="7"/>
      <c r="D51" s="7"/>
      <c r="E51" s="7"/>
      <c r="F51" s="7">
        <v>84.437178304489478</v>
      </c>
      <c r="G51" s="8">
        <v>15.562821695510525</v>
      </c>
      <c r="I51" s="37">
        <v>2025</v>
      </c>
      <c r="J51" s="7"/>
      <c r="K51" s="7"/>
      <c r="L51" s="7"/>
      <c r="M51" s="7"/>
      <c r="N51" s="7">
        <f t="shared" si="3"/>
        <v>0.8443717830448948</v>
      </c>
      <c r="O51" s="8">
        <f t="shared" si="3"/>
        <v>0.15562821695510526</v>
      </c>
    </row>
    <row r="52" spans="1:15" x14ac:dyDescent="0.3">
      <c r="A52" s="37">
        <v>2030</v>
      </c>
      <c r="B52" s="7"/>
      <c r="C52" s="7"/>
      <c r="D52" s="7"/>
      <c r="E52" s="7"/>
      <c r="F52" s="7">
        <v>86.439969344242897</v>
      </c>
      <c r="G52" s="8">
        <v>13.560030655757101</v>
      </c>
      <c r="I52" s="37">
        <v>2030</v>
      </c>
      <c r="J52" s="7"/>
      <c r="K52" s="7"/>
      <c r="L52" s="7"/>
      <c r="M52" s="7"/>
      <c r="N52" s="7">
        <f t="shared" si="3"/>
        <v>0.86439969344242895</v>
      </c>
      <c r="O52" s="8">
        <f t="shared" si="3"/>
        <v>0.13560030655757102</v>
      </c>
    </row>
    <row r="53" spans="1:15" x14ac:dyDescent="0.3">
      <c r="A53" s="37">
        <v>2035</v>
      </c>
      <c r="B53" s="7"/>
      <c r="C53" s="7"/>
      <c r="D53" s="7"/>
      <c r="E53" s="7"/>
      <c r="F53" s="7">
        <v>88.185019723119012</v>
      </c>
      <c r="G53" s="8">
        <v>11.814980276880986</v>
      </c>
      <c r="I53" s="37">
        <v>2035</v>
      </c>
      <c r="J53" s="7"/>
      <c r="K53" s="7"/>
      <c r="L53" s="7"/>
      <c r="M53" s="7"/>
      <c r="N53" s="7">
        <f t="shared" si="3"/>
        <v>0.88185019723119007</v>
      </c>
      <c r="O53" s="8">
        <f t="shared" si="3"/>
        <v>0.11814980276880986</v>
      </c>
    </row>
    <row r="54" spans="1:15" x14ac:dyDescent="0.3">
      <c r="A54" s="37">
        <v>2040</v>
      </c>
      <c r="B54" s="7"/>
      <c r="C54" s="7"/>
      <c r="D54" s="7"/>
      <c r="E54" s="7"/>
      <c r="F54" s="7">
        <v>89.70549827748205</v>
      </c>
      <c r="G54" s="8">
        <v>10.29450172251795</v>
      </c>
      <c r="I54" s="37">
        <v>2040</v>
      </c>
      <c r="J54" s="7"/>
      <c r="K54" s="7"/>
      <c r="L54" s="7"/>
      <c r="M54" s="7"/>
      <c r="N54" s="7">
        <f t="shared" si="3"/>
        <v>0.89705498277482054</v>
      </c>
      <c r="O54" s="8">
        <f t="shared" si="3"/>
        <v>0.1029450172251795</v>
      </c>
    </row>
    <row r="55" spans="1:15" x14ac:dyDescent="0.3">
      <c r="A55" s="37">
        <v>2045</v>
      </c>
      <c r="B55" s="7"/>
      <c r="C55" s="7"/>
      <c r="D55" s="7"/>
      <c r="E55" s="7"/>
      <c r="F55" s="7">
        <v>91.030305321601361</v>
      </c>
      <c r="G55" s="8">
        <v>8.9696946783986427</v>
      </c>
      <c r="I55" s="37">
        <v>2045</v>
      </c>
      <c r="J55" s="7"/>
      <c r="K55" s="7"/>
      <c r="L55" s="7"/>
      <c r="M55" s="7"/>
      <c r="N55" s="7">
        <f t="shared" si="3"/>
        <v>0.91030305321601357</v>
      </c>
      <c r="O55" s="8">
        <f t="shared" si="3"/>
        <v>8.9696946783986431E-2</v>
      </c>
    </row>
    <row r="56" spans="1:15" x14ac:dyDescent="0.3">
      <c r="A56" s="38">
        <v>2050</v>
      </c>
      <c r="B56" s="15"/>
      <c r="C56" s="15"/>
      <c r="D56" s="15"/>
      <c r="E56" s="15"/>
      <c r="F56" s="15">
        <v>92.184621966917874</v>
      </c>
      <c r="G56" s="16">
        <v>7.8153780330821272</v>
      </c>
      <c r="I56" s="38">
        <v>2050</v>
      </c>
      <c r="J56" s="15"/>
      <c r="K56" s="15"/>
      <c r="L56" s="15"/>
      <c r="M56" s="15"/>
      <c r="N56" s="15">
        <f t="shared" si="3"/>
        <v>0.92184621966917879</v>
      </c>
      <c r="O56" s="16">
        <f t="shared" si="3"/>
        <v>7.8153780330821265E-2</v>
      </c>
    </row>
  </sheetData>
  <mergeCells count="2">
    <mergeCell ref="A30:G30"/>
    <mergeCell ref="I30:O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7338-7DBF-4920-BEC7-1E990A1F64F4}">
  <dimension ref="A1:EX149"/>
  <sheetViews>
    <sheetView workbookViewId="0">
      <selection activeCell="AM74" sqref="AM74"/>
    </sheetView>
  </sheetViews>
  <sheetFormatPr defaultColWidth="8.6640625" defaultRowHeight="14.4" x14ac:dyDescent="0.3"/>
  <cols>
    <col min="2" max="2" width="6.33203125" customWidth="1"/>
    <col min="3" max="3" width="13.6640625" customWidth="1"/>
    <col min="4" max="4" width="9.5546875" customWidth="1"/>
    <col min="5" max="5" width="10.44140625" bestFit="1" customWidth="1"/>
    <col min="6" max="6" width="11.33203125" bestFit="1" customWidth="1"/>
    <col min="7" max="7" width="10.44140625" customWidth="1"/>
    <col min="9" max="9" width="13.88671875" customWidth="1"/>
    <col min="10" max="10" width="8.88671875" customWidth="1"/>
    <col min="11" max="11" width="10.44140625" customWidth="1"/>
    <col min="12" max="12" width="9.44140625" bestFit="1" customWidth="1"/>
    <col min="13" max="13" width="10.109375" customWidth="1"/>
    <col min="15" max="15" width="10" customWidth="1"/>
    <col min="17" max="17" width="8.88671875" bestFit="1" customWidth="1"/>
    <col min="18" max="18" width="9.88671875" bestFit="1" customWidth="1"/>
    <col min="19" max="19" width="11.77734375" customWidth="1"/>
    <col min="20" max="20" width="9.44140625" customWidth="1"/>
    <col min="21" max="21" width="9.88671875" customWidth="1"/>
    <col min="28" max="28" width="9.88671875" customWidth="1"/>
  </cols>
  <sheetData>
    <row r="1" spans="1:46" x14ac:dyDescent="0.3">
      <c r="A1" s="39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</row>
    <row r="3" spans="1:46" ht="29.25" customHeight="1" x14ac:dyDescent="0.3">
      <c r="C3" s="170" t="s">
        <v>19</v>
      </c>
      <c r="D3" s="171"/>
      <c r="E3" s="171"/>
      <c r="F3" s="171"/>
      <c r="G3" s="172"/>
    </row>
    <row r="4" spans="1:46" s="41" customFormat="1" x14ac:dyDescent="0.3">
      <c r="C4" s="42" t="s">
        <v>20</v>
      </c>
      <c r="D4" s="43" t="s">
        <v>21</v>
      </c>
      <c r="E4" s="43" t="s">
        <v>22</v>
      </c>
      <c r="F4" s="43" t="s">
        <v>23</v>
      </c>
      <c r="G4" s="44" t="s">
        <v>24</v>
      </c>
      <c r="H4" s="45"/>
    </row>
    <row r="5" spans="1:46" x14ac:dyDescent="0.3">
      <c r="C5" s="37" t="s">
        <v>25</v>
      </c>
      <c r="D5" s="46"/>
      <c r="E5" s="47"/>
      <c r="F5" s="47">
        <v>15.63</v>
      </c>
      <c r="G5" s="48">
        <f>-0.53</f>
        <v>-0.53</v>
      </c>
    </row>
    <row r="6" spans="1:46" x14ac:dyDescent="0.3">
      <c r="C6" s="37" t="s">
        <v>5</v>
      </c>
      <c r="D6" s="46">
        <f>3*10^49</f>
        <v>2.9999999999999997E+49</v>
      </c>
      <c r="E6" s="47">
        <v>-15.35</v>
      </c>
      <c r="F6" s="47">
        <v>77.650000000000006</v>
      </c>
      <c r="G6" s="48">
        <v>-1</v>
      </c>
    </row>
    <row r="7" spans="1:46" x14ac:dyDescent="0.3">
      <c r="C7" s="37" t="s">
        <v>6</v>
      </c>
      <c r="D7" s="46">
        <v>3.0000000000000001E+92</v>
      </c>
      <c r="E7" s="47">
        <v>-28.46</v>
      </c>
      <c r="F7" s="47">
        <v>75.42</v>
      </c>
      <c r="G7" s="48">
        <v>-1</v>
      </c>
    </row>
    <row r="8" spans="1:46" x14ac:dyDescent="0.3">
      <c r="C8" s="37" t="s">
        <v>26</v>
      </c>
      <c r="D8" s="46">
        <v>2E+43</v>
      </c>
      <c r="E8" s="47">
        <v>-13.68</v>
      </c>
      <c r="F8" s="47">
        <v>198.22</v>
      </c>
      <c r="G8" s="48">
        <f>-0.406</f>
        <v>-0.40600000000000003</v>
      </c>
      <c r="H8" s="20" t="s">
        <v>27</v>
      </c>
    </row>
    <row r="9" spans="1:46" x14ac:dyDescent="0.3">
      <c r="C9" s="38"/>
      <c r="D9" s="49"/>
      <c r="E9" s="49"/>
      <c r="F9" s="49">
        <v>194.9</v>
      </c>
      <c r="G9" s="50">
        <v>-0.49399999999999999</v>
      </c>
      <c r="H9" s="20" t="s">
        <v>28</v>
      </c>
    </row>
    <row r="10" spans="1:46" x14ac:dyDescent="0.3">
      <c r="B10" s="20"/>
      <c r="C10" s="47"/>
      <c r="D10" s="47"/>
      <c r="E10" s="47"/>
      <c r="F10" s="47"/>
      <c r="G10" s="20"/>
      <c r="H10" s="20"/>
    </row>
    <row r="11" spans="1:46" x14ac:dyDescent="0.3">
      <c r="H11" s="20"/>
    </row>
    <row r="12" spans="1:46" x14ac:dyDescent="0.3">
      <c r="B12" s="20"/>
      <c r="G12" s="20"/>
      <c r="H12" s="20"/>
    </row>
    <row r="13" spans="1:46" x14ac:dyDescent="0.3">
      <c r="C13" s="51"/>
      <c r="D13" s="21" t="s">
        <v>29</v>
      </c>
      <c r="E13" s="22"/>
      <c r="F13" s="23"/>
      <c r="H13" s="2" t="s">
        <v>30</v>
      </c>
      <c r="I13" s="3"/>
      <c r="J13" s="3"/>
      <c r="K13" s="52"/>
      <c r="M13" s="53"/>
      <c r="N13" s="3" t="s">
        <v>31</v>
      </c>
      <c r="O13" s="3"/>
      <c r="P13" s="3"/>
      <c r="Q13" s="3"/>
      <c r="R13" s="4"/>
    </row>
    <row r="14" spans="1:46" ht="28.8" x14ac:dyDescent="0.3">
      <c r="C14" s="54"/>
      <c r="D14" s="37" t="s">
        <v>32</v>
      </c>
      <c r="E14" s="20"/>
      <c r="F14" s="55"/>
      <c r="H14" s="173" t="s">
        <v>33</v>
      </c>
      <c r="I14" s="174"/>
      <c r="J14" s="174"/>
      <c r="K14" s="175"/>
      <c r="M14" s="56" t="s">
        <v>34</v>
      </c>
      <c r="N14" s="2" t="s">
        <v>25</v>
      </c>
      <c r="O14" s="3" t="s">
        <v>5</v>
      </c>
      <c r="P14" s="3" t="s">
        <v>6</v>
      </c>
      <c r="Q14" s="3" t="s">
        <v>35</v>
      </c>
      <c r="R14" s="4" t="s">
        <v>36</v>
      </c>
    </row>
    <row r="15" spans="1:46" x14ac:dyDescent="0.3">
      <c r="C15" s="54"/>
      <c r="D15" s="21" t="s">
        <v>5</v>
      </c>
      <c r="E15" s="22" t="s">
        <v>6</v>
      </c>
      <c r="F15" s="23" t="s">
        <v>26</v>
      </c>
      <c r="H15" s="2" t="s">
        <v>5</v>
      </c>
      <c r="I15" s="3" t="s">
        <v>6</v>
      </c>
      <c r="J15" s="3" t="s">
        <v>35</v>
      </c>
      <c r="K15" s="4" t="s">
        <v>36</v>
      </c>
      <c r="M15" s="29"/>
      <c r="N15" s="57"/>
      <c r="O15" s="57"/>
      <c r="P15" s="57"/>
      <c r="Q15" s="57"/>
      <c r="R15" s="58"/>
    </row>
    <row r="16" spans="1:46" x14ac:dyDescent="0.3">
      <c r="C16" s="59" t="s">
        <v>37</v>
      </c>
      <c r="D16" s="60">
        <v>1994</v>
      </c>
      <c r="E16" s="60">
        <v>1994</v>
      </c>
      <c r="F16" s="52">
        <v>1994</v>
      </c>
      <c r="H16" s="9"/>
      <c r="K16" s="10"/>
      <c r="M16" s="29">
        <v>0.1</v>
      </c>
      <c r="N16" s="57">
        <f t="shared" ref="N16:N40" si="0">$F$5*($M16/100)^$G$5</f>
        <v>608.07756162606063</v>
      </c>
      <c r="O16" s="57">
        <f t="shared" ref="O16:O40" si="1">$F$6*($M16/100)^$G$6</f>
        <v>77650</v>
      </c>
      <c r="P16" s="57">
        <f t="shared" ref="P16:P40" si="2">$F$7*($M16/100)^$G$7</f>
        <v>75420</v>
      </c>
      <c r="Q16" s="57">
        <f t="shared" ref="Q16:Q40" si="3">$F$8*($M16/100)^$G$8</f>
        <v>3274.5186764495543</v>
      </c>
      <c r="R16" s="58">
        <f t="shared" ref="R16:R40" si="4">$F$9*($M16/100)^$G$9</f>
        <v>5913.0539179946318</v>
      </c>
    </row>
    <row r="17" spans="3:21" x14ac:dyDescent="0.3">
      <c r="C17" s="29" t="s">
        <v>38</v>
      </c>
      <c r="F17" s="55"/>
      <c r="G17" s="61"/>
      <c r="H17" s="9"/>
      <c r="K17" s="10"/>
      <c r="M17" s="29">
        <v>0.5</v>
      </c>
      <c r="N17" s="57">
        <f t="shared" si="0"/>
        <v>259.12235122428785</v>
      </c>
      <c r="O17" s="57">
        <f t="shared" si="1"/>
        <v>15530.000000000002</v>
      </c>
      <c r="P17" s="57">
        <f t="shared" si="2"/>
        <v>15084</v>
      </c>
      <c r="Q17" s="57">
        <f t="shared" si="3"/>
        <v>1703.5922277652337</v>
      </c>
      <c r="R17" s="58">
        <f t="shared" si="4"/>
        <v>2670.0577639226817</v>
      </c>
    </row>
    <row r="18" spans="3:21" x14ac:dyDescent="0.3">
      <c r="C18" s="29">
        <f t="shared" ref="C18:C39" si="5">C19-10</f>
        <v>1770</v>
      </c>
      <c r="D18" s="7">
        <f t="shared" ref="D18:D46" si="6">100*$D$6*C18^($E$6)</f>
        <v>41.757223692187928</v>
      </c>
      <c r="E18" s="7">
        <f t="shared" ref="E18:E46" si="7">100*$D$7*C18^($E$7)</f>
        <v>109.59786500542673</v>
      </c>
      <c r="F18" s="8">
        <f t="shared" ref="F18:F46" si="8">100*$D$8*C18^($E$8)</f>
        <v>7.3918936829893873</v>
      </c>
      <c r="G18" s="62"/>
      <c r="H18" s="63">
        <f t="shared" ref="H18:H46" si="9">F$6*(D18/100)^G$6</f>
        <v>185.95584939361524</v>
      </c>
      <c r="I18" s="12">
        <f t="shared" ref="I18:I46" si="10">F$7*(E18/100)^G$7</f>
        <v>68.815209124982118</v>
      </c>
      <c r="J18" s="12">
        <f t="shared" ref="J18:J46" si="11">F$8*(F18/100)^G$8</f>
        <v>570.73256428833224</v>
      </c>
      <c r="K18" s="13">
        <f t="shared" ref="K18:K46" si="12">F$9*(F18/100)^G$9</f>
        <v>705.74289962995431</v>
      </c>
      <c r="M18" s="29">
        <v>1</v>
      </c>
      <c r="N18" s="57">
        <f t="shared" si="0"/>
        <v>179.4564110399628</v>
      </c>
      <c r="O18" s="57">
        <f t="shared" si="1"/>
        <v>7765.0000000000009</v>
      </c>
      <c r="P18" s="57">
        <f t="shared" si="2"/>
        <v>7542</v>
      </c>
      <c r="Q18" s="57">
        <f t="shared" si="3"/>
        <v>1285.723174179318</v>
      </c>
      <c r="R18" s="58">
        <f t="shared" si="4"/>
        <v>1895.8843391413047</v>
      </c>
    </row>
    <row r="19" spans="3:21" x14ac:dyDescent="0.3">
      <c r="C19" s="29">
        <f t="shared" si="5"/>
        <v>1780</v>
      </c>
      <c r="D19" s="7">
        <f t="shared" si="6"/>
        <v>38.297834607393995</v>
      </c>
      <c r="E19" s="7">
        <f t="shared" si="7"/>
        <v>93.36153617738529</v>
      </c>
      <c r="F19" s="8">
        <f t="shared" si="8"/>
        <v>6.8435960044978819</v>
      </c>
      <c r="G19" s="62"/>
      <c r="H19" s="63">
        <f t="shared" si="9"/>
        <v>202.75297754042853</v>
      </c>
      <c r="I19" s="12">
        <f t="shared" si="10"/>
        <v>80.782732469936349</v>
      </c>
      <c r="J19" s="12">
        <f t="shared" si="11"/>
        <v>588.87351218775962</v>
      </c>
      <c r="K19" s="13">
        <f t="shared" si="12"/>
        <v>733.13062775731748</v>
      </c>
      <c r="M19" s="29">
        <v>2</v>
      </c>
      <c r="N19" s="57">
        <f t="shared" si="0"/>
        <v>124.28338702232918</v>
      </c>
      <c r="O19" s="57">
        <f t="shared" si="1"/>
        <v>3882.5000000000005</v>
      </c>
      <c r="P19" s="57">
        <f t="shared" si="2"/>
        <v>3771</v>
      </c>
      <c r="Q19" s="57">
        <f t="shared" si="3"/>
        <v>970.35197371747279</v>
      </c>
      <c r="R19" s="58">
        <f t="shared" si="4"/>
        <v>1346.1796504809047</v>
      </c>
    </row>
    <row r="20" spans="3:21" x14ac:dyDescent="0.3">
      <c r="C20" s="29">
        <f t="shared" si="5"/>
        <v>1790</v>
      </c>
      <c r="D20" s="7">
        <f t="shared" si="6"/>
        <v>35.142061073845959</v>
      </c>
      <c r="E20" s="7">
        <f t="shared" si="7"/>
        <v>79.60200247619062</v>
      </c>
      <c r="F20" s="8">
        <f t="shared" si="8"/>
        <v>6.3387048752639119</v>
      </c>
      <c r="G20" s="62"/>
      <c r="H20" s="63">
        <f t="shared" si="9"/>
        <v>220.96028982713838</v>
      </c>
      <c r="I20" s="12">
        <f t="shared" si="10"/>
        <v>94.746360209416224</v>
      </c>
      <c r="J20" s="12">
        <f t="shared" si="11"/>
        <v>607.48457623666729</v>
      </c>
      <c r="K20" s="13">
        <f t="shared" si="12"/>
        <v>761.41876618498361</v>
      </c>
      <c r="M20" s="29">
        <v>3</v>
      </c>
      <c r="N20" s="57">
        <f t="shared" si="0"/>
        <v>100.25007657361554</v>
      </c>
      <c r="O20" s="57">
        <f t="shared" si="1"/>
        <v>2588.3333333333335</v>
      </c>
      <c r="P20" s="57">
        <f t="shared" si="2"/>
        <v>2514.0000000000005</v>
      </c>
      <c r="Q20" s="57">
        <f t="shared" si="3"/>
        <v>823.06899548675904</v>
      </c>
      <c r="R20" s="58">
        <f t="shared" si="4"/>
        <v>1101.8283416915303</v>
      </c>
    </row>
    <row r="21" spans="3:21" x14ac:dyDescent="0.3">
      <c r="C21" s="29">
        <f t="shared" si="5"/>
        <v>1800</v>
      </c>
      <c r="D21" s="7">
        <f t="shared" si="6"/>
        <v>32.261778221628177</v>
      </c>
      <c r="E21" s="7">
        <f t="shared" si="7"/>
        <v>67.930648324245126</v>
      </c>
      <c r="F21" s="8">
        <f t="shared" si="8"/>
        <v>5.8735696875736769</v>
      </c>
      <c r="G21" s="62"/>
      <c r="H21" s="63">
        <f t="shared" si="9"/>
        <v>240.68729090680972</v>
      </c>
      <c r="I21" s="12">
        <f t="shared" si="10"/>
        <v>111.02499661125987</v>
      </c>
      <c r="J21" s="12">
        <f t="shared" si="11"/>
        <v>626.57521053497862</v>
      </c>
      <c r="K21" s="13">
        <f t="shared" si="12"/>
        <v>790.63163766928278</v>
      </c>
      <c r="M21" s="29">
        <v>4</v>
      </c>
      <c r="N21" s="57">
        <f t="shared" si="0"/>
        <v>86.073048046761286</v>
      </c>
      <c r="O21" s="57">
        <f t="shared" si="1"/>
        <v>1941.2500000000002</v>
      </c>
      <c r="P21" s="57">
        <f t="shared" si="2"/>
        <v>1885.5</v>
      </c>
      <c r="Q21" s="57">
        <f t="shared" si="3"/>
        <v>732.33723386716667</v>
      </c>
      <c r="R21" s="58">
        <f t="shared" si="4"/>
        <v>955.85981378467579</v>
      </c>
    </row>
    <row r="22" spans="3:21" s="20" customFormat="1" x14ac:dyDescent="0.3">
      <c r="C22" s="29">
        <f t="shared" si="5"/>
        <v>1810</v>
      </c>
      <c r="D22" s="7">
        <f t="shared" si="6"/>
        <v>29.631601911915531</v>
      </c>
      <c r="E22" s="7">
        <f t="shared" si="7"/>
        <v>58.021508248296385</v>
      </c>
      <c r="F22" s="8">
        <f t="shared" si="8"/>
        <v>5.4448646881607967</v>
      </c>
      <c r="G22" s="62"/>
      <c r="H22" s="63">
        <f t="shared" si="9"/>
        <v>262.05130667868212</v>
      </c>
      <c r="I22" s="12">
        <f t="shared" si="10"/>
        <v>129.98627970381048</v>
      </c>
      <c r="J22" s="12">
        <f t="shared" si="11"/>
        <v>646.15500504510032</v>
      </c>
      <c r="K22" s="13">
        <f t="shared" si="12"/>
        <v>820.79408098560066</v>
      </c>
      <c r="M22" s="29">
        <v>5</v>
      </c>
      <c r="N22" s="57">
        <f t="shared" si="0"/>
        <v>76.472427376860622</v>
      </c>
      <c r="O22" s="57">
        <f t="shared" si="1"/>
        <v>1553</v>
      </c>
      <c r="P22" s="57">
        <f t="shared" si="2"/>
        <v>1508.4</v>
      </c>
      <c r="Q22" s="57">
        <f t="shared" si="3"/>
        <v>668.90686021814065</v>
      </c>
      <c r="R22" s="58">
        <f t="shared" si="4"/>
        <v>856.09243031229528</v>
      </c>
      <c r="S22"/>
      <c r="T22"/>
      <c r="U22"/>
    </row>
    <row r="23" spans="3:21" x14ac:dyDescent="0.3">
      <c r="C23" s="29">
        <f t="shared" si="5"/>
        <v>1820</v>
      </c>
      <c r="D23" s="7">
        <f t="shared" si="6"/>
        <v>27.228608598652855</v>
      </c>
      <c r="E23" s="7">
        <f t="shared" si="7"/>
        <v>49.600899532001513</v>
      </c>
      <c r="F23" s="8">
        <f t="shared" si="8"/>
        <v>5.0495585010101713</v>
      </c>
      <c r="G23" s="62"/>
      <c r="H23" s="63">
        <f t="shared" si="9"/>
        <v>285.17799475013118</v>
      </c>
      <c r="I23" s="12">
        <f t="shared" si="10"/>
        <v>152.05369400879619</v>
      </c>
      <c r="J23" s="12">
        <f t="shared" si="11"/>
        <v>666.23368677330632</v>
      </c>
      <c r="K23" s="13">
        <f t="shared" si="12"/>
        <v>851.9314589178349</v>
      </c>
      <c r="M23" s="29">
        <v>6</v>
      </c>
      <c r="N23" s="57">
        <f t="shared" si="0"/>
        <v>69.428665120480048</v>
      </c>
      <c r="O23" s="57">
        <f t="shared" si="1"/>
        <v>1294.1666666666667</v>
      </c>
      <c r="P23" s="57">
        <f t="shared" si="2"/>
        <v>1257.0000000000002</v>
      </c>
      <c r="Q23" s="57">
        <f t="shared" si="3"/>
        <v>621.18085783592267</v>
      </c>
      <c r="R23" s="58">
        <f t="shared" si="4"/>
        <v>782.3572679439219</v>
      </c>
    </row>
    <row r="24" spans="3:21" x14ac:dyDescent="0.3">
      <c r="C24" s="29">
        <f t="shared" si="5"/>
        <v>1830</v>
      </c>
      <c r="D24" s="7">
        <f t="shared" si="6"/>
        <v>25.03208514457658</v>
      </c>
      <c r="E24" s="7">
        <f t="shared" si="7"/>
        <v>42.438814238094622</v>
      </c>
      <c r="F24" s="8">
        <f t="shared" si="8"/>
        <v>4.6848866551630088</v>
      </c>
      <c r="G24" s="62"/>
      <c r="H24" s="63">
        <f t="shared" si="9"/>
        <v>310.20188510673688</v>
      </c>
      <c r="I24" s="12">
        <f t="shared" si="10"/>
        <v>177.71467312180525</v>
      </c>
      <c r="J24" s="12">
        <f t="shared" si="11"/>
        <v>686.82112095473974</v>
      </c>
      <c r="K24" s="13">
        <f t="shared" si="12"/>
        <v>884.06966632622698</v>
      </c>
      <c r="M24" s="29">
        <v>7</v>
      </c>
      <c r="N24" s="57">
        <f t="shared" si="0"/>
        <v>63.981882926245596</v>
      </c>
      <c r="O24" s="57">
        <f t="shared" si="1"/>
        <v>1109.2857142857142</v>
      </c>
      <c r="P24" s="57">
        <f t="shared" si="2"/>
        <v>1077.4285714285713</v>
      </c>
      <c r="Q24" s="57">
        <f t="shared" si="3"/>
        <v>583.49571026769445</v>
      </c>
      <c r="R24" s="58">
        <f t="shared" si="4"/>
        <v>724.99232222078797</v>
      </c>
    </row>
    <row r="25" spans="3:21" x14ac:dyDescent="0.3">
      <c r="C25" s="29">
        <f t="shared" si="5"/>
        <v>1840</v>
      </c>
      <c r="D25" s="7">
        <f t="shared" si="6"/>
        <v>23.023305248916241</v>
      </c>
      <c r="E25" s="7">
        <f t="shared" si="7"/>
        <v>36.341764676109598</v>
      </c>
      <c r="F25" s="8">
        <f t="shared" si="8"/>
        <v>4.3483268070201921</v>
      </c>
      <c r="G25" s="62"/>
      <c r="H25" s="63">
        <f t="shared" si="9"/>
        <v>337.26695259645732</v>
      </c>
      <c r="I25" s="12">
        <f t="shared" si="10"/>
        <v>207.52982325478459</v>
      </c>
      <c r="J25" s="12">
        <f t="shared" si="11"/>
        <v>707.92731224210274</v>
      </c>
      <c r="K25" s="13">
        <f t="shared" si="12"/>
        <v>917.23513829401395</v>
      </c>
      <c r="M25" s="29">
        <v>8</v>
      </c>
      <c r="N25" s="57">
        <f t="shared" si="0"/>
        <v>59.610296899367803</v>
      </c>
      <c r="O25" s="57">
        <f t="shared" si="1"/>
        <v>970.62500000000011</v>
      </c>
      <c r="P25" s="57">
        <f t="shared" si="2"/>
        <v>942.75</v>
      </c>
      <c r="Q25" s="57">
        <f t="shared" si="3"/>
        <v>552.7044192568078</v>
      </c>
      <c r="R25" s="58">
        <f t="shared" si="4"/>
        <v>678.7117776457842</v>
      </c>
    </row>
    <row r="26" spans="3:21" x14ac:dyDescent="0.3">
      <c r="C26" s="29">
        <f t="shared" si="5"/>
        <v>1850</v>
      </c>
      <c r="D26" s="7">
        <f t="shared" si="6"/>
        <v>21.185329532590483</v>
      </c>
      <c r="E26" s="7">
        <f t="shared" si="7"/>
        <v>31.146830852296642</v>
      </c>
      <c r="F26" s="8">
        <f t="shared" si="8"/>
        <v>4.037576380182025</v>
      </c>
      <c r="G26" s="62"/>
      <c r="H26" s="63">
        <f t="shared" si="9"/>
        <v>366.52722290935822</v>
      </c>
      <c r="I26" s="12">
        <f t="shared" si="10"/>
        <v>242.14341535308668</v>
      </c>
      <c r="J26" s="12">
        <f t="shared" si="11"/>
        <v>729.56240589788422</v>
      </c>
      <c r="K26" s="13">
        <f t="shared" si="12"/>
        <v>951.45485835301338</v>
      </c>
      <c r="M26" s="29">
        <v>9</v>
      </c>
      <c r="N26" s="57">
        <f t="shared" si="0"/>
        <v>56.002891146517726</v>
      </c>
      <c r="O26" s="57">
        <f t="shared" si="1"/>
        <v>862.77777777777783</v>
      </c>
      <c r="P26" s="57">
        <f t="shared" si="2"/>
        <v>838</v>
      </c>
      <c r="Q26" s="57">
        <f t="shared" si="3"/>
        <v>526.89613513732979</v>
      </c>
      <c r="R26" s="58">
        <f t="shared" si="4"/>
        <v>640.34797349746088</v>
      </c>
    </row>
    <row r="27" spans="3:21" x14ac:dyDescent="0.3">
      <c r="C27" s="29">
        <f t="shared" si="5"/>
        <v>1860</v>
      </c>
      <c r="D27" s="7">
        <f t="shared" si="6"/>
        <v>19.502826668204069</v>
      </c>
      <c r="E27" s="7">
        <f t="shared" si="7"/>
        <v>26.716702980858464</v>
      </c>
      <c r="F27" s="8">
        <f t="shared" si="8"/>
        <v>3.7505323756158089</v>
      </c>
      <c r="G27" s="62"/>
      <c r="H27" s="63">
        <f t="shared" si="9"/>
        <v>398.14741381358164</v>
      </c>
      <c r="I27" s="12">
        <f t="shared" si="10"/>
        <v>282.29531186552344</v>
      </c>
      <c r="J27" s="12">
        <f t="shared" si="11"/>
        <v>751.73668899029519</v>
      </c>
      <c r="K27" s="13">
        <f t="shared" si="12"/>
        <v>986.75636678875082</v>
      </c>
      <c r="M27" s="29">
        <v>10</v>
      </c>
      <c r="N27" s="57">
        <f t="shared" si="0"/>
        <v>52.961341604557354</v>
      </c>
      <c r="O27" s="57">
        <f t="shared" si="1"/>
        <v>776.5</v>
      </c>
      <c r="P27" s="57">
        <f t="shared" si="2"/>
        <v>754.2</v>
      </c>
      <c r="Q27" s="57">
        <f t="shared" si="3"/>
        <v>504.83269266740677</v>
      </c>
      <c r="R27" s="58">
        <f t="shared" si="4"/>
        <v>607.87157993990832</v>
      </c>
    </row>
    <row r="28" spans="3:21" x14ac:dyDescent="0.3">
      <c r="C28" s="29">
        <f t="shared" si="5"/>
        <v>1870</v>
      </c>
      <c r="D28" s="7">
        <f t="shared" si="6"/>
        <v>17.961913242656962</v>
      </c>
      <c r="E28" s="7">
        <f t="shared" si="7"/>
        <v>22.935548606421325</v>
      </c>
      <c r="F28" s="8">
        <f t="shared" si="8"/>
        <v>3.4852731313730958</v>
      </c>
      <c r="G28" s="62"/>
      <c r="H28" s="64">
        <f t="shared" si="9"/>
        <v>432.30361349030687</v>
      </c>
      <c r="I28" s="7">
        <f t="shared" si="10"/>
        <v>328.83451490183438</v>
      </c>
      <c r="J28" s="7">
        <f t="shared" si="11"/>
        <v>774.46059159273671</v>
      </c>
      <c r="K28" s="8">
        <f t="shared" si="12"/>
        <v>1023.1677690251968</v>
      </c>
      <c r="M28" s="29">
        <v>11</v>
      </c>
      <c r="N28" s="57">
        <f t="shared" si="0"/>
        <v>50.35247875422219</v>
      </c>
      <c r="O28" s="57">
        <f t="shared" si="1"/>
        <v>705.90909090909099</v>
      </c>
      <c r="P28" s="57">
        <f t="shared" si="2"/>
        <v>685.63636363636374</v>
      </c>
      <c r="Q28" s="57">
        <f t="shared" si="3"/>
        <v>485.67085420300674</v>
      </c>
      <c r="R28" s="58">
        <f t="shared" si="4"/>
        <v>579.91434617674634</v>
      </c>
    </row>
    <row r="29" spans="3:21" x14ac:dyDescent="0.3">
      <c r="C29" s="29">
        <f t="shared" si="5"/>
        <v>1880</v>
      </c>
      <c r="D29" s="7">
        <f t="shared" si="6"/>
        <v>16.550010304745562</v>
      </c>
      <c r="E29" s="7">
        <f t="shared" si="7"/>
        <v>19.705563782116148</v>
      </c>
      <c r="F29" s="8">
        <f t="shared" si="8"/>
        <v>3.2400418345523581</v>
      </c>
      <c r="G29" s="62"/>
      <c r="H29" s="63">
        <f t="shared" si="9"/>
        <v>469.18399789596856</v>
      </c>
      <c r="I29" s="12">
        <f t="shared" si="10"/>
        <v>382.73454560304276</v>
      </c>
      <c r="J29" s="12">
        <f t="shared" si="11"/>
        <v>797.74468798691271</v>
      </c>
      <c r="K29" s="13">
        <f t="shared" si="12"/>
        <v>1060.7177440896307</v>
      </c>
      <c r="M29" s="29">
        <v>12</v>
      </c>
      <c r="N29" s="57">
        <f t="shared" si="0"/>
        <v>48.083150708339815</v>
      </c>
      <c r="O29" s="57">
        <f t="shared" si="1"/>
        <v>647.08333333333337</v>
      </c>
      <c r="P29" s="57">
        <f t="shared" si="2"/>
        <v>628.50000000000011</v>
      </c>
      <c r="Q29" s="57">
        <f t="shared" si="3"/>
        <v>468.8132589827099</v>
      </c>
      <c r="R29" s="58">
        <f t="shared" si="4"/>
        <v>555.51565660854749</v>
      </c>
    </row>
    <row r="30" spans="3:21" x14ac:dyDescent="0.3">
      <c r="C30" s="29">
        <f t="shared" si="5"/>
        <v>1890</v>
      </c>
      <c r="D30" s="7">
        <f t="shared" si="6"/>
        <v>15.255714783236352</v>
      </c>
      <c r="E30" s="7">
        <f t="shared" si="7"/>
        <v>16.944092277976491</v>
      </c>
      <c r="F30" s="8">
        <f t="shared" si="8"/>
        <v>3.0132316090801923</v>
      </c>
      <c r="G30" s="62"/>
      <c r="H30" s="63">
        <f t="shared" si="9"/>
        <v>508.98958916907145</v>
      </c>
      <c r="I30" s="12">
        <f t="shared" si="10"/>
        <v>445.11089034866177</v>
      </c>
      <c r="J30" s="12">
        <f t="shared" si="11"/>
        <v>821.59969786951649</v>
      </c>
      <c r="K30" s="13">
        <f t="shared" si="12"/>
        <v>1099.4355531578597</v>
      </c>
      <c r="M30" s="29">
        <v>13</v>
      </c>
      <c r="N30" s="57">
        <f t="shared" si="0"/>
        <v>46.08599849335004</v>
      </c>
      <c r="O30" s="57">
        <f t="shared" si="1"/>
        <v>597.30769230769226</v>
      </c>
      <c r="P30" s="57">
        <f t="shared" si="2"/>
        <v>580.15384615384608</v>
      </c>
      <c r="Q30" s="57">
        <f t="shared" si="3"/>
        <v>453.82296695198903</v>
      </c>
      <c r="R30" s="58">
        <f t="shared" si="4"/>
        <v>533.97856398572162</v>
      </c>
    </row>
    <row r="31" spans="3:21" x14ac:dyDescent="0.3">
      <c r="C31" s="29">
        <f t="shared" si="5"/>
        <v>1900</v>
      </c>
      <c r="D31" s="7">
        <f t="shared" si="6"/>
        <v>14.068684166415846</v>
      </c>
      <c r="E31" s="7">
        <f t="shared" si="7"/>
        <v>14.581216944676461</v>
      </c>
      <c r="F31" s="8">
        <f t="shared" si="8"/>
        <v>2.803372021454027</v>
      </c>
      <c r="G31" s="62"/>
      <c r="H31" s="63">
        <f t="shared" si="9"/>
        <v>551.93505719150858</v>
      </c>
      <c r="I31" s="12">
        <f t="shared" si="10"/>
        <v>517.24077822966285</v>
      </c>
      <c r="J31" s="12">
        <f t="shared" si="11"/>
        <v>846.03648756248526</v>
      </c>
      <c r="K31" s="13">
        <f t="shared" si="12"/>
        <v>1139.3510481801304</v>
      </c>
      <c r="M31" s="29">
        <v>14</v>
      </c>
      <c r="N31" s="57">
        <f t="shared" si="0"/>
        <v>44.310955914353755</v>
      </c>
      <c r="O31" s="57">
        <f t="shared" si="1"/>
        <v>554.64285714285711</v>
      </c>
      <c r="P31" s="57">
        <f t="shared" si="2"/>
        <v>538.71428571428567</v>
      </c>
      <c r="Q31" s="57">
        <f t="shared" si="3"/>
        <v>440.37178879920339</v>
      </c>
      <c r="R31" s="58">
        <f t="shared" si="4"/>
        <v>514.78346583661425</v>
      </c>
    </row>
    <row r="32" spans="3:21" x14ac:dyDescent="0.3">
      <c r="C32" s="29">
        <f t="shared" si="5"/>
        <v>1910</v>
      </c>
      <c r="D32" s="7">
        <f t="shared" si="6"/>
        <v>12.979533015441989</v>
      </c>
      <c r="E32" s="7">
        <f t="shared" si="7"/>
        <v>12.557743927395007</v>
      </c>
      <c r="F32" s="8">
        <f t="shared" si="8"/>
        <v>2.6091168631214368</v>
      </c>
      <c r="G32" s="62"/>
      <c r="H32" s="63">
        <f t="shared" si="9"/>
        <v>598.24956651073944</v>
      </c>
      <c r="I32" s="12">
        <f t="shared" si="10"/>
        <v>600.58558636053681</v>
      </c>
      <c r="J32" s="12">
        <f t="shared" si="11"/>
        <v>871.06607122685</v>
      </c>
      <c r="K32" s="13">
        <f t="shared" si="12"/>
        <v>1180.4946805881066</v>
      </c>
      <c r="M32" s="29">
        <v>15</v>
      </c>
      <c r="N32" s="57">
        <f t="shared" si="0"/>
        <v>42.719937704500964</v>
      </c>
      <c r="O32" s="57">
        <f t="shared" si="1"/>
        <v>517.66666666666674</v>
      </c>
      <c r="P32" s="57">
        <f t="shared" si="2"/>
        <v>502.8</v>
      </c>
      <c r="Q32" s="57">
        <f t="shared" si="3"/>
        <v>428.20764887073705</v>
      </c>
      <c r="R32" s="58">
        <f t="shared" si="4"/>
        <v>497.53399157930608</v>
      </c>
    </row>
    <row r="33" spans="3:18" x14ac:dyDescent="0.3">
      <c r="C33" s="29">
        <f t="shared" si="5"/>
        <v>1920</v>
      </c>
      <c r="D33" s="7">
        <f t="shared" si="6"/>
        <v>11.979740043913738</v>
      </c>
      <c r="E33" s="7">
        <f t="shared" si="7"/>
        <v>10.823514064383305</v>
      </c>
      <c r="F33" s="8">
        <f t="shared" si="8"/>
        <v>2.4292330828979396</v>
      </c>
      <c r="G33" s="62"/>
      <c r="H33" s="63">
        <f t="shared" si="9"/>
        <v>648.17767092909332</v>
      </c>
      <c r="I33" s="12">
        <f t="shared" si="10"/>
        <v>696.81620545200667</v>
      </c>
      <c r="J33" s="12">
        <f t="shared" si="11"/>
        <v>896.69961208013274</v>
      </c>
      <c r="K33" s="13">
        <f t="shared" si="12"/>
        <v>1222.8975100831933</v>
      </c>
      <c r="M33" s="29">
        <v>16</v>
      </c>
      <c r="N33" s="57">
        <f t="shared" si="0"/>
        <v>41.283393316108821</v>
      </c>
      <c r="O33" s="57">
        <f t="shared" si="1"/>
        <v>485.31250000000006</v>
      </c>
      <c r="P33" s="57">
        <f t="shared" si="2"/>
        <v>471.375</v>
      </c>
      <c r="Q33" s="57">
        <f t="shared" si="3"/>
        <v>417.13320167115029</v>
      </c>
      <c r="R33" s="58">
        <f t="shared" si="4"/>
        <v>481.92179488243414</v>
      </c>
    </row>
    <row r="34" spans="3:18" x14ac:dyDescent="0.3">
      <c r="C34" s="29">
        <f t="shared" si="5"/>
        <v>1930</v>
      </c>
      <c r="D34" s="7">
        <f t="shared" si="6"/>
        <v>11.061564637488202</v>
      </c>
      <c r="E34" s="7">
        <f t="shared" si="7"/>
        <v>9.3359870442602997</v>
      </c>
      <c r="F34" s="8">
        <f t="shared" si="8"/>
        <v>2.2625907559502578</v>
      </c>
      <c r="G34" s="62"/>
      <c r="H34" s="63">
        <f t="shared" si="9"/>
        <v>701.98025817107498</v>
      </c>
      <c r="I34" s="12">
        <f t="shared" si="10"/>
        <v>807.84173802348721</v>
      </c>
      <c r="J34" s="12">
        <f t="shared" si="11"/>
        <v>922.9484236173131</v>
      </c>
      <c r="K34" s="13">
        <f t="shared" si="12"/>
        <v>1266.5912135065578</v>
      </c>
      <c r="M34" s="29">
        <v>17</v>
      </c>
      <c r="N34" s="57">
        <f t="shared" si="0"/>
        <v>39.977998714660309</v>
      </c>
      <c r="O34" s="57">
        <f t="shared" si="1"/>
        <v>456.76470588235293</v>
      </c>
      <c r="P34" s="57">
        <f t="shared" si="2"/>
        <v>443.64705882352939</v>
      </c>
      <c r="Q34" s="57">
        <f t="shared" si="3"/>
        <v>406.99137875695641</v>
      </c>
      <c r="R34" s="58">
        <f t="shared" si="4"/>
        <v>467.7029098962812</v>
      </c>
    </row>
    <row r="35" spans="3:18" x14ac:dyDescent="0.3">
      <c r="C35" s="29">
        <f t="shared" si="5"/>
        <v>1940</v>
      </c>
      <c r="D35" s="7">
        <f t="shared" si="6"/>
        <v>10.217971812410031</v>
      </c>
      <c r="E35" s="7">
        <f t="shared" si="7"/>
        <v>8.0590531671162378</v>
      </c>
      <c r="F35" s="8">
        <f t="shared" si="8"/>
        <v>2.1081539875786302</v>
      </c>
      <c r="G35" s="62"/>
      <c r="H35" s="63">
        <f t="shared" si="9"/>
        <v>759.93554714734842</v>
      </c>
      <c r="I35" s="12">
        <f t="shared" si="10"/>
        <v>935.84194614498927</v>
      </c>
      <c r="J35" s="12">
        <f t="shared" si="11"/>
        <v>949.82397083531225</v>
      </c>
      <c r="K35" s="13">
        <f t="shared" si="12"/>
        <v>1311.6080937911281</v>
      </c>
      <c r="M35" s="29">
        <v>18</v>
      </c>
      <c r="N35" s="57">
        <f t="shared" si="0"/>
        <v>38.785067384313578</v>
      </c>
      <c r="O35" s="57">
        <f t="shared" si="1"/>
        <v>431.38888888888891</v>
      </c>
      <c r="P35" s="57">
        <f t="shared" si="2"/>
        <v>419</v>
      </c>
      <c r="Q35" s="57">
        <f t="shared" si="3"/>
        <v>397.65535454470182</v>
      </c>
      <c r="R35" s="58">
        <f t="shared" si="4"/>
        <v>454.68143459605778</v>
      </c>
    </row>
    <row r="36" spans="3:18" x14ac:dyDescent="0.3">
      <c r="C36" s="29">
        <f t="shared" si="5"/>
        <v>1950</v>
      </c>
      <c r="D36" s="7">
        <f t="shared" si="6"/>
        <v>9.442564722401448</v>
      </c>
      <c r="E36" s="7">
        <f t="shared" si="7"/>
        <v>6.962035209598965</v>
      </c>
      <c r="F36" s="8">
        <f t="shared" si="8"/>
        <v>1.9649726604774316</v>
      </c>
      <c r="G36" s="62"/>
      <c r="H36" s="63">
        <f t="shared" si="9"/>
        <v>822.34014044705361</v>
      </c>
      <c r="I36" s="12">
        <f t="shared" si="10"/>
        <v>1083.3039151542071</v>
      </c>
      <c r="J36" s="12">
        <f t="shared" si="11"/>
        <v>977.33787146106886</v>
      </c>
      <c r="K36" s="13">
        <f t="shared" si="12"/>
        <v>1357.9810889960124</v>
      </c>
      <c r="M36" s="29">
        <v>19</v>
      </c>
      <c r="N36" s="57">
        <f t="shared" si="0"/>
        <v>37.689430009764436</v>
      </c>
      <c r="O36" s="57">
        <f t="shared" si="1"/>
        <v>408.68421052631584</v>
      </c>
      <c r="P36" s="57">
        <f t="shared" si="2"/>
        <v>396.94736842105266</v>
      </c>
      <c r="Q36" s="57">
        <f t="shared" si="3"/>
        <v>389.02141555672779</v>
      </c>
      <c r="R36" s="58">
        <f t="shared" si="4"/>
        <v>442.69800030440746</v>
      </c>
    </row>
    <row r="37" spans="3:18" x14ac:dyDescent="0.3">
      <c r="C37" s="29">
        <f t="shared" si="5"/>
        <v>1960</v>
      </c>
      <c r="D37" s="7">
        <f t="shared" si="6"/>
        <v>8.7295239212608262</v>
      </c>
      <c r="E37" s="7">
        <f t="shared" si="7"/>
        <v>6.0188492213142828</v>
      </c>
      <c r="F37" s="8">
        <f t="shared" si="8"/>
        <v>1.8321749434823595</v>
      </c>
      <c r="G37" s="62"/>
      <c r="H37" s="63">
        <f t="shared" si="9"/>
        <v>889.51013480681127</v>
      </c>
      <c r="I37" s="12">
        <f t="shared" si="10"/>
        <v>1253.063454936178</v>
      </c>
      <c r="J37" s="12">
        <f t="shared" si="11"/>
        <v>1005.5018971830788</v>
      </c>
      <c r="K37" s="13">
        <f t="shared" si="12"/>
        <v>1405.7437814234713</v>
      </c>
      <c r="M37" s="29">
        <v>20</v>
      </c>
      <c r="N37" s="57">
        <f t="shared" si="0"/>
        <v>36.678627850164716</v>
      </c>
      <c r="O37" s="57">
        <f t="shared" si="1"/>
        <v>388.25</v>
      </c>
      <c r="P37" s="57">
        <f t="shared" si="2"/>
        <v>377.1</v>
      </c>
      <c r="Q37" s="57">
        <f t="shared" si="3"/>
        <v>381.00378803517128</v>
      </c>
      <c r="R37" s="58">
        <f t="shared" si="4"/>
        <v>431.62145186104146</v>
      </c>
    </row>
    <row r="38" spans="3:18" x14ac:dyDescent="0.3">
      <c r="C38" s="29">
        <f t="shared" si="5"/>
        <v>1970</v>
      </c>
      <c r="D38" s="7">
        <f t="shared" si="6"/>
        <v>8.0735526752234161</v>
      </c>
      <c r="E38" s="7">
        <f t="shared" si="7"/>
        <v>5.2072983146275673</v>
      </c>
      <c r="F38" s="8">
        <f t="shared" si="8"/>
        <v>1.7089604881448834</v>
      </c>
      <c r="G38" s="62"/>
      <c r="H38" s="63">
        <f t="shared" si="9"/>
        <v>961.78229242619295</v>
      </c>
      <c r="I38" s="12">
        <f t="shared" si="10"/>
        <v>1448.3518216757693</v>
      </c>
      <c r="J38" s="12">
        <f t="shared" si="11"/>
        <v>1034.3279748865259</v>
      </c>
      <c r="K38" s="13">
        <f t="shared" si="12"/>
        <v>1454.9304068189942</v>
      </c>
      <c r="M38" s="29">
        <v>21</v>
      </c>
      <c r="N38" s="57">
        <f t="shared" si="0"/>
        <v>35.742321076798206</v>
      </c>
      <c r="O38" s="57">
        <f t="shared" si="1"/>
        <v>369.76190476190476</v>
      </c>
      <c r="P38" s="57">
        <f t="shared" si="2"/>
        <v>359.14285714285717</v>
      </c>
      <c r="Q38" s="57">
        <f t="shared" si="3"/>
        <v>373.53081733742118</v>
      </c>
      <c r="R38" s="58">
        <f t="shared" si="4"/>
        <v>421.34273259170823</v>
      </c>
    </row>
    <row r="39" spans="3:18" x14ac:dyDescent="0.3">
      <c r="C39" s="29">
        <f t="shared" si="5"/>
        <v>1980</v>
      </c>
      <c r="D39" s="7">
        <f t="shared" si="6"/>
        <v>7.4698276959792302</v>
      </c>
      <c r="E39" s="7">
        <f t="shared" si="7"/>
        <v>4.5084778451662295</v>
      </c>
      <c r="F39" s="8">
        <f t="shared" si="8"/>
        <v>1.5945942469263239</v>
      </c>
      <c r="G39" s="62"/>
      <c r="H39" s="63">
        <f t="shared" si="9"/>
        <v>1039.5152761260679</v>
      </c>
      <c r="I39" s="12">
        <f t="shared" si="10"/>
        <v>1672.848411151929</v>
      </c>
      <c r="J39" s="12">
        <f t="shared" si="11"/>
        <v>1063.8281878918649</v>
      </c>
      <c r="K39" s="13">
        <f t="shared" si="12"/>
        <v>1505.5758636545834</v>
      </c>
      <c r="M39" s="29">
        <v>22</v>
      </c>
      <c r="N39" s="57">
        <f t="shared" si="0"/>
        <v>34.871847532663672</v>
      </c>
      <c r="O39" s="57">
        <f t="shared" si="1"/>
        <v>352.9545454545455</v>
      </c>
      <c r="P39" s="57">
        <f t="shared" si="2"/>
        <v>342.81818181818187</v>
      </c>
      <c r="Q39" s="57">
        <f t="shared" si="3"/>
        <v>366.54209974379057</v>
      </c>
      <c r="R39" s="58">
        <f t="shared" si="4"/>
        <v>411.77031516524892</v>
      </c>
    </row>
    <row r="40" spans="3:18" x14ac:dyDescent="0.3">
      <c r="C40" s="29">
        <f>C41-10</f>
        <v>1990</v>
      </c>
      <c r="D40" s="7">
        <f t="shared" si="6"/>
        <v>6.9139547333982057</v>
      </c>
      <c r="E40" s="7">
        <f t="shared" si="7"/>
        <v>3.9062739740431716</v>
      </c>
      <c r="F40" s="8">
        <f t="shared" si="8"/>
        <v>1.4884008534667739</v>
      </c>
      <c r="G40" s="62"/>
      <c r="H40" s="63">
        <f t="shared" si="9"/>
        <v>1123.0909514768412</v>
      </c>
      <c r="I40" s="12">
        <f t="shared" si="10"/>
        <v>1930.7401503621845</v>
      </c>
      <c r="J40" s="12">
        <f t="shared" si="11"/>
        <v>1094.01477719696</v>
      </c>
      <c r="K40" s="13">
        <f t="shared" si="12"/>
        <v>1557.7157224957582</v>
      </c>
      <c r="M40" s="32">
        <v>23</v>
      </c>
      <c r="N40" s="65">
        <f t="shared" si="0"/>
        <v>34.059888737404329</v>
      </c>
      <c r="O40" s="65">
        <f t="shared" si="1"/>
        <v>337.60869565217394</v>
      </c>
      <c r="P40" s="65">
        <f t="shared" si="2"/>
        <v>327.91304347826087</v>
      </c>
      <c r="Q40" s="65">
        <f t="shared" si="3"/>
        <v>359.98629771481552</v>
      </c>
      <c r="R40" s="66">
        <f t="shared" si="4"/>
        <v>402.82673668826146</v>
      </c>
    </row>
    <row r="41" spans="3:18" x14ac:dyDescent="0.3">
      <c r="C41" s="29">
        <v>2000</v>
      </c>
      <c r="D41" s="7">
        <f t="shared" si="6"/>
        <v>6.4019285274838165</v>
      </c>
      <c r="E41" s="7">
        <f t="shared" si="7"/>
        <v>3.3869405847683325</v>
      </c>
      <c r="F41" s="8">
        <f t="shared" si="8"/>
        <v>1.3897595113493513</v>
      </c>
      <c r="G41" s="62"/>
      <c r="H41" s="63">
        <f t="shared" si="9"/>
        <v>1212.9157591598291</v>
      </c>
      <c r="I41" s="12">
        <f t="shared" si="10"/>
        <v>2226.7883983314327</v>
      </c>
      <c r="J41" s="12">
        <f t="shared" si="11"/>
        <v>1124.9001427226883</v>
      </c>
      <c r="K41" s="13">
        <f t="shared" si="12"/>
        <v>1611.3862354524572</v>
      </c>
    </row>
    <row r="42" spans="3:18" x14ac:dyDescent="0.3">
      <c r="C42" s="29">
        <f>C41+10</f>
        <v>2010</v>
      </c>
      <c r="D42" s="7">
        <f t="shared" si="6"/>
        <v>5.9300966727710769</v>
      </c>
      <c r="E42" s="7">
        <f t="shared" si="7"/>
        <v>2.9387420044491375</v>
      </c>
      <c r="F42" s="8">
        <f t="shared" si="8"/>
        <v>1.2980993431206669</v>
      </c>
      <c r="G42" s="62"/>
      <c r="H42" s="63">
        <f t="shared" si="9"/>
        <v>1309.4221609664739</v>
      </c>
      <c r="I42" s="12">
        <f t="shared" si="10"/>
        <v>2566.404260252079</v>
      </c>
      <c r="J42" s="12">
        <f t="shared" si="11"/>
        <v>1156.4968445620573</v>
      </c>
      <c r="K42" s="13">
        <f t="shared" si="12"/>
        <v>1666.6243457142687</v>
      </c>
    </row>
    <row r="43" spans="3:18" x14ac:dyDescent="0.3">
      <c r="C43" s="67">
        <f t="shared" ref="C43:C46" si="13">C42+10</f>
        <v>2020</v>
      </c>
      <c r="D43" s="12">
        <f t="shared" si="6"/>
        <v>5.4951269960925524</v>
      </c>
      <c r="E43" s="12">
        <f t="shared" si="7"/>
        <v>2.5516510378022583</v>
      </c>
      <c r="F43" s="13">
        <f t="shared" si="8"/>
        <v>1.2128951561143577</v>
      </c>
      <c r="G43" s="12"/>
      <c r="H43" s="63">
        <f t="shared" si="9"/>
        <v>1413.0701629864966</v>
      </c>
      <c r="I43" s="12">
        <f t="shared" si="10"/>
        <v>2955.7333225690363</v>
      </c>
      <c r="J43" s="12">
        <f t="shared" si="11"/>
        <v>1188.8176042327839</v>
      </c>
      <c r="K43" s="13">
        <f t="shared" si="12"/>
        <v>1723.4676971702218</v>
      </c>
    </row>
    <row r="44" spans="3:18" x14ac:dyDescent="0.3">
      <c r="C44" s="29">
        <f t="shared" si="13"/>
        <v>2030</v>
      </c>
      <c r="D44" s="7">
        <f t="shared" si="6"/>
        <v>5.0939780910442032</v>
      </c>
      <c r="E44" s="7">
        <f t="shared" si="7"/>
        <v>2.2170935357275154</v>
      </c>
      <c r="F44" s="8">
        <f t="shared" si="8"/>
        <v>1.1336635859145239</v>
      </c>
      <c r="G44" s="7"/>
      <c r="H44" s="63">
        <f t="shared" si="9"/>
        <v>1524.3489196884768</v>
      </c>
      <c r="I44" s="12">
        <f t="shared" si="10"/>
        <v>3401.7509313269343</v>
      </c>
      <c r="J44" s="12">
        <f t="shared" si="11"/>
        <v>1221.8753059333724</v>
      </c>
      <c r="K44" s="13">
        <f t="shared" si="12"/>
        <v>1781.9546441135542</v>
      </c>
    </row>
    <row r="45" spans="3:18" x14ac:dyDescent="0.3">
      <c r="C45" s="29">
        <f t="shared" si="13"/>
        <v>2040</v>
      </c>
      <c r="D45" s="7">
        <f t="shared" si="6"/>
        <v>4.7238726902084123</v>
      </c>
      <c r="E45" s="7">
        <f t="shared" si="7"/>
        <v>1.9277321471138102</v>
      </c>
      <c r="F45" s="8">
        <f t="shared" si="8"/>
        <v>1.0599595821444254</v>
      </c>
      <c r="G45" s="7"/>
      <c r="H45" s="63">
        <f t="shared" si="9"/>
        <v>1643.778422753687</v>
      </c>
      <c r="I45" s="12">
        <f t="shared" si="10"/>
        <v>3912.3692631737458</v>
      </c>
      <c r="J45" s="12">
        <f t="shared" si="11"/>
        <v>1255.682997802634</v>
      </c>
      <c r="K45" s="13">
        <f t="shared" si="12"/>
        <v>1842.1242610316745</v>
      </c>
    </row>
    <row r="46" spans="3:18" x14ac:dyDescent="0.3">
      <c r="C46" s="32">
        <f t="shared" si="13"/>
        <v>2050</v>
      </c>
      <c r="D46" s="15">
        <f t="shared" si="6"/>
        <v>4.3822735897624234</v>
      </c>
      <c r="E46" s="15">
        <f t="shared" si="7"/>
        <v>1.6772830920628847</v>
      </c>
      <c r="F46" s="16">
        <f t="shared" si="8"/>
        <v>0.99137320471934332</v>
      </c>
      <c r="G46" s="7"/>
      <c r="H46" s="17">
        <f t="shared" si="9"/>
        <v>1771.9112786887788</v>
      </c>
      <c r="I46" s="18">
        <f t="shared" si="10"/>
        <v>4496.5575791526762</v>
      </c>
      <c r="J46" s="18">
        <f t="shared" si="11"/>
        <v>1290.2538931826828</v>
      </c>
      <c r="K46" s="19">
        <f t="shared" si="12"/>
        <v>1904.0163524817281</v>
      </c>
    </row>
    <row r="49" spans="1:154" s="68" customFormat="1" x14ac:dyDescent="0.3">
      <c r="A49" s="39" t="s">
        <v>39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</row>
    <row r="52" spans="1:154" ht="26.55" customHeight="1" x14ac:dyDescent="0.3">
      <c r="C52" s="69" t="s">
        <v>20</v>
      </c>
      <c r="D52" s="70" t="s">
        <v>40</v>
      </c>
      <c r="E52" s="71" t="s">
        <v>41</v>
      </c>
      <c r="F52" s="176" t="s">
        <v>42</v>
      </c>
      <c r="G52" s="177"/>
      <c r="H52" s="177"/>
      <c r="I52" s="177"/>
      <c r="J52" s="178"/>
    </row>
    <row r="53" spans="1:154" ht="43.2" x14ac:dyDescent="0.3">
      <c r="C53" s="72"/>
      <c r="D53" s="73"/>
      <c r="E53" s="74"/>
      <c r="F53" s="75" t="s">
        <v>43</v>
      </c>
      <c r="G53" s="76" t="s">
        <v>44</v>
      </c>
      <c r="H53" s="76" t="s">
        <v>45</v>
      </c>
      <c r="I53" s="76" t="s">
        <v>46</v>
      </c>
      <c r="J53" s="26" t="s">
        <v>47</v>
      </c>
    </row>
    <row r="54" spans="1:154" x14ac:dyDescent="0.3">
      <c r="C54" s="29" t="s">
        <v>25</v>
      </c>
      <c r="D54" s="46"/>
      <c r="E54" s="77"/>
      <c r="F54" s="78"/>
      <c r="G54" s="79"/>
      <c r="H54" s="79"/>
      <c r="I54" s="7"/>
      <c r="J54" s="58"/>
    </row>
    <row r="55" spans="1:154" x14ac:dyDescent="0.3">
      <c r="C55" s="29" t="s">
        <v>5</v>
      </c>
      <c r="D55" s="46">
        <f>F6*D6^G6</f>
        <v>2.5883333333333338E-48</v>
      </c>
      <c r="E55" s="77">
        <f>E6*G6</f>
        <v>15.35</v>
      </c>
      <c r="F55" s="78">
        <f t="shared" ref="F55:F58" si="14">(1+1/1900)^E55</f>
        <v>1.0081095275956684</v>
      </c>
      <c r="G55" s="79">
        <f t="shared" ref="G55:G58" si="15">(1+1/2000)^E55</f>
        <v>1.0077025954204708</v>
      </c>
      <c r="H55" s="79">
        <f t="shared" ref="H55:H58" si="16">(1+1/2050)^E55</f>
        <v>1.0075140691699516</v>
      </c>
      <c r="I55" s="7">
        <f t="shared" ref="I55:I58" si="17">(AVERAGE(F55:H55)-1)*100</f>
        <v>0.77753973953635924</v>
      </c>
      <c r="J55" s="58">
        <f>F55-H55</f>
        <v>5.9545842571684382E-4</v>
      </c>
    </row>
    <row r="56" spans="1:154" x14ac:dyDescent="0.3">
      <c r="C56" s="29" t="s">
        <v>6</v>
      </c>
      <c r="D56" s="46">
        <f>F7*D7^G7</f>
        <v>2.5140000000000001E-91</v>
      </c>
      <c r="E56" s="77">
        <f>E7*G7</f>
        <v>28.46</v>
      </c>
      <c r="F56" s="78">
        <f t="shared" si="14"/>
        <v>1.0150876941334903</v>
      </c>
      <c r="G56" s="79">
        <f t="shared" si="15"/>
        <v>1.0143281211326753</v>
      </c>
      <c r="H56" s="79">
        <f t="shared" si="16"/>
        <v>1.0139763098716035</v>
      </c>
      <c r="I56" s="7">
        <f t="shared" si="17"/>
        <v>1.4464041712589859</v>
      </c>
      <c r="J56" s="58">
        <f>F56-H56</f>
        <v>1.1113842618868386E-3</v>
      </c>
    </row>
    <row r="57" spans="1:154" x14ac:dyDescent="0.3">
      <c r="C57" s="29" t="s">
        <v>35</v>
      </c>
      <c r="D57" s="46">
        <f>F8*D8^G8</f>
        <v>5.211098635569134E-16</v>
      </c>
      <c r="E57" s="77">
        <f>E8*G8</f>
        <v>5.5540799999999999</v>
      </c>
      <c r="F57" s="78">
        <f t="shared" si="14"/>
        <v>1.0029267054710751</v>
      </c>
      <c r="G57" s="79">
        <f t="shared" si="15"/>
        <v>1.0027802035890101</v>
      </c>
      <c r="H57" s="79">
        <f t="shared" si="16"/>
        <v>1.0027123184231319</v>
      </c>
      <c r="I57" s="7">
        <f t="shared" si="17"/>
        <v>0.28064091610724429</v>
      </c>
      <c r="J57" s="58">
        <f>F57-H57</f>
        <v>2.1438704794318753E-4</v>
      </c>
    </row>
    <row r="58" spans="1:154" x14ac:dyDescent="0.3">
      <c r="C58" s="32" t="s">
        <v>48</v>
      </c>
      <c r="D58" s="80">
        <f>F9*D8^G9</f>
        <v>7.9268934615448363E-20</v>
      </c>
      <c r="E58" s="81">
        <f>E8*G9</f>
        <v>6.7579199999999995</v>
      </c>
      <c r="F58" s="82">
        <f t="shared" si="14"/>
        <v>1.0035621939140114</v>
      </c>
      <c r="G58" s="83">
        <f t="shared" si="15"/>
        <v>1.0033838278041964</v>
      </c>
      <c r="H58" s="83">
        <f t="shared" si="16"/>
        <v>1.0033011794979516</v>
      </c>
      <c r="I58" s="15">
        <f t="shared" si="17"/>
        <v>0.34157337387197284</v>
      </c>
      <c r="J58" s="66">
        <f>F58-H58</f>
        <v>2.6101441605974607E-4</v>
      </c>
    </row>
    <row r="59" spans="1:154" x14ac:dyDescent="0.3">
      <c r="C59" s="47"/>
      <c r="D59" s="47"/>
    </row>
    <row r="62" spans="1:154" ht="58.95" customHeight="1" x14ac:dyDescent="0.3">
      <c r="C62" s="179" t="s">
        <v>49</v>
      </c>
      <c r="D62" s="180"/>
      <c r="E62" s="180"/>
      <c r="F62" s="180"/>
      <c r="G62" s="181"/>
      <c r="I62" s="179" t="s">
        <v>50</v>
      </c>
      <c r="J62" s="182"/>
      <c r="K62" s="182"/>
      <c r="L62" s="182"/>
      <c r="M62" s="183"/>
      <c r="O62" s="184" t="s">
        <v>51</v>
      </c>
      <c r="P62" s="182"/>
      <c r="Q62" s="182"/>
      <c r="R62" s="182"/>
      <c r="S62" s="183"/>
    </row>
    <row r="63" spans="1:154" x14ac:dyDescent="0.3">
      <c r="C63" s="5" t="s">
        <v>38</v>
      </c>
      <c r="D63" s="3" t="s">
        <v>5</v>
      </c>
      <c r="E63" s="3" t="s">
        <v>6</v>
      </c>
      <c r="F63" s="3" t="s">
        <v>52</v>
      </c>
      <c r="G63" s="4" t="s">
        <v>53</v>
      </c>
      <c r="I63" s="84" t="s">
        <v>38</v>
      </c>
      <c r="J63" s="22" t="s">
        <v>5</v>
      </c>
      <c r="K63" s="22" t="s">
        <v>6</v>
      </c>
      <c r="L63" s="22" t="s">
        <v>9</v>
      </c>
      <c r="M63" s="23" t="s">
        <v>10</v>
      </c>
      <c r="O63" s="21"/>
      <c r="P63" s="22" t="s">
        <v>5</v>
      </c>
      <c r="Q63" s="22" t="s">
        <v>6</v>
      </c>
      <c r="R63" s="22" t="s">
        <v>52</v>
      </c>
      <c r="S63" s="23" t="s">
        <v>53</v>
      </c>
    </row>
    <row r="64" spans="1:154" x14ac:dyDescent="0.3">
      <c r="C64" s="54"/>
      <c r="D64" s="20"/>
      <c r="E64" s="20"/>
      <c r="F64" s="20"/>
      <c r="G64" s="55"/>
      <c r="I64" s="72"/>
      <c r="J64" s="85"/>
      <c r="K64" s="85"/>
      <c r="L64" s="86" t="s">
        <v>54</v>
      </c>
      <c r="M64" s="87" t="s">
        <v>36</v>
      </c>
      <c r="O64" s="38" t="s">
        <v>55</v>
      </c>
      <c r="P64" s="86">
        <v>1994</v>
      </c>
      <c r="Q64" s="86">
        <v>1994</v>
      </c>
      <c r="R64" s="86">
        <v>1994</v>
      </c>
      <c r="S64" s="87">
        <v>1994</v>
      </c>
    </row>
    <row r="65" spans="3:19" x14ac:dyDescent="0.3">
      <c r="C65" s="54"/>
      <c r="G65" s="10"/>
      <c r="I65" s="54"/>
      <c r="M65" s="10"/>
      <c r="O65" s="51"/>
      <c r="S65" s="10"/>
    </row>
    <row r="66" spans="3:19" x14ac:dyDescent="0.3">
      <c r="C66" s="29">
        <f t="shared" ref="C66:C87" si="18">C67-10</f>
        <v>1770</v>
      </c>
      <c r="D66" s="7">
        <f t="shared" ref="D66:D94" si="19">((1+1/$C18)^$E$55 - 1)*100</f>
        <v>0.87075596507539821</v>
      </c>
      <c r="E66" s="7">
        <f t="shared" ref="E66:E94" si="20">((1+1/$C18)^$E$56 - 1)*100</f>
        <v>1.620444635241447</v>
      </c>
      <c r="F66" s="7">
        <f t="shared" ref="F66:F94" si="21">((1+1/$C18)^$E$57 - 1)*100</f>
        <v>0.31419377988937125</v>
      </c>
      <c r="G66" s="8">
        <f t="shared" ref="G66:G94" si="22">((1+1/$C18)^$E$58 - 1)*100</f>
        <v>0.38242496165170614</v>
      </c>
      <c r="I66" s="54"/>
      <c r="M66" s="10"/>
      <c r="O66" s="54"/>
      <c r="S66" s="10"/>
    </row>
    <row r="67" spans="3:19" x14ac:dyDescent="0.3">
      <c r="C67" s="29">
        <f t="shared" si="18"/>
        <v>1780</v>
      </c>
      <c r="D67" s="7">
        <f t="shared" si="19"/>
        <v>0.86584434000838151</v>
      </c>
      <c r="E67" s="7">
        <f t="shared" si="20"/>
        <v>1.6112706400585708</v>
      </c>
      <c r="F67" s="7">
        <f t="shared" si="21"/>
        <v>0.31242638816322277</v>
      </c>
      <c r="G67" s="8">
        <f t="shared" si="22"/>
        <v>0.3802730313578806</v>
      </c>
      <c r="I67" s="54"/>
      <c r="M67" s="10"/>
      <c r="O67" s="54"/>
      <c r="S67" s="10"/>
    </row>
    <row r="68" spans="3:19" x14ac:dyDescent="0.3">
      <c r="C68" s="29">
        <f t="shared" si="18"/>
        <v>1790</v>
      </c>
      <c r="D68" s="7">
        <f t="shared" si="19"/>
        <v>0.86098781327910157</v>
      </c>
      <c r="E68" s="7">
        <f t="shared" si="20"/>
        <v>1.6021999333758696</v>
      </c>
      <c r="F68" s="7">
        <f t="shared" si="21"/>
        <v>0.3106787689368451</v>
      </c>
      <c r="G68" s="8">
        <f t="shared" si="22"/>
        <v>0.37814518362710992</v>
      </c>
      <c r="I68" s="54"/>
      <c r="M68" s="10"/>
      <c r="O68" s="54"/>
      <c r="S68" s="10"/>
    </row>
    <row r="69" spans="3:19" x14ac:dyDescent="0.3">
      <c r="C69" s="29">
        <f t="shared" si="18"/>
        <v>1800</v>
      </c>
      <c r="D69" s="7">
        <f t="shared" si="19"/>
        <v>0.85618546292953734</v>
      </c>
      <c r="E69" s="7">
        <f t="shared" si="20"/>
        <v>1.5932307806318935</v>
      </c>
      <c r="F69" s="7">
        <f t="shared" si="21"/>
        <v>0.30895059225228838</v>
      </c>
      <c r="G69" s="8">
        <f t="shared" si="22"/>
        <v>0.37604101644235222</v>
      </c>
      <c r="I69" s="54"/>
      <c r="M69" s="10"/>
      <c r="O69" s="54"/>
      <c r="S69" s="10"/>
    </row>
    <row r="70" spans="3:19" x14ac:dyDescent="0.3">
      <c r="C70" s="29">
        <f t="shared" si="18"/>
        <v>1810</v>
      </c>
      <c r="D70" s="7">
        <f t="shared" si="19"/>
        <v>0.85143638745566186</v>
      </c>
      <c r="E70" s="7">
        <f t="shared" si="20"/>
        <v>1.5843614858848332</v>
      </c>
      <c r="F70" s="7">
        <f t="shared" si="21"/>
        <v>0.30724153545225175</v>
      </c>
      <c r="G70" s="8">
        <f t="shared" si="22"/>
        <v>0.37396013668447026</v>
      </c>
      <c r="I70" s="54"/>
      <c r="M70" s="10"/>
      <c r="O70" s="54"/>
      <c r="S70" s="10"/>
    </row>
    <row r="71" spans="3:19" x14ac:dyDescent="0.3">
      <c r="C71" s="29">
        <f t="shared" si="18"/>
        <v>1820</v>
      </c>
      <c r="D71" s="7">
        <f t="shared" si="19"/>
        <v>0.84673970524642428</v>
      </c>
      <c r="E71" s="7">
        <f t="shared" si="20"/>
        <v>1.5755903907492819</v>
      </c>
      <c r="F71" s="7">
        <f t="shared" si="21"/>
        <v>0.30555128298028755</v>
      </c>
      <c r="G71" s="8">
        <f t="shared" si="22"/>
        <v>0.37190215988878172</v>
      </c>
      <c r="I71" s="54"/>
      <c r="M71" s="10"/>
      <c r="O71" s="54"/>
      <c r="S71" s="10"/>
    </row>
    <row r="72" spans="3:19" x14ac:dyDescent="0.3">
      <c r="C72" s="29">
        <f t="shared" si="18"/>
        <v>1830</v>
      </c>
      <c r="D72" s="7">
        <f t="shared" si="19"/>
        <v>0.84209455403483346</v>
      </c>
      <c r="E72" s="7">
        <f t="shared" si="20"/>
        <v>1.566915873356356</v>
      </c>
      <c r="F72" s="7">
        <f t="shared" si="21"/>
        <v>0.30387952618542435</v>
      </c>
      <c r="G72" s="8">
        <f t="shared" si="22"/>
        <v>0.36986671000678317</v>
      </c>
      <c r="I72" s="54"/>
      <c r="M72" s="10"/>
      <c r="O72" s="54"/>
      <c r="S72" s="10"/>
    </row>
    <row r="73" spans="3:19" x14ac:dyDescent="0.3">
      <c r="C73" s="29">
        <f t="shared" si="18"/>
        <v>1840</v>
      </c>
      <c r="D73" s="7">
        <f t="shared" si="19"/>
        <v>0.83750009037184547</v>
      </c>
      <c r="E73" s="7">
        <f t="shared" si="20"/>
        <v>1.5583363473571143</v>
      </c>
      <c r="F73" s="7">
        <f t="shared" si="21"/>
        <v>0.30222596313489447</v>
      </c>
      <c r="G73" s="8">
        <f t="shared" si="22"/>
        <v>0.36785341917777714</v>
      </c>
      <c r="I73" s="54"/>
      <c r="M73" s="10"/>
      <c r="O73" s="54"/>
      <c r="S73" s="10"/>
    </row>
    <row r="74" spans="3:19" x14ac:dyDescent="0.3">
      <c r="C74" s="29">
        <f t="shared" si="18"/>
        <v>1850</v>
      </c>
      <c r="D74" s="7">
        <f t="shared" si="19"/>
        <v>0.83295548911637152</v>
      </c>
      <c r="E74" s="7">
        <f t="shared" si="20"/>
        <v>1.5498502609564424</v>
      </c>
      <c r="F74" s="7">
        <f t="shared" si="21"/>
        <v>0.3005902984324349</v>
      </c>
      <c r="G74" s="8">
        <f t="shared" si="22"/>
        <v>0.36586192750749369</v>
      </c>
      <c r="I74" s="54"/>
      <c r="M74" s="10"/>
      <c r="O74" s="54"/>
      <c r="S74" s="10"/>
    </row>
    <row r="75" spans="3:19" x14ac:dyDescent="0.3">
      <c r="C75" s="29">
        <f t="shared" si="18"/>
        <v>1860</v>
      </c>
      <c r="D75" s="7">
        <f t="shared" si="19"/>
        <v>0.8284599429396966</v>
      </c>
      <c r="E75" s="7">
        <f t="shared" si="20"/>
        <v>1.5414560959746026</v>
      </c>
      <c r="F75" s="7">
        <f t="shared" si="21"/>
        <v>0.29897224304191727</v>
      </c>
      <c r="G75" s="8">
        <f t="shared" si="22"/>
        <v>0.36389188285292917</v>
      </c>
      <c r="I75" s="54"/>
      <c r="M75" s="10"/>
      <c r="O75" s="54"/>
      <c r="S75" s="10"/>
    </row>
    <row r="76" spans="3:19" x14ac:dyDescent="0.3">
      <c r="C76" s="29">
        <f t="shared" si="18"/>
        <v>1870</v>
      </c>
      <c r="D76" s="7">
        <f t="shared" si="19"/>
        <v>0.82401266184870536</v>
      </c>
      <c r="E76" s="7">
        <f t="shared" si="20"/>
        <v>1.5331523669442015</v>
      </c>
      <c r="F76" s="7">
        <f t="shared" si="21"/>
        <v>0.29737151411743934</v>
      </c>
      <c r="G76" s="8">
        <f t="shared" si="22"/>
        <v>0.36194294061531185</v>
      </c>
      <c r="I76" s="54"/>
      <c r="M76" s="10"/>
      <c r="O76" s="54"/>
      <c r="S76" s="10"/>
    </row>
    <row r="77" spans="3:19" x14ac:dyDescent="0.3">
      <c r="C77" s="29">
        <f t="shared" si="18"/>
        <v>1880</v>
      </c>
      <c r="D77" s="7">
        <f t="shared" si="19"/>
        <v>0.81961287272225292</v>
      </c>
      <c r="E77" s="7">
        <f t="shared" si="20"/>
        <v>1.5249376202324472</v>
      </c>
      <c r="F77" s="7">
        <f t="shared" si="21"/>
        <v>0.2957878348383014</v>
      </c>
      <c r="G77" s="8">
        <f t="shared" si="22"/>
        <v>0.36001476353886286</v>
      </c>
      <c r="I77" s="54"/>
      <c r="M77" s="10"/>
      <c r="O77" s="54"/>
      <c r="S77" s="10"/>
    </row>
    <row r="78" spans="3:19" x14ac:dyDescent="0.3">
      <c r="C78" s="29">
        <f t="shared" si="18"/>
        <v>1890</v>
      </c>
      <c r="D78" s="7">
        <f t="shared" si="19"/>
        <v>0.81525981886396703</v>
      </c>
      <c r="E78" s="7">
        <f t="shared" si="20"/>
        <v>1.516810433194471</v>
      </c>
      <c r="F78" s="7">
        <f t="shared" si="21"/>
        <v>0.29422093424968931</v>
      </c>
      <c r="G78" s="8">
        <f t="shared" si="22"/>
        <v>0.35810702151659601</v>
      </c>
      <c r="I78" s="54"/>
      <c r="M78" s="10"/>
      <c r="O78" s="54"/>
      <c r="S78" s="10"/>
    </row>
    <row r="79" spans="3:19" x14ac:dyDescent="0.3">
      <c r="C79" s="29">
        <f t="shared" si="18"/>
        <v>1900</v>
      </c>
      <c r="D79" s="7">
        <f t="shared" si="19"/>
        <v>0.81095275956684088</v>
      </c>
      <c r="E79" s="7">
        <f t="shared" si="20"/>
        <v>1.5087694133490315</v>
      </c>
      <c r="F79" s="7">
        <f t="shared" si="21"/>
        <v>0.29267054710750973</v>
      </c>
      <c r="G79" s="8">
        <f t="shared" si="22"/>
        <v>0.35621939140113579</v>
      </c>
      <c r="I79" s="67">
        <f t="shared" ref="I79:I87" si="23">I80-10</f>
        <v>1900</v>
      </c>
      <c r="J79" s="12">
        <f t="shared" ref="J79:M94" si="24">H$31*(1+D$102/100)^($C79-$C$79)</f>
        <v>551.93505719150858</v>
      </c>
      <c r="K79" s="12">
        <f t="shared" si="24"/>
        <v>517.24077822966285</v>
      </c>
      <c r="L79" s="12">
        <f t="shared" si="24"/>
        <v>846.03648756248526</v>
      </c>
      <c r="M79" s="13">
        <f t="shared" si="24"/>
        <v>1139.3510481801304</v>
      </c>
      <c r="O79" s="29">
        <f t="shared" ref="O79:O87" si="25">O80-10</f>
        <v>1900</v>
      </c>
      <c r="P79" s="7">
        <f t="shared" ref="P79:P94" si="26">1/((1+(D$102)/100)^(C79-$P$64))</f>
        <v>2.0767351647018324</v>
      </c>
      <c r="Q79" s="7">
        <f t="shared" ref="Q79:Q94" si="27">1/((1+(E$102)/100)^(C79-$Q$64))</f>
        <v>3.8765768640290443</v>
      </c>
      <c r="R79" s="7">
        <f t="shared" ref="R79:R94" si="28">1/((1+(F$102)/100)^(C79-R$64))</f>
        <v>1.3026796747290352</v>
      </c>
      <c r="S79" s="8">
        <f t="shared" ref="S79:S94" si="29">1/((1+(G$102)/100)^(C79-S$64))</f>
        <v>1.3795218280652106</v>
      </c>
    </row>
    <row r="80" spans="3:19" x14ac:dyDescent="0.3">
      <c r="C80" s="29">
        <f t="shared" si="18"/>
        <v>1910</v>
      </c>
      <c r="D80" s="7">
        <f t="shared" si="19"/>
        <v>0.80669096969505638</v>
      </c>
      <c r="E80" s="7">
        <f t="shared" si="20"/>
        <v>1.5008131975869254</v>
      </c>
      <c r="F80" s="7">
        <f t="shared" si="21"/>
        <v>0.29113641372948695</v>
      </c>
      <c r="G80" s="8">
        <f t="shared" si="22"/>
        <v>0.35435155682319586</v>
      </c>
      <c r="I80" s="67">
        <f t="shared" si="23"/>
        <v>1910</v>
      </c>
      <c r="J80" s="12">
        <f t="shared" si="24"/>
        <v>596.55697592956164</v>
      </c>
      <c r="K80" s="12">
        <f t="shared" si="24"/>
        <v>597.43911099950731</v>
      </c>
      <c r="L80" s="12">
        <f t="shared" si="24"/>
        <v>870.17352034686155</v>
      </c>
      <c r="M80" s="13">
        <f t="shared" si="24"/>
        <v>1179.0230574348109</v>
      </c>
      <c r="O80" s="29">
        <f t="shared" si="25"/>
        <v>1910</v>
      </c>
      <c r="P80" s="7">
        <f t="shared" si="26"/>
        <v>1.9213972648886821</v>
      </c>
      <c r="Q80" s="7">
        <f t="shared" si="27"/>
        <v>3.356197472011742</v>
      </c>
      <c r="R80" s="7">
        <f t="shared" si="28"/>
        <v>1.2665457068694506</v>
      </c>
      <c r="S80" s="8">
        <f t="shared" si="29"/>
        <v>1.3331033951219999</v>
      </c>
    </row>
    <row r="81" spans="3:21" x14ac:dyDescent="0.3">
      <c r="C81" s="29">
        <f t="shared" si="18"/>
        <v>1920</v>
      </c>
      <c r="D81" s="7">
        <f t="shared" si="19"/>
        <v>0.80247373927602172</v>
      </c>
      <c r="E81" s="7">
        <f t="shared" si="20"/>
        <v>1.492940451398983</v>
      </c>
      <c r="F81" s="7">
        <f t="shared" si="21"/>
        <v>0.28961827984981259</v>
      </c>
      <c r="G81" s="8">
        <f t="shared" si="22"/>
        <v>0.35250320801443191</v>
      </c>
      <c r="I81" s="67">
        <f t="shared" si="23"/>
        <v>1920</v>
      </c>
      <c r="J81" s="12">
        <f t="shared" si="24"/>
        <v>644.78641262814631</v>
      </c>
      <c r="K81" s="12">
        <f t="shared" si="24"/>
        <v>690.07221853919214</v>
      </c>
      <c r="L81" s="12">
        <f t="shared" si="24"/>
        <v>894.99917160124335</v>
      </c>
      <c r="M81" s="13">
        <f t="shared" si="24"/>
        <v>1220.0764392882329</v>
      </c>
      <c r="O81" s="29">
        <f t="shared" si="25"/>
        <v>1920</v>
      </c>
      <c r="P81" s="7">
        <f t="shared" si="26"/>
        <v>1.7776784985733862</v>
      </c>
      <c r="Q81" s="7">
        <f t="shared" si="27"/>
        <v>2.9056721603169562</v>
      </c>
      <c r="R81" s="7">
        <f t="shared" si="28"/>
        <v>1.2314140296409442</v>
      </c>
      <c r="S81" s="8">
        <f t="shared" si="29"/>
        <v>1.2882468591151541</v>
      </c>
    </row>
    <row r="82" spans="3:21" x14ac:dyDescent="0.3">
      <c r="C82" s="29">
        <f t="shared" si="18"/>
        <v>1930</v>
      </c>
      <c r="D82" s="7">
        <f t="shared" si="19"/>
        <v>0.79830037310553159</v>
      </c>
      <c r="E82" s="7">
        <f t="shared" si="20"/>
        <v>1.4851498681287767</v>
      </c>
      <c r="F82" s="7">
        <f t="shared" si="21"/>
        <v>0.28811589647836922</v>
      </c>
      <c r="G82" s="8">
        <f t="shared" si="22"/>
        <v>0.35067404163580118</v>
      </c>
      <c r="I82" s="67">
        <f t="shared" si="23"/>
        <v>1930</v>
      </c>
      <c r="J82" s="12">
        <f t="shared" si="24"/>
        <v>696.91502184187618</v>
      </c>
      <c r="K82" s="12">
        <f t="shared" si="24"/>
        <v>797.06811628540186</v>
      </c>
      <c r="L82" s="12">
        <f t="shared" si="24"/>
        <v>920.53308729460548</v>
      </c>
      <c r="M82" s="13">
        <f t="shared" si="24"/>
        <v>1262.5592928987808</v>
      </c>
      <c r="O82" s="29">
        <f t="shared" si="25"/>
        <v>1930</v>
      </c>
      <c r="P82" s="7">
        <f t="shared" si="26"/>
        <v>1.6447097651475082</v>
      </c>
      <c r="Q82" s="7">
        <f t="shared" si="27"/>
        <v>2.5156239385938819</v>
      </c>
      <c r="R82" s="7">
        <f t="shared" si="28"/>
        <v>1.1972568413220712</v>
      </c>
      <c r="S82" s="8">
        <f t="shared" si="29"/>
        <v>1.2448996650167425</v>
      </c>
    </row>
    <row r="83" spans="3:21" x14ac:dyDescent="0.3">
      <c r="C83" s="29">
        <f t="shared" si="18"/>
        <v>1940</v>
      </c>
      <c r="D83" s="7">
        <f t="shared" si="19"/>
        <v>0.7941701903670273</v>
      </c>
      <c r="E83" s="7">
        <f t="shared" si="20"/>
        <v>1.477440168252131</v>
      </c>
      <c r="F83" s="7">
        <f t="shared" si="21"/>
        <v>0.28662901976519439</v>
      </c>
      <c r="G83" s="8">
        <f t="shared" si="22"/>
        <v>0.34886376061225022</v>
      </c>
      <c r="I83" s="67">
        <f t="shared" si="23"/>
        <v>1940</v>
      </c>
      <c r="J83" s="12">
        <f t="shared" si="24"/>
        <v>753.25803732307349</v>
      </c>
      <c r="K83" s="12">
        <f t="shared" si="24"/>
        <v>920.65375902779772</v>
      </c>
      <c r="L83" s="12">
        <f t="shared" si="24"/>
        <v>946.7954738864039</v>
      </c>
      <c r="M83" s="13">
        <f t="shared" si="24"/>
        <v>1306.5213922293326</v>
      </c>
      <c r="O83" s="29">
        <f t="shared" si="25"/>
        <v>1940</v>
      </c>
      <c r="P83" s="7">
        <f t="shared" si="26"/>
        <v>1.5216869719369572</v>
      </c>
      <c r="Q83" s="7">
        <f t="shared" si="27"/>
        <v>2.1779345539574857</v>
      </c>
      <c r="R83" s="7">
        <f t="shared" si="28"/>
        <v>1.164047111360637</v>
      </c>
      <c r="S83" s="8">
        <f t="shared" si="29"/>
        <v>1.2030110261811753</v>
      </c>
    </row>
    <row r="84" spans="3:21" x14ac:dyDescent="0.3">
      <c r="C84" s="29">
        <f t="shared" si="18"/>
        <v>1950</v>
      </c>
      <c r="D84" s="7">
        <f t="shared" si="19"/>
        <v>0.79008252425978309</v>
      </c>
      <c r="E84" s="7">
        <f t="shared" si="20"/>
        <v>1.4698100986737295</v>
      </c>
      <c r="F84" s="7">
        <f t="shared" si="21"/>
        <v>0.2851574108678312</v>
      </c>
      <c r="G84" s="8">
        <f t="shared" si="22"/>
        <v>0.34707207397122186</v>
      </c>
      <c r="I84" s="67">
        <f t="shared" si="23"/>
        <v>1950</v>
      </c>
      <c r="J84" s="12">
        <f t="shared" si="24"/>
        <v>814.15617831315194</v>
      </c>
      <c r="K84" s="12">
        <f t="shared" si="24"/>
        <v>1063.4013915424478</v>
      </c>
      <c r="L84" s="12">
        <f t="shared" si="24"/>
        <v>973.80711431711006</v>
      </c>
      <c r="M84" s="13">
        <f t="shared" si="24"/>
        <v>1352.0142443636694</v>
      </c>
      <c r="O84" s="29">
        <f t="shared" si="25"/>
        <v>1950</v>
      </c>
      <c r="P84" s="7">
        <f t="shared" si="26"/>
        <v>1.4078661716676759</v>
      </c>
      <c r="Q84" s="7">
        <f t="shared" si="27"/>
        <v>1.8855755220604771</v>
      </c>
      <c r="R84" s="7">
        <f t="shared" si="28"/>
        <v>1.1317585589828647</v>
      </c>
      <c r="S84" s="8">
        <f t="shared" si="29"/>
        <v>1.1625318648423131</v>
      </c>
    </row>
    <row r="85" spans="3:21" x14ac:dyDescent="0.3">
      <c r="C85" s="29">
        <f t="shared" si="18"/>
        <v>1960</v>
      </c>
      <c r="D85" s="7">
        <f t="shared" si="19"/>
        <v>0.78603672164203608</v>
      </c>
      <c r="E85" s="7">
        <f t="shared" si="20"/>
        <v>1.4622584320518994</v>
      </c>
      <c r="F85" s="7">
        <f t="shared" si="21"/>
        <v>0.2837008358242965</v>
      </c>
      <c r="G85" s="8">
        <f t="shared" si="22"/>
        <v>0.34529869668755708</v>
      </c>
      <c r="I85" s="67">
        <f t="shared" si="23"/>
        <v>1960</v>
      </c>
      <c r="J85" s="12">
        <f t="shared" si="24"/>
        <v>879.9777099506465</v>
      </c>
      <c r="K85" s="12">
        <f t="shared" si="24"/>
        <v>1228.2820859044266</v>
      </c>
      <c r="L85" s="12">
        <f t="shared" si="24"/>
        <v>1001.5893844549506</v>
      </c>
      <c r="M85" s="13">
        <f t="shared" si="24"/>
        <v>1399.0911498534474</v>
      </c>
      <c r="O85" s="29">
        <f t="shared" si="25"/>
        <v>1960</v>
      </c>
      <c r="P85" s="7">
        <f t="shared" si="26"/>
        <v>1.3025590636444744</v>
      </c>
      <c r="Q85" s="7">
        <f t="shared" si="27"/>
        <v>1.632461840018653</v>
      </c>
      <c r="R85" s="7">
        <f t="shared" si="28"/>
        <v>1.1003656323959021</v>
      </c>
      <c r="S85" s="8">
        <f t="shared" si="29"/>
        <v>1.1234147546127404</v>
      </c>
    </row>
    <row r="86" spans="3:21" x14ac:dyDescent="0.3">
      <c r="C86" s="29">
        <f t="shared" si="18"/>
        <v>1970</v>
      </c>
      <c r="D86" s="7">
        <f t="shared" si="19"/>
        <v>0.78203214268044441</v>
      </c>
      <c r="E86" s="7">
        <f t="shared" si="20"/>
        <v>1.4547839661355422</v>
      </c>
      <c r="F86" s="7">
        <f t="shared" si="21"/>
        <v>0.28225906542798107</v>
      </c>
      <c r="G86" s="8">
        <f t="shared" si="22"/>
        <v>0.34354334953117238</v>
      </c>
      <c r="I86" s="67">
        <f t="shared" si="23"/>
        <v>1970</v>
      </c>
      <c r="J86" s="12">
        <f t="shared" si="24"/>
        <v>951.12067025565068</v>
      </c>
      <c r="K86" s="12">
        <f t="shared" si="24"/>
        <v>1418.7275797762643</v>
      </c>
      <c r="L86" s="12">
        <f t="shared" si="24"/>
        <v>1030.1642700118657</v>
      </c>
      <c r="M86" s="13">
        <f t="shared" si="24"/>
        <v>1447.8072651664449</v>
      </c>
      <c r="O86" s="29">
        <f t="shared" si="25"/>
        <v>1970</v>
      </c>
      <c r="P86" s="7">
        <f t="shared" si="26"/>
        <v>1.2051288314375828</v>
      </c>
      <c r="Q86" s="7">
        <f t="shared" si="27"/>
        <v>1.4133253364495109</v>
      </c>
      <c r="R86" s="7">
        <f t="shared" si="28"/>
        <v>1.0698434885672159</v>
      </c>
      <c r="S86" s="8">
        <f t="shared" si="29"/>
        <v>1.0856138649178366</v>
      </c>
    </row>
    <row r="87" spans="3:21" x14ac:dyDescent="0.3">
      <c r="C87" s="29">
        <f t="shared" si="18"/>
        <v>1980</v>
      </c>
      <c r="D87" s="7">
        <f t="shared" si="19"/>
        <v>0.77806816051599892</v>
      </c>
      <c r="E87" s="7">
        <f t="shared" si="20"/>
        <v>1.4473855231321275</v>
      </c>
      <c r="F87" s="7">
        <f t="shared" si="21"/>
        <v>0.28083187510870022</v>
      </c>
      <c r="G87" s="8">
        <f t="shared" si="22"/>
        <v>0.34180575892195364</v>
      </c>
      <c r="I87" s="67">
        <f t="shared" si="23"/>
        <v>1980</v>
      </c>
      <c r="J87" s="12">
        <f t="shared" si="24"/>
        <v>1028.0152771577527</v>
      </c>
      <c r="K87" s="12">
        <f t="shared" si="24"/>
        <v>1638.7017027409725</v>
      </c>
      <c r="L87" s="12">
        <f t="shared" si="24"/>
        <v>1059.5543839420682</v>
      </c>
      <c r="M87" s="13">
        <f t="shared" si="24"/>
        <v>1498.2196673092442</v>
      </c>
      <c r="O87" s="29">
        <f t="shared" si="25"/>
        <v>1980</v>
      </c>
      <c r="P87" s="7">
        <f t="shared" si="26"/>
        <v>1.1149862919064681</v>
      </c>
      <c r="Q87" s="7">
        <f t="shared" si="27"/>
        <v>1.2236050226002826</v>
      </c>
      <c r="R87" s="7">
        <f t="shared" si="28"/>
        <v>1.0401679735648688</v>
      </c>
      <c r="S87" s="8">
        <f t="shared" si="29"/>
        <v>1.0490849072995407</v>
      </c>
    </row>
    <row r="88" spans="3:21" x14ac:dyDescent="0.3">
      <c r="C88" s="29">
        <f>C89-10</f>
        <v>1990</v>
      </c>
      <c r="D88" s="7">
        <f t="shared" si="19"/>
        <v>0.77414416093335436</v>
      </c>
      <c r="E88" s="7">
        <f t="shared" si="20"/>
        <v>1.4400619490825717</v>
      </c>
      <c r="F88" s="7">
        <f t="shared" si="21"/>
        <v>0.27941904481474378</v>
      </c>
      <c r="G88" s="8">
        <f t="shared" si="22"/>
        <v>0.34008565678611546</v>
      </c>
      <c r="I88" s="67">
        <f>I89-10</f>
        <v>1990</v>
      </c>
      <c r="J88" s="12">
        <f t="shared" si="24"/>
        <v>1111.1265301233236</v>
      </c>
      <c r="K88" s="12">
        <f t="shared" si="24"/>
        <v>1892.7828773087253</v>
      </c>
      <c r="L88" s="12">
        <f t="shared" si="24"/>
        <v>1089.7829843369777</v>
      </c>
      <c r="M88" s="13">
        <f t="shared" si="24"/>
        <v>1550.3874207000674</v>
      </c>
      <c r="O88" s="29">
        <f>O89-10</f>
        <v>1990</v>
      </c>
      <c r="P88" s="7">
        <f t="shared" si="26"/>
        <v>1.0315863322731607</v>
      </c>
      <c r="Q88" s="7">
        <f t="shared" si="27"/>
        <v>1.0593521623930247</v>
      </c>
      <c r="R88" s="7">
        <f t="shared" si="28"/>
        <v>1.0113156034431192</v>
      </c>
      <c r="S88" s="8">
        <f t="shared" si="29"/>
        <v>1.0137850835268964</v>
      </c>
    </row>
    <row r="89" spans="3:21" x14ac:dyDescent="0.3">
      <c r="C89" s="29">
        <v>2000</v>
      </c>
      <c r="D89" s="7">
        <f t="shared" si="19"/>
        <v>0.77025954204708036</v>
      </c>
      <c r="E89" s="7">
        <f t="shared" si="20"/>
        <v>1.4328121132675342</v>
      </c>
      <c r="F89" s="7">
        <f t="shared" si="21"/>
        <v>0.27802035890100996</v>
      </c>
      <c r="G89" s="8">
        <f t="shared" si="22"/>
        <v>0.33838278041964376</v>
      </c>
      <c r="I89" s="67">
        <v>2000</v>
      </c>
      <c r="J89" s="12">
        <f t="shared" si="24"/>
        <v>1200.9570221148015</v>
      </c>
      <c r="K89" s="12">
        <f t="shared" si="24"/>
        <v>2186.259411728578</v>
      </c>
      <c r="L89" s="12">
        <f t="shared" si="24"/>
        <v>1120.8739928306916</v>
      </c>
      <c r="M89" s="13">
        <f t="shared" si="24"/>
        <v>1604.3716463701078</v>
      </c>
      <c r="O89" s="29">
        <v>2000</v>
      </c>
      <c r="P89" s="7">
        <f t="shared" si="26"/>
        <v>0.95442461369925147</v>
      </c>
      <c r="Q89" s="7">
        <f t="shared" si="27"/>
        <v>0.91714808556598848</v>
      </c>
      <c r="R89" s="7">
        <f t="shared" si="28"/>
        <v>0.98326354565822172</v>
      </c>
      <c r="S89" s="8">
        <f t="shared" si="29"/>
        <v>0.97967303545258655</v>
      </c>
    </row>
    <row r="90" spans="3:21" x14ac:dyDescent="0.3">
      <c r="C90" s="29">
        <f>C89+10</f>
        <v>2010</v>
      </c>
      <c r="D90" s="7">
        <f t="shared" si="19"/>
        <v>0.76641371399128744</v>
      </c>
      <c r="E90" s="7">
        <f t="shared" si="20"/>
        <v>1.4256349076207764</v>
      </c>
      <c r="F90" s="7">
        <f t="shared" si="21"/>
        <v>0.27663560601842718</v>
      </c>
      <c r="G90" s="8">
        <f t="shared" si="22"/>
        <v>0.33669687235369228</v>
      </c>
      <c r="I90" s="67">
        <f>I89+10</f>
        <v>2010</v>
      </c>
      <c r="J90" s="12">
        <f t="shared" si="24"/>
        <v>1298.0499788865375</v>
      </c>
      <c r="K90" s="12">
        <f t="shared" si="24"/>
        <v>2525.2395679782885</v>
      </c>
      <c r="L90" s="12">
        <f t="shared" si="24"/>
        <v>1152.8520135305505</v>
      </c>
      <c r="M90" s="13">
        <f t="shared" si="24"/>
        <v>1660.2355935744461</v>
      </c>
      <c r="O90" s="29">
        <f>O89+10</f>
        <v>2010</v>
      </c>
      <c r="P90" s="7">
        <f t="shared" si="26"/>
        <v>0.8830345214323323</v>
      </c>
      <c r="Q90" s="7">
        <f t="shared" si="27"/>
        <v>0.7940330333184169</v>
      </c>
      <c r="R90" s="7">
        <f t="shared" si="28"/>
        <v>0.95598960099971919</v>
      </c>
      <c r="S90" s="8">
        <f t="shared" si="29"/>
        <v>0.94670879655670315</v>
      </c>
    </row>
    <row r="91" spans="3:21" x14ac:dyDescent="0.3">
      <c r="C91" s="67">
        <f t="shared" ref="C91:C94" si="30">C90+10</f>
        <v>2020</v>
      </c>
      <c r="D91" s="7">
        <f t="shared" si="19"/>
        <v>0.76260609862148776</v>
      </c>
      <c r="E91" s="7">
        <f t="shared" si="20"/>
        <v>1.4185292461655452</v>
      </c>
      <c r="F91" s="7">
        <f t="shared" si="21"/>
        <v>0.2752645790075281</v>
      </c>
      <c r="G91" s="8">
        <f t="shared" si="22"/>
        <v>0.33502768022475315</v>
      </c>
      <c r="I91" s="67">
        <f t="shared" ref="I91:I94" si="31">I90+10</f>
        <v>2020</v>
      </c>
      <c r="J91" s="12">
        <f t="shared" si="24"/>
        <v>1402.9925439965289</v>
      </c>
      <c r="K91" s="12">
        <f t="shared" si="24"/>
        <v>2916.7786958279098</v>
      </c>
      <c r="L91" s="12">
        <f t="shared" si="24"/>
        <v>1185.7423524877886</v>
      </c>
      <c r="M91" s="13">
        <f t="shared" si="24"/>
        <v>1718.04471389644</v>
      </c>
      <c r="O91" s="67">
        <f t="shared" ref="O91:O94" si="32">O90+10</f>
        <v>2020</v>
      </c>
      <c r="P91" s="7">
        <f t="shared" si="26"/>
        <v>0.81698434307870327</v>
      </c>
      <c r="Q91" s="7">
        <f t="shared" si="27"/>
        <v>0.68744455549046979</v>
      </c>
      <c r="R91" s="7">
        <f t="shared" si="28"/>
        <v>0.92947218602292792</v>
      </c>
      <c r="S91" s="8">
        <f t="shared" si="29"/>
        <v>0.91485374512098372</v>
      </c>
    </row>
    <row r="92" spans="3:21" x14ac:dyDescent="0.3">
      <c r="C92" s="29">
        <f t="shared" si="30"/>
        <v>2030</v>
      </c>
      <c r="D92" s="7">
        <f t="shared" si="19"/>
        <v>0.75883612922635901</v>
      </c>
      <c r="E92" s="7">
        <f t="shared" si="20"/>
        <v>1.4114940644693208</v>
      </c>
      <c r="F92" s="7">
        <f t="shared" si="21"/>
        <v>0.27390707479582055</v>
      </c>
      <c r="G92" s="8">
        <f t="shared" si="22"/>
        <v>0.33337495664951255</v>
      </c>
      <c r="I92" s="67">
        <f t="shared" si="31"/>
        <v>2030</v>
      </c>
      <c r="J92" s="12">
        <f t="shared" si="24"/>
        <v>1516.4193293992635</v>
      </c>
      <c r="K92" s="12">
        <f t="shared" si="24"/>
        <v>3369.0260790768293</v>
      </c>
      <c r="L92" s="12">
        <f t="shared" si="24"/>
        <v>1219.5710377236694</v>
      </c>
      <c r="M92" s="13">
        <f t="shared" si="24"/>
        <v>1777.866737932424</v>
      </c>
      <c r="O92" s="29">
        <f t="shared" si="32"/>
        <v>2030</v>
      </c>
      <c r="P92" s="7">
        <f t="shared" si="26"/>
        <v>0.75587465793871433</v>
      </c>
      <c r="Q92" s="7">
        <f t="shared" si="27"/>
        <v>0.59516417711047442</v>
      </c>
      <c r="R92" s="7">
        <f t="shared" si="28"/>
        <v>0.90369031596871308</v>
      </c>
      <c r="S92" s="8">
        <f t="shared" si="29"/>
        <v>0.88407055897865039</v>
      </c>
    </row>
    <row r="93" spans="3:21" x14ac:dyDescent="0.3">
      <c r="C93" s="29">
        <f t="shared" si="30"/>
        <v>2040</v>
      </c>
      <c r="D93" s="7">
        <f t="shared" si="19"/>
        <v>0.75510325024530367</v>
      </c>
      <c r="E93" s="7">
        <f t="shared" si="20"/>
        <v>1.4045283191101987</v>
      </c>
      <c r="F93" s="7">
        <f t="shared" si="21"/>
        <v>0.27256289429691272</v>
      </c>
      <c r="G93" s="8">
        <f t="shared" si="22"/>
        <v>0.33173845910210442</v>
      </c>
      <c r="I93" s="67">
        <f t="shared" si="31"/>
        <v>2040</v>
      </c>
      <c r="J93" s="12">
        <f t="shared" si="24"/>
        <v>1639.0162530909367</v>
      </c>
      <c r="K93" s="12">
        <f t="shared" si="24"/>
        <v>3891.394550342487</v>
      </c>
      <c r="L93" s="12">
        <f t="shared" si="24"/>
        <v>1254.36483982696</v>
      </c>
      <c r="M93" s="13">
        <f t="shared" si="24"/>
        <v>1839.7717546465462</v>
      </c>
      <c r="O93" s="29">
        <f t="shared" si="32"/>
        <v>2040</v>
      </c>
      <c r="P93" s="7">
        <f t="shared" si="26"/>
        <v>0.69933592161744562</v>
      </c>
      <c r="Q93" s="7">
        <f t="shared" si="27"/>
        <v>0.51527122425584315</v>
      </c>
      <c r="R93" s="7">
        <f t="shared" si="28"/>
        <v>0.87862358815704011</v>
      </c>
      <c r="S93" s="8">
        <f t="shared" si="29"/>
        <v>0.85432317178683459</v>
      </c>
    </row>
    <row r="94" spans="3:21" x14ac:dyDescent="0.3">
      <c r="C94" s="32">
        <f t="shared" si="30"/>
        <v>2050</v>
      </c>
      <c r="D94" s="15">
        <f t="shared" si="19"/>
        <v>0.75140691699515649</v>
      </c>
      <c r="E94" s="15">
        <f t="shared" si="20"/>
        <v>1.3976309871603476</v>
      </c>
      <c r="F94" s="15">
        <f t="shared" si="21"/>
        <v>0.27123184231319097</v>
      </c>
      <c r="G94" s="16">
        <f t="shared" si="22"/>
        <v>0.33011794979516118</v>
      </c>
      <c r="I94" s="88">
        <f t="shared" si="31"/>
        <v>2050</v>
      </c>
      <c r="J94" s="18">
        <f t="shared" si="24"/>
        <v>1771.5246870141611</v>
      </c>
      <c r="K94" s="18">
        <f t="shared" si="24"/>
        <v>4494.7564046712969</v>
      </c>
      <c r="L94" s="18">
        <f t="shared" si="24"/>
        <v>1290.1512931390412</v>
      </c>
      <c r="M94" s="19">
        <f t="shared" si="24"/>
        <v>1903.8322934887403</v>
      </c>
      <c r="O94" s="32">
        <f t="shared" si="32"/>
        <v>2050</v>
      </c>
      <c r="P94" s="15">
        <f t="shared" si="26"/>
        <v>0.64702623130431158</v>
      </c>
      <c r="Q94" s="15">
        <f t="shared" si="27"/>
        <v>0.44610284818407736</v>
      </c>
      <c r="R94" s="15">
        <f t="shared" si="28"/>
        <v>0.85425216584115593</v>
      </c>
      <c r="S94" s="16">
        <f t="shared" si="29"/>
        <v>0.82557673077035842</v>
      </c>
    </row>
    <row r="95" spans="3:21" x14ac:dyDescent="0.3">
      <c r="C95" s="20"/>
      <c r="D95" s="7"/>
      <c r="E95" s="7"/>
      <c r="F95" s="7"/>
      <c r="G95" s="7"/>
      <c r="J95" s="20"/>
      <c r="K95" s="7"/>
      <c r="L95" s="7"/>
      <c r="M95" s="7"/>
      <c r="N95" s="7"/>
      <c r="Q95" s="20"/>
      <c r="R95" s="12"/>
      <c r="S95" s="12"/>
      <c r="T95" s="12"/>
      <c r="U95" s="12"/>
    </row>
    <row r="96" spans="3:21" x14ac:dyDescent="0.3">
      <c r="C96" s="89"/>
      <c r="D96" s="90" t="s">
        <v>56</v>
      </c>
      <c r="E96" s="91"/>
      <c r="F96" s="91"/>
      <c r="G96" s="92"/>
      <c r="J96" s="20"/>
      <c r="K96" s="7"/>
      <c r="L96" s="7"/>
      <c r="M96" s="7"/>
      <c r="N96" s="7"/>
      <c r="Q96" s="20"/>
      <c r="R96" s="12"/>
      <c r="S96" s="12"/>
      <c r="T96" s="12"/>
      <c r="U96" s="12"/>
    </row>
    <row r="97" spans="3:20" ht="28.8" x14ac:dyDescent="0.3">
      <c r="C97" s="93"/>
      <c r="D97" s="76" t="s">
        <v>5</v>
      </c>
      <c r="E97" s="76" t="s">
        <v>6</v>
      </c>
      <c r="F97" s="76" t="s">
        <v>52</v>
      </c>
      <c r="G97" s="26" t="s">
        <v>53</v>
      </c>
    </row>
    <row r="98" spans="3:20" x14ac:dyDescent="0.3">
      <c r="C98" s="94" t="s">
        <v>57</v>
      </c>
      <c r="D98" s="95">
        <f t="shared" ref="D98:G98" si="33">MAX(D66:D94)</f>
        <v>0.87075596507539821</v>
      </c>
      <c r="E98" s="95">
        <f t="shared" si="33"/>
        <v>1.620444635241447</v>
      </c>
      <c r="F98" s="95">
        <f t="shared" si="33"/>
        <v>0.31419377988937125</v>
      </c>
      <c r="G98" s="96">
        <f t="shared" si="33"/>
        <v>0.38242496165170614</v>
      </c>
    </row>
    <row r="99" spans="3:20" x14ac:dyDescent="0.3">
      <c r="C99" s="94" t="s">
        <v>58</v>
      </c>
      <c r="D99" s="95">
        <f t="shared" ref="D99:G99" si="34">D79</f>
        <v>0.81095275956684088</v>
      </c>
      <c r="E99" s="95">
        <f t="shared" si="34"/>
        <v>1.5087694133490315</v>
      </c>
      <c r="F99" s="95">
        <f t="shared" si="34"/>
        <v>0.29267054710750973</v>
      </c>
      <c r="G99" s="96">
        <f t="shared" si="34"/>
        <v>0.35621939140113579</v>
      </c>
    </row>
    <row r="100" spans="3:20" x14ac:dyDescent="0.3">
      <c r="C100" s="94" t="s">
        <v>59</v>
      </c>
      <c r="D100" s="95">
        <f>MIN(D79:D94)</f>
        <v>0.75140691699515649</v>
      </c>
      <c r="E100" s="95">
        <f>MIN(E79:E94)</f>
        <v>1.3976309871603476</v>
      </c>
      <c r="F100" s="95">
        <f>MIN(F79:F94)</f>
        <v>0.27123184231319097</v>
      </c>
      <c r="G100" s="96">
        <f>MIN(G79:G94)</f>
        <v>0.33011794979516118</v>
      </c>
    </row>
    <row r="101" spans="3:20" ht="14.55" customHeight="1" x14ac:dyDescent="0.3">
      <c r="C101" s="97" t="s">
        <v>60</v>
      </c>
      <c r="D101" s="95">
        <f>D79-D94</f>
        <v>5.9545842571684382E-2</v>
      </c>
      <c r="E101" s="95">
        <f>E79-E94</f>
        <v>0.11113842618868386</v>
      </c>
      <c r="F101" s="95">
        <f>F79-F94</f>
        <v>2.1438704794318753E-2</v>
      </c>
      <c r="G101" s="96">
        <f>G79-G94</f>
        <v>2.6101441605974607E-2</v>
      </c>
    </row>
    <row r="102" spans="3:20" x14ac:dyDescent="0.3">
      <c r="C102" s="98" t="s">
        <v>61</v>
      </c>
      <c r="D102" s="99">
        <f t="shared" ref="D102:G102" si="35">AVERAGE(D79:D94)</f>
        <v>0.78047358707304815</v>
      </c>
      <c r="E102" s="100">
        <f t="shared" si="35"/>
        <v>1.45187766909909</v>
      </c>
      <c r="F102" s="100">
        <f t="shared" si="35"/>
        <v>0.28169754651917595</v>
      </c>
      <c r="G102" s="101">
        <f t="shared" si="35"/>
        <v>0.34285976205810642</v>
      </c>
    </row>
    <row r="103" spans="3:20" x14ac:dyDescent="0.3">
      <c r="C103" s="102" t="s">
        <v>62</v>
      </c>
      <c r="D103" s="103">
        <f t="shared" ref="D103:G103" si="36">D98-D102</f>
        <v>9.0282378002350061E-2</v>
      </c>
      <c r="E103" s="103">
        <f t="shared" si="36"/>
        <v>0.168566966142357</v>
      </c>
      <c r="F103" s="103">
        <f t="shared" si="36"/>
        <v>3.2496233370195304E-2</v>
      </c>
      <c r="G103" s="104">
        <f t="shared" si="36"/>
        <v>3.956519959359972E-2</v>
      </c>
    </row>
    <row r="104" spans="3:20" ht="72" customHeight="1" x14ac:dyDescent="0.3">
      <c r="C104" s="105" t="s">
        <v>63</v>
      </c>
      <c r="D104" s="100">
        <f>100*(((H46/H31)^(1/150))-1)</f>
        <v>0.78062019024172091</v>
      </c>
      <c r="E104" s="100">
        <f>100*(((I46/I31)^(1/150))-1)</f>
        <v>1.4521486458513255</v>
      </c>
      <c r="F104" s="100">
        <f>100*(((J46/J31)^(1/150))-1)</f>
        <v>0.2817507108275441</v>
      </c>
      <c r="G104" s="100">
        <f>100*(((K46/K31)^(1/150))-1)</f>
        <v>0.34292443203636225</v>
      </c>
    </row>
    <row r="105" spans="3:20" x14ac:dyDescent="0.3">
      <c r="D105" s="45"/>
      <c r="E105" s="45"/>
      <c r="F105" s="45"/>
      <c r="G105" s="45"/>
    </row>
    <row r="106" spans="3:20" ht="29.25" customHeight="1" x14ac:dyDescent="0.3"/>
    <row r="108" spans="3:20" ht="14.55" customHeight="1" x14ac:dyDescent="0.3"/>
    <row r="109" spans="3:20" x14ac:dyDescent="0.3">
      <c r="C109" s="169"/>
      <c r="D109" s="169"/>
      <c r="E109" s="169"/>
      <c r="F109" s="169"/>
      <c r="P109" s="169"/>
      <c r="Q109" s="169"/>
      <c r="R109" s="169"/>
      <c r="S109" s="169"/>
      <c r="T109" s="169"/>
    </row>
    <row r="141" s="12" customFormat="1" x14ac:dyDescent="0.3"/>
    <row r="145" spans="2:14" x14ac:dyDescent="0.3">
      <c r="B145" s="20"/>
      <c r="C145" s="7"/>
      <c r="D145" s="7"/>
      <c r="E145" s="7"/>
      <c r="F145" s="7"/>
      <c r="G145" s="7"/>
      <c r="H145" s="7"/>
      <c r="J145" s="12"/>
      <c r="K145" s="12"/>
      <c r="L145" s="12"/>
      <c r="M145" s="12"/>
      <c r="N145" s="12"/>
    </row>
    <row r="146" spans="2:14" x14ac:dyDescent="0.3">
      <c r="B146" s="20"/>
      <c r="C146" s="7"/>
      <c r="D146" s="7"/>
      <c r="E146" s="7"/>
      <c r="F146" s="7"/>
      <c r="G146" s="7"/>
      <c r="H146" s="7"/>
      <c r="J146" s="12"/>
      <c r="K146" s="12"/>
      <c r="L146" s="12"/>
      <c r="M146" s="12"/>
      <c r="N146" s="12"/>
    </row>
    <row r="147" spans="2:14" x14ac:dyDescent="0.3">
      <c r="B147" s="20"/>
      <c r="C147" s="7"/>
      <c r="D147" s="7"/>
      <c r="E147" s="7"/>
      <c r="F147" s="7"/>
      <c r="G147" s="7"/>
      <c r="H147" s="7"/>
      <c r="J147" s="12"/>
      <c r="K147" s="12"/>
      <c r="L147" s="12"/>
      <c r="M147" s="12"/>
      <c r="N147" s="12"/>
    </row>
    <row r="148" spans="2:14" x14ac:dyDescent="0.3">
      <c r="B148" s="20"/>
      <c r="C148" s="7"/>
      <c r="D148" s="7"/>
      <c r="E148" s="7"/>
      <c r="F148" s="7"/>
      <c r="G148" s="7"/>
      <c r="H148" s="7"/>
      <c r="J148" s="12"/>
      <c r="K148" s="12"/>
      <c r="L148" s="12"/>
      <c r="M148" s="12"/>
      <c r="N148" s="12"/>
    </row>
    <row r="149" spans="2:14" x14ac:dyDescent="0.3">
      <c r="B149" s="20"/>
      <c r="C149" s="7"/>
      <c r="D149" s="7"/>
      <c r="E149" s="7"/>
      <c r="F149" s="7"/>
      <c r="G149" s="7"/>
      <c r="H149" s="7"/>
      <c r="J149" s="12"/>
      <c r="K149" s="12"/>
      <c r="L149" s="12"/>
      <c r="M149" s="12"/>
      <c r="N149" s="12"/>
    </row>
  </sheetData>
  <mergeCells count="8">
    <mergeCell ref="C109:F109"/>
    <mergeCell ref="P109:T109"/>
    <mergeCell ref="C3:G3"/>
    <mergeCell ref="H14:K14"/>
    <mergeCell ref="F52:J52"/>
    <mergeCell ref="C62:G62"/>
    <mergeCell ref="I62:M62"/>
    <mergeCell ref="O62:S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1A9-8C6E-4460-BB75-F52E73E12598}">
  <dimension ref="A1:AB96"/>
  <sheetViews>
    <sheetView topLeftCell="A35" workbookViewId="0">
      <selection activeCell="L18" sqref="L18"/>
    </sheetView>
  </sheetViews>
  <sheetFormatPr defaultColWidth="8.6640625" defaultRowHeight="14.4" x14ac:dyDescent="0.3"/>
  <cols>
    <col min="1" max="1" width="16.109375" customWidth="1"/>
    <col min="2" max="2" width="14.33203125" bestFit="1" customWidth="1"/>
    <col min="3" max="3" width="11.109375" bestFit="1" customWidth="1"/>
    <col min="4" max="4" width="14.5546875" bestFit="1" customWidth="1"/>
    <col min="5" max="5" width="13.44140625" bestFit="1" customWidth="1"/>
    <col min="6" max="6" width="11" bestFit="1" customWidth="1"/>
    <col min="7" max="7" width="10.6640625" customWidth="1"/>
    <col min="8" max="8" width="18.88671875" customWidth="1"/>
    <col min="12" max="12" width="16.33203125" customWidth="1"/>
    <col min="16" max="16" width="11.77734375" customWidth="1"/>
    <col min="17" max="17" width="10.5546875" customWidth="1"/>
  </cols>
  <sheetData>
    <row r="1" spans="1:13" x14ac:dyDescent="0.3">
      <c r="A1" s="20" t="s">
        <v>85</v>
      </c>
    </row>
    <row r="2" spans="1:13" x14ac:dyDescent="0.3">
      <c r="A2" t="s">
        <v>86</v>
      </c>
    </row>
    <row r="3" spans="1:13" s="36" customFormat="1" x14ac:dyDescent="0.3">
      <c r="A3" s="112"/>
      <c r="B3" s="113"/>
      <c r="C3" s="188" t="s">
        <v>87</v>
      </c>
      <c r="D3" s="189"/>
      <c r="E3" s="189"/>
      <c r="F3" s="189"/>
      <c r="G3" s="190"/>
      <c r="H3" s="182" t="s">
        <v>88</v>
      </c>
      <c r="I3" s="182"/>
      <c r="J3" s="182"/>
      <c r="K3" s="183"/>
      <c r="L3" s="115" t="s">
        <v>89</v>
      </c>
    </row>
    <row r="4" spans="1:13" ht="28.8" x14ac:dyDescent="0.3">
      <c r="A4" s="116" t="s">
        <v>90</v>
      </c>
      <c r="B4" s="117" t="s">
        <v>91</v>
      </c>
      <c r="C4" s="42">
        <v>2010</v>
      </c>
      <c r="D4" s="43">
        <v>2030</v>
      </c>
      <c r="E4" s="43">
        <v>2050</v>
      </c>
      <c r="F4" s="118"/>
      <c r="G4" s="44" t="s">
        <v>92</v>
      </c>
      <c r="H4" s="180" t="s">
        <v>93</v>
      </c>
      <c r="I4" s="180"/>
      <c r="J4" s="180" t="s">
        <v>94</v>
      </c>
      <c r="K4" s="180"/>
      <c r="L4" s="119" t="s">
        <v>95</v>
      </c>
      <c r="M4" s="61"/>
    </row>
    <row r="5" spans="1:13" s="121" customFormat="1" x14ac:dyDescent="0.3">
      <c r="A5" s="120"/>
      <c r="C5" s="122"/>
      <c r="D5" s="123"/>
      <c r="E5" s="123"/>
      <c r="F5" s="123"/>
      <c r="G5" s="124"/>
      <c r="H5" s="123" t="s">
        <v>96</v>
      </c>
      <c r="I5" s="123" t="s">
        <v>97</v>
      </c>
      <c r="J5" s="123" t="s">
        <v>96</v>
      </c>
      <c r="K5" s="123" t="s">
        <v>97</v>
      </c>
      <c r="L5" s="125" t="s">
        <v>23</v>
      </c>
    </row>
    <row r="6" spans="1:13" x14ac:dyDescent="0.3">
      <c r="A6" s="37" t="s">
        <v>98</v>
      </c>
      <c r="B6" t="s">
        <v>99</v>
      </c>
      <c r="C6" s="126">
        <v>6.1</v>
      </c>
      <c r="D6" s="127">
        <v>3.7</v>
      </c>
      <c r="E6" s="127">
        <v>3.6</v>
      </c>
      <c r="F6" s="27"/>
      <c r="G6" s="128" t="s">
        <v>100</v>
      </c>
      <c r="H6" s="129">
        <v>7.2999999999999995E-2</v>
      </c>
      <c r="I6" s="27">
        <v>7.3</v>
      </c>
      <c r="J6" s="130">
        <f>1-L6</f>
        <v>1.5046003225814286E-2</v>
      </c>
      <c r="K6" s="130">
        <f>J6*100</f>
        <v>1.5046003225814286</v>
      </c>
      <c r="L6" s="131">
        <f>(1 - H6)^(1/5)</f>
        <v>0.98495399677418571</v>
      </c>
    </row>
    <row r="7" spans="1:13" x14ac:dyDescent="0.3">
      <c r="A7" s="37" t="s">
        <v>101</v>
      </c>
      <c r="B7" t="s">
        <v>102</v>
      </c>
      <c r="C7" s="126">
        <v>1100</v>
      </c>
      <c r="D7" s="127">
        <v>660</v>
      </c>
      <c r="E7" s="127">
        <v>590</v>
      </c>
      <c r="F7" s="27"/>
      <c r="G7" s="128" t="s">
        <v>100</v>
      </c>
      <c r="H7" s="129">
        <v>8.5000000000000006E-2</v>
      </c>
      <c r="I7" s="27">
        <v>8.5</v>
      </c>
      <c r="J7" s="130">
        <f>1-L7</f>
        <v>1.7609353535259498E-2</v>
      </c>
      <c r="K7" s="130">
        <f>J7*100</f>
        <v>1.7609353535259498</v>
      </c>
      <c r="L7" s="131">
        <f>(1 - H7)^(1/5)</f>
        <v>0.9823906464647405</v>
      </c>
    </row>
    <row r="8" spans="1:13" x14ac:dyDescent="0.3">
      <c r="A8" s="37" t="s">
        <v>103</v>
      </c>
      <c r="B8" t="s">
        <v>104</v>
      </c>
      <c r="C8" s="126">
        <v>0.08</v>
      </c>
      <c r="D8" s="127">
        <v>0.08</v>
      </c>
      <c r="E8" s="127">
        <v>0.08</v>
      </c>
      <c r="F8" s="27"/>
      <c r="G8" s="128" t="s">
        <v>105</v>
      </c>
      <c r="H8" s="27"/>
      <c r="I8" s="27"/>
      <c r="J8" s="27"/>
      <c r="K8" s="27"/>
      <c r="L8" s="128"/>
    </row>
    <row r="9" spans="1:13" x14ac:dyDescent="0.3">
      <c r="A9" s="37" t="s">
        <v>106</v>
      </c>
      <c r="B9" t="s">
        <v>99</v>
      </c>
      <c r="C9" s="126">
        <v>1.2</v>
      </c>
      <c r="D9" s="127">
        <v>1.2</v>
      </c>
      <c r="E9" s="127">
        <v>1.2</v>
      </c>
      <c r="F9" s="27"/>
      <c r="G9" s="128" t="s">
        <v>105</v>
      </c>
      <c r="H9" s="27"/>
      <c r="I9" s="27"/>
      <c r="J9" s="27"/>
      <c r="K9" s="27"/>
      <c r="L9" s="128"/>
    </row>
    <row r="10" spans="1:13" x14ac:dyDescent="0.3">
      <c r="A10" s="38" t="s">
        <v>107</v>
      </c>
      <c r="B10" s="85" t="s">
        <v>108</v>
      </c>
      <c r="C10" s="132">
        <v>3.8E-3</v>
      </c>
      <c r="D10" s="133">
        <v>3.8E-3</v>
      </c>
      <c r="E10" s="133">
        <v>3.8E-3</v>
      </c>
      <c r="F10" s="134"/>
      <c r="G10" s="135" t="s">
        <v>105</v>
      </c>
      <c r="H10" s="134"/>
      <c r="I10" s="134"/>
      <c r="J10" s="134"/>
      <c r="K10" s="134"/>
      <c r="L10" s="135"/>
    </row>
    <row r="11" spans="1:13" x14ac:dyDescent="0.3">
      <c r="A11" s="20"/>
      <c r="C11" s="57"/>
      <c r="D11" s="57"/>
      <c r="E11" s="57"/>
    </row>
    <row r="12" spans="1:13" s="41" customFormat="1" ht="28.8" x14ac:dyDescent="0.3">
      <c r="A12" s="136"/>
      <c r="B12" s="42" t="s">
        <v>109</v>
      </c>
      <c r="C12" s="43" t="s">
        <v>110</v>
      </c>
      <c r="D12" s="43" t="s">
        <v>109</v>
      </c>
      <c r="E12" s="44" t="s">
        <v>110</v>
      </c>
      <c r="H12" s="27"/>
    </row>
    <row r="13" spans="1:13" x14ac:dyDescent="0.3">
      <c r="A13" s="9"/>
      <c r="B13" s="137" t="s">
        <v>111</v>
      </c>
      <c r="C13" s="138" t="s">
        <v>111</v>
      </c>
      <c r="D13" s="138" t="s">
        <v>112</v>
      </c>
      <c r="E13" s="139" t="s">
        <v>112</v>
      </c>
    </row>
    <row r="14" spans="1:13" x14ac:dyDescent="0.3">
      <c r="A14" s="37"/>
      <c r="B14" s="140" t="s">
        <v>99</v>
      </c>
      <c r="C14" s="141" t="s">
        <v>99</v>
      </c>
      <c r="D14" s="141" t="s">
        <v>102</v>
      </c>
      <c r="E14" s="142" t="s">
        <v>102</v>
      </c>
    </row>
    <row r="15" spans="1:13" x14ac:dyDescent="0.3">
      <c r="A15" s="84">
        <v>2010</v>
      </c>
      <c r="B15" s="57">
        <f>C6</f>
        <v>6.1</v>
      </c>
      <c r="C15" s="57">
        <f t="shared" ref="C15:C23" si="0">C$6*(1-H$6)^((A15-2010)/5)</f>
        <v>6.1</v>
      </c>
      <c r="D15" s="57">
        <f>C7</f>
        <v>1100</v>
      </c>
      <c r="E15" s="58">
        <f t="shared" ref="E15:E23" si="1">C$7*(1-H$7)^((A15-2010)/5)</f>
        <v>1100</v>
      </c>
    </row>
    <row r="16" spans="1:13" x14ac:dyDescent="0.3">
      <c r="A16" s="29">
        <v>2015</v>
      </c>
      <c r="C16" s="57">
        <f t="shared" si="0"/>
        <v>5.6547000000000001</v>
      </c>
      <c r="E16" s="58">
        <f t="shared" si="1"/>
        <v>1006.5</v>
      </c>
    </row>
    <row r="17" spans="1:5" x14ac:dyDescent="0.3">
      <c r="A17" s="29">
        <v>2020</v>
      </c>
      <c r="C17" s="57">
        <f t="shared" si="0"/>
        <v>5.2419069</v>
      </c>
      <c r="E17" s="58">
        <f t="shared" si="1"/>
        <v>920.9475000000001</v>
      </c>
    </row>
    <row r="18" spans="1:5" x14ac:dyDescent="0.3">
      <c r="A18" s="29">
        <v>2025</v>
      </c>
      <c r="C18" s="57">
        <f t="shared" si="0"/>
        <v>4.8592476963000006</v>
      </c>
      <c r="E18" s="58">
        <f t="shared" si="1"/>
        <v>842.66696250000007</v>
      </c>
    </row>
    <row r="19" spans="1:5" x14ac:dyDescent="0.3">
      <c r="A19" s="29">
        <v>2030</v>
      </c>
      <c r="B19" s="57">
        <f>D6</f>
        <v>3.7</v>
      </c>
      <c r="C19" s="57">
        <f t="shared" si="0"/>
        <v>4.5045226144701012</v>
      </c>
      <c r="D19" s="57">
        <f>D7</f>
        <v>660</v>
      </c>
      <c r="E19" s="58">
        <f t="shared" si="1"/>
        <v>771.0402706875002</v>
      </c>
    </row>
    <row r="20" spans="1:5" x14ac:dyDescent="0.3">
      <c r="A20" s="29">
        <v>2035</v>
      </c>
      <c r="C20" s="57">
        <f t="shared" si="0"/>
        <v>4.1756924636137835</v>
      </c>
      <c r="E20" s="58">
        <f t="shared" si="1"/>
        <v>705.50184767906273</v>
      </c>
    </row>
    <row r="21" spans="1:5" x14ac:dyDescent="0.3">
      <c r="A21" s="29">
        <v>2040</v>
      </c>
      <c r="C21" s="57">
        <f t="shared" si="0"/>
        <v>3.8708669137699787</v>
      </c>
      <c r="E21" s="58">
        <f t="shared" si="1"/>
        <v>645.53419062634248</v>
      </c>
    </row>
    <row r="22" spans="1:5" x14ac:dyDescent="0.3">
      <c r="A22" s="29">
        <v>2045</v>
      </c>
      <c r="C22" s="57">
        <f t="shared" si="0"/>
        <v>3.5882936290647702</v>
      </c>
      <c r="E22" s="58">
        <f t="shared" si="1"/>
        <v>590.66378442310327</v>
      </c>
    </row>
    <row r="23" spans="1:5" x14ac:dyDescent="0.3">
      <c r="A23" s="32">
        <v>2050</v>
      </c>
      <c r="B23" s="65">
        <f>E6</f>
        <v>3.6</v>
      </c>
      <c r="C23" s="65">
        <f t="shared" si="0"/>
        <v>3.3263481941430424</v>
      </c>
      <c r="D23" s="65">
        <f>E7</f>
        <v>590</v>
      </c>
      <c r="E23" s="66">
        <f t="shared" si="1"/>
        <v>540.45736274713965</v>
      </c>
    </row>
    <row r="24" spans="1:5" x14ac:dyDescent="0.3">
      <c r="A24" s="20"/>
    </row>
    <row r="33" spans="1:22" x14ac:dyDescent="0.3">
      <c r="I33" s="57"/>
      <c r="J33" s="57"/>
    </row>
    <row r="34" spans="1:22" x14ac:dyDescent="0.3">
      <c r="I34" s="57"/>
      <c r="J34" s="57"/>
    </row>
    <row r="35" spans="1:22" x14ac:dyDescent="0.3">
      <c r="I35" s="57"/>
      <c r="J35" s="57"/>
    </row>
    <row r="36" spans="1:22" x14ac:dyDescent="0.3">
      <c r="A36" s="143" t="s">
        <v>113</v>
      </c>
      <c r="B36" s="143"/>
      <c r="C36" s="143"/>
      <c r="D36" s="143"/>
      <c r="E36" s="143"/>
      <c r="F36" s="143"/>
      <c r="G36" s="143"/>
      <c r="H36" s="143"/>
      <c r="I36" s="144"/>
      <c r="J36" s="144"/>
      <c r="K36" s="143"/>
      <c r="L36" s="143"/>
      <c r="M36" s="143"/>
      <c r="N36" s="143"/>
      <c r="O36" s="143"/>
      <c r="P36" s="143"/>
      <c r="Q36" s="143"/>
      <c r="R36" s="143"/>
      <c r="S36" s="143"/>
      <c r="T36" s="145"/>
      <c r="U36" s="145"/>
      <c r="V36" s="145"/>
    </row>
    <row r="37" spans="1:22" ht="43.5" customHeight="1" x14ac:dyDescent="0.3">
      <c r="B37" s="146" t="s">
        <v>114</v>
      </c>
      <c r="C37" s="191" t="s">
        <v>115</v>
      </c>
      <c r="D37" s="191"/>
      <c r="E37" s="191"/>
      <c r="F37" s="191"/>
      <c r="G37" s="191"/>
      <c r="H37" s="192"/>
      <c r="I37" s="193" t="s">
        <v>116</v>
      </c>
      <c r="J37" s="191"/>
      <c r="K37" s="191"/>
      <c r="L37" s="191"/>
      <c r="M37" s="191"/>
      <c r="N37" s="192"/>
      <c r="O37" s="27"/>
      <c r="P37" s="147" t="s">
        <v>117</v>
      </c>
      <c r="Q37" s="185" t="s">
        <v>118</v>
      </c>
      <c r="R37" s="185"/>
      <c r="S37" s="185"/>
      <c r="T37" s="185"/>
      <c r="U37" s="185"/>
      <c r="V37" s="186"/>
    </row>
    <row r="38" spans="1:22" x14ac:dyDescent="0.3">
      <c r="A38" s="1"/>
      <c r="B38" s="148"/>
      <c r="C38" s="28" t="s">
        <v>73</v>
      </c>
      <c r="D38" s="25" t="s">
        <v>69</v>
      </c>
      <c r="E38" s="25" t="s">
        <v>119</v>
      </c>
      <c r="F38" s="25" t="s">
        <v>72</v>
      </c>
      <c r="G38" s="25" t="s">
        <v>71</v>
      </c>
      <c r="H38" s="114" t="s">
        <v>70</v>
      </c>
      <c r="I38" s="25" t="s">
        <v>73</v>
      </c>
      <c r="J38" s="25" t="s">
        <v>69</v>
      </c>
      <c r="K38" s="25" t="s">
        <v>119</v>
      </c>
      <c r="L38" s="25" t="s">
        <v>72</v>
      </c>
      <c r="M38" s="25" t="s">
        <v>71</v>
      </c>
      <c r="N38" s="114" t="s">
        <v>70</v>
      </c>
      <c r="O38" s="27"/>
      <c r="P38" s="149"/>
      <c r="Q38" s="28" t="s">
        <v>73</v>
      </c>
      <c r="R38" s="25" t="s">
        <v>69</v>
      </c>
      <c r="S38" s="25" t="s">
        <v>119</v>
      </c>
      <c r="T38" s="25" t="s">
        <v>72</v>
      </c>
      <c r="U38" s="25" t="s">
        <v>71</v>
      </c>
      <c r="V38" s="114" t="s">
        <v>70</v>
      </c>
    </row>
    <row r="39" spans="1:22" x14ac:dyDescent="0.3">
      <c r="A39" s="37">
        <v>2010</v>
      </c>
      <c r="B39" s="150">
        <f>B56</f>
        <v>1100</v>
      </c>
      <c r="C39" s="126">
        <f>C56</f>
        <v>0.62897885859322278</v>
      </c>
      <c r="D39" s="127">
        <f t="shared" ref="D39:N39" si="2">D56</f>
        <v>0.70717001468890672</v>
      </c>
      <c r="E39" s="127">
        <f t="shared" si="2"/>
        <v>0.44269992789468143</v>
      </c>
      <c r="F39" s="127">
        <f t="shared" si="2"/>
        <v>0.52894017358845058</v>
      </c>
      <c r="G39" s="127">
        <f t="shared" si="2"/>
        <v>0.47374641634443831</v>
      </c>
      <c r="H39" s="151">
        <f t="shared" si="2"/>
        <v>0.56670650198266581</v>
      </c>
      <c r="I39" s="127">
        <f t="shared" si="2"/>
        <v>628.97885859322275</v>
      </c>
      <c r="J39" s="127">
        <f t="shared" si="2"/>
        <v>707.17001468890669</v>
      </c>
      <c r="K39" s="127">
        <f t="shared" si="2"/>
        <v>442.69992789468142</v>
      </c>
      <c r="L39" s="127">
        <f t="shared" si="2"/>
        <v>528.94017358845053</v>
      </c>
      <c r="M39" s="127">
        <f t="shared" si="2"/>
        <v>473.74641634443833</v>
      </c>
      <c r="N39" s="151">
        <f t="shared" si="2"/>
        <v>566.70650198266583</v>
      </c>
      <c r="O39" s="27"/>
      <c r="P39" s="150">
        <f>P56</f>
        <v>6.1</v>
      </c>
      <c r="Q39" s="127">
        <f>Q56</f>
        <v>4.0004989155213817</v>
      </c>
      <c r="R39" s="127">
        <f t="shared" ref="R39:V39" si="3">R56</f>
        <v>4.0455749596399322</v>
      </c>
      <c r="S39" s="127">
        <f t="shared" si="3"/>
        <v>2.366492316223916</v>
      </c>
      <c r="T39" s="127">
        <f t="shared" si="3"/>
        <v>2.9412118787354382</v>
      </c>
      <c r="U39" s="127">
        <f t="shared" si="3"/>
        <v>11.032361798015302</v>
      </c>
      <c r="V39" s="151">
        <f t="shared" si="3"/>
        <v>4.9470958420109472</v>
      </c>
    </row>
    <row r="40" spans="1:22" x14ac:dyDescent="0.3">
      <c r="A40" s="37">
        <v>2015</v>
      </c>
      <c r="B40" s="150">
        <f>B61</f>
        <v>1006.5</v>
      </c>
      <c r="C40" s="126">
        <f>C61</f>
        <v>0.57640879262360989</v>
      </c>
      <c r="D40" s="127">
        <f t="shared" ref="D40:N40" si="4">D61</f>
        <v>0.64806473028065825</v>
      </c>
      <c r="E40" s="127">
        <f t="shared" si="4"/>
        <v>0.40569905879358281</v>
      </c>
      <c r="F40" s="127">
        <f t="shared" si="4"/>
        <v>0.48473134297415094</v>
      </c>
      <c r="G40" s="127">
        <f t="shared" si="4"/>
        <v>0.43415068109858734</v>
      </c>
      <c r="H40" s="151">
        <f t="shared" si="4"/>
        <v>0.51934116086250526</v>
      </c>
      <c r="I40" s="127">
        <f t="shared" si="4"/>
        <v>576.40879262360988</v>
      </c>
      <c r="J40" s="127">
        <f t="shared" si="4"/>
        <v>648.0647302806583</v>
      </c>
      <c r="K40" s="127">
        <f t="shared" si="4"/>
        <v>405.69905879358282</v>
      </c>
      <c r="L40" s="127">
        <f t="shared" si="4"/>
        <v>484.73134297415095</v>
      </c>
      <c r="M40" s="127">
        <f t="shared" si="4"/>
        <v>434.15068109858737</v>
      </c>
      <c r="N40" s="151">
        <f t="shared" si="4"/>
        <v>519.34116086250526</v>
      </c>
      <c r="O40" s="27"/>
      <c r="P40" s="150">
        <f>P61</f>
        <v>5.6547000000000009</v>
      </c>
      <c r="Q40" s="127">
        <f>Q61</f>
        <v>3.7126629967477833</v>
      </c>
      <c r="R40" s="127">
        <f t="shared" ref="R40:V40" si="5">R61</f>
        <v>3.7544958192463498</v>
      </c>
      <c r="S40" s="127">
        <f t="shared" si="5"/>
        <v>2.1962231811747452</v>
      </c>
      <c r="T40" s="127">
        <f t="shared" si="5"/>
        <v>2.7295916680314689</v>
      </c>
      <c r="U40" s="127">
        <f t="shared" si="5"/>
        <v>10.238583306524168</v>
      </c>
      <c r="V40" s="151">
        <f t="shared" si="5"/>
        <v>4.5911522692176812</v>
      </c>
    </row>
    <row r="41" spans="1:22" x14ac:dyDescent="0.3">
      <c r="A41" s="37">
        <v>2018</v>
      </c>
      <c r="B41" s="150">
        <f>B64</f>
        <v>954.25937577230013</v>
      </c>
      <c r="C41" s="126">
        <v>0.54700000000000004</v>
      </c>
      <c r="D41" s="127">
        <v>0.61499999999999999</v>
      </c>
      <c r="E41" s="127">
        <v>0.38500000000000001</v>
      </c>
      <c r="F41" s="127">
        <v>0.46</v>
      </c>
      <c r="G41" s="127">
        <v>0.41200000000000003</v>
      </c>
      <c r="H41" s="151">
        <v>0.49284399999999995</v>
      </c>
      <c r="I41" s="127">
        <v>547</v>
      </c>
      <c r="J41" s="127">
        <v>615</v>
      </c>
      <c r="K41" s="127">
        <v>385</v>
      </c>
      <c r="L41" s="127">
        <v>460</v>
      </c>
      <c r="M41" s="127">
        <v>412.00000000000006</v>
      </c>
      <c r="N41" s="151">
        <v>492.84399999999994</v>
      </c>
      <c r="O41" s="27"/>
      <c r="P41" s="150">
        <f>P64</f>
        <v>5.4032792064354123</v>
      </c>
      <c r="Q41" s="127">
        <v>3.55</v>
      </c>
      <c r="R41" s="127">
        <v>3.59</v>
      </c>
      <c r="S41" s="127">
        <v>2.1</v>
      </c>
      <c r="T41" s="127">
        <v>2.61</v>
      </c>
      <c r="U41" s="127">
        <v>9.7899999999999991</v>
      </c>
      <c r="V41" s="151">
        <v>4.3899999999999997</v>
      </c>
    </row>
    <row r="42" spans="1:22" x14ac:dyDescent="0.3">
      <c r="A42" s="37">
        <v>2020</v>
      </c>
      <c r="B42" s="150">
        <f>B66</f>
        <v>920.94750000000022</v>
      </c>
      <c r="C42" s="126">
        <f>C66</f>
        <v>0.52790498609699177</v>
      </c>
      <c r="D42" s="127">
        <f t="shared" ref="D42:N42" si="6">D66</f>
        <v>0.59353120009076765</v>
      </c>
      <c r="E42" s="127">
        <f t="shared" si="6"/>
        <v>0.37156018217064318</v>
      </c>
      <c r="F42" s="127">
        <f t="shared" si="6"/>
        <v>0.44394203584024899</v>
      </c>
      <c r="G42" s="127">
        <f t="shared" si="6"/>
        <v>0.39761764949170125</v>
      </c>
      <c r="H42" s="151">
        <f t="shared" si="6"/>
        <v>0.4756394971992427</v>
      </c>
      <c r="I42" s="127">
        <f t="shared" si="6"/>
        <v>527.90498609699182</v>
      </c>
      <c r="J42" s="127">
        <f t="shared" si="6"/>
        <v>593.5312000907677</v>
      </c>
      <c r="K42" s="127">
        <f t="shared" si="6"/>
        <v>371.5601821706432</v>
      </c>
      <c r="L42" s="127">
        <f t="shared" si="6"/>
        <v>443.94203584024899</v>
      </c>
      <c r="M42" s="127">
        <f t="shared" si="6"/>
        <v>397.61764949170123</v>
      </c>
      <c r="N42" s="151">
        <f t="shared" si="6"/>
        <v>475.63949719924273</v>
      </c>
      <c r="O42" s="27"/>
      <c r="P42" s="150">
        <f>P66</f>
        <v>5.2419069000000027</v>
      </c>
      <c r="Q42" s="127">
        <f>Q66</f>
        <v>3.4439770339531215</v>
      </c>
      <c r="R42" s="127">
        <f t="shared" ref="R42:V42" si="7">R66</f>
        <v>3.4827824089835793</v>
      </c>
      <c r="S42" s="127">
        <f t="shared" si="7"/>
        <v>2.0372821890990296</v>
      </c>
      <c r="T42" s="127">
        <f t="shared" si="7"/>
        <v>2.5320507207373653</v>
      </c>
      <c r="U42" s="127">
        <f t="shared" si="7"/>
        <v>9.4976155387045225</v>
      </c>
      <c r="V42" s="151">
        <f t="shared" si="7"/>
        <v>4.2588899095927326</v>
      </c>
    </row>
    <row r="43" spans="1:22" x14ac:dyDescent="0.3">
      <c r="A43" s="37">
        <v>2025</v>
      </c>
      <c r="B43" s="150">
        <f>B71</f>
        <v>842.6669625000003</v>
      </c>
      <c r="C43" s="126">
        <f>C71</f>
        <v>0.48303306227874754</v>
      </c>
      <c r="D43" s="127">
        <f t="shared" ref="D43:N43" si="8">D71</f>
        <v>0.54308104808305246</v>
      </c>
      <c r="E43" s="127">
        <f t="shared" si="8"/>
        <v>0.33997756668613854</v>
      </c>
      <c r="F43" s="127">
        <f t="shared" si="8"/>
        <v>0.4062069627938279</v>
      </c>
      <c r="G43" s="127">
        <f t="shared" si="8"/>
        <v>0.36382014928490675</v>
      </c>
      <c r="H43" s="151">
        <f t="shared" si="8"/>
        <v>0.43521013993730712</v>
      </c>
      <c r="I43" s="127">
        <f t="shared" si="8"/>
        <v>483.03306227874754</v>
      </c>
      <c r="J43" s="127">
        <f t="shared" si="8"/>
        <v>543.08104808305245</v>
      </c>
      <c r="K43" s="127">
        <f t="shared" si="8"/>
        <v>339.97756668613852</v>
      </c>
      <c r="L43" s="127">
        <f t="shared" si="8"/>
        <v>406.20696279382787</v>
      </c>
      <c r="M43" s="127">
        <f t="shared" si="8"/>
        <v>363.82014928490673</v>
      </c>
      <c r="N43" s="151">
        <f t="shared" si="8"/>
        <v>435.21013993730713</v>
      </c>
      <c r="O43" s="27"/>
      <c r="P43" s="150">
        <f>P71</f>
        <v>4.8592476963000024</v>
      </c>
      <c r="Q43" s="127">
        <f>Q71</f>
        <v>3.1925667104745439</v>
      </c>
      <c r="R43" s="127">
        <f t="shared" ref="R43:V43" si="9">R71</f>
        <v>3.2285392931277781</v>
      </c>
      <c r="S43" s="127">
        <f t="shared" si="9"/>
        <v>1.8885605892948008</v>
      </c>
      <c r="T43" s="127">
        <f t="shared" si="9"/>
        <v>2.3472110181235379</v>
      </c>
      <c r="U43" s="127">
        <f t="shared" si="9"/>
        <v>8.8042896043790932</v>
      </c>
      <c r="V43" s="151">
        <f t="shared" si="9"/>
        <v>3.9479909461924643</v>
      </c>
    </row>
    <row r="44" spans="1:22" x14ac:dyDescent="0.3">
      <c r="A44" s="37">
        <v>2030</v>
      </c>
      <c r="B44" s="150">
        <f>B76</f>
        <v>771.04027068750042</v>
      </c>
      <c r="C44" s="126">
        <f>C76</f>
        <v>0.44197525198505405</v>
      </c>
      <c r="D44" s="127">
        <f t="shared" ref="D44:N44" si="10">D76</f>
        <v>0.49691915899599309</v>
      </c>
      <c r="E44" s="127">
        <f t="shared" si="10"/>
        <v>0.31107947351781678</v>
      </c>
      <c r="F44" s="127">
        <f t="shared" si="10"/>
        <v>0.37167937095635256</v>
      </c>
      <c r="G44" s="127">
        <f t="shared" si="10"/>
        <v>0.33289543659568971</v>
      </c>
      <c r="H44" s="151">
        <f t="shared" si="10"/>
        <v>0.39821727804263607</v>
      </c>
      <c r="I44" s="127">
        <f t="shared" si="10"/>
        <v>441.97525198505406</v>
      </c>
      <c r="J44" s="127">
        <f t="shared" si="10"/>
        <v>496.91915899599309</v>
      </c>
      <c r="K44" s="127">
        <f t="shared" si="10"/>
        <v>311.07947351781678</v>
      </c>
      <c r="L44" s="127">
        <f t="shared" si="10"/>
        <v>371.67937095635256</v>
      </c>
      <c r="M44" s="127">
        <f t="shared" si="10"/>
        <v>332.89543659568972</v>
      </c>
      <c r="N44" s="151">
        <f t="shared" si="10"/>
        <v>398.21727804263605</v>
      </c>
      <c r="O44" s="27"/>
      <c r="P44" s="150">
        <f>P76</f>
        <v>4.5045226144701047</v>
      </c>
      <c r="Q44" s="127">
        <f>Q76</f>
        <v>2.9595093406099036</v>
      </c>
      <c r="R44" s="127">
        <f t="shared" ref="R44:V44" si="11">R76</f>
        <v>2.9928559247294517</v>
      </c>
      <c r="S44" s="127">
        <f t="shared" si="11"/>
        <v>1.7506956662762811</v>
      </c>
      <c r="T44" s="127">
        <f t="shared" si="11"/>
        <v>2.1758646138005204</v>
      </c>
      <c r="U44" s="127">
        <f t="shared" si="11"/>
        <v>8.1615764632594239</v>
      </c>
      <c r="V44" s="151">
        <f t="shared" si="11"/>
        <v>3.6597876071204158</v>
      </c>
    </row>
    <row r="45" spans="1:22" x14ac:dyDescent="0.3">
      <c r="A45" s="37">
        <v>2035</v>
      </c>
      <c r="B45" s="150">
        <f>B81</f>
        <v>705.50184767906296</v>
      </c>
      <c r="C45" s="126">
        <f>C81</f>
        <v>0.40440735556632451</v>
      </c>
      <c r="D45" s="127">
        <f t="shared" ref="D45:N45" si="12">D81</f>
        <v>0.45468103048133374</v>
      </c>
      <c r="E45" s="127">
        <f t="shared" si="12"/>
        <v>0.28463771826880241</v>
      </c>
      <c r="F45" s="127">
        <f t="shared" si="12"/>
        <v>0.34008662442506266</v>
      </c>
      <c r="G45" s="127">
        <f t="shared" si="12"/>
        <v>0.30459932448505611</v>
      </c>
      <c r="H45" s="151">
        <f t="shared" si="12"/>
        <v>0.36436880940901206</v>
      </c>
      <c r="I45" s="127">
        <f t="shared" si="12"/>
        <v>404.4073555663245</v>
      </c>
      <c r="J45" s="127">
        <f t="shared" si="12"/>
        <v>454.68103048133372</v>
      </c>
      <c r="K45" s="127">
        <f t="shared" si="12"/>
        <v>284.63771826880242</v>
      </c>
      <c r="L45" s="127">
        <f t="shared" si="12"/>
        <v>340.08662442506267</v>
      </c>
      <c r="M45" s="127">
        <f t="shared" si="12"/>
        <v>304.59932448505612</v>
      </c>
      <c r="N45" s="151">
        <f t="shared" si="12"/>
        <v>364.36880940901204</v>
      </c>
      <c r="O45" s="27"/>
      <c r="P45" s="150">
        <f>P81</f>
        <v>4.175692463613788</v>
      </c>
      <c r="Q45" s="127">
        <f>Q81</f>
        <v>2.7434651587453813</v>
      </c>
      <c r="R45" s="127">
        <f t="shared" ref="R45:V45" si="13">R81</f>
        <v>2.7743774422242025</v>
      </c>
      <c r="S45" s="127">
        <f t="shared" si="13"/>
        <v>1.6228948826381131</v>
      </c>
      <c r="T45" s="127">
        <f t="shared" si="13"/>
        <v>2.0170264969930831</v>
      </c>
      <c r="U45" s="127">
        <f t="shared" si="13"/>
        <v>7.5657813814414885</v>
      </c>
      <c r="V45" s="151">
        <f t="shared" si="13"/>
        <v>3.3926231118006265</v>
      </c>
    </row>
    <row r="46" spans="1:22" x14ac:dyDescent="0.3">
      <c r="A46" s="37">
        <v>2040</v>
      </c>
      <c r="B46" s="150">
        <f>B86</f>
        <v>645.53419062634271</v>
      </c>
      <c r="C46" s="126">
        <f>C86</f>
        <v>0.37003273034318696</v>
      </c>
      <c r="D46" s="127">
        <f t="shared" ref="D46:N46" si="14">D86</f>
        <v>0.41603314289042043</v>
      </c>
      <c r="E46" s="127">
        <f t="shared" si="14"/>
        <v>0.26044351221595424</v>
      </c>
      <c r="F46" s="127">
        <f t="shared" si="14"/>
        <v>0.31117926134893237</v>
      </c>
      <c r="G46" s="127">
        <f t="shared" si="14"/>
        <v>0.27870838190382641</v>
      </c>
      <c r="H46" s="151">
        <f t="shared" si="14"/>
        <v>0.33339746060924608</v>
      </c>
      <c r="I46" s="127">
        <f t="shared" si="14"/>
        <v>370.03273034318693</v>
      </c>
      <c r="J46" s="127">
        <f t="shared" si="14"/>
        <v>416.03314289042044</v>
      </c>
      <c r="K46" s="127">
        <f t="shared" si="14"/>
        <v>260.44351221595423</v>
      </c>
      <c r="L46" s="127">
        <f t="shared" si="14"/>
        <v>311.17926134893236</v>
      </c>
      <c r="M46" s="127">
        <f t="shared" si="14"/>
        <v>278.70838190382642</v>
      </c>
      <c r="N46" s="151">
        <f t="shared" si="14"/>
        <v>333.39746060924608</v>
      </c>
      <c r="O46" s="27"/>
      <c r="P46" s="150">
        <f>P86</f>
        <v>3.8708669137699827</v>
      </c>
      <c r="Q46" s="127">
        <f>Q86</f>
        <v>2.5431922021569693</v>
      </c>
      <c r="R46" s="127">
        <f t="shared" ref="R46:V46" si="15">R86</f>
        <v>2.5718478889418366</v>
      </c>
      <c r="S46" s="127">
        <f t="shared" si="15"/>
        <v>1.5044235562055313</v>
      </c>
      <c r="T46" s="127">
        <f t="shared" si="15"/>
        <v>1.8697835627125887</v>
      </c>
      <c r="U46" s="127">
        <f t="shared" si="15"/>
        <v>7.0134793405962617</v>
      </c>
      <c r="V46" s="151">
        <f t="shared" si="15"/>
        <v>3.1449616246391816</v>
      </c>
    </row>
    <row r="47" spans="1:22" x14ac:dyDescent="0.3">
      <c r="A47" s="37">
        <v>2045</v>
      </c>
      <c r="B47" s="150">
        <f>B91</f>
        <v>590.66378442310361</v>
      </c>
      <c r="C47" s="126">
        <f>C91</f>
        <v>0.33857994826401611</v>
      </c>
      <c r="D47" s="127">
        <f t="shared" ref="D47:N47" si="16">D91</f>
        <v>0.38067032574473469</v>
      </c>
      <c r="E47" s="127">
        <f t="shared" si="16"/>
        <v>0.23830581367759815</v>
      </c>
      <c r="F47" s="127">
        <f t="shared" si="16"/>
        <v>0.28472902413427315</v>
      </c>
      <c r="G47" s="127">
        <f t="shared" si="16"/>
        <v>0.25501816944200117</v>
      </c>
      <c r="H47" s="151">
        <f t="shared" si="16"/>
        <v>0.30505867645746021</v>
      </c>
      <c r="I47" s="127">
        <f t="shared" si="16"/>
        <v>338.57994826401608</v>
      </c>
      <c r="J47" s="127">
        <f t="shared" si="16"/>
        <v>380.67032574473467</v>
      </c>
      <c r="K47" s="127">
        <f t="shared" si="16"/>
        <v>238.30581367759814</v>
      </c>
      <c r="L47" s="127">
        <f t="shared" si="16"/>
        <v>284.72902413427312</v>
      </c>
      <c r="M47" s="127">
        <f t="shared" si="16"/>
        <v>255.01816944200118</v>
      </c>
      <c r="N47" s="151">
        <f t="shared" si="16"/>
        <v>305.05867645746019</v>
      </c>
      <c r="O47" s="27"/>
      <c r="P47" s="150">
        <f>P91</f>
        <v>3.5882936290647751</v>
      </c>
      <c r="Q47" s="127">
        <f>Q91</f>
        <v>2.3575391713995111</v>
      </c>
      <c r="R47" s="127">
        <f t="shared" ref="R47:V47" si="17">R91</f>
        <v>2.3841029930490829</v>
      </c>
      <c r="S47" s="127">
        <f t="shared" si="17"/>
        <v>1.3946006366025279</v>
      </c>
      <c r="T47" s="127">
        <f t="shared" si="17"/>
        <v>1.73328936263457</v>
      </c>
      <c r="U47" s="127">
        <f t="shared" si="17"/>
        <v>6.5014953487327363</v>
      </c>
      <c r="V47" s="151">
        <f t="shared" si="17"/>
        <v>2.9153794260405221</v>
      </c>
    </row>
    <row r="48" spans="1:22" x14ac:dyDescent="0.3">
      <c r="A48" s="38">
        <v>2050</v>
      </c>
      <c r="B48" s="152">
        <f>B96</f>
        <v>540.45736274713988</v>
      </c>
      <c r="C48" s="153">
        <f>C96</f>
        <v>0.3098006526615748</v>
      </c>
      <c r="D48" s="154">
        <f t="shared" ref="D48:N48" si="18">D96</f>
        <v>0.34831334805643233</v>
      </c>
      <c r="E48" s="154">
        <f t="shared" si="18"/>
        <v>0.21804981951500235</v>
      </c>
      <c r="F48" s="154">
        <f t="shared" si="18"/>
        <v>0.26052705708285995</v>
      </c>
      <c r="G48" s="154">
        <f t="shared" si="18"/>
        <v>0.23334162503943109</v>
      </c>
      <c r="H48" s="155">
        <f t="shared" si="18"/>
        <v>0.27912868895857612</v>
      </c>
      <c r="I48" s="154">
        <f t="shared" si="18"/>
        <v>309.80065266157482</v>
      </c>
      <c r="J48" s="154">
        <f t="shared" si="18"/>
        <v>348.31334805643235</v>
      </c>
      <c r="K48" s="154">
        <f t="shared" si="18"/>
        <v>218.04981951500235</v>
      </c>
      <c r="L48" s="154">
        <f t="shared" si="18"/>
        <v>260.52705708285993</v>
      </c>
      <c r="M48" s="154">
        <f t="shared" si="18"/>
        <v>233.34162503943111</v>
      </c>
      <c r="N48" s="155">
        <f t="shared" si="18"/>
        <v>279.12868895857611</v>
      </c>
      <c r="O48" s="156"/>
      <c r="P48" s="152">
        <f>P96</f>
        <v>3.3263481941430477</v>
      </c>
      <c r="Q48" s="154">
        <f>Q96</f>
        <v>2.1854388118873476</v>
      </c>
      <c r="R48" s="154">
        <f t="shared" ref="R48:V48" si="19">R96</f>
        <v>2.2100634745565011</v>
      </c>
      <c r="S48" s="154">
        <f t="shared" si="19"/>
        <v>1.2927947901305439</v>
      </c>
      <c r="T48" s="154">
        <f t="shared" si="19"/>
        <v>1.6067592391622472</v>
      </c>
      <c r="U48" s="154">
        <f t="shared" si="19"/>
        <v>6.0268861882752489</v>
      </c>
      <c r="V48" s="155">
        <f t="shared" si="19"/>
        <v>2.702556727939565</v>
      </c>
    </row>
    <row r="49" spans="1:28" x14ac:dyDescent="0.3">
      <c r="I49" s="57"/>
      <c r="J49" s="57"/>
    </row>
    <row r="50" spans="1:28" x14ac:dyDescent="0.3">
      <c r="I50" s="57"/>
      <c r="J50" s="57"/>
    </row>
    <row r="51" spans="1:28" x14ac:dyDescent="0.3">
      <c r="I51" s="57"/>
      <c r="J51" s="57"/>
    </row>
    <row r="52" spans="1:28" x14ac:dyDescent="0.3">
      <c r="I52" s="57"/>
      <c r="J52" s="57"/>
    </row>
    <row r="53" spans="1:28" x14ac:dyDescent="0.3">
      <c r="A53" s="143" t="s">
        <v>120</v>
      </c>
      <c r="B53" s="143"/>
      <c r="C53" s="143"/>
      <c r="D53" s="143"/>
      <c r="E53" s="143"/>
      <c r="F53" s="143"/>
      <c r="G53" s="143"/>
      <c r="H53" s="143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8" s="41" customFormat="1" ht="43.2" x14ac:dyDescent="0.3">
      <c r="A54" s="69"/>
      <c r="B54" s="146" t="s">
        <v>114</v>
      </c>
      <c r="C54" s="187" t="s">
        <v>115</v>
      </c>
      <c r="D54" s="185"/>
      <c r="E54" s="185"/>
      <c r="F54" s="185"/>
      <c r="G54" s="185"/>
      <c r="H54" s="186"/>
      <c r="I54" s="187" t="s">
        <v>116</v>
      </c>
      <c r="J54" s="185"/>
      <c r="K54" s="185"/>
      <c r="L54" s="185"/>
      <c r="M54" s="185"/>
      <c r="N54" s="186"/>
      <c r="P54" s="146" t="s">
        <v>117</v>
      </c>
      <c r="Q54" s="185" t="s">
        <v>118</v>
      </c>
      <c r="R54" s="185"/>
      <c r="S54" s="185"/>
      <c r="T54" s="185"/>
      <c r="U54" s="185"/>
      <c r="V54" s="186"/>
      <c r="W54"/>
      <c r="X54"/>
      <c r="Y54"/>
      <c r="Z54"/>
      <c r="AA54"/>
      <c r="AB54"/>
    </row>
    <row r="55" spans="1:28" x14ac:dyDescent="0.3">
      <c r="A55" s="29" t="s">
        <v>2</v>
      </c>
      <c r="B55" s="54"/>
      <c r="C55" s="2" t="s">
        <v>73</v>
      </c>
      <c r="D55" s="3" t="s">
        <v>69</v>
      </c>
      <c r="E55" s="3" t="s">
        <v>119</v>
      </c>
      <c r="F55" s="3" t="s">
        <v>72</v>
      </c>
      <c r="G55" s="3" t="s">
        <v>71</v>
      </c>
      <c r="H55" s="4" t="s">
        <v>70</v>
      </c>
      <c r="I55" s="3" t="s">
        <v>73</v>
      </c>
      <c r="J55" s="3" t="s">
        <v>69</v>
      </c>
      <c r="K55" s="3" t="s">
        <v>119</v>
      </c>
      <c r="L55" s="3" t="s">
        <v>72</v>
      </c>
      <c r="M55" s="3" t="s">
        <v>71</v>
      </c>
      <c r="N55" s="4" t="s">
        <v>70</v>
      </c>
      <c r="P55" s="54"/>
      <c r="Q55" s="2" t="s">
        <v>73</v>
      </c>
      <c r="R55" s="3" t="s">
        <v>69</v>
      </c>
      <c r="S55" s="3" t="s">
        <v>119</v>
      </c>
      <c r="T55" s="3" t="s">
        <v>72</v>
      </c>
      <c r="U55" s="3" t="s">
        <v>71</v>
      </c>
      <c r="V55" s="4" t="s">
        <v>70</v>
      </c>
    </row>
    <row r="56" spans="1:28" x14ac:dyDescent="0.3">
      <c r="A56" s="29">
        <v>2010</v>
      </c>
      <c r="B56" s="157">
        <f>C7</f>
        <v>1100</v>
      </c>
      <c r="C56" s="158">
        <f t="shared" ref="C56:H63" si="20">C$64*(1+$J$7)^(2018-$A56)</f>
        <v>0.62897885859322278</v>
      </c>
      <c r="D56" s="57">
        <f t="shared" si="20"/>
        <v>0.70717001468890672</v>
      </c>
      <c r="E56" s="57">
        <f t="shared" si="20"/>
        <v>0.44269992789468143</v>
      </c>
      <c r="F56" s="57">
        <f t="shared" si="20"/>
        <v>0.52894017358845058</v>
      </c>
      <c r="G56" s="57">
        <f t="shared" si="20"/>
        <v>0.47374641634443831</v>
      </c>
      <c r="H56" s="58">
        <f t="shared" si="20"/>
        <v>0.56670650198266581</v>
      </c>
      <c r="I56" s="57">
        <f>C56*1000</f>
        <v>628.97885859322275</v>
      </c>
      <c r="J56" s="57">
        <f t="shared" ref="J56:N71" si="21">D56*1000</f>
        <v>707.17001468890669</v>
      </c>
      <c r="K56" s="57">
        <f t="shared" si="21"/>
        <v>442.69992789468142</v>
      </c>
      <c r="L56" s="57">
        <f t="shared" si="21"/>
        <v>528.94017358845053</v>
      </c>
      <c r="M56" s="57">
        <f t="shared" si="21"/>
        <v>473.74641634443833</v>
      </c>
      <c r="N56" s="58">
        <f>H56*1000</f>
        <v>566.70650198266583</v>
      </c>
      <c r="P56" s="157">
        <f>C6</f>
        <v>6.1</v>
      </c>
      <c r="Q56" s="57">
        <f t="shared" ref="Q56:V63" si="22">Q$64*(1+$J$6)^(2018-$A56)</f>
        <v>4.0004989155213817</v>
      </c>
      <c r="R56" s="57">
        <f t="shared" si="22"/>
        <v>4.0455749596399322</v>
      </c>
      <c r="S56" s="57">
        <f t="shared" si="22"/>
        <v>2.366492316223916</v>
      </c>
      <c r="T56" s="57">
        <f t="shared" si="22"/>
        <v>2.9412118787354382</v>
      </c>
      <c r="U56" s="57">
        <f t="shared" si="22"/>
        <v>11.032361798015302</v>
      </c>
      <c r="V56" s="58">
        <f t="shared" si="22"/>
        <v>4.9470958420109472</v>
      </c>
    </row>
    <row r="57" spans="1:28" x14ac:dyDescent="0.3">
      <c r="A57" s="29">
        <v>2011</v>
      </c>
      <c r="B57" s="157">
        <f t="shared" ref="B57:B96" si="23">B$56*L$7^(A57-2010)</f>
        <v>1080.6297111112146</v>
      </c>
      <c r="C57" s="158">
        <f t="shared" si="20"/>
        <v>0.61809461205137117</v>
      </c>
      <c r="D57" s="57">
        <f t="shared" si="20"/>
        <v>0.69493269910711741</v>
      </c>
      <c r="E57" s="57">
        <f t="shared" si="20"/>
        <v>0.43503916935974019</v>
      </c>
      <c r="F57" s="57">
        <f t="shared" si="20"/>
        <v>0.51978705949475457</v>
      </c>
      <c r="G57" s="57">
        <f t="shared" si="20"/>
        <v>0.46554840980834539</v>
      </c>
      <c r="H57" s="58">
        <f t="shared" si="20"/>
        <v>0.55689985554267996</v>
      </c>
      <c r="I57" s="57">
        <f t="shared" ref="I57:N96" si="24">C57*1000</f>
        <v>618.0946120513712</v>
      </c>
      <c r="J57" s="57">
        <f t="shared" si="21"/>
        <v>694.9326991071174</v>
      </c>
      <c r="K57" s="57">
        <f t="shared" si="21"/>
        <v>435.03916935974019</v>
      </c>
      <c r="L57" s="57">
        <f t="shared" si="21"/>
        <v>519.78705949475454</v>
      </c>
      <c r="M57" s="57">
        <f t="shared" si="21"/>
        <v>465.54840980834541</v>
      </c>
      <c r="N57" s="58">
        <f t="shared" si="21"/>
        <v>556.89985554267992</v>
      </c>
      <c r="P57" s="54">
        <f t="shared" ref="P57:P96" si="25">P$56*L$6^(A57-2010)</f>
        <v>6.0082193803225321</v>
      </c>
      <c r="Q57" s="57">
        <f t="shared" si="22"/>
        <v>3.9411996134242226</v>
      </c>
      <c r="R57" s="57">
        <f t="shared" si="22"/>
        <v>3.9856074963923827</v>
      </c>
      <c r="S57" s="57">
        <f t="shared" si="22"/>
        <v>2.3314138558284134</v>
      </c>
      <c r="T57" s="57">
        <f t="shared" si="22"/>
        <v>2.8976143636724565</v>
      </c>
      <c r="U57" s="57">
        <f t="shared" si="22"/>
        <v>10.868829356457221</v>
      </c>
      <c r="V57" s="58">
        <f t="shared" si="22"/>
        <v>4.8737651557555877</v>
      </c>
    </row>
    <row r="58" spans="1:28" x14ac:dyDescent="0.3">
      <c r="A58" s="29">
        <v>2012</v>
      </c>
      <c r="B58" s="157">
        <f t="shared" si="23"/>
        <v>1061.6005204875519</v>
      </c>
      <c r="C58" s="158">
        <f t="shared" si="20"/>
        <v>0.60739871337076368</v>
      </c>
      <c r="D58" s="57">
        <f t="shared" si="20"/>
        <v>0.68290714574592259</v>
      </c>
      <c r="E58" s="57">
        <f t="shared" si="20"/>
        <v>0.42751097741817917</v>
      </c>
      <c r="F58" s="57">
        <f t="shared" si="20"/>
        <v>0.51079233665548684</v>
      </c>
      <c r="G58" s="57">
        <f t="shared" si="20"/>
        <v>0.45749226674360993</v>
      </c>
      <c r="H58" s="58">
        <f t="shared" si="20"/>
        <v>0.54726290949268852</v>
      </c>
      <c r="I58" s="57">
        <f t="shared" si="24"/>
        <v>607.39871337076363</v>
      </c>
      <c r="J58" s="57">
        <f t="shared" si="21"/>
        <v>682.90714574592255</v>
      </c>
      <c r="K58" s="57">
        <f t="shared" si="21"/>
        <v>427.51097741817915</v>
      </c>
      <c r="L58" s="57">
        <f t="shared" si="21"/>
        <v>510.79233665548685</v>
      </c>
      <c r="M58" s="57">
        <f t="shared" si="21"/>
        <v>457.49226674360995</v>
      </c>
      <c r="N58" s="58">
        <f t="shared" si="21"/>
        <v>547.26290949268855</v>
      </c>
      <c r="P58" s="54">
        <f t="shared" si="25"/>
        <v>5.9178196921447999</v>
      </c>
      <c r="Q58" s="57">
        <f t="shared" si="22"/>
        <v>3.8827793034986571</v>
      </c>
      <c r="R58" s="57">
        <f t="shared" si="22"/>
        <v>3.9265289294535712</v>
      </c>
      <c r="S58" s="57">
        <f t="shared" si="22"/>
        <v>2.2968553626330084</v>
      </c>
      <c r="T58" s="57">
        <f t="shared" si="22"/>
        <v>2.8546630935581674</v>
      </c>
      <c r="U58" s="57">
        <f t="shared" si="22"/>
        <v>10.70772095246531</v>
      </c>
      <c r="V58" s="58">
        <f t="shared" si="22"/>
        <v>4.8015214485518598</v>
      </c>
    </row>
    <row r="59" spans="1:28" x14ac:dyDescent="0.3">
      <c r="A59" s="29">
        <v>2013</v>
      </c>
      <c r="B59" s="157">
        <f t="shared" si="23"/>
        <v>1042.906421609071</v>
      </c>
      <c r="C59" s="158">
        <f t="shared" si="20"/>
        <v>0.59688790326131536</v>
      </c>
      <c r="D59" s="57">
        <f t="shared" si="20"/>
        <v>0.67108969013840758</v>
      </c>
      <c r="E59" s="57">
        <f t="shared" si="20"/>
        <v>0.42011305805412508</v>
      </c>
      <c r="F59" s="57">
        <f t="shared" si="20"/>
        <v>0.50195326416856501</v>
      </c>
      <c r="G59" s="57">
        <f t="shared" si="20"/>
        <v>0.44957553225532348</v>
      </c>
      <c r="H59" s="58">
        <f t="shared" si="20"/>
        <v>0.53779272723020044</v>
      </c>
      <c r="I59" s="57">
        <f t="shared" si="24"/>
        <v>596.88790326131539</v>
      </c>
      <c r="J59" s="57">
        <f t="shared" si="21"/>
        <v>671.0896901384076</v>
      </c>
      <c r="K59" s="57">
        <f t="shared" si="21"/>
        <v>420.11305805412508</v>
      </c>
      <c r="L59" s="57">
        <f t="shared" si="21"/>
        <v>501.953264168565</v>
      </c>
      <c r="M59" s="57">
        <f t="shared" si="21"/>
        <v>449.57553225532348</v>
      </c>
      <c r="N59" s="58">
        <f t="shared" si="21"/>
        <v>537.7927272302004</v>
      </c>
      <c r="P59" s="54">
        <f t="shared" si="25"/>
        <v>5.8287801579670013</v>
      </c>
      <c r="Q59" s="57">
        <f t="shared" si="22"/>
        <v>3.8252249564642313</v>
      </c>
      <c r="R59" s="57">
        <f t="shared" si="22"/>
        <v>3.8683260827342507</v>
      </c>
      <c r="S59" s="57">
        <f t="shared" si="22"/>
        <v>2.2628091291760244</v>
      </c>
      <c r="T59" s="57">
        <f t="shared" si="22"/>
        <v>2.8123484891187727</v>
      </c>
      <c r="U59" s="57">
        <f t="shared" si="22"/>
        <v>10.549000654587275</v>
      </c>
      <c r="V59" s="58">
        <f t="shared" si="22"/>
        <v>4.7303486081346406</v>
      </c>
    </row>
    <row r="60" spans="1:28" x14ac:dyDescent="0.3">
      <c r="A60" s="29">
        <v>2014</v>
      </c>
      <c r="B60" s="157">
        <f t="shared" si="23"/>
        <v>1024.5415137267646</v>
      </c>
      <c r="C60" s="158">
        <f t="shared" si="20"/>
        <v>0.58655897883375108</v>
      </c>
      <c r="D60" s="57">
        <f t="shared" si="20"/>
        <v>0.65947673122990291</v>
      </c>
      <c r="E60" s="57">
        <f t="shared" si="20"/>
        <v>0.41284315694880103</v>
      </c>
      <c r="F60" s="57">
        <f t="shared" si="20"/>
        <v>0.49326714856220383</v>
      </c>
      <c r="G60" s="57">
        <f t="shared" si="20"/>
        <v>0.44179579392962604</v>
      </c>
      <c r="H60" s="58">
        <f t="shared" si="20"/>
        <v>0.52848642296954507</v>
      </c>
      <c r="I60" s="57">
        <f t="shared" si="24"/>
        <v>586.5589788337511</v>
      </c>
      <c r="J60" s="57">
        <f t="shared" si="21"/>
        <v>659.47673122990295</v>
      </c>
      <c r="K60" s="57">
        <f t="shared" si="21"/>
        <v>412.84315694880104</v>
      </c>
      <c r="L60" s="57">
        <f t="shared" si="21"/>
        <v>493.26714856220383</v>
      </c>
      <c r="M60" s="57">
        <f t="shared" si="21"/>
        <v>441.79579392962603</v>
      </c>
      <c r="N60" s="58">
        <f t="shared" si="21"/>
        <v>528.48642296954506</v>
      </c>
      <c r="P60" s="54">
        <f t="shared" si="25"/>
        <v>5.7410803129076688</v>
      </c>
      <c r="Q60" s="57">
        <f t="shared" si="22"/>
        <v>3.7685237361732118</v>
      </c>
      <c r="R60" s="57">
        <f t="shared" si="22"/>
        <v>3.8109859754540367</v>
      </c>
      <c r="S60" s="57">
        <f t="shared" si="22"/>
        <v>2.2292675622433085</v>
      </c>
      <c r="T60" s="57">
        <f t="shared" si="22"/>
        <v>2.7706611130738259</v>
      </c>
      <c r="U60" s="57">
        <f t="shared" si="22"/>
        <v>10.392633063981899</v>
      </c>
      <c r="V60" s="58">
        <f t="shared" si="22"/>
        <v>4.6602307610705349</v>
      </c>
    </row>
    <row r="61" spans="1:28" x14ac:dyDescent="0.3">
      <c r="A61" s="29">
        <v>2015</v>
      </c>
      <c r="B61" s="157">
        <f t="shared" si="23"/>
        <v>1006.5</v>
      </c>
      <c r="C61" s="158">
        <f t="shared" si="20"/>
        <v>0.57640879262360989</v>
      </c>
      <c r="D61" s="57">
        <f t="shared" si="20"/>
        <v>0.64806473028065825</v>
      </c>
      <c r="E61" s="57">
        <f t="shared" si="20"/>
        <v>0.40569905879358281</v>
      </c>
      <c r="F61" s="57">
        <f t="shared" si="20"/>
        <v>0.48473134297415094</v>
      </c>
      <c r="G61" s="57">
        <f t="shared" si="20"/>
        <v>0.43415068109858734</v>
      </c>
      <c r="H61" s="58">
        <f t="shared" si="20"/>
        <v>0.51934116086250526</v>
      </c>
      <c r="I61" s="57">
        <f t="shared" si="24"/>
        <v>576.40879262360988</v>
      </c>
      <c r="J61" s="57">
        <f t="shared" si="21"/>
        <v>648.0647302806583</v>
      </c>
      <c r="K61" s="57">
        <f t="shared" si="21"/>
        <v>405.69905879358282</v>
      </c>
      <c r="L61" s="57">
        <f t="shared" si="21"/>
        <v>484.73134297415095</v>
      </c>
      <c r="M61" s="57">
        <f t="shared" si="21"/>
        <v>434.15068109858737</v>
      </c>
      <c r="N61" s="58">
        <f t="shared" si="21"/>
        <v>519.34116086250526</v>
      </c>
      <c r="P61" s="54">
        <f t="shared" si="25"/>
        <v>5.6547000000000009</v>
      </c>
      <c r="Q61" s="57">
        <f t="shared" si="22"/>
        <v>3.7126629967477833</v>
      </c>
      <c r="R61" s="57">
        <f t="shared" si="22"/>
        <v>3.7544958192463498</v>
      </c>
      <c r="S61" s="57">
        <f t="shared" si="22"/>
        <v>2.1962231811747452</v>
      </c>
      <c r="T61" s="57">
        <f t="shared" si="22"/>
        <v>2.7295916680314689</v>
      </c>
      <c r="U61" s="57">
        <f t="shared" si="22"/>
        <v>10.238583306524168</v>
      </c>
      <c r="V61" s="58">
        <f t="shared" si="22"/>
        <v>4.5911522692176812</v>
      </c>
    </row>
    <row r="62" spans="1:28" x14ac:dyDescent="0.3">
      <c r="A62" s="29">
        <v>2016</v>
      </c>
      <c r="B62" s="157">
        <f t="shared" si="23"/>
        <v>988.77618566676142</v>
      </c>
      <c r="C62" s="158">
        <f t="shared" si="20"/>
        <v>0.56643425163213945</v>
      </c>
      <c r="D62" s="57">
        <f t="shared" si="20"/>
        <v>0.63685020978750595</v>
      </c>
      <c r="E62" s="57">
        <f t="shared" si="20"/>
        <v>0.39867858661494276</v>
      </c>
      <c r="F62" s="57">
        <f t="shared" si="20"/>
        <v>0.47634324634512643</v>
      </c>
      <c r="G62" s="57">
        <f t="shared" si="20"/>
        <v>0.42663786411780891</v>
      </c>
      <c r="H62" s="58">
        <f t="shared" si="20"/>
        <v>0.5103541541341684</v>
      </c>
      <c r="I62" s="57">
        <f t="shared" si="24"/>
        <v>566.43425163213942</v>
      </c>
      <c r="J62" s="57">
        <f t="shared" si="21"/>
        <v>636.85020978750595</v>
      </c>
      <c r="K62" s="57">
        <f t="shared" si="21"/>
        <v>398.67858661494279</v>
      </c>
      <c r="L62" s="57">
        <f t="shared" si="21"/>
        <v>476.34324634512643</v>
      </c>
      <c r="M62" s="57">
        <f t="shared" si="21"/>
        <v>426.63786411780893</v>
      </c>
      <c r="N62" s="58">
        <f t="shared" si="21"/>
        <v>510.35415413416843</v>
      </c>
      <c r="P62" s="54">
        <f t="shared" si="25"/>
        <v>5.5696193655589896</v>
      </c>
      <c r="Q62" s="57">
        <f t="shared" si="22"/>
        <v>3.6576302797596836</v>
      </c>
      <c r="R62" s="57">
        <f t="shared" si="22"/>
        <v>3.6988430153062715</v>
      </c>
      <c r="S62" s="57">
        <f t="shared" si="22"/>
        <v>2.1636686161958694</v>
      </c>
      <c r="T62" s="57">
        <f t="shared" si="22"/>
        <v>2.689130994414866</v>
      </c>
      <c r="U62" s="57">
        <f t="shared" si="22"/>
        <v>10.086817025027408</v>
      </c>
      <c r="V62" s="58">
        <f t="shared" si="22"/>
        <v>4.5230977262380305</v>
      </c>
    </row>
    <row r="63" spans="1:28" x14ac:dyDescent="0.3">
      <c r="A63" s="29">
        <v>2017</v>
      </c>
      <c r="B63" s="157">
        <f t="shared" si="23"/>
        <v>971.36447624611014</v>
      </c>
      <c r="C63" s="158">
        <f t="shared" si="20"/>
        <v>0.55663231638378696</v>
      </c>
      <c r="D63" s="57">
        <f t="shared" si="20"/>
        <v>0.62582975242418459</v>
      </c>
      <c r="E63" s="57">
        <f t="shared" si="20"/>
        <v>0.3917796011110749</v>
      </c>
      <c r="F63" s="57">
        <f t="shared" si="20"/>
        <v>0.46810030262621938</v>
      </c>
      <c r="G63" s="57">
        <f t="shared" si="20"/>
        <v>0.41925505365652693</v>
      </c>
      <c r="H63" s="58">
        <f t="shared" si="20"/>
        <v>0.50152266423373137</v>
      </c>
      <c r="I63" s="57">
        <f t="shared" si="24"/>
        <v>556.63231638378693</v>
      </c>
      <c r="J63" s="57">
        <f t="shared" si="21"/>
        <v>625.82975242418456</v>
      </c>
      <c r="K63" s="57">
        <f t="shared" si="21"/>
        <v>391.7796011110749</v>
      </c>
      <c r="L63" s="57">
        <f t="shared" si="21"/>
        <v>468.10030262621939</v>
      </c>
      <c r="M63" s="57">
        <f t="shared" si="21"/>
        <v>419.25505365652691</v>
      </c>
      <c r="N63" s="58">
        <f t="shared" si="21"/>
        <v>501.52266423373135</v>
      </c>
      <c r="P63" s="54">
        <f t="shared" si="25"/>
        <v>5.4858188546182305</v>
      </c>
      <c r="Q63" s="57">
        <f t="shared" si="22"/>
        <v>3.6034133114516402</v>
      </c>
      <c r="R63" s="57">
        <f t="shared" si="22"/>
        <v>3.6440151515806729</v>
      </c>
      <c r="S63" s="57">
        <f t="shared" si="22"/>
        <v>2.13159660677421</v>
      </c>
      <c r="T63" s="57">
        <f t="shared" si="22"/>
        <v>2.6492700684193751</v>
      </c>
      <c r="U63" s="57">
        <f t="shared" si="22"/>
        <v>9.9373003715807204</v>
      </c>
      <c r="V63" s="58">
        <f t="shared" si="22"/>
        <v>4.4560519541613237</v>
      </c>
    </row>
    <row r="64" spans="1:28" x14ac:dyDescent="0.3">
      <c r="A64" s="5">
        <v>2018</v>
      </c>
      <c r="B64" s="159">
        <f t="shared" si="23"/>
        <v>954.25937577230013</v>
      </c>
      <c r="C64" s="160">
        <v>0.54700000000000004</v>
      </c>
      <c r="D64" s="160">
        <v>0.61499999999999999</v>
      </c>
      <c r="E64" s="160">
        <v>0.38500000000000001</v>
      </c>
      <c r="F64" s="160">
        <v>0.46</v>
      </c>
      <c r="G64" s="160">
        <v>0.41200000000000003</v>
      </c>
      <c r="H64" s="161">
        <v>0.49284399999999995</v>
      </c>
      <c r="I64" s="160">
        <f t="shared" si="24"/>
        <v>547</v>
      </c>
      <c r="J64" s="160">
        <f t="shared" si="21"/>
        <v>615</v>
      </c>
      <c r="K64" s="160">
        <f t="shared" si="21"/>
        <v>385</v>
      </c>
      <c r="L64" s="160">
        <f t="shared" si="21"/>
        <v>460</v>
      </c>
      <c r="M64" s="160">
        <f t="shared" si="21"/>
        <v>412.00000000000006</v>
      </c>
      <c r="N64" s="161">
        <f t="shared" si="21"/>
        <v>492.84399999999994</v>
      </c>
      <c r="P64" s="54">
        <f t="shared" si="25"/>
        <v>5.4032792064354123</v>
      </c>
      <c r="Q64" s="160">
        <v>3.55</v>
      </c>
      <c r="R64" s="160">
        <v>3.59</v>
      </c>
      <c r="S64" s="160">
        <v>2.1</v>
      </c>
      <c r="T64" s="160">
        <v>2.61</v>
      </c>
      <c r="U64" s="160">
        <v>9.7899999999999991</v>
      </c>
      <c r="V64" s="161">
        <v>4.3899999999999997</v>
      </c>
    </row>
    <row r="65" spans="1:22" x14ac:dyDescent="0.3">
      <c r="A65" s="29">
        <v>2019</v>
      </c>
      <c r="B65" s="157">
        <f t="shared" si="23"/>
        <v>937.45548505998977</v>
      </c>
      <c r="C65" s="158">
        <f t="shared" ref="C65:H80" si="26">C$64*$L$7^($A65-2018)</f>
        <v>0.53736768361621312</v>
      </c>
      <c r="D65" s="57">
        <f t="shared" si="26"/>
        <v>0.60417024757581539</v>
      </c>
      <c r="E65" s="57">
        <f t="shared" si="26"/>
        <v>0.37822039888892511</v>
      </c>
      <c r="F65" s="57">
        <f t="shared" si="26"/>
        <v>0.45189969737378066</v>
      </c>
      <c r="G65" s="57">
        <f t="shared" si="26"/>
        <v>0.40474494634347313</v>
      </c>
      <c r="H65" s="58">
        <f t="shared" si="26"/>
        <v>0.48416533576626852</v>
      </c>
      <c r="I65" s="57">
        <f t="shared" si="24"/>
        <v>537.36768361621307</v>
      </c>
      <c r="J65" s="57">
        <f t="shared" si="21"/>
        <v>604.17024757581544</v>
      </c>
      <c r="K65" s="57">
        <f t="shared" si="21"/>
        <v>378.2203988889251</v>
      </c>
      <c r="L65" s="57">
        <f t="shared" si="21"/>
        <v>451.89969737378067</v>
      </c>
      <c r="M65" s="57">
        <f t="shared" si="21"/>
        <v>404.74494634347315</v>
      </c>
      <c r="N65" s="58">
        <f t="shared" si="21"/>
        <v>484.16533576626853</v>
      </c>
      <c r="P65" s="54">
        <f t="shared" si="25"/>
        <v>5.3219814500654099</v>
      </c>
      <c r="Q65" s="57">
        <f t="shared" ref="Q65:V80" si="27">Q$64*$L$6^($A65-2018)</f>
        <v>3.496586688548359</v>
      </c>
      <c r="R65" s="57">
        <f t="shared" si="27"/>
        <v>3.5359848484193264</v>
      </c>
      <c r="S65" s="57">
        <f t="shared" si="27"/>
        <v>2.0684033932257901</v>
      </c>
      <c r="T65" s="57">
        <f t="shared" si="27"/>
        <v>2.5707299315806247</v>
      </c>
      <c r="U65" s="57">
        <f t="shared" si="27"/>
        <v>9.6426996284192779</v>
      </c>
      <c r="V65" s="58">
        <f t="shared" si="27"/>
        <v>4.3239480458386748</v>
      </c>
    </row>
    <row r="66" spans="1:22" x14ac:dyDescent="0.3">
      <c r="A66" s="29">
        <v>2020</v>
      </c>
      <c r="B66" s="157">
        <f t="shared" si="23"/>
        <v>920.94750000000022</v>
      </c>
      <c r="C66" s="158">
        <f>C$64*$L$7^($A66-2018)</f>
        <v>0.52790498609699177</v>
      </c>
      <c r="D66" s="57">
        <f t="shared" si="26"/>
        <v>0.59353120009076765</v>
      </c>
      <c r="E66" s="57">
        <f t="shared" si="26"/>
        <v>0.37156018217064318</v>
      </c>
      <c r="F66" s="57">
        <f t="shared" si="26"/>
        <v>0.44394203584024899</v>
      </c>
      <c r="G66" s="57">
        <f t="shared" si="26"/>
        <v>0.39761764949170125</v>
      </c>
      <c r="H66" s="58">
        <f t="shared" si="26"/>
        <v>0.4756394971992427</v>
      </c>
      <c r="I66" s="57">
        <f t="shared" si="24"/>
        <v>527.90498609699182</v>
      </c>
      <c r="J66" s="57">
        <f t="shared" si="21"/>
        <v>593.5312000907677</v>
      </c>
      <c r="K66" s="57">
        <f t="shared" si="21"/>
        <v>371.5601821706432</v>
      </c>
      <c r="L66" s="57">
        <f t="shared" si="21"/>
        <v>443.94203584024899</v>
      </c>
      <c r="M66" s="57">
        <f t="shared" si="21"/>
        <v>397.61764949170123</v>
      </c>
      <c r="N66" s="58">
        <f t="shared" si="21"/>
        <v>475.63949719924273</v>
      </c>
      <c r="P66" s="54">
        <f t="shared" si="25"/>
        <v>5.2419069000000027</v>
      </c>
      <c r="Q66" s="57">
        <f t="shared" si="27"/>
        <v>3.4439770339531215</v>
      </c>
      <c r="R66" s="57">
        <f t="shared" si="27"/>
        <v>3.4827824089835793</v>
      </c>
      <c r="S66" s="57">
        <f t="shared" si="27"/>
        <v>2.0372821890990296</v>
      </c>
      <c r="T66" s="57">
        <f t="shared" si="27"/>
        <v>2.5320507207373653</v>
      </c>
      <c r="U66" s="57">
        <f t="shared" si="27"/>
        <v>9.4976155387045225</v>
      </c>
      <c r="V66" s="58">
        <f t="shared" si="27"/>
        <v>4.2588899095927326</v>
      </c>
    </row>
    <row r="67" spans="1:22" x14ac:dyDescent="0.3">
      <c r="A67" s="29">
        <v>2021</v>
      </c>
      <c r="B67" s="157">
        <f t="shared" si="23"/>
        <v>904.73020988508677</v>
      </c>
      <c r="C67" s="158">
        <f t="shared" si="26"/>
        <v>0.5186089205637836</v>
      </c>
      <c r="D67" s="57">
        <f t="shared" si="26"/>
        <v>0.58307949935416248</v>
      </c>
      <c r="E67" s="57">
        <f t="shared" si="26"/>
        <v>0.36501724756317488</v>
      </c>
      <c r="F67" s="57">
        <f t="shared" si="26"/>
        <v>0.43612450358197519</v>
      </c>
      <c r="G67" s="57">
        <f t="shared" si="26"/>
        <v>0.390615859729943</v>
      </c>
      <c r="H67" s="58">
        <f t="shared" si="26"/>
        <v>0.46726379313772815</v>
      </c>
      <c r="I67" s="57">
        <f t="shared" si="24"/>
        <v>518.60892056378361</v>
      </c>
      <c r="J67" s="57">
        <f t="shared" si="21"/>
        <v>583.07949935416252</v>
      </c>
      <c r="K67" s="57">
        <f t="shared" si="21"/>
        <v>365.01724756317486</v>
      </c>
      <c r="L67" s="57">
        <f t="shared" si="21"/>
        <v>436.1245035819752</v>
      </c>
      <c r="M67" s="57">
        <f t="shared" si="21"/>
        <v>390.615859729943</v>
      </c>
      <c r="N67" s="58">
        <f t="shared" si="21"/>
        <v>467.26379313772816</v>
      </c>
      <c r="P67" s="54">
        <f t="shared" si="25"/>
        <v>5.1630371518731843</v>
      </c>
      <c r="Q67" s="57">
        <f t="shared" si="27"/>
        <v>3.3921589443906321</v>
      </c>
      <c r="R67" s="57">
        <f t="shared" si="27"/>
        <v>3.4303804536232025</v>
      </c>
      <c r="S67" s="57">
        <f t="shared" si="27"/>
        <v>2.0066292347099517</v>
      </c>
      <c r="T67" s="57">
        <f t="shared" si="27"/>
        <v>2.4939534774252254</v>
      </c>
      <c r="U67" s="57">
        <f t="shared" si="27"/>
        <v>9.354714384671631</v>
      </c>
      <c r="V67" s="58">
        <f t="shared" si="27"/>
        <v>4.1948106382746122</v>
      </c>
    </row>
    <row r="68" spans="1:22" x14ac:dyDescent="0.3">
      <c r="A68" s="29">
        <v>2022</v>
      </c>
      <c r="B68" s="157">
        <f t="shared" si="23"/>
        <v>888.79849576519086</v>
      </c>
      <c r="C68" s="158">
        <f t="shared" si="26"/>
        <v>0.50947655273503667</v>
      </c>
      <c r="D68" s="57">
        <f t="shared" si="26"/>
        <v>0.5728118463108729</v>
      </c>
      <c r="E68" s="57">
        <f t="shared" si="26"/>
        <v>0.35858952980436759</v>
      </c>
      <c r="F68" s="57">
        <f t="shared" si="26"/>
        <v>0.42844463301301067</v>
      </c>
      <c r="G68" s="57">
        <f t="shared" si="26"/>
        <v>0.38373736695947913</v>
      </c>
      <c r="H68" s="58">
        <f t="shared" si="26"/>
        <v>0.45903557981013954</v>
      </c>
      <c r="I68" s="57">
        <f t="shared" si="24"/>
        <v>509.47655273503665</v>
      </c>
      <c r="J68" s="57">
        <f t="shared" si="21"/>
        <v>572.81184631087285</v>
      </c>
      <c r="K68" s="57">
        <f t="shared" si="21"/>
        <v>358.5895298043676</v>
      </c>
      <c r="L68" s="57">
        <f t="shared" si="21"/>
        <v>428.44463301301067</v>
      </c>
      <c r="M68" s="57">
        <f t="shared" si="21"/>
        <v>383.73736695947912</v>
      </c>
      <c r="N68" s="58">
        <f t="shared" si="21"/>
        <v>459.03557981013955</v>
      </c>
      <c r="P68" s="54">
        <f t="shared" si="25"/>
        <v>5.0853540782311022</v>
      </c>
      <c r="Q68" s="57">
        <f t="shared" si="27"/>
        <v>3.3411205099708563</v>
      </c>
      <c r="R68" s="57">
        <f t="shared" si="27"/>
        <v>3.3787669382522183</v>
      </c>
      <c r="S68" s="57">
        <f t="shared" si="27"/>
        <v>1.9764374847714927</v>
      </c>
      <c r="T68" s="57">
        <f t="shared" si="27"/>
        <v>2.4564294453588551</v>
      </c>
      <c r="U68" s="57">
        <f t="shared" si="27"/>
        <v>9.2139633218632913</v>
      </c>
      <c r="V68" s="58">
        <f t="shared" si="27"/>
        <v>4.1316955038794534</v>
      </c>
    </row>
    <row r="69" spans="1:22" x14ac:dyDescent="0.3">
      <c r="A69" s="29">
        <v>2023</v>
      </c>
      <c r="B69" s="157">
        <f t="shared" si="23"/>
        <v>873.1473288316547</v>
      </c>
      <c r="C69" s="158">
        <f t="shared" si="26"/>
        <v>0.50050500000000009</v>
      </c>
      <c r="D69" s="57">
        <f t="shared" si="26"/>
        <v>0.56272500000000003</v>
      </c>
      <c r="E69" s="57">
        <f t="shared" si="26"/>
        <v>0.352275</v>
      </c>
      <c r="F69" s="57">
        <f t="shared" si="26"/>
        <v>0.42090000000000005</v>
      </c>
      <c r="G69" s="57">
        <f t="shared" si="26"/>
        <v>0.37698000000000004</v>
      </c>
      <c r="H69" s="58">
        <f t="shared" si="26"/>
        <v>0.45095225999999999</v>
      </c>
      <c r="I69" s="57">
        <f t="shared" si="24"/>
        <v>500.50500000000011</v>
      </c>
      <c r="J69" s="57">
        <f t="shared" si="21"/>
        <v>562.72500000000002</v>
      </c>
      <c r="K69" s="57">
        <f t="shared" si="21"/>
        <v>352.27499999999998</v>
      </c>
      <c r="L69" s="57">
        <f t="shared" si="21"/>
        <v>420.90000000000003</v>
      </c>
      <c r="M69" s="57">
        <f t="shared" si="21"/>
        <v>376.98</v>
      </c>
      <c r="N69" s="58">
        <f t="shared" si="21"/>
        <v>450.95225999999997</v>
      </c>
      <c r="P69" s="54">
        <f t="shared" si="25"/>
        <v>5.0088398243656282</v>
      </c>
      <c r="Q69" s="57">
        <f t="shared" si="27"/>
        <v>3.2908500000000003</v>
      </c>
      <c r="R69" s="57">
        <f t="shared" si="27"/>
        <v>3.3279300000000003</v>
      </c>
      <c r="S69" s="57">
        <f t="shared" si="27"/>
        <v>1.9467000000000003</v>
      </c>
      <c r="T69" s="57">
        <f t="shared" si="27"/>
        <v>2.4194700000000005</v>
      </c>
      <c r="U69" s="57">
        <f t="shared" si="27"/>
        <v>9.075330000000001</v>
      </c>
      <c r="V69" s="58">
        <f t="shared" si="27"/>
        <v>4.0695300000000003</v>
      </c>
    </row>
    <row r="70" spans="1:22" x14ac:dyDescent="0.3">
      <c r="A70" s="29">
        <v>2024</v>
      </c>
      <c r="B70" s="157">
        <f t="shared" si="23"/>
        <v>857.77176882989079</v>
      </c>
      <c r="C70" s="158">
        <f t="shared" si="26"/>
        <v>0.49169143050883507</v>
      </c>
      <c r="D70" s="57">
        <f t="shared" si="26"/>
        <v>0.55281577653187119</v>
      </c>
      <c r="E70" s="57">
        <f t="shared" si="26"/>
        <v>0.3460716649833665</v>
      </c>
      <c r="F70" s="57">
        <f t="shared" si="26"/>
        <v>0.41348822309700933</v>
      </c>
      <c r="G70" s="57">
        <f t="shared" si="26"/>
        <v>0.37034162590427794</v>
      </c>
      <c r="H70" s="58">
        <f t="shared" si="26"/>
        <v>0.44301128222613578</v>
      </c>
      <c r="I70" s="57">
        <f t="shared" si="24"/>
        <v>491.69143050883508</v>
      </c>
      <c r="J70" s="57">
        <f t="shared" si="21"/>
        <v>552.81577653187117</v>
      </c>
      <c r="K70" s="57">
        <f t="shared" si="21"/>
        <v>346.07166498336647</v>
      </c>
      <c r="L70" s="57">
        <f t="shared" si="21"/>
        <v>413.48822309700932</v>
      </c>
      <c r="M70" s="57">
        <f t="shared" si="21"/>
        <v>370.34162590427792</v>
      </c>
      <c r="N70" s="58">
        <f t="shared" si="21"/>
        <v>443.01128222613579</v>
      </c>
      <c r="P70" s="54">
        <f t="shared" si="25"/>
        <v>4.9334768042106365</v>
      </c>
      <c r="Q70" s="57">
        <f t="shared" si="27"/>
        <v>3.2413358602843299</v>
      </c>
      <c r="R70" s="57">
        <f t="shared" si="27"/>
        <v>3.2778579544847166</v>
      </c>
      <c r="S70" s="57">
        <f t="shared" si="27"/>
        <v>1.917409945520308</v>
      </c>
      <c r="T70" s="57">
        <f t="shared" si="27"/>
        <v>2.3830666465752395</v>
      </c>
      <c r="U70" s="57">
        <f t="shared" si="27"/>
        <v>8.9387825555446732</v>
      </c>
      <c r="V70" s="58">
        <f t="shared" si="27"/>
        <v>4.0082998384924524</v>
      </c>
    </row>
    <row r="71" spans="1:22" x14ac:dyDescent="0.3">
      <c r="A71" s="29">
        <v>2025</v>
      </c>
      <c r="B71" s="157">
        <f t="shared" si="23"/>
        <v>842.6669625000003</v>
      </c>
      <c r="C71" s="158">
        <f t="shared" si="26"/>
        <v>0.48303306227874754</v>
      </c>
      <c r="D71" s="57">
        <f t="shared" si="26"/>
        <v>0.54308104808305246</v>
      </c>
      <c r="E71" s="57">
        <f t="shared" si="26"/>
        <v>0.33997756668613854</v>
      </c>
      <c r="F71" s="57">
        <f t="shared" si="26"/>
        <v>0.4062069627938279</v>
      </c>
      <c r="G71" s="57">
        <f t="shared" si="26"/>
        <v>0.36382014928490675</v>
      </c>
      <c r="H71" s="58">
        <f t="shared" si="26"/>
        <v>0.43521013993730712</v>
      </c>
      <c r="I71" s="57">
        <f t="shared" si="24"/>
        <v>483.03306227874754</v>
      </c>
      <c r="J71" s="57">
        <f t="shared" si="21"/>
        <v>543.08104808305245</v>
      </c>
      <c r="K71" s="57">
        <f t="shared" si="21"/>
        <v>339.97756668613852</v>
      </c>
      <c r="L71" s="57">
        <f t="shared" si="21"/>
        <v>406.20696279382787</v>
      </c>
      <c r="M71" s="57">
        <f t="shared" si="21"/>
        <v>363.82014928490673</v>
      </c>
      <c r="N71" s="58">
        <f t="shared" si="21"/>
        <v>435.21013993730713</v>
      </c>
      <c r="P71" s="54">
        <f t="shared" si="25"/>
        <v>4.8592476963000024</v>
      </c>
      <c r="Q71" s="57">
        <f t="shared" si="27"/>
        <v>3.1925667104745439</v>
      </c>
      <c r="R71" s="57">
        <f t="shared" si="27"/>
        <v>3.2285392931277781</v>
      </c>
      <c r="S71" s="57">
        <f t="shared" si="27"/>
        <v>1.8885605892948008</v>
      </c>
      <c r="T71" s="57">
        <f t="shared" si="27"/>
        <v>2.3472110181235379</v>
      </c>
      <c r="U71" s="57">
        <f t="shared" si="27"/>
        <v>8.8042896043790932</v>
      </c>
      <c r="V71" s="58">
        <f t="shared" si="27"/>
        <v>3.9479909461924643</v>
      </c>
    </row>
    <row r="72" spans="1:22" x14ac:dyDescent="0.3">
      <c r="A72" s="29">
        <v>2026</v>
      </c>
      <c r="B72" s="157">
        <f t="shared" si="23"/>
        <v>827.82814204485453</v>
      </c>
      <c r="C72" s="158">
        <f t="shared" si="26"/>
        <v>0.47452716231586206</v>
      </c>
      <c r="D72" s="57">
        <f t="shared" si="26"/>
        <v>0.53351774190905876</v>
      </c>
      <c r="E72" s="57">
        <f t="shared" si="26"/>
        <v>0.33399078152030509</v>
      </c>
      <c r="F72" s="57">
        <f t="shared" si="26"/>
        <v>0.39905392077750734</v>
      </c>
      <c r="G72" s="57">
        <f t="shared" si="26"/>
        <v>0.35741351165289792</v>
      </c>
      <c r="H72" s="58">
        <f t="shared" si="26"/>
        <v>0.42754637072102131</v>
      </c>
      <c r="I72" s="57">
        <f t="shared" si="24"/>
        <v>474.52716231586209</v>
      </c>
      <c r="J72" s="57">
        <f t="shared" si="24"/>
        <v>533.51774190905871</v>
      </c>
      <c r="K72" s="57">
        <f t="shared" si="24"/>
        <v>333.99078152030506</v>
      </c>
      <c r="L72" s="57">
        <f t="shared" si="24"/>
        <v>399.05392077750736</v>
      </c>
      <c r="M72" s="57">
        <f t="shared" si="24"/>
        <v>357.41351165289791</v>
      </c>
      <c r="N72" s="58">
        <f t="shared" si="24"/>
        <v>427.54637072102133</v>
      </c>
      <c r="P72" s="54">
        <f t="shared" si="25"/>
        <v>4.7861354397864435</v>
      </c>
      <c r="Q72" s="57">
        <f t="shared" si="27"/>
        <v>3.1445313414501173</v>
      </c>
      <c r="R72" s="57">
        <f t="shared" si="27"/>
        <v>3.17996268050871</v>
      </c>
      <c r="S72" s="57">
        <f t="shared" si="27"/>
        <v>1.8601453005761259</v>
      </c>
      <c r="T72" s="57">
        <f t="shared" si="27"/>
        <v>2.311894873573185</v>
      </c>
      <c r="U72" s="57">
        <f t="shared" si="27"/>
        <v>8.671820234590605</v>
      </c>
      <c r="V72" s="58">
        <f t="shared" si="27"/>
        <v>3.8885894616805676</v>
      </c>
    </row>
    <row r="73" spans="1:22" x14ac:dyDescent="0.3">
      <c r="A73" s="29">
        <v>2027</v>
      </c>
      <c r="B73" s="157">
        <f t="shared" si="23"/>
        <v>813.25062362514973</v>
      </c>
      <c r="C73" s="158">
        <f t="shared" si="26"/>
        <v>0.46617104575255858</v>
      </c>
      <c r="D73" s="57">
        <f t="shared" si="26"/>
        <v>0.52412283937444881</v>
      </c>
      <c r="E73" s="57">
        <f t="shared" si="26"/>
        <v>0.32810941977099639</v>
      </c>
      <c r="F73" s="57">
        <f t="shared" si="26"/>
        <v>0.39202683920690479</v>
      </c>
      <c r="G73" s="57">
        <f t="shared" si="26"/>
        <v>0.35111969076792343</v>
      </c>
      <c r="H73" s="58">
        <f t="shared" si="26"/>
        <v>0.42001755552627773</v>
      </c>
      <c r="I73" s="57">
        <f t="shared" si="24"/>
        <v>466.1710457525586</v>
      </c>
      <c r="J73" s="57">
        <f t="shared" si="24"/>
        <v>524.12283937444886</v>
      </c>
      <c r="K73" s="57">
        <f t="shared" si="24"/>
        <v>328.1094197709964</v>
      </c>
      <c r="L73" s="57">
        <f t="shared" si="24"/>
        <v>392.02683920690481</v>
      </c>
      <c r="M73" s="57">
        <f t="shared" si="24"/>
        <v>351.11969076792343</v>
      </c>
      <c r="N73" s="58">
        <f t="shared" si="24"/>
        <v>420.0175555262777</v>
      </c>
      <c r="P73" s="54">
        <f t="shared" si="25"/>
        <v>4.714123230520233</v>
      </c>
      <c r="Q73" s="57">
        <f t="shared" si="27"/>
        <v>3.0972187127429844</v>
      </c>
      <c r="R73" s="57">
        <f t="shared" si="27"/>
        <v>3.1321169517598069</v>
      </c>
      <c r="S73" s="57">
        <f t="shared" si="27"/>
        <v>1.8321575483831742</v>
      </c>
      <c r="T73" s="57">
        <f t="shared" si="27"/>
        <v>2.2771100958476591</v>
      </c>
      <c r="U73" s="57">
        <f t="shared" si="27"/>
        <v>8.5413439993672728</v>
      </c>
      <c r="V73" s="58">
        <f t="shared" si="27"/>
        <v>3.8300817320962541</v>
      </c>
    </row>
    <row r="74" spans="1:22" x14ac:dyDescent="0.3">
      <c r="A74" s="29">
        <v>2028</v>
      </c>
      <c r="B74" s="157">
        <f t="shared" si="23"/>
        <v>798.92980588096418</v>
      </c>
      <c r="C74" s="158">
        <f t="shared" si="26"/>
        <v>0.45796207500000014</v>
      </c>
      <c r="D74" s="57">
        <f t="shared" si="26"/>
        <v>0.5148933750000001</v>
      </c>
      <c r="E74" s="57">
        <f t="shared" si="26"/>
        <v>0.32233162500000007</v>
      </c>
      <c r="F74" s="57">
        <f t="shared" si="26"/>
        <v>0.38512350000000012</v>
      </c>
      <c r="G74" s="57">
        <f t="shared" si="26"/>
        <v>0.3449367000000001</v>
      </c>
      <c r="H74" s="58">
        <f t="shared" si="26"/>
        <v>0.41262131790000006</v>
      </c>
      <c r="I74" s="57">
        <f t="shared" si="24"/>
        <v>457.96207500000014</v>
      </c>
      <c r="J74" s="57">
        <f t="shared" si="24"/>
        <v>514.89337500000011</v>
      </c>
      <c r="K74" s="57">
        <f t="shared" si="24"/>
        <v>322.33162500000009</v>
      </c>
      <c r="L74" s="57">
        <f t="shared" si="24"/>
        <v>385.12350000000009</v>
      </c>
      <c r="M74" s="57">
        <f t="shared" si="24"/>
        <v>344.93670000000009</v>
      </c>
      <c r="N74" s="58">
        <f t="shared" si="24"/>
        <v>412.62131790000007</v>
      </c>
      <c r="P74" s="54">
        <f t="shared" si="25"/>
        <v>4.6431945171869398</v>
      </c>
      <c r="Q74" s="57">
        <f t="shared" si="27"/>
        <v>3.0506179500000012</v>
      </c>
      <c r="R74" s="57">
        <f t="shared" si="27"/>
        <v>3.0849911100000016</v>
      </c>
      <c r="S74" s="57">
        <f t="shared" si="27"/>
        <v>1.8045909000000011</v>
      </c>
      <c r="T74" s="57">
        <f t="shared" si="27"/>
        <v>2.2428486900000011</v>
      </c>
      <c r="U74" s="57">
        <f t="shared" si="27"/>
        <v>8.4128309100000038</v>
      </c>
      <c r="V74" s="58">
        <f t="shared" si="27"/>
        <v>3.7724543100000019</v>
      </c>
    </row>
    <row r="75" spans="1:22" x14ac:dyDescent="0.3">
      <c r="A75" s="29">
        <v>2029</v>
      </c>
      <c r="B75" s="157">
        <f t="shared" si="23"/>
        <v>784.86116847935011</v>
      </c>
      <c r="C75" s="158">
        <f t="shared" si="26"/>
        <v>0.44989765891558409</v>
      </c>
      <c r="D75" s="57">
        <f t="shared" si="26"/>
        <v>0.50582643552666218</v>
      </c>
      <c r="E75" s="57">
        <f t="shared" si="26"/>
        <v>0.3166555734597804</v>
      </c>
      <c r="F75" s="57">
        <f t="shared" si="26"/>
        <v>0.3783417241337636</v>
      </c>
      <c r="G75" s="57">
        <f t="shared" si="26"/>
        <v>0.33886258770241434</v>
      </c>
      <c r="H75" s="58">
        <f t="shared" si="26"/>
        <v>0.40535532323691426</v>
      </c>
      <c r="I75" s="57">
        <f t="shared" si="24"/>
        <v>449.89765891558409</v>
      </c>
      <c r="J75" s="57">
        <f t="shared" si="24"/>
        <v>505.82643552666218</v>
      </c>
      <c r="K75" s="57">
        <f t="shared" si="24"/>
        <v>316.65557345978038</v>
      </c>
      <c r="L75" s="57">
        <f t="shared" si="24"/>
        <v>378.34172413376359</v>
      </c>
      <c r="M75" s="57">
        <f t="shared" si="24"/>
        <v>338.86258770241432</v>
      </c>
      <c r="N75" s="58">
        <f t="shared" si="24"/>
        <v>405.35532323691427</v>
      </c>
      <c r="P75" s="54">
        <f t="shared" si="25"/>
        <v>4.5733329975032619</v>
      </c>
      <c r="Q75" s="57">
        <f t="shared" si="27"/>
        <v>3.0047183424835744</v>
      </c>
      <c r="R75" s="57">
        <f t="shared" si="27"/>
        <v>3.0385743238073331</v>
      </c>
      <c r="S75" s="57">
        <f t="shared" si="27"/>
        <v>1.7774390194973257</v>
      </c>
      <c r="T75" s="57">
        <f t="shared" si="27"/>
        <v>2.2091027813752477</v>
      </c>
      <c r="U75" s="57">
        <f t="shared" si="27"/>
        <v>8.2862514289899138</v>
      </c>
      <c r="V75" s="58">
        <f t="shared" si="27"/>
        <v>3.7156939502825046</v>
      </c>
    </row>
    <row r="76" spans="1:22" x14ac:dyDescent="0.3">
      <c r="A76" s="29">
        <v>2030</v>
      </c>
      <c r="B76" s="157">
        <f t="shared" si="23"/>
        <v>771.04027068750042</v>
      </c>
      <c r="C76" s="158">
        <f t="shared" si="26"/>
        <v>0.44197525198505405</v>
      </c>
      <c r="D76" s="57">
        <f t="shared" si="26"/>
        <v>0.49691915899599309</v>
      </c>
      <c r="E76" s="57">
        <f t="shared" si="26"/>
        <v>0.31107947351781678</v>
      </c>
      <c r="F76" s="57">
        <f t="shared" si="26"/>
        <v>0.37167937095635256</v>
      </c>
      <c r="G76" s="57">
        <f t="shared" si="26"/>
        <v>0.33289543659568971</v>
      </c>
      <c r="H76" s="58">
        <f t="shared" si="26"/>
        <v>0.39821727804263607</v>
      </c>
      <c r="I76" s="57">
        <f t="shared" si="24"/>
        <v>441.97525198505406</v>
      </c>
      <c r="J76" s="57">
        <f t="shared" si="24"/>
        <v>496.91915899599309</v>
      </c>
      <c r="K76" s="57">
        <f t="shared" si="24"/>
        <v>311.07947351781678</v>
      </c>
      <c r="L76" s="57">
        <f t="shared" si="24"/>
        <v>371.67937095635256</v>
      </c>
      <c r="M76" s="57">
        <f t="shared" si="24"/>
        <v>332.89543659568972</v>
      </c>
      <c r="N76" s="58">
        <f t="shared" si="24"/>
        <v>398.21727804263605</v>
      </c>
      <c r="P76" s="54">
        <f t="shared" si="25"/>
        <v>4.5045226144701047</v>
      </c>
      <c r="Q76" s="57">
        <f t="shared" si="27"/>
        <v>2.9595093406099036</v>
      </c>
      <c r="R76" s="57">
        <f t="shared" si="27"/>
        <v>2.9928559247294517</v>
      </c>
      <c r="S76" s="57">
        <f t="shared" si="27"/>
        <v>1.7506956662762811</v>
      </c>
      <c r="T76" s="57">
        <f t="shared" si="27"/>
        <v>2.1758646138005204</v>
      </c>
      <c r="U76" s="57">
        <f t="shared" si="27"/>
        <v>8.1615764632594239</v>
      </c>
      <c r="V76" s="58">
        <f t="shared" si="27"/>
        <v>3.6597876071204158</v>
      </c>
    </row>
    <row r="77" spans="1:22" x14ac:dyDescent="0.3">
      <c r="A77" s="29">
        <v>2031</v>
      </c>
      <c r="B77" s="157">
        <f t="shared" si="23"/>
        <v>757.46274997104194</v>
      </c>
      <c r="C77" s="158">
        <f t="shared" si="26"/>
        <v>0.43419235351901375</v>
      </c>
      <c r="D77" s="57">
        <f t="shared" si="26"/>
        <v>0.48816873384678872</v>
      </c>
      <c r="E77" s="57">
        <f t="shared" si="26"/>
        <v>0.30560156509107916</v>
      </c>
      <c r="F77" s="57">
        <f t="shared" si="26"/>
        <v>0.36513433751141922</v>
      </c>
      <c r="G77" s="57">
        <f t="shared" si="26"/>
        <v>0.32703336316240161</v>
      </c>
      <c r="H77" s="58">
        <f t="shared" si="26"/>
        <v>0.39120492920973454</v>
      </c>
      <c r="I77" s="57">
        <f t="shared" si="24"/>
        <v>434.19235351901375</v>
      </c>
      <c r="J77" s="57">
        <f t="shared" si="24"/>
        <v>488.16873384678871</v>
      </c>
      <c r="K77" s="57">
        <f t="shared" si="24"/>
        <v>305.60156509107918</v>
      </c>
      <c r="L77" s="57">
        <f t="shared" si="24"/>
        <v>365.13433751141923</v>
      </c>
      <c r="M77" s="57">
        <f t="shared" si="24"/>
        <v>327.0333631624016</v>
      </c>
      <c r="N77" s="58">
        <f t="shared" si="24"/>
        <v>391.20492920973453</v>
      </c>
      <c r="P77" s="54">
        <f t="shared" si="25"/>
        <v>4.4367475526820339</v>
      </c>
      <c r="Q77" s="57">
        <f t="shared" si="27"/>
        <v>2.9149805535242592</v>
      </c>
      <c r="R77" s="57">
        <f t="shared" si="27"/>
        <v>2.9478254048315748</v>
      </c>
      <c r="S77" s="57">
        <f t="shared" si="27"/>
        <v>1.724354693634069</v>
      </c>
      <c r="T77" s="57">
        <f t="shared" si="27"/>
        <v>2.1431265478023427</v>
      </c>
      <c r="U77" s="57">
        <f t="shared" si="27"/>
        <v>8.0387773574654915</v>
      </c>
      <c r="V77" s="58">
        <f t="shared" si="27"/>
        <v>3.6047224309778869</v>
      </c>
    </row>
    <row r="78" spans="1:22" x14ac:dyDescent="0.3">
      <c r="A78" s="29">
        <v>2032</v>
      </c>
      <c r="B78" s="157">
        <f t="shared" si="23"/>
        <v>744.12432061701213</v>
      </c>
      <c r="C78" s="158">
        <f t="shared" si="26"/>
        <v>0.42654650686359119</v>
      </c>
      <c r="D78" s="57">
        <f t="shared" si="26"/>
        <v>0.47957239802762075</v>
      </c>
      <c r="E78" s="57">
        <f t="shared" si="26"/>
        <v>0.30022011909046176</v>
      </c>
      <c r="F78" s="57">
        <f t="shared" si="26"/>
        <v>0.35870455787431799</v>
      </c>
      <c r="G78" s="57">
        <f t="shared" si="26"/>
        <v>0.32127451705265003</v>
      </c>
      <c r="H78" s="58">
        <f t="shared" si="26"/>
        <v>0.38431606330654422</v>
      </c>
      <c r="I78" s="57">
        <f t="shared" si="24"/>
        <v>426.54650686359116</v>
      </c>
      <c r="J78" s="57">
        <f t="shared" si="24"/>
        <v>479.57239802762075</v>
      </c>
      <c r="K78" s="57">
        <f t="shared" si="24"/>
        <v>300.22011909046176</v>
      </c>
      <c r="L78" s="57">
        <f t="shared" si="24"/>
        <v>358.70455787431797</v>
      </c>
      <c r="M78" s="57">
        <f t="shared" si="24"/>
        <v>321.27451705265003</v>
      </c>
      <c r="N78" s="58">
        <f t="shared" si="24"/>
        <v>384.31606330654421</v>
      </c>
      <c r="P78" s="54">
        <f t="shared" si="25"/>
        <v>4.3699922346922566</v>
      </c>
      <c r="Q78" s="57">
        <f t="shared" si="27"/>
        <v>2.8711217467127477</v>
      </c>
      <c r="R78" s="57">
        <f t="shared" si="27"/>
        <v>2.903472414281342</v>
      </c>
      <c r="S78" s="57">
        <f t="shared" si="27"/>
        <v>1.6984100473512029</v>
      </c>
      <c r="T78" s="57">
        <f t="shared" si="27"/>
        <v>2.1108810588507807</v>
      </c>
      <c r="U78" s="57">
        <f t="shared" si="27"/>
        <v>7.9178258874134642</v>
      </c>
      <c r="V78" s="58">
        <f t="shared" si="27"/>
        <v>3.5504857656532285</v>
      </c>
    </row>
    <row r="79" spans="1:22" x14ac:dyDescent="0.3">
      <c r="A79" s="29">
        <v>2033</v>
      </c>
      <c r="B79" s="157">
        <f t="shared" si="23"/>
        <v>731.02077238108234</v>
      </c>
      <c r="C79" s="158">
        <f t="shared" si="26"/>
        <v>0.41903529862500022</v>
      </c>
      <c r="D79" s="57">
        <f t="shared" si="26"/>
        <v>0.47112743812500019</v>
      </c>
      <c r="E79" s="57">
        <f t="shared" si="26"/>
        <v>0.29493343687500012</v>
      </c>
      <c r="F79" s="57">
        <f t="shared" si="26"/>
        <v>0.35238800250000013</v>
      </c>
      <c r="G79" s="57">
        <f t="shared" si="26"/>
        <v>0.31561708050000015</v>
      </c>
      <c r="H79" s="58">
        <f t="shared" si="26"/>
        <v>0.37754850587850008</v>
      </c>
      <c r="I79" s="57">
        <f t="shared" si="24"/>
        <v>419.03529862500022</v>
      </c>
      <c r="J79" s="57">
        <f t="shared" si="24"/>
        <v>471.1274381250002</v>
      </c>
      <c r="K79" s="57">
        <f t="shared" si="24"/>
        <v>294.9334368750001</v>
      </c>
      <c r="L79" s="57">
        <f t="shared" si="24"/>
        <v>352.38800250000014</v>
      </c>
      <c r="M79" s="57">
        <f t="shared" si="24"/>
        <v>315.61708050000016</v>
      </c>
      <c r="N79" s="58">
        <f t="shared" si="24"/>
        <v>377.54850587850007</v>
      </c>
      <c r="P79" s="54">
        <f t="shared" si="25"/>
        <v>4.3042413174322931</v>
      </c>
      <c r="Q79" s="57">
        <f t="shared" si="27"/>
        <v>2.8279228396500016</v>
      </c>
      <c r="R79" s="57">
        <f t="shared" si="27"/>
        <v>2.8597867589700017</v>
      </c>
      <c r="S79" s="57">
        <f t="shared" si="27"/>
        <v>1.672855764300001</v>
      </c>
      <c r="T79" s="57">
        <f t="shared" si="27"/>
        <v>2.0791207356300014</v>
      </c>
      <c r="U79" s="57">
        <f t="shared" si="27"/>
        <v>7.7986942535700043</v>
      </c>
      <c r="V79" s="58">
        <f t="shared" si="27"/>
        <v>3.4970651453700019</v>
      </c>
    </row>
    <row r="80" spans="1:22" x14ac:dyDescent="0.3">
      <c r="A80" s="29">
        <v>2034</v>
      </c>
      <c r="B80" s="157">
        <f t="shared" si="23"/>
        <v>718.14796915860541</v>
      </c>
      <c r="C80" s="158">
        <f t="shared" si="26"/>
        <v>0.41165635790775956</v>
      </c>
      <c r="D80" s="57">
        <f t="shared" si="26"/>
        <v>0.46283118850689597</v>
      </c>
      <c r="E80" s="57">
        <f t="shared" si="26"/>
        <v>0.2897398497156991</v>
      </c>
      <c r="F80" s="57">
        <f t="shared" si="26"/>
        <v>0.34618267758239374</v>
      </c>
      <c r="G80" s="57">
        <f t="shared" si="26"/>
        <v>0.3100592677477092</v>
      </c>
      <c r="H80" s="58">
        <f t="shared" si="26"/>
        <v>0.37090012076177659</v>
      </c>
      <c r="I80" s="57">
        <f t="shared" si="24"/>
        <v>411.65635790775957</v>
      </c>
      <c r="J80" s="57">
        <f t="shared" si="24"/>
        <v>462.83118850689596</v>
      </c>
      <c r="K80" s="57">
        <f t="shared" si="24"/>
        <v>289.73984971569911</v>
      </c>
      <c r="L80" s="57">
        <f t="shared" si="24"/>
        <v>346.18267758239375</v>
      </c>
      <c r="M80" s="57">
        <f t="shared" si="24"/>
        <v>310.05926774770921</v>
      </c>
      <c r="N80" s="58">
        <f t="shared" si="24"/>
        <v>370.90012076177658</v>
      </c>
      <c r="P80" s="54">
        <f t="shared" si="25"/>
        <v>4.2394796886855248</v>
      </c>
      <c r="Q80" s="57">
        <f t="shared" si="27"/>
        <v>2.7853739034822746</v>
      </c>
      <c r="R80" s="57">
        <f t="shared" si="27"/>
        <v>2.8167583981693989</v>
      </c>
      <c r="S80" s="57">
        <f t="shared" si="27"/>
        <v>1.6476859710740217</v>
      </c>
      <c r="T80" s="57">
        <f t="shared" si="27"/>
        <v>2.0478382783348552</v>
      </c>
      <c r="U80" s="57">
        <f t="shared" si="27"/>
        <v>7.681355074673653</v>
      </c>
      <c r="V80" s="58">
        <f t="shared" si="27"/>
        <v>3.4444482919118831</v>
      </c>
    </row>
    <row r="81" spans="1:22" x14ac:dyDescent="0.3">
      <c r="A81" s="29">
        <v>2035</v>
      </c>
      <c r="B81" s="157">
        <f t="shared" si="23"/>
        <v>705.50184767906296</v>
      </c>
      <c r="C81" s="158">
        <f t="shared" ref="C81:H96" si="28">C$64*$L$7^($A81-2018)</f>
        <v>0.40440735556632451</v>
      </c>
      <c r="D81" s="57">
        <f t="shared" si="28"/>
        <v>0.45468103048133374</v>
      </c>
      <c r="E81" s="57">
        <f t="shared" si="28"/>
        <v>0.28463771826880241</v>
      </c>
      <c r="F81" s="57">
        <f t="shared" si="28"/>
        <v>0.34008662442506266</v>
      </c>
      <c r="G81" s="57">
        <f t="shared" si="28"/>
        <v>0.30459932448505611</v>
      </c>
      <c r="H81" s="58">
        <f t="shared" si="28"/>
        <v>0.36436880940901206</v>
      </c>
      <c r="I81" s="57">
        <f t="shared" si="24"/>
        <v>404.4073555663245</v>
      </c>
      <c r="J81" s="57">
        <f t="shared" si="24"/>
        <v>454.68103048133372</v>
      </c>
      <c r="K81" s="57">
        <f t="shared" si="24"/>
        <v>284.63771826880242</v>
      </c>
      <c r="L81" s="57">
        <f t="shared" si="24"/>
        <v>340.08662442506267</v>
      </c>
      <c r="M81" s="57">
        <f t="shared" si="24"/>
        <v>304.59932448505612</v>
      </c>
      <c r="N81" s="58">
        <f t="shared" si="24"/>
        <v>364.36880940901204</v>
      </c>
      <c r="P81" s="54">
        <f t="shared" si="25"/>
        <v>4.175692463613788</v>
      </c>
      <c r="Q81" s="57">
        <f t="shared" ref="Q81:V96" si="29">Q$64*$L$6^($A81-2018)</f>
        <v>2.7434651587453813</v>
      </c>
      <c r="R81" s="57">
        <f t="shared" si="29"/>
        <v>2.7743774422242025</v>
      </c>
      <c r="S81" s="57">
        <f t="shared" si="29"/>
        <v>1.6228948826381131</v>
      </c>
      <c r="T81" s="57">
        <f t="shared" si="29"/>
        <v>2.0170264969930831</v>
      </c>
      <c r="U81" s="57">
        <f t="shared" si="29"/>
        <v>7.5657813814414885</v>
      </c>
      <c r="V81" s="58">
        <f t="shared" si="29"/>
        <v>3.3926231118006265</v>
      </c>
    </row>
    <row r="82" spans="1:22" x14ac:dyDescent="0.3">
      <c r="A82" s="29">
        <v>2036</v>
      </c>
      <c r="B82" s="157">
        <f t="shared" si="23"/>
        <v>693.07841622350361</v>
      </c>
      <c r="C82" s="158">
        <f t="shared" si="28"/>
        <v>0.39728600346989768</v>
      </c>
      <c r="D82" s="57">
        <f t="shared" si="28"/>
        <v>0.4466743914698118</v>
      </c>
      <c r="E82" s="57">
        <f t="shared" si="28"/>
        <v>0.27962543205833745</v>
      </c>
      <c r="F82" s="57">
        <f t="shared" si="28"/>
        <v>0.33409791882294865</v>
      </c>
      <c r="G82" s="57">
        <f t="shared" si="28"/>
        <v>0.29923552729359754</v>
      </c>
      <c r="H82" s="58">
        <f t="shared" si="28"/>
        <v>0.35795251022690716</v>
      </c>
      <c r="I82" s="57">
        <f t="shared" si="24"/>
        <v>397.28600346989765</v>
      </c>
      <c r="J82" s="57">
        <f t="shared" si="24"/>
        <v>446.67439146981178</v>
      </c>
      <c r="K82" s="57">
        <f t="shared" si="24"/>
        <v>279.62543205833748</v>
      </c>
      <c r="L82" s="57">
        <f t="shared" si="24"/>
        <v>334.09791882294866</v>
      </c>
      <c r="M82" s="57">
        <f t="shared" si="24"/>
        <v>299.23552729359756</v>
      </c>
      <c r="N82" s="58">
        <f t="shared" si="24"/>
        <v>357.95251022690718</v>
      </c>
      <c r="P82" s="54">
        <f t="shared" si="25"/>
        <v>4.112864981336247</v>
      </c>
      <c r="Q82" s="57">
        <f t="shared" si="29"/>
        <v>2.7021869731169894</v>
      </c>
      <c r="R82" s="57">
        <f t="shared" si="29"/>
        <v>2.7326341502788707</v>
      </c>
      <c r="S82" s="57">
        <f t="shared" si="29"/>
        <v>1.5984768009987826</v>
      </c>
      <c r="T82" s="57">
        <f t="shared" si="29"/>
        <v>1.9866783098127725</v>
      </c>
      <c r="U82" s="57">
        <f t="shared" si="29"/>
        <v>7.4519466103705136</v>
      </c>
      <c r="V82" s="58">
        <f t="shared" si="29"/>
        <v>3.341577693516502</v>
      </c>
    </row>
    <row r="83" spans="1:22" x14ac:dyDescent="0.3">
      <c r="A83" s="29">
        <v>2037</v>
      </c>
      <c r="B83" s="157">
        <f t="shared" si="23"/>
        <v>680.87375336456614</v>
      </c>
      <c r="C83" s="158">
        <f t="shared" si="28"/>
        <v>0.39029005378018594</v>
      </c>
      <c r="D83" s="57">
        <f t="shared" si="28"/>
        <v>0.43880874419527299</v>
      </c>
      <c r="E83" s="57">
        <f t="shared" si="28"/>
        <v>0.27470140896777256</v>
      </c>
      <c r="F83" s="57">
        <f t="shared" si="28"/>
        <v>0.32821467045500097</v>
      </c>
      <c r="G83" s="57">
        <f t="shared" si="28"/>
        <v>0.29396618310317479</v>
      </c>
      <c r="H83" s="58">
        <f t="shared" si="28"/>
        <v>0.35164919792548799</v>
      </c>
      <c r="I83" s="57">
        <f t="shared" si="24"/>
        <v>390.29005378018593</v>
      </c>
      <c r="J83" s="57">
        <f t="shared" si="24"/>
        <v>438.80874419527299</v>
      </c>
      <c r="K83" s="57">
        <f t="shared" si="24"/>
        <v>274.70140896777258</v>
      </c>
      <c r="L83" s="57">
        <f t="shared" si="24"/>
        <v>328.21467045500094</v>
      </c>
      <c r="M83" s="57">
        <f t="shared" si="24"/>
        <v>293.96618310317479</v>
      </c>
      <c r="N83" s="58">
        <f t="shared" si="24"/>
        <v>351.64919792548801</v>
      </c>
      <c r="P83" s="54">
        <f t="shared" si="25"/>
        <v>4.0509828015597229</v>
      </c>
      <c r="Q83" s="57">
        <f t="shared" si="29"/>
        <v>2.6615298592027177</v>
      </c>
      <c r="R83" s="57">
        <f t="shared" si="29"/>
        <v>2.6915189280388048</v>
      </c>
      <c r="S83" s="57">
        <f t="shared" si="29"/>
        <v>1.5744261138945657</v>
      </c>
      <c r="T83" s="57">
        <f t="shared" si="29"/>
        <v>1.9567867415546742</v>
      </c>
      <c r="U83" s="57">
        <f t="shared" si="29"/>
        <v>7.3398245976322833</v>
      </c>
      <c r="V83" s="58">
        <f t="shared" si="29"/>
        <v>3.291300304760544</v>
      </c>
    </row>
    <row r="84" spans="1:22" x14ac:dyDescent="0.3">
      <c r="A84" s="29">
        <v>2038</v>
      </c>
      <c r="B84" s="157">
        <f t="shared" si="23"/>
        <v>668.88400672869045</v>
      </c>
      <c r="C84" s="158">
        <f t="shared" si="28"/>
        <v>0.38341729824187526</v>
      </c>
      <c r="D84" s="57">
        <f t="shared" si="28"/>
        <v>0.43108160588437522</v>
      </c>
      <c r="E84" s="57">
        <f t="shared" si="28"/>
        <v>0.26986409474062517</v>
      </c>
      <c r="F84" s="57">
        <f t="shared" si="28"/>
        <v>0.32243502228750021</v>
      </c>
      <c r="G84" s="57">
        <f t="shared" si="28"/>
        <v>0.28878962865750019</v>
      </c>
      <c r="H84" s="58">
        <f t="shared" si="28"/>
        <v>0.34545688287882764</v>
      </c>
      <c r="I84" s="57">
        <f t="shared" si="24"/>
        <v>383.41729824187524</v>
      </c>
      <c r="J84" s="57">
        <f t="shared" si="24"/>
        <v>431.08160588437522</v>
      </c>
      <c r="K84" s="57">
        <f t="shared" si="24"/>
        <v>269.86409474062515</v>
      </c>
      <c r="L84" s="57">
        <f t="shared" si="24"/>
        <v>322.4350222875002</v>
      </c>
      <c r="M84" s="57">
        <f t="shared" si="24"/>
        <v>288.7896286575002</v>
      </c>
      <c r="N84" s="58">
        <f t="shared" si="24"/>
        <v>345.45688287882763</v>
      </c>
      <c r="P84" s="54">
        <f t="shared" si="25"/>
        <v>3.9900317012597379</v>
      </c>
      <c r="Q84" s="57">
        <f t="shared" si="29"/>
        <v>2.6214844723555526</v>
      </c>
      <c r="R84" s="57">
        <f t="shared" si="29"/>
        <v>2.6510223255651928</v>
      </c>
      <c r="S84" s="57">
        <f t="shared" si="29"/>
        <v>1.5507372935061017</v>
      </c>
      <c r="T84" s="57">
        <f t="shared" si="29"/>
        <v>1.927344921929012</v>
      </c>
      <c r="U84" s="57">
        <f t="shared" si="29"/>
        <v>7.2293895730593976</v>
      </c>
      <c r="V84" s="58">
        <f t="shared" si="29"/>
        <v>3.2417793897579932</v>
      </c>
    </row>
    <row r="85" spans="1:22" x14ac:dyDescent="0.3">
      <c r="A85" s="29">
        <v>2039</v>
      </c>
      <c r="B85" s="157">
        <f t="shared" si="23"/>
        <v>657.10539178012402</v>
      </c>
      <c r="C85" s="158">
        <f t="shared" si="28"/>
        <v>0.37666556748559998</v>
      </c>
      <c r="D85" s="57">
        <f t="shared" si="28"/>
        <v>0.42349053748380983</v>
      </c>
      <c r="E85" s="57">
        <f t="shared" si="28"/>
        <v>0.26511196248986468</v>
      </c>
      <c r="F85" s="57">
        <f t="shared" si="28"/>
        <v>0.31675714998789029</v>
      </c>
      <c r="G85" s="57">
        <f t="shared" si="28"/>
        <v>0.2837042299891539</v>
      </c>
      <c r="H85" s="58">
        <f t="shared" si="28"/>
        <v>0.33937361049702558</v>
      </c>
      <c r="I85" s="57">
        <f t="shared" si="24"/>
        <v>376.66556748559998</v>
      </c>
      <c r="J85" s="57">
        <f t="shared" si="24"/>
        <v>423.49053748380982</v>
      </c>
      <c r="K85" s="57">
        <f t="shared" si="24"/>
        <v>265.11196248986471</v>
      </c>
      <c r="L85" s="57">
        <f t="shared" si="24"/>
        <v>316.75714998789027</v>
      </c>
      <c r="M85" s="57">
        <f t="shared" si="24"/>
        <v>283.70422998915387</v>
      </c>
      <c r="N85" s="58">
        <f t="shared" si="24"/>
        <v>339.3736104970256</v>
      </c>
      <c r="P85" s="54">
        <f t="shared" si="25"/>
        <v>3.9299976714114822</v>
      </c>
      <c r="Q85" s="57">
        <f t="shared" si="29"/>
        <v>2.5820416085280691</v>
      </c>
      <c r="R85" s="57">
        <f t="shared" si="29"/>
        <v>2.6111350351030334</v>
      </c>
      <c r="S85" s="57">
        <f t="shared" si="29"/>
        <v>1.5274048951856185</v>
      </c>
      <c r="T85" s="57">
        <f t="shared" si="29"/>
        <v>1.8983460840164115</v>
      </c>
      <c r="U85" s="57">
        <f t="shared" si="29"/>
        <v>7.1206161542224775</v>
      </c>
      <c r="V85" s="58">
        <f t="shared" si="29"/>
        <v>3.1930035666023162</v>
      </c>
    </row>
    <row r="86" spans="1:22" x14ac:dyDescent="0.3">
      <c r="A86" s="29">
        <v>2040</v>
      </c>
      <c r="B86" s="157">
        <f t="shared" si="23"/>
        <v>645.53419062634271</v>
      </c>
      <c r="C86" s="158">
        <f t="shared" si="28"/>
        <v>0.37003273034318696</v>
      </c>
      <c r="D86" s="57">
        <f t="shared" si="28"/>
        <v>0.41603314289042043</v>
      </c>
      <c r="E86" s="57">
        <f t="shared" si="28"/>
        <v>0.26044351221595424</v>
      </c>
      <c r="F86" s="57">
        <f t="shared" si="28"/>
        <v>0.31117926134893237</v>
      </c>
      <c r="G86" s="57">
        <f t="shared" si="28"/>
        <v>0.27870838190382641</v>
      </c>
      <c r="H86" s="58">
        <f t="shared" si="28"/>
        <v>0.33339746060924608</v>
      </c>
      <c r="I86" s="57">
        <f t="shared" si="24"/>
        <v>370.03273034318693</v>
      </c>
      <c r="J86" s="57">
        <f t="shared" si="24"/>
        <v>416.03314289042044</v>
      </c>
      <c r="K86" s="57">
        <f t="shared" si="24"/>
        <v>260.44351221595423</v>
      </c>
      <c r="L86" s="57">
        <f t="shared" si="24"/>
        <v>311.17926134893236</v>
      </c>
      <c r="M86" s="57">
        <f t="shared" si="24"/>
        <v>278.70838190382642</v>
      </c>
      <c r="N86" s="58">
        <f t="shared" si="24"/>
        <v>333.39746060924608</v>
      </c>
      <c r="P86" s="54">
        <f t="shared" si="25"/>
        <v>3.8708669137699827</v>
      </c>
      <c r="Q86" s="57">
        <f t="shared" si="29"/>
        <v>2.5431922021569693</v>
      </c>
      <c r="R86" s="57">
        <f t="shared" si="29"/>
        <v>2.5718478889418366</v>
      </c>
      <c r="S86" s="57">
        <f t="shared" si="29"/>
        <v>1.5044235562055313</v>
      </c>
      <c r="T86" s="57">
        <f t="shared" si="29"/>
        <v>1.8697835627125887</v>
      </c>
      <c r="U86" s="57">
        <f t="shared" si="29"/>
        <v>7.0134793405962617</v>
      </c>
      <c r="V86" s="58">
        <f t="shared" si="29"/>
        <v>3.1449616246391816</v>
      </c>
    </row>
    <row r="87" spans="1:22" x14ac:dyDescent="0.3">
      <c r="A87" s="29">
        <v>2041</v>
      </c>
      <c r="B87" s="157">
        <f t="shared" si="23"/>
        <v>634.16675084450583</v>
      </c>
      <c r="C87" s="158">
        <f t="shared" si="28"/>
        <v>0.36351669317495644</v>
      </c>
      <c r="D87" s="57">
        <f t="shared" si="28"/>
        <v>0.40870706819487784</v>
      </c>
      <c r="E87" s="57">
        <f t="shared" si="28"/>
        <v>0.25585727033337885</v>
      </c>
      <c r="F87" s="57">
        <f t="shared" si="28"/>
        <v>0.3056995957229981</v>
      </c>
      <c r="G87" s="57">
        <f t="shared" si="28"/>
        <v>0.27380050747364176</v>
      </c>
      <c r="H87" s="58">
        <f t="shared" si="28"/>
        <v>0.32752654685762012</v>
      </c>
      <c r="I87" s="57">
        <f t="shared" si="24"/>
        <v>363.51669317495646</v>
      </c>
      <c r="J87" s="57">
        <f t="shared" si="24"/>
        <v>408.70706819487782</v>
      </c>
      <c r="K87" s="57">
        <f t="shared" si="24"/>
        <v>255.85727033337886</v>
      </c>
      <c r="L87" s="57">
        <f t="shared" si="24"/>
        <v>305.69959572299808</v>
      </c>
      <c r="M87" s="57">
        <f t="shared" si="24"/>
        <v>273.80050747364174</v>
      </c>
      <c r="N87" s="58">
        <f t="shared" si="24"/>
        <v>327.52654685762013</v>
      </c>
      <c r="P87" s="54">
        <f t="shared" si="25"/>
        <v>3.8126258376987017</v>
      </c>
      <c r="Q87" s="57">
        <f t="shared" si="29"/>
        <v>2.5049273240794494</v>
      </c>
      <c r="R87" s="57">
        <f t="shared" si="29"/>
        <v>2.5331518573085137</v>
      </c>
      <c r="S87" s="57">
        <f t="shared" si="29"/>
        <v>1.4817879945258716</v>
      </c>
      <c r="T87" s="57">
        <f t="shared" si="29"/>
        <v>1.8416507931964403</v>
      </c>
      <c r="U87" s="57">
        <f t="shared" si="29"/>
        <v>6.907954507813467</v>
      </c>
      <c r="V87" s="58">
        <f t="shared" si="29"/>
        <v>3.0976425218897981</v>
      </c>
    </row>
    <row r="88" spans="1:22" x14ac:dyDescent="0.3">
      <c r="A88" s="29">
        <v>2042</v>
      </c>
      <c r="B88" s="157">
        <f t="shared" si="23"/>
        <v>622.99948432857809</v>
      </c>
      <c r="C88" s="158">
        <f t="shared" si="28"/>
        <v>0.3571153992088702</v>
      </c>
      <c r="D88" s="57">
        <f t="shared" si="28"/>
        <v>0.40151000093867484</v>
      </c>
      <c r="E88" s="57">
        <f t="shared" si="28"/>
        <v>0.25135178920551193</v>
      </c>
      <c r="F88" s="57">
        <f t="shared" si="28"/>
        <v>0.30031642346632592</v>
      </c>
      <c r="G88" s="57">
        <f t="shared" si="28"/>
        <v>0.26897905753940499</v>
      </c>
      <c r="H88" s="58">
        <f t="shared" si="28"/>
        <v>0.32175901610182156</v>
      </c>
      <c r="I88" s="57">
        <f t="shared" si="24"/>
        <v>357.1153992088702</v>
      </c>
      <c r="J88" s="57">
        <f t="shared" si="24"/>
        <v>401.51000093867486</v>
      </c>
      <c r="K88" s="57">
        <f t="shared" si="24"/>
        <v>251.35178920551192</v>
      </c>
      <c r="L88" s="57">
        <f t="shared" si="24"/>
        <v>300.31642346632594</v>
      </c>
      <c r="M88" s="57">
        <f t="shared" si="24"/>
        <v>268.97905753940501</v>
      </c>
      <c r="N88" s="58">
        <f t="shared" si="24"/>
        <v>321.75901610182154</v>
      </c>
      <c r="P88" s="54">
        <f t="shared" si="25"/>
        <v>3.7552610570458649</v>
      </c>
      <c r="Q88" s="57">
        <f t="shared" si="29"/>
        <v>2.4672381794809204</v>
      </c>
      <c r="R88" s="57">
        <f t="shared" si="29"/>
        <v>2.495038046291973</v>
      </c>
      <c r="S88" s="57">
        <f t="shared" si="29"/>
        <v>1.4594930075802628</v>
      </c>
      <c r="T88" s="57">
        <f t="shared" si="29"/>
        <v>1.8139413094211836</v>
      </c>
      <c r="U88" s="57">
        <f t="shared" si="29"/>
        <v>6.8040174020051296</v>
      </c>
      <c r="V88" s="58">
        <f t="shared" si="29"/>
        <v>3.0510353825130254</v>
      </c>
    </row>
    <row r="89" spans="1:22" x14ac:dyDescent="0.3">
      <c r="A89" s="29">
        <v>2043</v>
      </c>
      <c r="B89" s="157">
        <f t="shared" si="23"/>
        <v>612.02886615675186</v>
      </c>
      <c r="C89" s="158">
        <f t="shared" si="28"/>
        <v>0.35082682789131586</v>
      </c>
      <c r="D89" s="57">
        <f t="shared" si="28"/>
        <v>0.39443966938420338</v>
      </c>
      <c r="E89" s="57">
        <f t="shared" si="28"/>
        <v>0.24692564668767203</v>
      </c>
      <c r="F89" s="57">
        <f t="shared" si="28"/>
        <v>0.29502804539306271</v>
      </c>
      <c r="G89" s="57">
        <f t="shared" si="28"/>
        <v>0.26424251022161271</v>
      </c>
      <c r="H89" s="58">
        <f t="shared" si="28"/>
        <v>0.31609304783412734</v>
      </c>
      <c r="I89" s="57">
        <f t="shared" si="24"/>
        <v>350.82682789131587</v>
      </c>
      <c r="J89" s="57">
        <f t="shared" si="24"/>
        <v>394.4396693842034</v>
      </c>
      <c r="K89" s="57">
        <f t="shared" si="24"/>
        <v>246.92564668767204</v>
      </c>
      <c r="L89" s="57">
        <f t="shared" si="24"/>
        <v>295.02804539306271</v>
      </c>
      <c r="M89" s="57">
        <f t="shared" si="24"/>
        <v>264.24251022161269</v>
      </c>
      <c r="N89" s="58">
        <f t="shared" si="24"/>
        <v>316.09304783412733</v>
      </c>
      <c r="P89" s="54">
        <f t="shared" si="25"/>
        <v>3.6987593870677782</v>
      </c>
      <c r="Q89" s="57">
        <f t="shared" si="29"/>
        <v>2.4301161058735978</v>
      </c>
      <c r="R89" s="57">
        <f t="shared" si="29"/>
        <v>2.4574976957989341</v>
      </c>
      <c r="S89" s="57">
        <f t="shared" si="29"/>
        <v>1.4375334710801566</v>
      </c>
      <c r="T89" s="57">
        <f t="shared" si="29"/>
        <v>1.7866487426281945</v>
      </c>
      <c r="U89" s="57">
        <f t="shared" si="29"/>
        <v>6.7016441342260631</v>
      </c>
      <c r="V89" s="58">
        <f t="shared" si="29"/>
        <v>3.0051294943056606</v>
      </c>
    </row>
    <row r="90" spans="1:22" x14ac:dyDescent="0.3">
      <c r="A90" s="29">
        <v>2044</v>
      </c>
      <c r="B90" s="157">
        <f t="shared" si="23"/>
        <v>601.25143347881362</v>
      </c>
      <c r="C90" s="158">
        <f t="shared" si="28"/>
        <v>0.3446489942493241</v>
      </c>
      <c r="D90" s="57">
        <f t="shared" si="28"/>
        <v>0.38749384179768609</v>
      </c>
      <c r="E90" s="57">
        <f t="shared" si="28"/>
        <v>0.24257744567822626</v>
      </c>
      <c r="F90" s="57">
        <f t="shared" si="28"/>
        <v>0.28983279223891967</v>
      </c>
      <c r="G90" s="57">
        <f t="shared" si="28"/>
        <v>0.25958937044007591</v>
      </c>
      <c r="H90" s="58">
        <f t="shared" si="28"/>
        <v>0.3105268536047785</v>
      </c>
      <c r="I90" s="57">
        <f t="shared" si="24"/>
        <v>344.64899424932412</v>
      </c>
      <c r="J90" s="57">
        <f t="shared" si="24"/>
        <v>387.49384179768612</v>
      </c>
      <c r="K90" s="57">
        <f t="shared" si="24"/>
        <v>242.57744567822627</v>
      </c>
      <c r="L90" s="57">
        <f t="shared" si="24"/>
        <v>289.83279223891969</v>
      </c>
      <c r="M90" s="57">
        <f t="shared" si="24"/>
        <v>259.58937044007592</v>
      </c>
      <c r="N90" s="58">
        <f t="shared" si="24"/>
        <v>310.52685360477852</v>
      </c>
      <c r="P90" s="54">
        <f t="shared" si="25"/>
        <v>3.6431078413984457</v>
      </c>
      <c r="Q90" s="57">
        <f t="shared" si="29"/>
        <v>2.3935525711055208</v>
      </c>
      <c r="R90" s="57">
        <f t="shared" si="29"/>
        <v>2.4205221775405126</v>
      </c>
      <c r="S90" s="57">
        <f t="shared" si="29"/>
        <v>1.4159043378370688</v>
      </c>
      <c r="T90" s="57">
        <f t="shared" si="29"/>
        <v>1.7597668198832139</v>
      </c>
      <c r="U90" s="57">
        <f t="shared" si="29"/>
        <v>6.6008111749642389</v>
      </c>
      <c r="V90" s="58">
        <f t="shared" si="29"/>
        <v>2.9599143062403481</v>
      </c>
    </row>
    <row r="91" spans="1:22" x14ac:dyDescent="0.3">
      <c r="A91" s="29">
        <v>2045</v>
      </c>
      <c r="B91" s="157">
        <f t="shared" si="23"/>
        <v>590.66378442310361</v>
      </c>
      <c r="C91" s="158">
        <f t="shared" si="28"/>
        <v>0.33857994826401611</v>
      </c>
      <c r="D91" s="57">
        <f t="shared" si="28"/>
        <v>0.38067032574473469</v>
      </c>
      <c r="E91" s="57">
        <f t="shared" si="28"/>
        <v>0.23830581367759815</v>
      </c>
      <c r="F91" s="57">
        <f t="shared" si="28"/>
        <v>0.28472902413427315</v>
      </c>
      <c r="G91" s="57">
        <f t="shared" si="28"/>
        <v>0.25501816944200117</v>
      </c>
      <c r="H91" s="58">
        <f t="shared" si="28"/>
        <v>0.30505867645746021</v>
      </c>
      <c r="I91" s="57">
        <f t="shared" si="24"/>
        <v>338.57994826401608</v>
      </c>
      <c r="J91" s="57">
        <f t="shared" si="24"/>
        <v>380.67032574473467</v>
      </c>
      <c r="K91" s="57">
        <f t="shared" si="24"/>
        <v>238.30581367759814</v>
      </c>
      <c r="L91" s="57">
        <f t="shared" si="24"/>
        <v>284.72902413427312</v>
      </c>
      <c r="M91" s="57">
        <f t="shared" si="24"/>
        <v>255.01816944200118</v>
      </c>
      <c r="N91" s="58">
        <f t="shared" si="24"/>
        <v>305.05867645746019</v>
      </c>
      <c r="P91" s="54">
        <f t="shared" si="25"/>
        <v>3.5882936290647751</v>
      </c>
      <c r="Q91" s="57">
        <f t="shared" si="29"/>
        <v>2.3575391713995111</v>
      </c>
      <c r="R91" s="57">
        <f t="shared" si="29"/>
        <v>2.3841029930490829</v>
      </c>
      <c r="S91" s="57">
        <f t="shared" si="29"/>
        <v>1.3946006366025279</v>
      </c>
      <c r="T91" s="57">
        <f t="shared" si="29"/>
        <v>1.73328936263457</v>
      </c>
      <c r="U91" s="57">
        <f t="shared" si="29"/>
        <v>6.5014953487327363</v>
      </c>
      <c r="V91" s="58">
        <f t="shared" si="29"/>
        <v>2.9153794260405221</v>
      </c>
    </row>
    <row r="92" spans="1:22" x14ac:dyDescent="0.3">
      <c r="A92" s="29">
        <v>2046</v>
      </c>
      <c r="B92" s="157">
        <f t="shared" si="23"/>
        <v>580.26257702272289</v>
      </c>
      <c r="C92" s="158">
        <f t="shared" si="28"/>
        <v>0.33261777425508521</v>
      </c>
      <c r="D92" s="57">
        <f t="shared" si="28"/>
        <v>0.37396696739831331</v>
      </c>
      <c r="E92" s="57">
        <f t="shared" si="28"/>
        <v>0.23410940235504168</v>
      </c>
      <c r="F92" s="57">
        <f t="shared" si="28"/>
        <v>0.27971513008654331</v>
      </c>
      <c r="G92" s="57">
        <f t="shared" si="28"/>
        <v>0.2505274643383823</v>
      </c>
      <c r="H92" s="58">
        <f t="shared" si="28"/>
        <v>0.29968679037472246</v>
      </c>
      <c r="I92" s="57">
        <f t="shared" si="24"/>
        <v>332.61777425508518</v>
      </c>
      <c r="J92" s="57">
        <f t="shared" si="24"/>
        <v>373.96696739831333</v>
      </c>
      <c r="K92" s="57">
        <f t="shared" si="24"/>
        <v>234.10940235504168</v>
      </c>
      <c r="L92" s="57">
        <f t="shared" si="24"/>
        <v>279.7151300865433</v>
      </c>
      <c r="M92" s="57">
        <f t="shared" si="24"/>
        <v>250.52746433838229</v>
      </c>
      <c r="N92" s="58">
        <f t="shared" si="24"/>
        <v>299.68679037472248</v>
      </c>
      <c r="P92" s="54">
        <f t="shared" si="25"/>
        <v>3.534304151546698</v>
      </c>
      <c r="Q92" s="57">
        <f t="shared" si="29"/>
        <v>2.3220676294216509</v>
      </c>
      <c r="R92" s="57">
        <f t="shared" si="29"/>
        <v>2.3482317717249934</v>
      </c>
      <c r="S92" s="57">
        <f t="shared" si="29"/>
        <v>1.3736174709254838</v>
      </c>
      <c r="T92" s="57">
        <f t="shared" si="29"/>
        <v>1.707210285293101</v>
      </c>
      <c r="U92" s="57">
        <f t="shared" si="29"/>
        <v>6.4036738287430879</v>
      </c>
      <c r="V92" s="58">
        <f t="shared" si="29"/>
        <v>2.8715146177918442</v>
      </c>
    </row>
    <row r="93" spans="1:22" x14ac:dyDescent="0.3">
      <c r="A93" s="29">
        <v>2047</v>
      </c>
      <c r="B93" s="157">
        <f t="shared" si="23"/>
        <v>570.04452816064895</v>
      </c>
      <c r="C93" s="158">
        <f t="shared" si="28"/>
        <v>0.3267605902761162</v>
      </c>
      <c r="D93" s="57">
        <f t="shared" si="28"/>
        <v>0.36738165085888752</v>
      </c>
      <c r="E93" s="57">
        <f t="shared" si="28"/>
        <v>0.22998688712304341</v>
      </c>
      <c r="F93" s="57">
        <f t="shared" si="28"/>
        <v>0.27478952747168822</v>
      </c>
      <c r="G93" s="57">
        <f t="shared" si="28"/>
        <v>0.24611583764855555</v>
      </c>
      <c r="H93" s="58">
        <f t="shared" si="28"/>
        <v>0.29440949973316671</v>
      </c>
      <c r="I93" s="57">
        <f t="shared" si="24"/>
        <v>326.7605902761162</v>
      </c>
      <c r="J93" s="57">
        <f t="shared" si="24"/>
        <v>367.3816508588875</v>
      </c>
      <c r="K93" s="57">
        <f t="shared" si="24"/>
        <v>229.9868871230434</v>
      </c>
      <c r="L93" s="57">
        <f t="shared" si="24"/>
        <v>274.78952747168825</v>
      </c>
      <c r="M93" s="57">
        <f t="shared" si="24"/>
        <v>246.11583764855556</v>
      </c>
      <c r="N93" s="58">
        <f t="shared" si="24"/>
        <v>294.40949973316674</v>
      </c>
      <c r="P93" s="54">
        <f t="shared" si="25"/>
        <v>3.4811269998815173</v>
      </c>
      <c r="Q93" s="57">
        <f t="shared" si="29"/>
        <v>2.2871297923788134</v>
      </c>
      <c r="R93" s="57">
        <f t="shared" si="29"/>
        <v>2.3129002689126592</v>
      </c>
      <c r="S93" s="57">
        <f t="shared" si="29"/>
        <v>1.3529500180269038</v>
      </c>
      <c r="T93" s="57">
        <f t="shared" si="29"/>
        <v>1.6815235938334376</v>
      </c>
      <c r="U93" s="57">
        <f t="shared" si="29"/>
        <v>6.3073241316587563</v>
      </c>
      <c r="V93" s="58">
        <f t="shared" si="29"/>
        <v>2.828309799589575</v>
      </c>
    </row>
    <row r="94" spans="1:22" x14ac:dyDescent="0.3">
      <c r="A94" s="29">
        <v>2048</v>
      </c>
      <c r="B94" s="157">
        <f t="shared" si="23"/>
        <v>560.00641253342803</v>
      </c>
      <c r="C94" s="158">
        <f t="shared" si="28"/>
        <v>0.32100654752055408</v>
      </c>
      <c r="D94" s="57">
        <f t="shared" si="28"/>
        <v>0.36091229748654613</v>
      </c>
      <c r="E94" s="57">
        <f t="shared" si="28"/>
        <v>0.22593696671921995</v>
      </c>
      <c r="F94" s="57">
        <f t="shared" si="28"/>
        <v>0.26995066153465241</v>
      </c>
      <c r="G94" s="57">
        <f t="shared" si="28"/>
        <v>0.24178189685277565</v>
      </c>
      <c r="H94" s="58">
        <f t="shared" si="28"/>
        <v>0.28922513876822659</v>
      </c>
      <c r="I94" s="57">
        <f t="shared" si="24"/>
        <v>321.00654752055408</v>
      </c>
      <c r="J94" s="57">
        <f t="shared" si="24"/>
        <v>360.91229748654615</v>
      </c>
      <c r="K94" s="57">
        <f t="shared" si="24"/>
        <v>225.93696671921995</v>
      </c>
      <c r="L94" s="57">
        <f t="shared" si="24"/>
        <v>269.9506615346524</v>
      </c>
      <c r="M94" s="57">
        <f t="shared" si="24"/>
        <v>241.78189685277565</v>
      </c>
      <c r="N94" s="58">
        <f t="shared" si="24"/>
        <v>289.2251387682266</v>
      </c>
      <c r="P94" s="54">
        <f t="shared" si="25"/>
        <v>3.428749951811831</v>
      </c>
      <c r="Q94" s="57">
        <f t="shared" si="29"/>
        <v>2.2527176301448257</v>
      </c>
      <c r="R94" s="57">
        <f t="shared" si="29"/>
        <v>2.2781003640056126</v>
      </c>
      <c r="S94" s="57">
        <f t="shared" si="29"/>
        <v>1.3325935276913057</v>
      </c>
      <c r="T94" s="57">
        <f t="shared" si="29"/>
        <v>1.6562233844163368</v>
      </c>
      <c r="U94" s="57">
        <f t="shared" si="29"/>
        <v>6.2124241124275619</v>
      </c>
      <c r="V94" s="58">
        <f t="shared" si="29"/>
        <v>2.7857550412213481</v>
      </c>
    </row>
    <row r="95" spans="1:22" x14ac:dyDescent="0.3">
      <c r="A95" s="29">
        <v>2049</v>
      </c>
      <c r="B95" s="157">
        <f t="shared" si="23"/>
        <v>550.14506163311455</v>
      </c>
      <c r="C95" s="158">
        <f t="shared" si="28"/>
        <v>0.31535382973813159</v>
      </c>
      <c r="D95" s="57">
        <f t="shared" si="28"/>
        <v>0.35455686524488278</v>
      </c>
      <c r="E95" s="57">
        <f t="shared" si="28"/>
        <v>0.22195836279557704</v>
      </c>
      <c r="F95" s="57">
        <f t="shared" si="28"/>
        <v>0.26519700489861153</v>
      </c>
      <c r="G95" s="57">
        <f t="shared" si="28"/>
        <v>0.23752427395266948</v>
      </c>
      <c r="H95" s="58">
        <f t="shared" si="28"/>
        <v>0.28413207104837235</v>
      </c>
      <c r="I95" s="57">
        <f t="shared" si="24"/>
        <v>315.35382973813159</v>
      </c>
      <c r="J95" s="57">
        <f t="shared" si="24"/>
        <v>354.55686524488277</v>
      </c>
      <c r="K95" s="57">
        <f t="shared" si="24"/>
        <v>221.95836279557705</v>
      </c>
      <c r="L95" s="57">
        <f t="shared" si="24"/>
        <v>265.19700489861151</v>
      </c>
      <c r="M95" s="57">
        <f t="shared" si="24"/>
        <v>237.52427395266949</v>
      </c>
      <c r="N95" s="58">
        <f t="shared" si="24"/>
        <v>284.13207104837232</v>
      </c>
      <c r="P95" s="54">
        <f t="shared" si="25"/>
        <v>3.3771609689763595</v>
      </c>
      <c r="Q95" s="57">
        <f t="shared" si="29"/>
        <v>2.2188232334148181</v>
      </c>
      <c r="R95" s="57">
        <f t="shared" si="29"/>
        <v>2.2438240585800555</v>
      </c>
      <c r="S95" s="57">
        <f t="shared" si="29"/>
        <v>1.3125433211749629</v>
      </c>
      <c r="T95" s="57">
        <f t="shared" si="29"/>
        <v>1.6313038420317394</v>
      </c>
      <c r="U95" s="57">
        <f t="shared" si="29"/>
        <v>6.1189519591918504</v>
      </c>
      <c r="V95" s="58">
        <f t="shared" si="29"/>
        <v>2.7438405618848032</v>
      </c>
    </row>
    <row r="96" spans="1:22" x14ac:dyDescent="0.3">
      <c r="A96" s="32">
        <v>2050</v>
      </c>
      <c r="B96" s="162">
        <f t="shared" si="23"/>
        <v>540.45736274713988</v>
      </c>
      <c r="C96" s="163">
        <f t="shared" si="28"/>
        <v>0.3098006526615748</v>
      </c>
      <c r="D96" s="65">
        <f t="shared" si="28"/>
        <v>0.34831334805643233</v>
      </c>
      <c r="E96" s="65">
        <f t="shared" si="28"/>
        <v>0.21804981951500235</v>
      </c>
      <c r="F96" s="65">
        <f t="shared" si="28"/>
        <v>0.26052705708285995</v>
      </c>
      <c r="G96" s="65">
        <f t="shared" si="28"/>
        <v>0.23334162503943109</v>
      </c>
      <c r="H96" s="66">
        <f t="shared" si="28"/>
        <v>0.27912868895857612</v>
      </c>
      <c r="I96" s="65">
        <f t="shared" si="24"/>
        <v>309.80065266157482</v>
      </c>
      <c r="J96" s="65">
        <f t="shared" si="24"/>
        <v>348.31334805643235</v>
      </c>
      <c r="K96" s="65">
        <f t="shared" si="24"/>
        <v>218.04981951500235</v>
      </c>
      <c r="L96" s="65">
        <f t="shared" si="24"/>
        <v>260.52705708285993</v>
      </c>
      <c r="M96" s="65">
        <f t="shared" si="24"/>
        <v>233.34162503943111</v>
      </c>
      <c r="N96" s="66">
        <f t="shared" si="24"/>
        <v>279.12868895857611</v>
      </c>
      <c r="P96" s="72">
        <f t="shared" si="25"/>
        <v>3.3263481941430477</v>
      </c>
      <c r="Q96" s="65">
        <f t="shared" si="29"/>
        <v>2.1854388118873476</v>
      </c>
      <c r="R96" s="65">
        <f t="shared" si="29"/>
        <v>2.2100634745565011</v>
      </c>
      <c r="S96" s="65">
        <f t="shared" si="29"/>
        <v>1.2927947901305439</v>
      </c>
      <c r="T96" s="65">
        <f t="shared" si="29"/>
        <v>1.6067592391622472</v>
      </c>
      <c r="U96" s="65">
        <f t="shared" si="29"/>
        <v>6.0268861882752489</v>
      </c>
      <c r="V96" s="66">
        <f t="shared" si="29"/>
        <v>2.702556727939565</v>
      </c>
    </row>
  </sheetData>
  <mergeCells count="10">
    <mergeCell ref="Q37:V37"/>
    <mergeCell ref="C54:H54"/>
    <mergeCell ref="I54:N54"/>
    <mergeCell ref="Q54:V54"/>
    <mergeCell ref="C3:G3"/>
    <mergeCell ref="H3:K3"/>
    <mergeCell ref="H4:I4"/>
    <mergeCell ref="J4:K4"/>
    <mergeCell ref="C37:H37"/>
    <mergeCell ref="I37:N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CA83-AEAB-4776-8266-F252ADA297B9}">
  <dimension ref="A1:AM64"/>
  <sheetViews>
    <sheetView workbookViewId="0">
      <selection activeCell="E48" sqref="E48"/>
    </sheetView>
  </sheetViews>
  <sheetFormatPr defaultColWidth="8.88671875" defaultRowHeight="14.4" x14ac:dyDescent="0.3"/>
  <cols>
    <col min="3" max="3" width="9.44140625" bestFit="1" customWidth="1"/>
    <col min="6" max="6" width="9.88671875" customWidth="1"/>
    <col min="7" max="7" width="8.44140625" bestFit="1" customWidth="1"/>
    <col min="8" max="8" width="11.88671875" bestFit="1" customWidth="1"/>
    <col min="9" max="9" width="10.109375" customWidth="1"/>
    <col min="26" max="26" width="9.44140625" bestFit="1" customWidth="1"/>
    <col min="30" max="30" width="11.88671875" customWidth="1"/>
    <col min="31" max="31" width="15.5546875" customWidth="1"/>
  </cols>
  <sheetData>
    <row r="1" spans="1:39" x14ac:dyDescent="0.3">
      <c r="A1" s="20" t="s">
        <v>64</v>
      </c>
    </row>
    <row r="4" spans="1:39" ht="14.4" customHeight="1" x14ac:dyDescent="0.3">
      <c r="B4" s="194" t="s">
        <v>65</v>
      </c>
      <c r="C4" s="194"/>
      <c r="D4" s="194"/>
      <c r="E4" s="194"/>
      <c r="F4" s="194"/>
      <c r="G4" s="194"/>
      <c r="H4" s="194"/>
      <c r="J4" s="194" t="s">
        <v>66</v>
      </c>
      <c r="K4" s="194"/>
      <c r="L4" s="194"/>
      <c r="M4" s="194"/>
      <c r="N4" s="194"/>
      <c r="O4" s="194"/>
      <c r="P4" s="194"/>
      <c r="Q4" s="194"/>
      <c r="S4" s="194" t="s">
        <v>67</v>
      </c>
      <c r="T4" s="194"/>
      <c r="U4" s="194"/>
      <c r="V4" s="194"/>
      <c r="W4" s="194"/>
      <c r="X4" s="194"/>
      <c r="Y4" s="194"/>
      <c r="Z4" s="194"/>
    </row>
    <row r="5" spans="1:39" s="45" customFormat="1" ht="86.4" x14ac:dyDescent="0.3">
      <c r="A5" s="45" t="s">
        <v>38</v>
      </c>
      <c r="B5" s="45" t="s">
        <v>68</v>
      </c>
      <c r="C5" s="45" t="s">
        <v>69</v>
      </c>
      <c r="D5" s="45" t="s">
        <v>70</v>
      </c>
      <c r="E5" s="45" t="s">
        <v>71</v>
      </c>
      <c r="F5" s="45" t="s">
        <v>72</v>
      </c>
      <c r="G5" s="45" t="s">
        <v>73</v>
      </c>
      <c r="H5" s="45" t="s">
        <v>74</v>
      </c>
      <c r="J5" s="45" t="s">
        <v>38</v>
      </c>
      <c r="K5" s="45" t="s">
        <v>68</v>
      </c>
      <c r="L5" s="45" t="s">
        <v>69</v>
      </c>
      <c r="M5" s="45" t="s">
        <v>70</v>
      </c>
      <c r="N5" s="45" t="s">
        <v>71</v>
      </c>
      <c r="O5" s="45" t="s">
        <v>72</v>
      </c>
      <c r="P5" s="45" t="s">
        <v>73</v>
      </c>
      <c r="Q5" s="45" t="s">
        <v>74</v>
      </c>
      <c r="S5" s="45" t="s">
        <v>38</v>
      </c>
      <c r="T5" s="45" t="s">
        <v>68</v>
      </c>
      <c r="U5" s="45" t="s">
        <v>69</v>
      </c>
      <c r="V5" s="45" t="s">
        <v>70</v>
      </c>
      <c r="W5" s="45" t="s">
        <v>71</v>
      </c>
      <c r="X5" s="45" t="s">
        <v>72</v>
      </c>
      <c r="Y5" s="45" t="s">
        <v>73</v>
      </c>
      <c r="Z5" s="45" t="s">
        <v>75</v>
      </c>
      <c r="AC5"/>
      <c r="AD5"/>
      <c r="AE5"/>
      <c r="AF5"/>
      <c r="AG5"/>
      <c r="AH5"/>
      <c r="AI5"/>
      <c r="AJ5"/>
      <c r="AK5"/>
      <c r="AL5"/>
      <c r="AM5"/>
    </row>
    <row r="6" spans="1:39" s="45" customFormat="1" x14ac:dyDescent="0.3">
      <c r="A6" s="20">
        <v>1994</v>
      </c>
      <c r="B6" s="12">
        <v>4246.252125</v>
      </c>
      <c r="C6" s="12">
        <v>2358.1898530000003</v>
      </c>
      <c r="D6" s="12">
        <v>868.13279999999997</v>
      </c>
      <c r="E6" s="12">
        <v>2542.924</v>
      </c>
      <c r="F6" s="12">
        <v>506.399</v>
      </c>
      <c r="G6" s="12">
        <v>946.29349999999999</v>
      </c>
      <c r="H6" s="12">
        <v>11468.191278</v>
      </c>
      <c r="J6" s="20">
        <v>1994</v>
      </c>
      <c r="K6" s="7">
        <f t="shared" ref="K6:P21" si="0">B6/$H6</f>
        <v>0.37026345498315816</v>
      </c>
      <c r="L6" s="7">
        <f t="shared" si="0"/>
        <v>0.20562875137283704</v>
      </c>
      <c r="M6" s="7">
        <f t="shared" si="0"/>
        <v>7.569919082753547E-2</v>
      </c>
      <c r="N6" s="7">
        <f t="shared" si="0"/>
        <v>0.22173714567162978</v>
      </c>
      <c r="O6" s="7">
        <f t="shared" si="0"/>
        <v>4.4156832383102147E-2</v>
      </c>
      <c r="P6" s="7">
        <f t="shared" si="0"/>
        <v>8.2514624761737432E-2</v>
      </c>
      <c r="Q6">
        <f t="shared" ref="Q6:Q21" si="1">SUM(K6:P6)</f>
        <v>1</v>
      </c>
      <c r="S6" s="20">
        <v>1994</v>
      </c>
      <c r="T6">
        <v>1.39</v>
      </c>
      <c r="U6">
        <v>1.3149999999999999</v>
      </c>
      <c r="V6">
        <v>0.82</v>
      </c>
      <c r="W6">
        <v>0.58899999999999997</v>
      </c>
      <c r="X6">
        <v>2.37</v>
      </c>
      <c r="Y6">
        <v>1.78</v>
      </c>
      <c r="Z6" s="7">
        <f>K6*T6+L6*U6+M6*V6+N6*W6+O6*X6+P6*Y6</f>
        <v>1.2292722505848841</v>
      </c>
      <c r="AC6"/>
      <c r="AD6"/>
      <c r="AE6"/>
      <c r="AF6"/>
      <c r="AG6"/>
      <c r="AH6"/>
      <c r="AI6"/>
      <c r="AJ6"/>
      <c r="AK6"/>
      <c r="AL6"/>
      <c r="AM6"/>
    </row>
    <row r="7" spans="1:39" s="45" customFormat="1" x14ac:dyDescent="0.3">
      <c r="A7" s="20">
        <v>1995</v>
      </c>
      <c r="B7" s="12">
        <v>4455.6350000000002</v>
      </c>
      <c r="C7" s="12">
        <v>2435.4182500000002</v>
      </c>
      <c r="D7" s="12">
        <v>788.97300000000007</v>
      </c>
      <c r="E7" s="12">
        <v>2584.5929999999998</v>
      </c>
      <c r="F7" s="12">
        <v>535.20399999999995</v>
      </c>
      <c r="G7" s="12">
        <v>919.41849999999999</v>
      </c>
      <c r="H7" s="12">
        <v>11719.241749999999</v>
      </c>
      <c r="J7" s="20">
        <v>1995</v>
      </c>
      <c r="K7" s="7">
        <f t="shared" si="0"/>
        <v>0.3801982325349676</v>
      </c>
      <c r="L7" s="7">
        <f t="shared" si="0"/>
        <v>0.20781363691895854</v>
      </c>
      <c r="M7" s="7">
        <f t="shared" si="0"/>
        <v>6.7322870952807173E-2</v>
      </c>
      <c r="N7" s="7">
        <f t="shared" si="0"/>
        <v>0.22054268144097292</v>
      </c>
      <c r="O7" s="7">
        <f t="shared" si="0"/>
        <v>4.5668824947654993E-2</v>
      </c>
      <c r="P7" s="7">
        <f t="shared" si="0"/>
        <v>7.8453753204638862E-2</v>
      </c>
      <c r="Q7">
        <f t="shared" si="1"/>
        <v>1</v>
      </c>
      <c r="S7" s="20">
        <v>1995</v>
      </c>
      <c r="T7" s="41"/>
      <c r="U7" s="41"/>
      <c r="V7" s="41"/>
      <c r="W7" s="41"/>
      <c r="X7" s="41"/>
      <c r="Y7" s="41"/>
      <c r="AC7"/>
      <c r="AD7"/>
      <c r="AE7"/>
      <c r="AF7"/>
      <c r="AG7"/>
      <c r="AH7"/>
      <c r="AI7"/>
      <c r="AJ7"/>
      <c r="AK7"/>
      <c r="AL7"/>
      <c r="AM7"/>
    </row>
    <row r="8" spans="1:39" s="45" customFormat="1" x14ac:dyDescent="0.3">
      <c r="A8" s="20">
        <v>1996</v>
      </c>
      <c r="B8" s="12">
        <v>4679.5940000000001</v>
      </c>
      <c r="C8" s="12">
        <v>2526.9333000000001</v>
      </c>
      <c r="D8" s="12">
        <v>752.70655999999997</v>
      </c>
      <c r="E8" s="12">
        <v>2581.5079999999998</v>
      </c>
      <c r="F8" s="12">
        <v>565.13099999999997</v>
      </c>
      <c r="G8" s="12">
        <v>893.26660000000004</v>
      </c>
      <c r="H8" s="12">
        <v>11999.139459999999</v>
      </c>
      <c r="J8" s="20">
        <v>1996</v>
      </c>
      <c r="K8" s="7">
        <f t="shared" si="0"/>
        <v>0.38999413379599146</v>
      </c>
      <c r="L8" s="7">
        <f t="shared" si="0"/>
        <v>0.21059287696619541</v>
      </c>
      <c r="M8" s="7">
        <f t="shared" si="0"/>
        <v>6.2730045142753932E-2</v>
      </c>
      <c r="N8" s="7">
        <f t="shared" si="0"/>
        <v>0.21514109479314278</v>
      </c>
      <c r="O8" s="7">
        <f t="shared" si="0"/>
        <v>4.7097627449360441E-2</v>
      </c>
      <c r="P8" s="7">
        <f t="shared" si="0"/>
        <v>7.44442218525561E-2</v>
      </c>
      <c r="Q8">
        <f t="shared" si="1"/>
        <v>1.0000000000000002</v>
      </c>
      <c r="S8" s="20">
        <v>1996</v>
      </c>
      <c r="T8" s="41"/>
      <c r="U8" s="41"/>
      <c r="V8" s="41"/>
      <c r="W8" s="41"/>
      <c r="X8" s="41"/>
      <c r="Y8" s="41"/>
      <c r="AC8"/>
      <c r="AD8"/>
      <c r="AE8"/>
      <c r="AF8"/>
      <c r="AG8"/>
      <c r="AH8"/>
      <c r="AI8"/>
      <c r="AJ8"/>
      <c r="AK8"/>
      <c r="AL8"/>
      <c r="AM8"/>
    </row>
    <row r="9" spans="1:39" s="45" customFormat="1" x14ac:dyDescent="0.3">
      <c r="A9" s="20">
        <v>1997</v>
      </c>
      <c r="B9" s="12">
        <v>4925.7589220000009</v>
      </c>
      <c r="C9" s="12">
        <v>2637.799</v>
      </c>
      <c r="D9" s="12">
        <v>715.05200000000002</v>
      </c>
      <c r="E9" s="12">
        <v>2506.1849999999999</v>
      </c>
      <c r="F9" s="12">
        <v>597.94899999999996</v>
      </c>
      <c r="G9" s="12">
        <v>873.87184999999999</v>
      </c>
      <c r="H9" s="12">
        <v>12256.615772000001</v>
      </c>
      <c r="J9" s="20">
        <v>1997</v>
      </c>
      <c r="K9" s="7">
        <f t="shared" si="0"/>
        <v>0.4018857255240717</v>
      </c>
      <c r="L9" s="7">
        <f t="shared" si="0"/>
        <v>0.21521430132663538</v>
      </c>
      <c r="M9" s="7">
        <f t="shared" si="0"/>
        <v>5.834008451448093E-2</v>
      </c>
      <c r="N9" s="7">
        <f t="shared" si="0"/>
        <v>0.20447610063173641</v>
      </c>
      <c r="O9" s="7">
        <f t="shared" si="0"/>
        <v>4.8785815850244954E-2</v>
      </c>
      <c r="P9" s="7">
        <f t="shared" si="0"/>
        <v>7.1297972152830569E-2</v>
      </c>
      <c r="Q9">
        <f t="shared" si="1"/>
        <v>1</v>
      </c>
      <c r="S9" s="20">
        <v>1997</v>
      </c>
      <c r="T9" s="41"/>
      <c r="U9" s="41"/>
      <c r="V9" s="41"/>
      <c r="W9" s="41"/>
      <c r="X9" s="41"/>
      <c r="Y9" s="41"/>
      <c r="AC9"/>
      <c r="AD9"/>
      <c r="AE9"/>
      <c r="AF9"/>
      <c r="AG9"/>
      <c r="AH9"/>
      <c r="AI9"/>
      <c r="AJ9"/>
      <c r="AK9"/>
      <c r="AL9"/>
      <c r="AM9"/>
    </row>
    <row r="10" spans="1:39" s="45" customFormat="1" x14ac:dyDescent="0.3">
      <c r="A10" s="20">
        <v>1998</v>
      </c>
      <c r="B10" s="12">
        <v>5198.2538799999993</v>
      </c>
      <c r="C10" s="12">
        <v>2742.9913000000001</v>
      </c>
      <c r="D10" s="12">
        <v>678.78489999999999</v>
      </c>
      <c r="E10" s="12">
        <v>2360.4790000000003</v>
      </c>
      <c r="F10" s="12">
        <v>639.55999999999995</v>
      </c>
      <c r="G10" s="12">
        <v>861.43299999999999</v>
      </c>
      <c r="H10" s="12">
        <v>12481.502079999998</v>
      </c>
      <c r="J10" s="20">
        <v>1998</v>
      </c>
      <c r="K10" s="7">
        <f t="shared" si="0"/>
        <v>0.41647662650551753</v>
      </c>
      <c r="L10" s="7">
        <f t="shared" si="0"/>
        <v>0.21976451891918447</v>
      </c>
      <c r="M10" s="7">
        <f t="shared" si="0"/>
        <v>5.4383270190505796E-2</v>
      </c>
      <c r="N10" s="7">
        <f t="shared" si="0"/>
        <v>0.18911818344222883</v>
      </c>
      <c r="O10" s="7">
        <f t="shared" si="0"/>
        <v>5.1240627602411139E-2</v>
      </c>
      <c r="P10" s="7">
        <f t="shared" si="0"/>
        <v>6.9016773340152354E-2</v>
      </c>
      <c r="Q10">
        <f t="shared" si="1"/>
        <v>1.0000000000000002</v>
      </c>
      <c r="S10" s="20">
        <v>1998</v>
      </c>
      <c r="T10" s="41"/>
      <c r="U10" s="41"/>
      <c r="V10" s="41"/>
      <c r="W10" s="41"/>
      <c r="X10" s="41"/>
      <c r="Y10" s="41"/>
      <c r="AC10"/>
      <c r="AD10"/>
      <c r="AE10"/>
      <c r="AF10"/>
      <c r="AG10"/>
      <c r="AH10"/>
      <c r="AI10"/>
      <c r="AJ10"/>
      <c r="AK10"/>
      <c r="AL10"/>
      <c r="AM10"/>
    </row>
    <row r="11" spans="1:39" s="45" customFormat="1" x14ac:dyDescent="0.3">
      <c r="A11" s="20">
        <v>1999</v>
      </c>
      <c r="B11" s="12">
        <v>5463.8344000000006</v>
      </c>
      <c r="C11" s="12">
        <v>2863.7069999999999</v>
      </c>
      <c r="D11" s="12">
        <v>643.62599999999998</v>
      </c>
      <c r="E11" s="12">
        <v>2193.0369999999998</v>
      </c>
      <c r="F11" s="12">
        <v>684.93899999999996</v>
      </c>
      <c r="G11" s="12">
        <v>844.84910000000002</v>
      </c>
      <c r="H11" s="12">
        <v>12693.9925</v>
      </c>
      <c r="J11" s="20">
        <v>1999</v>
      </c>
      <c r="K11" s="7">
        <f t="shared" si="0"/>
        <v>0.43042678652913974</v>
      </c>
      <c r="L11" s="7">
        <f t="shared" si="0"/>
        <v>0.22559545391254957</v>
      </c>
      <c r="M11" s="7">
        <f t="shared" si="0"/>
        <v>5.0703196807466204E-2</v>
      </c>
      <c r="N11" s="7">
        <f t="shared" si="0"/>
        <v>0.17276180051311671</v>
      </c>
      <c r="O11" s="7">
        <f t="shared" si="0"/>
        <v>5.3957728429412571E-2</v>
      </c>
      <c r="P11" s="7">
        <f t="shared" si="0"/>
        <v>6.6555033808315234E-2</v>
      </c>
      <c r="Q11">
        <f t="shared" si="1"/>
        <v>1</v>
      </c>
      <c r="S11" s="20">
        <v>1999</v>
      </c>
      <c r="T11" s="41"/>
      <c r="U11" s="41"/>
      <c r="V11" s="41"/>
      <c r="W11" s="41"/>
      <c r="X11" s="41"/>
      <c r="Y11" s="41"/>
      <c r="AF11" s="106"/>
      <c r="AG11" s="106"/>
      <c r="AH11" s="106"/>
      <c r="AI11" s="106"/>
      <c r="AJ11" s="106"/>
      <c r="AK11" s="106"/>
      <c r="AL11" s="106"/>
    </row>
    <row r="12" spans="1:39" s="45" customFormat="1" x14ac:dyDescent="0.3">
      <c r="A12" s="20">
        <v>2000</v>
      </c>
      <c r="B12" s="12">
        <v>5728.0300000000007</v>
      </c>
      <c r="C12" s="12">
        <v>3000.2037223000002</v>
      </c>
      <c r="D12" s="12">
        <v>608.14112499999999</v>
      </c>
      <c r="E12" s="12">
        <v>2051.6259999999997</v>
      </c>
      <c r="F12" s="12">
        <v>732.22799999999995</v>
      </c>
      <c r="G12" s="12">
        <v>829.30509999999992</v>
      </c>
      <c r="H12" s="12">
        <v>12949.5339473</v>
      </c>
      <c r="J12" s="20">
        <v>2000</v>
      </c>
      <c r="K12" s="7">
        <f t="shared" si="0"/>
        <v>0.44233483794173956</v>
      </c>
      <c r="L12" s="7">
        <f t="shared" si="0"/>
        <v>0.23168430111151203</v>
      </c>
      <c r="M12" s="7">
        <f t="shared" si="0"/>
        <v>4.6962394745240887E-2</v>
      </c>
      <c r="N12" s="7">
        <f t="shared" si="0"/>
        <v>0.15843241991174264</v>
      </c>
      <c r="O12" s="7">
        <f t="shared" si="0"/>
        <v>5.6544737670089718E-2</v>
      </c>
      <c r="P12" s="7">
        <f t="shared" si="0"/>
        <v>6.4041308619675177E-2</v>
      </c>
      <c r="Q12">
        <f t="shared" si="1"/>
        <v>1</v>
      </c>
      <c r="S12" s="20">
        <v>2000</v>
      </c>
      <c r="T12" s="41"/>
      <c r="U12" s="41"/>
      <c r="V12" s="41"/>
      <c r="W12" s="41"/>
      <c r="X12" s="41"/>
      <c r="Y12" s="41"/>
      <c r="AF12" s="106"/>
      <c r="AG12" s="106"/>
      <c r="AH12" s="106"/>
      <c r="AI12" s="106"/>
      <c r="AJ12" s="106"/>
      <c r="AK12" s="106"/>
      <c r="AL12" s="106"/>
    </row>
    <row r="13" spans="1:39" s="45" customFormat="1" x14ac:dyDescent="0.3">
      <c r="A13" s="20">
        <v>2001</v>
      </c>
      <c r="B13" s="12">
        <v>5993.9220000000005</v>
      </c>
      <c r="C13" s="12">
        <v>3123.7905000000001</v>
      </c>
      <c r="D13" s="12">
        <v>633.765625</v>
      </c>
      <c r="E13" s="12">
        <v>1972.529</v>
      </c>
      <c r="F13" s="12">
        <v>782.26700000000005</v>
      </c>
      <c r="G13" s="12">
        <v>814.41409999999996</v>
      </c>
      <c r="H13" s="12">
        <v>13320.688225000002</v>
      </c>
      <c r="J13" s="20">
        <v>2001</v>
      </c>
      <c r="K13" s="7">
        <f t="shared" si="0"/>
        <v>0.44997089480337266</v>
      </c>
      <c r="L13" s="7">
        <f t="shared" si="0"/>
        <v>0.23450668968719893</v>
      </c>
      <c r="M13" s="7">
        <f t="shared" si="0"/>
        <v>4.7577543614492929E-2</v>
      </c>
      <c r="N13" s="7">
        <f t="shared" si="0"/>
        <v>0.14808011167906451</v>
      </c>
      <c r="O13" s="7">
        <f t="shared" si="0"/>
        <v>5.8725719481359601E-2</v>
      </c>
      <c r="P13" s="7">
        <f t="shared" si="0"/>
        <v>6.1139040734511291E-2</v>
      </c>
      <c r="Q13">
        <f t="shared" si="1"/>
        <v>1</v>
      </c>
      <c r="S13" s="20">
        <v>2001</v>
      </c>
      <c r="T13" s="41"/>
      <c r="U13" s="41"/>
      <c r="V13" s="41"/>
      <c r="W13" s="41"/>
      <c r="X13" s="41"/>
      <c r="Y13" s="41"/>
      <c r="AF13" s="106"/>
      <c r="AG13" s="106"/>
      <c r="AH13" s="106"/>
      <c r="AI13" s="106"/>
      <c r="AJ13" s="106"/>
      <c r="AK13" s="106"/>
      <c r="AL13" s="106"/>
    </row>
    <row r="14" spans="1:39" s="45" customFormat="1" x14ac:dyDescent="0.3">
      <c r="A14" s="20">
        <v>2002</v>
      </c>
      <c r="B14" s="12">
        <v>6239.6</v>
      </c>
      <c r="C14" s="12">
        <v>3253.7984999999999</v>
      </c>
      <c r="D14" s="12">
        <v>717.90729999999996</v>
      </c>
      <c r="E14" s="12">
        <v>1949.0280000000002</v>
      </c>
      <c r="F14" s="12">
        <v>837.50699999999995</v>
      </c>
      <c r="G14" s="12">
        <v>799.71129999999994</v>
      </c>
      <c r="H14" s="12">
        <v>13797.552100000001</v>
      </c>
      <c r="J14" s="20">
        <v>2002</v>
      </c>
      <c r="K14" s="7">
        <f t="shared" si="0"/>
        <v>0.45222514506758049</v>
      </c>
      <c r="L14" s="7">
        <f t="shared" si="0"/>
        <v>0.23582433147688564</v>
      </c>
      <c r="M14" s="7">
        <f t="shared" si="0"/>
        <v>5.2031497674141773E-2</v>
      </c>
      <c r="N14" s="7">
        <f t="shared" si="0"/>
        <v>0.14125897013282523</v>
      </c>
      <c r="O14" s="7">
        <f t="shared" si="0"/>
        <v>6.069968019906951E-2</v>
      </c>
      <c r="P14" s="7">
        <f t="shared" si="0"/>
        <v>5.7960375449497295E-2</v>
      </c>
      <c r="Q14">
        <f t="shared" si="1"/>
        <v>0.99999999999999989</v>
      </c>
      <c r="S14" s="20">
        <v>2002</v>
      </c>
      <c r="T14" s="41"/>
      <c r="U14" s="41"/>
      <c r="V14" s="41"/>
      <c r="W14" s="41"/>
      <c r="X14" s="41"/>
      <c r="Y14" s="41"/>
      <c r="AF14" s="106"/>
      <c r="AG14" s="106"/>
      <c r="AH14" s="106"/>
      <c r="AI14" s="106"/>
      <c r="AJ14" s="106"/>
      <c r="AK14" s="106"/>
      <c r="AL14" s="106"/>
    </row>
    <row r="15" spans="1:39" s="45" customFormat="1" x14ac:dyDescent="0.3">
      <c r="A15" s="20">
        <v>2003</v>
      </c>
      <c r="B15" s="12">
        <v>6509.0820999999996</v>
      </c>
      <c r="C15" s="12">
        <v>3387.4535000000001</v>
      </c>
      <c r="D15" s="12">
        <v>822.16653999999994</v>
      </c>
      <c r="E15" s="12">
        <v>1934.395</v>
      </c>
      <c r="F15" s="12">
        <v>881.68399999999997</v>
      </c>
      <c r="G15" s="12">
        <v>786.11760000000004</v>
      </c>
      <c r="H15" s="12">
        <v>14320.898739999999</v>
      </c>
      <c r="J15" s="20">
        <v>2003</v>
      </c>
      <c r="K15" s="7">
        <f t="shared" si="0"/>
        <v>0.45451631340841392</v>
      </c>
      <c r="L15" s="7">
        <f t="shared" si="0"/>
        <v>0.23653916988732235</v>
      </c>
      <c r="M15" s="7">
        <f t="shared" si="0"/>
        <v>5.7410261389782023E-2</v>
      </c>
      <c r="N15" s="7">
        <f t="shared" si="0"/>
        <v>0.1350749722569437</v>
      </c>
      <c r="O15" s="7">
        <f t="shared" si="0"/>
        <v>6.1566247761905481E-2</v>
      </c>
      <c r="P15" s="7">
        <f t="shared" si="0"/>
        <v>5.4893035295632581E-2</v>
      </c>
      <c r="Q15">
        <f t="shared" si="1"/>
        <v>1</v>
      </c>
      <c r="S15" s="20">
        <v>2003</v>
      </c>
      <c r="T15" s="41"/>
      <c r="U15" s="41"/>
      <c r="V15" s="41"/>
      <c r="W15" s="41"/>
      <c r="X15" s="41"/>
      <c r="Y15" s="41"/>
      <c r="AF15" s="106"/>
      <c r="AG15" s="106"/>
      <c r="AH15" s="106"/>
      <c r="AI15" s="106"/>
      <c r="AJ15" s="106"/>
      <c r="AK15" s="106"/>
      <c r="AL15" s="106"/>
    </row>
    <row r="16" spans="1:39" s="45" customFormat="1" x14ac:dyDescent="0.3">
      <c r="A16" s="20">
        <v>2004</v>
      </c>
      <c r="B16" s="12">
        <v>6806.2725</v>
      </c>
      <c r="C16" s="12">
        <v>3539.886</v>
      </c>
      <c r="D16" s="12">
        <v>925.27762999999993</v>
      </c>
      <c r="E16" s="12">
        <v>1920.0080000000003</v>
      </c>
      <c r="F16" s="12">
        <v>912.33500000000004</v>
      </c>
      <c r="G16" s="12">
        <v>774.1789</v>
      </c>
      <c r="H16" s="12">
        <v>14877.95803</v>
      </c>
      <c r="J16" s="20">
        <v>2004</v>
      </c>
      <c r="K16" s="7">
        <f t="shared" si="0"/>
        <v>0.45747356500642045</v>
      </c>
      <c r="L16" s="7">
        <f t="shared" si="0"/>
        <v>0.23792821520682836</v>
      </c>
      <c r="M16" s="7">
        <f t="shared" si="0"/>
        <v>6.2191170867283319E-2</v>
      </c>
      <c r="N16" s="7">
        <f t="shared" si="0"/>
        <v>0.1290505051922102</v>
      </c>
      <c r="O16" s="7">
        <f t="shared" si="0"/>
        <v>6.132125108569083E-2</v>
      </c>
      <c r="P16" s="7">
        <f t="shared" si="0"/>
        <v>5.2035292641566887E-2</v>
      </c>
      <c r="Q16">
        <f t="shared" si="1"/>
        <v>1</v>
      </c>
      <c r="S16" s="20">
        <v>2004</v>
      </c>
      <c r="T16" s="41"/>
      <c r="U16" s="41"/>
      <c r="V16" s="41"/>
      <c r="W16" s="41"/>
      <c r="X16" s="41"/>
      <c r="Y16" s="41"/>
      <c r="AF16" s="106"/>
      <c r="AG16" s="106"/>
      <c r="AH16" s="106"/>
      <c r="AI16" s="106"/>
      <c r="AJ16" s="106"/>
      <c r="AK16" s="106"/>
      <c r="AL16" s="106"/>
    </row>
    <row r="17" spans="1:38" s="45" customFormat="1" x14ac:dyDescent="0.3">
      <c r="A17" s="20">
        <v>2005</v>
      </c>
      <c r="B17" s="12">
        <v>7105.6380399999998</v>
      </c>
      <c r="C17" s="12">
        <v>3690.5315000000001</v>
      </c>
      <c r="D17" s="12">
        <v>983.84012999999993</v>
      </c>
      <c r="E17" s="12">
        <v>1899.8489999999999</v>
      </c>
      <c r="F17" s="12">
        <v>925.697</v>
      </c>
      <c r="G17" s="12">
        <v>754.21929999999998</v>
      </c>
      <c r="H17" s="12">
        <v>15359.77497</v>
      </c>
      <c r="J17" s="20">
        <v>2005</v>
      </c>
      <c r="K17" s="7">
        <f t="shared" si="0"/>
        <v>0.4626134206964882</v>
      </c>
      <c r="L17" s="7">
        <f t="shared" si="0"/>
        <v>0.24027249795053476</v>
      </c>
      <c r="M17" s="7">
        <f t="shared" si="0"/>
        <v>6.4053030198788122E-2</v>
      </c>
      <c r="N17" s="7">
        <f t="shared" si="0"/>
        <v>0.12368989804282268</v>
      </c>
      <c r="O17" s="7">
        <f t="shared" si="0"/>
        <v>6.0267614714930945E-2</v>
      </c>
      <c r="P17" s="7">
        <f t="shared" si="0"/>
        <v>4.9103538396435241E-2</v>
      </c>
      <c r="Q17">
        <f t="shared" si="1"/>
        <v>1</v>
      </c>
      <c r="S17" s="20">
        <v>2005</v>
      </c>
      <c r="T17" s="41"/>
      <c r="U17" s="41"/>
      <c r="V17" s="41"/>
      <c r="W17" s="41"/>
      <c r="X17" s="41"/>
      <c r="Y17" s="41"/>
      <c r="AF17" s="106"/>
      <c r="AG17" s="106"/>
      <c r="AH17" s="106"/>
      <c r="AI17" s="106"/>
      <c r="AJ17" s="106"/>
      <c r="AK17" s="106"/>
      <c r="AL17" s="106"/>
    </row>
    <row r="18" spans="1:38" s="45" customFormat="1" x14ac:dyDescent="0.3">
      <c r="A18" s="20">
        <v>2006</v>
      </c>
      <c r="B18" s="12">
        <v>7413.4407500000007</v>
      </c>
      <c r="C18" s="12">
        <v>3834.1203</v>
      </c>
      <c r="D18" s="12">
        <v>997.85524999999996</v>
      </c>
      <c r="E18" s="12">
        <v>1874.6669999999999</v>
      </c>
      <c r="F18" s="12">
        <v>924.83100000000002</v>
      </c>
      <c r="G18" s="12">
        <v>704.84379999999999</v>
      </c>
      <c r="H18" s="12">
        <v>15749.758100000001</v>
      </c>
      <c r="J18" s="20">
        <v>2006</v>
      </c>
      <c r="K18" s="7">
        <f t="shared" si="0"/>
        <v>0.47070188017681364</v>
      </c>
      <c r="L18" s="7">
        <f t="shared" si="0"/>
        <v>0.24343994845228764</v>
      </c>
      <c r="M18" s="7">
        <f t="shared" si="0"/>
        <v>6.3356861969835587E-2</v>
      </c>
      <c r="N18" s="7">
        <f t="shared" si="0"/>
        <v>0.11902830431408339</v>
      </c>
      <c r="O18" s="7">
        <f t="shared" si="0"/>
        <v>5.8720330441138648E-2</v>
      </c>
      <c r="P18" s="7">
        <f t="shared" si="0"/>
        <v>4.4752674645841067E-2</v>
      </c>
      <c r="Q18">
        <f t="shared" si="1"/>
        <v>1</v>
      </c>
      <c r="S18" s="20">
        <v>2006</v>
      </c>
      <c r="T18" s="41"/>
      <c r="U18" s="41"/>
      <c r="V18" s="41"/>
      <c r="W18" s="41"/>
      <c r="X18" s="41"/>
      <c r="Y18" s="41"/>
      <c r="AF18" s="106"/>
      <c r="AG18" s="106"/>
      <c r="AH18" s="106"/>
      <c r="AI18" s="106"/>
      <c r="AJ18" s="106"/>
      <c r="AK18" s="106"/>
      <c r="AL18" s="106"/>
    </row>
    <row r="19" spans="1:38" s="45" customFormat="1" x14ac:dyDescent="0.3">
      <c r="A19" s="20">
        <v>2007</v>
      </c>
      <c r="B19" s="12">
        <v>7691.473750000001</v>
      </c>
      <c r="C19" s="12">
        <v>3967.4550000000004</v>
      </c>
      <c r="D19" s="12">
        <v>1050.8147100000001</v>
      </c>
      <c r="E19" s="12">
        <v>1845.259</v>
      </c>
      <c r="F19" s="12">
        <v>920.49900000000002</v>
      </c>
      <c r="G19" s="12">
        <v>639.21929999999998</v>
      </c>
      <c r="H19" s="12">
        <v>16114.720760000002</v>
      </c>
      <c r="J19" s="20">
        <v>2007</v>
      </c>
      <c r="K19" s="7">
        <f t="shared" si="0"/>
        <v>0.4772948823967087</v>
      </c>
      <c r="L19" s="7">
        <f t="shared" si="0"/>
        <v>0.24620066702291402</v>
      </c>
      <c r="M19" s="7">
        <f t="shared" si="0"/>
        <v>6.5208372248580004E-2</v>
      </c>
      <c r="N19" s="7">
        <f t="shared" si="0"/>
        <v>0.11450766212346082</v>
      </c>
      <c r="O19" s="7">
        <f t="shared" si="0"/>
        <v>5.7121622751593985E-2</v>
      </c>
      <c r="P19" s="7">
        <f t="shared" si="0"/>
        <v>3.9666793456742462E-2</v>
      </c>
      <c r="Q19">
        <f t="shared" si="1"/>
        <v>1</v>
      </c>
      <c r="S19" s="20">
        <v>2007</v>
      </c>
      <c r="T19" s="41"/>
      <c r="U19" s="41"/>
      <c r="V19" s="41"/>
      <c r="W19" s="41"/>
      <c r="X19" s="41"/>
      <c r="Y19" s="41"/>
      <c r="AF19" s="106"/>
      <c r="AG19" s="106"/>
      <c r="AH19" s="106"/>
      <c r="AI19" s="106"/>
      <c r="AJ19" s="106"/>
      <c r="AK19" s="106"/>
      <c r="AL19" s="106"/>
    </row>
    <row r="20" spans="1:38" s="45" customFormat="1" x14ac:dyDescent="0.3">
      <c r="A20" s="20">
        <v>2008</v>
      </c>
      <c r="B20" s="12">
        <v>7912.1887500000012</v>
      </c>
      <c r="C20" s="12">
        <v>4080.5236000000004</v>
      </c>
      <c r="D20" s="12">
        <v>1132.26613</v>
      </c>
      <c r="E20" s="12">
        <v>1806.4949999999999</v>
      </c>
      <c r="F20" s="12">
        <v>914.94299999999998</v>
      </c>
      <c r="G20" s="12">
        <v>552.65629999999999</v>
      </c>
      <c r="H20" s="12">
        <v>16399.072779999999</v>
      </c>
      <c r="J20" s="20">
        <v>2008</v>
      </c>
      <c r="K20" s="7">
        <f t="shared" si="0"/>
        <v>0.4824778117729655</v>
      </c>
      <c r="L20" s="7">
        <f t="shared" si="0"/>
        <v>0.24882648273727589</v>
      </c>
      <c r="M20" s="7">
        <f t="shared" si="0"/>
        <v>6.9044521308600476E-2</v>
      </c>
      <c r="N20" s="7">
        <f t="shared" si="0"/>
        <v>0.11015836225833252</v>
      </c>
      <c r="O20" s="7">
        <f t="shared" si="0"/>
        <v>5.5792361694732354E-2</v>
      </c>
      <c r="P20" s="7">
        <f t="shared" si="0"/>
        <v>3.3700460228093462E-2</v>
      </c>
      <c r="Q20">
        <f t="shared" si="1"/>
        <v>1.0000000000000002</v>
      </c>
      <c r="S20" s="20">
        <v>2008</v>
      </c>
      <c r="T20" s="41"/>
      <c r="U20" s="41"/>
      <c r="V20" s="41"/>
      <c r="W20" s="41"/>
      <c r="X20" s="41"/>
      <c r="Y20" s="41"/>
      <c r="AF20" s="106"/>
      <c r="AG20" s="106"/>
      <c r="AH20" s="106"/>
      <c r="AI20" s="106"/>
      <c r="AJ20" s="106"/>
      <c r="AK20" s="106"/>
      <c r="AL20" s="106"/>
    </row>
    <row r="21" spans="1:38" s="45" customFormat="1" x14ac:dyDescent="0.3">
      <c r="A21" s="20">
        <v>2009</v>
      </c>
      <c r="B21" s="12">
        <v>8134.4107100000001</v>
      </c>
      <c r="C21" s="12">
        <v>4189.1530499999999</v>
      </c>
      <c r="D21" s="12">
        <v>1240.5317500000001</v>
      </c>
      <c r="E21" s="12">
        <v>1765.23</v>
      </c>
      <c r="F21" s="12">
        <v>909.37300000000005</v>
      </c>
      <c r="G21" s="12">
        <v>468.75049999999999</v>
      </c>
      <c r="H21" s="12">
        <v>16707.44901</v>
      </c>
      <c r="J21" s="20">
        <v>2009</v>
      </c>
      <c r="K21" s="7">
        <f t="shared" si="0"/>
        <v>0.48687329257334661</v>
      </c>
      <c r="L21" s="7">
        <f t="shared" si="0"/>
        <v>0.2507356477636199</v>
      </c>
      <c r="M21" s="7">
        <f t="shared" si="0"/>
        <v>7.4250219124265937E-2</v>
      </c>
      <c r="N21" s="7">
        <f t="shared" si="0"/>
        <v>0.10565526783552937</v>
      </c>
      <c r="O21" s="7">
        <f t="shared" si="0"/>
        <v>5.4429194992946447E-2</v>
      </c>
      <c r="P21" s="7">
        <f t="shared" si="0"/>
        <v>2.8056377710291749E-2</v>
      </c>
      <c r="Q21">
        <f t="shared" si="1"/>
        <v>1</v>
      </c>
      <c r="S21" s="20">
        <v>2009</v>
      </c>
      <c r="T21" s="41"/>
      <c r="U21" s="41"/>
      <c r="V21" s="41"/>
      <c r="W21" s="41"/>
      <c r="X21" s="41"/>
      <c r="Y21" s="41"/>
      <c r="AF21" s="106"/>
      <c r="AG21" s="106"/>
      <c r="AH21" s="106"/>
      <c r="AI21" s="106"/>
      <c r="AJ21" s="106"/>
      <c r="AK21" s="106"/>
      <c r="AL21" s="106"/>
    </row>
    <row r="22" spans="1:38" x14ac:dyDescent="0.3">
      <c r="A22" s="30">
        <v>2010</v>
      </c>
      <c r="B22" s="12">
        <v>8342.5489999999991</v>
      </c>
      <c r="C22" s="12">
        <v>4268.3601999999992</v>
      </c>
      <c r="D22" s="12">
        <v>1362.21325</v>
      </c>
      <c r="E22" s="12">
        <v>1731.8889999999999</v>
      </c>
      <c r="F22" s="12">
        <v>903.46</v>
      </c>
      <c r="G22" s="12">
        <v>420.71924999999999</v>
      </c>
      <c r="H22" s="12">
        <v>17029.190699999996</v>
      </c>
      <c r="J22" s="30">
        <v>2010</v>
      </c>
      <c r="K22" s="7">
        <f>B22/$H22</f>
        <v>0.48989697437588747</v>
      </c>
      <c r="L22" s="7">
        <f t="shared" ref="L22:P37" si="2">C22/$H22</f>
        <v>0.2506496212999717</v>
      </c>
      <c r="M22" s="7">
        <f t="shared" si="2"/>
        <v>7.9992835478670185E-2</v>
      </c>
      <c r="N22" s="7">
        <f t="shared" si="2"/>
        <v>0.10170119241192127</v>
      </c>
      <c r="O22" s="7">
        <f t="shared" si="2"/>
        <v>5.3053607532858288E-2</v>
      </c>
      <c r="P22" s="7">
        <f t="shared" si="2"/>
        <v>2.4705768900691216E-2</v>
      </c>
      <c r="Q22">
        <f>SUM(K22:P22)</f>
        <v>1.0000000000000002</v>
      </c>
      <c r="S22" s="30">
        <v>2010</v>
      </c>
      <c r="T22" s="7">
        <v>0.70036704034479813</v>
      </c>
      <c r="U22" s="7">
        <v>1.0733491860313835</v>
      </c>
      <c r="V22" s="7">
        <v>2.896433996075412</v>
      </c>
      <c r="W22" s="7">
        <v>1.3848956847753473</v>
      </c>
      <c r="X22" s="7">
        <v>2.2081233706038321</v>
      </c>
      <c r="Y22" s="7">
        <v>2.0387295695722338</v>
      </c>
      <c r="Z22" s="7">
        <v>1.1521990639345807</v>
      </c>
    </row>
    <row r="23" spans="1:38" x14ac:dyDescent="0.3">
      <c r="A23" s="31">
        <v>2011</v>
      </c>
      <c r="B23" s="12">
        <v>8526.4282999999996</v>
      </c>
      <c r="C23" s="12">
        <v>4313.0158400000009</v>
      </c>
      <c r="D23" s="12">
        <v>1498.0201999999999</v>
      </c>
      <c r="E23" s="12">
        <v>1708.4839999999999</v>
      </c>
      <c r="F23" s="12">
        <v>897.28899999999999</v>
      </c>
      <c r="G23" s="12">
        <v>416.06299999999999</v>
      </c>
      <c r="H23" s="12">
        <v>17359.300339999998</v>
      </c>
      <c r="J23" s="31">
        <v>2011</v>
      </c>
      <c r="K23" s="7">
        <f t="shared" ref="K23:P62" si="3">B23/$H23</f>
        <v>0.49117349968034485</v>
      </c>
      <c r="L23" s="7">
        <f t="shared" si="2"/>
        <v>0.24845562640919211</v>
      </c>
      <c r="M23" s="7">
        <f t="shared" si="2"/>
        <v>8.62949641206565E-2</v>
      </c>
      <c r="N23" s="7">
        <f t="shared" si="2"/>
        <v>9.8418943536753165E-2</v>
      </c>
      <c r="O23" s="7">
        <f t="shared" si="2"/>
        <v>5.1689237608985347E-2</v>
      </c>
      <c r="P23" s="7">
        <f t="shared" si="2"/>
        <v>2.3967728644068154E-2</v>
      </c>
      <c r="Q23">
        <f t="shared" ref="Q23:Q62" si="4">SUM(K23:P23)</f>
        <v>1</v>
      </c>
      <c r="S23" s="31">
        <v>2011</v>
      </c>
      <c r="T23" s="7">
        <v>0.69872800861807294</v>
      </c>
      <c r="U23" s="7">
        <v>1.0816511736509968</v>
      </c>
      <c r="V23" s="7">
        <v>2.8465774279272558</v>
      </c>
      <c r="W23" s="7">
        <v>1.3747178882828295</v>
      </c>
      <c r="X23" s="7">
        <v>2.2081233706038321</v>
      </c>
      <c r="Y23" s="7">
        <v>2.0822801779848343</v>
      </c>
      <c r="Z23" s="7">
        <v>1.1569263202987963</v>
      </c>
    </row>
    <row r="24" spans="1:38" x14ac:dyDescent="0.3">
      <c r="A24" s="31">
        <v>2012</v>
      </c>
      <c r="B24" s="12">
        <v>8763.3582999999999</v>
      </c>
      <c r="C24" s="12">
        <v>4341.4066829999992</v>
      </c>
      <c r="D24" s="12">
        <v>1670.44318</v>
      </c>
      <c r="E24" s="12">
        <v>1689.665</v>
      </c>
      <c r="F24" s="12">
        <v>893.63300000000004</v>
      </c>
      <c r="G24" s="12">
        <v>441.5</v>
      </c>
      <c r="H24" s="12">
        <v>17800.006163000002</v>
      </c>
      <c r="J24" s="31">
        <v>2012</v>
      </c>
      <c r="K24" s="7">
        <f t="shared" si="3"/>
        <v>0.49232332953996172</v>
      </c>
      <c r="L24" s="7">
        <f t="shared" si="2"/>
        <v>0.24389916740727136</v>
      </c>
      <c r="M24" s="7">
        <f t="shared" si="2"/>
        <v>9.3845089979365748E-2</v>
      </c>
      <c r="N24" s="7">
        <f t="shared" si="2"/>
        <v>9.492496713356334E-2</v>
      </c>
      <c r="O24" s="7">
        <f t="shared" si="2"/>
        <v>5.0204083741136621E-2</v>
      </c>
      <c r="P24" s="7">
        <f t="shared" si="2"/>
        <v>2.4803362198701051E-2</v>
      </c>
      <c r="Q24">
        <f t="shared" si="4"/>
        <v>0.99999999999999978</v>
      </c>
      <c r="S24" s="31">
        <v>2012</v>
      </c>
      <c r="T24" s="7">
        <v>0.70111065556728192</v>
      </c>
      <c r="U24" s="7">
        <v>1.0811379263577945</v>
      </c>
      <c r="V24" s="7">
        <v>2.7873884303611702</v>
      </c>
      <c r="W24" s="7">
        <v>1.3633303538725696</v>
      </c>
      <c r="X24" s="7">
        <v>2.2081233706038321</v>
      </c>
      <c r="Y24" s="7">
        <v>2.2014561265513857</v>
      </c>
      <c r="Z24" s="7">
        <v>1.1653189037841085</v>
      </c>
    </row>
    <row r="25" spans="1:38" x14ac:dyDescent="0.3">
      <c r="A25" s="31">
        <v>2013</v>
      </c>
      <c r="B25" s="12">
        <v>9047.5921960000014</v>
      </c>
      <c r="C25" s="12">
        <v>4367.7100499999988</v>
      </c>
      <c r="D25" s="12">
        <v>1838.88068</v>
      </c>
      <c r="E25" s="12">
        <v>1686.5420000000001</v>
      </c>
      <c r="F25" s="12">
        <v>907.25699999999995</v>
      </c>
      <c r="G25" s="12">
        <v>471.1524</v>
      </c>
      <c r="H25" s="12">
        <v>18319.134325999999</v>
      </c>
      <c r="J25" s="31">
        <v>2013</v>
      </c>
      <c r="K25" s="7">
        <f t="shared" si="3"/>
        <v>0.49388754048049782</v>
      </c>
      <c r="L25" s="7">
        <f t="shared" si="2"/>
        <v>0.23842338684099232</v>
      </c>
      <c r="M25" s="7">
        <f t="shared" si="2"/>
        <v>0.10038032623572783</v>
      </c>
      <c r="N25" s="7">
        <f t="shared" si="2"/>
        <v>9.2064503157571323E-2</v>
      </c>
      <c r="O25" s="7">
        <f t="shared" si="2"/>
        <v>4.9525102215793426E-2</v>
      </c>
      <c r="P25" s="7">
        <f t="shared" si="2"/>
        <v>2.5719141069417365E-2</v>
      </c>
      <c r="Q25">
        <f t="shared" si="4"/>
        <v>1</v>
      </c>
      <c r="S25" s="31">
        <v>2013</v>
      </c>
      <c r="T25" s="7">
        <v>0.70311894616888382</v>
      </c>
      <c r="U25" s="7">
        <v>1.0866766387475246</v>
      </c>
      <c r="V25" s="7">
        <v>2.7477038482301226</v>
      </c>
      <c r="W25" s="7">
        <v>1.3499765889720057</v>
      </c>
      <c r="X25" s="7">
        <v>2.2081233706038321</v>
      </c>
      <c r="Y25" s="7">
        <v>2.316255461478069</v>
      </c>
      <c r="Z25" s="7">
        <v>1.1753807808231249</v>
      </c>
    </row>
    <row r="26" spans="1:38" x14ac:dyDescent="0.3">
      <c r="A26" s="31">
        <v>2014</v>
      </c>
      <c r="B26" s="12">
        <v>9370.0580000000009</v>
      </c>
      <c r="C26" s="12">
        <v>4411.8314699999992</v>
      </c>
      <c r="D26" s="12">
        <v>2054.058</v>
      </c>
      <c r="E26" s="12">
        <v>1703.6770000000001</v>
      </c>
      <c r="F26" s="12">
        <v>938.81399999999996</v>
      </c>
      <c r="G26" s="12">
        <v>494.42854999999997</v>
      </c>
      <c r="H26" s="12">
        <v>18972.867019999998</v>
      </c>
      <c r="J26" s="31">
        <v>2014</v>
      </c>
      <c r="K26" s="7">
        <f t="shared" si="3"/>
        <v>0.4938662137948196</v>
      </c>
      <c r="L26" s="7">
        <f t="shared" si="2"/>
        <v>0.23253372647103493</v>
      </c>
      <c r="M26" s="7">
        <f t="shared" si="2"/>
        <v>0.10826292082449858</v>
      </c>
      <c r="N26" s="7">
        <f t="shared" si="2"/>
        <v>8.9795443050546417E-2</v>
      </c>
      <c r="O26" s="7">
        <f t="shared" si="2"/>
        <v>4.9481925900306027E-2</v>
      </c>
      <c r="P26" s="7">
        <f t="shared" si="2"/>
        <v>2.6059769958794558E-2</v>
      </c>
      <c r="Q26">
        <f t="shared" si="4"/>
        <v>1.0000000000000002</v>
      </c>
      <c r="S26" s="31">
        <v>2014</v>
      </c>
      <c r="T26" s="7">
        <v>0.70560739763871616</v>
      </c>
      <c r="U26" s="7">
        <v>1.0925425401161459</v>
      </c>
      <c r="V26" s="7">
        <v>2.7039200924986462</v>
      </c>
      <c r="W26" s="7">
        <v>1.3384843470893193</v>
      </c>
      <c r="X26" s="7">
        <v>2.2081233706038321</v>
      </c>
      <c r="Y26" s="7">
        <v>2.3902193587348814</v>
      </c>
      <c r="Z26" s="7">
        <v>1.1870034875744859</v>
      </c>
    </row>
    <row r="27" spans="1:38" x14ac:dyDescent="0.3">
      <c r="A27" s="31">
        <v>2015</v>
      </c>
      <c r="B27" s="12">
        <v>9723.24</v>
      </c>
      <c r="C27" s="12">
        <v>4506.0520619999998</v>
      </c>
      <c r="D27" s="12">
        <v>2254.3130000000001</v>
      </c>
      <c r="E27" s="12">
        <v>1725.3039999999999</v>
      </c>
      <c r="F27" s="12">
        <v>982.44500000000005</v>
      </c>
      <c r="G27" s="12">
        <v>487.803</v>
      </c>
      <c r="H27" s="12">
        <v>19679.157062000002</v>
      </c>
      <c r="J27" s="31">
        <v>2015</v>
      </c>
      <c r="K27" s="7">
        <f t="shared" si="3"/>
        <v>0.49408823606450869</v>
      </c>
      <c r="L27" s="7">
        <f t="shared" si="2"/>
        <v>0.22897586760466901</v>
      </c>
      <c r="M27" s="7">
        <f t="shared" si="2"/>
        <v>0.11455333136971738</v>
      </c>
      <c r="N27" s="7">
        <f t="shared" si="2"/>
        <v>8.7671641349492666E-2</v>
      </c>
      <c r="O27" s="7">
        <f t="shared" si="2"/>
        <v>4.9923124090364555E-2</v>
      </c>
      <c r="P27" s="7">
        <f t="shared" si="2"/>
        <v>2.47877995212476E-2</v>
      </c>
      <c r="Q27">
        <f t="shared" si="4"/>
        <v>1</v>
      </c>
      <c r="S27" s="31">
        <v>2015</v>
      </c>
      <c r="T27" s="7">
        <v>0.70974572508282274</v>
      </c>
      <c r="U27" s="7">
        <v>1.1000647840012627</v>
      </c>
      <c r="V27" s="7">
        <v>2.6661085691288893</v>
      </c>
      <c r="W27" s="7">
        <v>1.327823874227573</v>
      </c>
      <c r="X27" s="7">
        <v>2.2081233706038321</v>
      </c>
      <c r="Y27" s="7">
        <v>2.4584535959148375</v>
      </c>
      <c r="Z27" s="7">
        <v>1.1955654904674842</v>
      </c>
    </row>
    <row r="28" spans="1:38" x14ac:dyDescent="0.3">
      <c r="A28" s="31">
        <v>2016</v>
      </c>
      <c r="B28" s="12">
        <v>10063.298999999999</v>
      </c>
      <c r="C28" s="12">
        <v>4611.8730000000005</v>
      </c>
      <c r="D28" s="12">
        <v>2400.6880000000001</v>
      </c>
      <c r="E28" s="12">
        <v>1752.298</v>
      </c>
      <c r="F28" s="12">
        <v>1044</v>
      </c>
      <c r="G28" s="12">
        <v>477.02179999999998</v>
      </c>
      <c r="H28" s="12">
        <v>20349.179799999998</v>
      </c>
      <c r="J28" s="31">
        <v>2016</v>
      </c>
      <c r="K28" s="7">
        <f t="shared" si="3"/>
        <v>0.49453093927648129</v>
      </c>
      <c r="L28" s="7">
        <f t="shared" si="2"/>
        <v>0.22663680036873038</v>
      </c>
      <c r="M28" s="7">
        <f t="shared" si="2"/>
        <v>0.11797468122032125</v>
      </c>
      <c r="N28" s="7">
        <f t="shared" si="2"/>
        <v>8.6111480522669523E-2</v>
      </c>
      <c r="O28" s="7">
        <f t="shared" si="2"/>
        <v>5.1304279104163207E-2</v>
      </c>
      <c r="P28" s="7">
        <f t="shared" si="2"/>
        <v>2.3441819507634406E-2</v>
      </c>
      <c r="Q28">
        <f t="shared" si="4"/>
        <v>1</v>
      </c>
      <c r="S28" s="31">
        <v>2016</v>
      </c>
      <c r="T28" s="7">
        <v>0.71353434672827498</v>
      </c>
      <c r="U28" s="7">
        <v>1.1051414387922363</v>
      </c>
      <c r="V28" s="7">
        <v>2.254593880250245</v>
      </c>
      <c r="W28" s="7">
        <v>1.3196831602650021</v>
      </c>
      <c r="X28" s="7">
        <v>2.2081233706038321</v>
      </c>
      <c r="Y28" s="7">
        <v>2.5045724441907895</v>
      </c>
      <c r="Z28" s="7">
        <v>1.1549533082737962</v>
      </c>
    </row>
    <row r="29" spans="1:38" x14ac:dyDescent="0.3">
      <c r="A29" s="31">
        <v>2017</v>
      </c>
      <c r="B29" s="12">
        <v>10399.741</v>
      </c>
      <c r="C29" s="12">
        <v>4711.6607999999997</v>
      </c>
      <c r="D29" s="12">
        <v>2577.3130000000001</v>
      </c>
      <c r="E29" s="12">
        <v>1779.0420000000001</v>
      </c>
      <c r="F29" s="12">
        <v>1102.8800000000001</v>
      </c>
      <c r="G29" s="12">
        <v>468.95276000000001</v>
      </c>
      <c r="H29" s="12">
        <v>21039.589560000004</v>
      </c>
      <c r="J29" s="31">
        <v>2017</v>
      </c>
      <c r="K29" s="7">
        <f t="shared" si="3"/>
        <v>0.49429391055098121</v>
      </c>
      <c r="L29" s="7">
        <f t="shared" si="2"/>
        <v>0.2239426195346369</v>
      </c>
      <c r="M29" s="7">
        <f t="shared" si="2"/>
        <v>0.12249825466652305</v>
      </c>
      <c r="N29" s="7">
        <f t="shared" si="2"/>
        <v>8.4556877639014164E-2</v>
      </c>
      <c r="O29" s="7">
        <f t="shared" si="2"/>
        <v>5.241927352502973E-2</v>
      </c>
      <c r="P29" s="7">
        <f t="shared" si="2"/>
        <v>2.2289064083814758E-2</v>
      </c>
      <c r="Q29">
        <f t="shared" si="4"/>
        <v>1</v>
      </c>
      <c r="S29" s="31">
        <v>2017</v>
      </c>
      <c r="T29" s="7">
        <v>0.71747946539528373</v>
      </c>
      <c r="U29" s="7">
        <v>1.1108732773253516</v>
      </c>
      <c r="V29" s="7">
        <v>2.2694886113075663</v>
      </c>
      <c r="W29" s="7">
        <v>1.3111654705976843</v>
      </c>
      <c r="X29" s="7">
        <v>2.2081233706038321</v>
      </c>
      <c r="Y29" s="7">
        <v>2.5374356922261714</v>
      </c>
      <c r="Z29" s="7">
        <v>1.1645993442113662</v>
      </c>
    </row>
    <row r="30" spans="1:38" x14ac:dyDescent="0.3">
      <c r="A30" s="31">
        <v>2018</v>
      </c>
      <c r="B30" s="12">
        <v>10712.252</v>
      </c>
      <c r="C30" s="12">
        <v>4813.3330000000005</v>
      </c>
      <c r="D30" s="12">
        <v>2726.6260000000002</v>
      </c>
      <c r="E30" s="12">
        <v>1796.3880000000001</v>
      </c>
      <c r="F30" s="12">
        <v>1160.79</v>
      </c>
      <c r="G30" s="12">
        <v>464.65629999999999</v>
      </c>
      <c r="H30" s="12">
        <v>21674.045300000002</v>
      </c>
      <c r="J30" s="31">
        <v>2018</v>
      </c>
      <c r="K30" s="7">
        <f t="shared" si="3"/>
        <v>0.49424331506772295</v>
      </c>
      <c r="L30" s="7">
        <f t="shared" si="2"/>
        <v>0.22207820152521321</v>
      </c>
      <c r="M30" s="7">
        <f t="shared" si="2"/>
        <v>0.12580143495409229</v>
      </c>
      <c r="N30" s="7">
        <f t="shared" si="2"/>
        <v>8.2881989731746111E-2</v>
      </c>
      <c r="O30" s="7">
        <f t="shared" si="2"/>
        <v>5.3556684224518064E-2</v>
      </c>
      <c r="P30" s="7">
        <f t="shared" si="2"/>
        <v>2.1438374496707355E-2</v>
      </c>
      <c r="Q30">
        <f t="shared" si="4"/>
        <v>1</v>
      </c>
      <c r="S30" s="31">
        <v>2018</v>
      </c>
      <c r="T30" s="7">
        <v>0.72004251402678732</v>
      </c>
      <c r="U30" s="7">
        <v>1.1166600771823514</v>
      </c>
      <c r="V30" s="7">
        <v>2.2879011219218257</v>
      </c>
      <c r="W30" s="7">
        <v>1.2990563808411548</v>
      </c>
      <c r="X30" s="7">
        <v>2.2081233706038321</v>
      </c>
      <c r="Y30" s="7">
        <v>2.5488515926668631</v>
      </c>
      <c r="Z30" s="7">
        <v>1.1722546836349674</v>
      </c>
    </row>
    <row r="31" spans="1:38" x14ac:dyDescent="0.3">
      <c r="A31" s="31">
        <v>2019</v>
      </c>
      <c r="B31" s="12">
        <v>10966.652999999998</v>
      </c>
      <c r="C31" s="12">
        <v>4888.2766000000001</v>
      </c>
      <c r="D31" s="12">
        <v>2903.9380000000001</v>
      </c>
      <c r="E31" s="12">
        <v>1808.741</v>
      </c>
      <c r="F31" s="12">
        <v>1217.76</v>
      </c>
      <c r="G31" s="12">
        <v>463.75</v>
      </c>
      <c r="H31" s="12">
        <v>22249.118599999998</v>
      </c>
      <c r="J31" s="31">
        <v>2019</v>
      </c>
      <c r="K31" s="7">
        <f t="shared" si="3"/>
        <v>0.49290280649589413</v>
      </c>
      <c r="L31" s="7">
        <f t="shared" si="2"/>
        <v>0.21970652805994753</v>
      </c>
      <c r="M31" s="7">
        <f t="shared" si="2"/>
        <v>0.13051923773735469</v>
      </c>
      <c r="N31" s="7">
        <f t="shared" si="2"/>
        <v>8.1294950713238598E-2</v>
      </c>
      <c r="O31" s="7">
        <f t="shared" si="2"/>
        <v>5.4732954679831684E-2</v>
      </c>
      <c r="P31" s="7">
        <f t="shared" si="2"/>
        <v>2.0843522313733365E-2</v>
      </c>
      <c r="Q31">
        <f t="shared" si="4"/>
        <v>0.99999999999999978</v>
      </c>
      <c r="S31" s="31">
        <v>2019</v>
      </c>
      <c r="T31" s="7">
        <v>0.69794230518772138</v>
      </c>
      <c r="U31" s="7">
        <v>1.1200724236451587</v>
      </c>
      <c r="V31" s="7">
        <v>2.3143813751948912</v>
      </c>
      <c r="W31" s="7">
        <v>1.2888945043542868</v>
      </c>
      <c r="X31" s="7">
        <v>2.2081233706038321</v>
      </c>
      <c r="Y31" s="7">
        <v>2.5732455003031607</v>
      </c>
      <c r="Z31" s="7">
        <v>1.1714494688790436</v>
      </c>
    </row>
    <row r="32" spans="1:38" x14ac:dyDescent="0.3">
      <c r="A32" s="31">
        <v>2020</v>
      </c>
      <c r="B32" s="12">
        <v>11229.267749999999</v>
      </c>
      <c r="C32" s="12">
        <v>4940.2505000000001</v>
      </c>
      <c r="D32" s="12">
        <v>3114.5942500000001</v>
      </c>
      <c r="E32" s="12">
        <v>1829.2329999999999</v>
      </c>
      <c r="F32" s="12">
        <v>1267.06</v>
      </c>
      <c r="G32" s="12">
        <v>469.31299999999999</v>
      </c>
      <c r="H32" s="12">
        <v>22849.718499999999</v>
      </c>
      <c r="J32" s="31">
        <v>2020</v>
      </c>
      <c r="K32" s="7">
        <f t="shared" si="3"/>
        <v>0.49144009148296508</v>
      </c>
      <c r="L32" s="7">
        <f t="shared" si="2"/>
        <v>0.21620618652260423</v>
      </c>
      <c r="M32" s="7">
        <f t="shared" si="2"/>
        <v>0.13630777333208724</v>
      </c>
      <c r="N32" s="7">
        <f t="shared" si="2"/>
        <v>8.0054946847594649E-2</v>
      </c>
      <c r="O32" s="7">
        <f t="shared" si="2"/>
        <v>5.5451886639216144E-2</v>
      </c>
      <c r="P32" s="7">
        <f t="shared" si="2"/>
        <v>2.0539115175532689E-2</v>
      </c>
      <c r="Q32">
        <f t="shared" si="4"/>
        <v>1</v>
      </c>
      <c r="S32" s="31">
        <v>2020</v>
      </c>
      <c r="T32" s="7">
        <v>0.67980536049553952</v>
      </c>
      <c r="U32" s="7">
        <v>1.1204054637562977</v>
      </c>
      <c r="V32" s="7">
        <v>2.3406839902232015</v>
      </c>
      <c r="W32" s="7">
        <v>1.2769314578511735</v>
      </c>
      <c r="X32" s="7">
        <v>2.2081233706038321</v>
      </c>
      <c r="Y32" s="7">
        <v>2.5945176749740217</v>
      </c>
      <c r="Z32" s="7">
        <v>1.1733340081814383</v>
      </c>
    </row>
    <row r="33" spans="1:26" x14ac:dyDescent="0.3">
      <c r="A33" s="31">
        <v>2021</v>
      </c>
      <c r="B33" s="12">
        <v>11464.91</v>
      </c>
      <c r="C33" s="12">
        <v>5029.1796000000013</v>
      </c>
      <c r="D33" s="12">
        <v>3329.6729000000005</v>
      </c>
      <c r="E33" s="12">
        <v>1868.3910000000001</v>
      </c>
      <c r="F33" s="12">
        <v>1322.74</v>
      </c>
      <c r="G33" s="12">
        <v>512.9024167</v>
      </c>
      <c r="H33" s="12">
        <v>23527.795916700001</v>
      </c>
      <c r="J33" s="31">
        <v>2021</v>
      </c>
      <c r="K33" s="7">
        <f t="shared" si="3"/>
        <v>0.48729213907632635</v>
      </c>
      <c r="L33" s="7">
        <f t="shared" si="2"/>
        <v>0.21375481229970614</v>
      </c>
      <c r="M33" s="7">
        <f t="shared" si="2"/>
        <v>0.14152081698552149</v>
      </c>
      <c r="N33" s="7">
        <f t="shared" si="2"/>
        <v>7.941207100805471E-2</v>
      </c>
      <c r="O33" s="7">
        <f t="shared" si="2"/>
        <v>5.622031084777987E-2</v>
      </c>
      <c r="P33" s="7">
        <f t="shared" si="2"/>
        <v>2.1799849782611489E-2</v>
      </c>
      <c r="Q33">
        <f t="shared" si="4"/>
        <v>1</v>
      </c>
      <c r="S33" s="31">
        <v>2021</v>
      </c>
      <c r="T33" s="7">
        <v>0.67931180182230955</v>
      </c>
      <c r="U33" s="7">
        <v>1.1168934692712824</v>
      </c>
      <c r="V33" s="7">
        <v>2.3599947647154149</v>
      </c>
      <c r="W33" s="7">
        <v>1.2676683452624737</v>
      </c>
      <c r="X33" s="7">
        <v>2.2081233706038321</v>
      </c>
      <c r="Y33" s="7">
        <v>2.5824517384037855</v>
      </c>
      <c r="Z33" s="7">
        <v>1.1848596529790043</v>
      </c>
    </row>
    <row r="34" spans="1:26" x14ac:dyDescent="0.3">
      <c r="A34" s="31">
        <v>2022</v>
      </c>
      <c r="B34" s="12">
        <v>11706.3325</v>
      </c>
      <c r="C34" s="12">
        <v>5117.2929999999997</v>
      </c>
      <c r="D34" s="12">
        <v>3526.4088000000002</v>
      </c>
      <c r="E34" s="12">
        <v>1908.454</v>
      </c>
      <c r="F34" s="12">
        <v>1373.13</v>
      </c>
      <c r="G34" s="12">
        <v>562.29624999999999</v>
      </c>
      <c r="H34" s="12">
        <v>24193.914550000005</v>
      </c>
      <c r="J34" s="31">
        <v>2022</v>
      </c>
      <c r="K34" s="7">
        <f t="shared" si="3"/>
        <v>0.48385442032570947</v>
      </c>
      <c r="L34" s="7">
        <f t="shared" si="2"/>
        <v>0.21151157616203115</v>
      </c>
      <c r="M34" s="7">
        <f t="shared" si="2"/>
        <v>0.14575602442143862</v>
      </c>
      <c r="N34" s="7">
        <f t="shared" si="2"/>
        <v>7.8881571481784027E-2</v>
      </c>
      <c r="O34" s="7">
        <f t="shared" si="2"/>
        <v>5.6755181025469885E-2</v>
      </c>
      <c r="P34" s="7">
        <f t="shared" si="2"/>
        <v>2.3241226583566647E-2</v>
      </c>
      <c r="Q34">
        <f t="shared" si="4"/>
        <v>0.99999999999999967</v>
      </c>
      <c r="S34" s="31">
        <v>2022</v>
      </c>
      <c r="T34" s="7">
        <v>0.67893300879043694</v>
      </c>
      <c r="U34" s="7">
        <v>1.116008736253935</v>
      </c>
      <c r="V34" s="7">
        <v>2.3740493156598435</v>
      </c>
      <c r="W34" s="7">
        <v>1.2615657908220712</v>
      </c>
      <c r="X34" s="7">
        <v>2.2081233706038321</v>
      </c>
      <c r="Y34" s="7">
        <v>2.565670407490301</v>
      </c>
      <c r="Z34" s="7">
        <v>1.1950515552670984</v>
      </c>
    </row>
    <row r="35" spans="1:26" x14ac:dyDescent="0.3">
      <c r="A35" s="31">
        <v>2023</v>
      </c>
      <c r="B35" s="12">
        <v>11964.728000000001</v>
      </c>
      <c r="C35" s="12">
        <v>5228.9483500000006</v>
      </c>
      <c r="D35" s="12">
        <v>3667.9530999999997</v>
      </c>
      <c r="E35" s="12">
        <v>1968.1880000000001</v>
      </c>
      <c r="F35" s="12">
        <v>1422.48</v>
      </c>
      <c r="G35" s="12">
        <v>615.90648999999996</v>
      </c>
      <c r="H35" s="12">
        <v>24868.203940000003</v>
      </c>
      <c r="J35" s="31">
        <v>2023</v>
      </c>
      <c r="K35" s="7">
        <f t="shared" si="3"/>
        <v>0.48112553801100921</v>
      </c>
      <c r="L35" s="7">
        <f t="shared" si="2"/>
        <v>0.21026642545702076</v>
      </c>
      <c r="M35" s="7">
        <f t="shared" si="2"/>
        <v>0.14749569807492899</v>
      </c>
      <c r="N35" s="7">
        <f t="shared" si="2"/>
        <v>7.9144758694624076E-2</v>
      </c>
      <c r="O35" s="7">
        <f t="shared" si="2"/>
        <v>5.7200753356858626E-2</v>
      </c>
      <c r="P35" s="7">
        <f t="shared" si="2"/>
        <v>2.4766826405558256E-2</v>
      </c>
      <c r="Q35">
        <f t="shared" si="4"/>
        <v>1</v>
      </c>
      <c r="S35" s="31">
        <v>2023</v>
      </c>
      <c r="T35" s="7">
        <v>0.67806953413288118</v>
      </c>
      <c r="U35" s="7">
        <v>1.1132593486689113</v>
      </c>
      <c r="V35" s="7">
        <v>2.1469905205483992</v>
      </c>
      <c r="W35" s="7">
        <v>1.2583564926049902</v>
      </c>
      <c r="X35" s="7">
        <v>2.2081233706038321</v>
      </c>
      <c r="Y35" s="7">
        <v>2.5265289831198783</v>
      </c>
      <c r="Z35" s="7">
        <v>1.1654622448543235</v>
      </c>
    </row>
    <row r="36" spans="1:26" x14ac:dyDescent="0.3">
      <c r="A36" s="31">
        <v>2024</v>
      </c>
      <c r="B36" s="12">
        <v>12218.564300000002</v>
      </c>
      <c r="C36" s="12">
        <v>5358.3130000000001</v>
      </c>
      <c r="D36" s="12">
        <v>3794.9718500000004</v>
      </c>
      <c r="E36" s="12">
        <v>2009.3230000000001</v>
      </c>
      <c r="F36" s="12">
        <v>1482.27</v>
      </c>
      <c r="G36" s="12">
        <v>663.74345999999991</v>
      </c>
      <c r="H36" s="12">
        <v>25527.185610000004</v>
      </c>
      <c r="J36" s="31">
        <v>2024</v>
      </c>
      <c r="K36" s="7">
        <f t="shared" si="3"/>
        <v>0.47864909538690037</v>
      </c>
      <c r="L36" s="7">
        <f t="shared" si="2"/>
        <v>0.20990614013872871</v>
      </c>
      <c r="M36" s="7">
        <f t="shared" si="2"/>
        <v>0.148663934519807</v>
      </c>
      <c r="N36" s="7">
        <f t="shared" si="2"/>
        <v>7.8713064209196215E-2</v>
      </c>
      <c r="O36" s="7">
        <f t="shared" si="2"/>
        <v>5.8066330642393124E-2</v>
      </c>
      <c r="P36" s="7">
        <f t="shared" si="2"/>
        <v>2.6001435102974511E-2</v>
      </c>
      <c r="Q36">
        <f t="shared" si="4"/>
        <v>0.99999999999999978</v>
      </c>
      <c r="S36" s="31">
        <v>2024</v>
      </c>
      <c r="T36" s="7">
        <v>0.67234098568430478</v>
      </c>
      <c r="U36" s="7">
        <v>1.1139334204568458</v>
      </c>
      <c r="V36" s="7">
        <v>2.1724232536645425</v>
      </c>
      <c r="W36" s="7">
        <v>1.2561332440154094</v>
      </c>
      <c r="X36" s="7">
        <v>1.1956143793039746</v>
      </c>
      <c r="Y36" s="7">
        <v>2.5048249986645437</v>
      </c>
      <c r="Z36" s="7">
        <v>1.1120259387890885</v>
      </c>
    </row>
    <row r="37" spans="1:26" x14ac:dyDescent="0.3">
      <c r="A37" s="31">
        <v>2025</v>
      </c>
      <c r="B37" s="12">
        <v>12463.512999999999</v>
      </c>
      <c r="C37" s="12">
        <v>5421.4777000000004</v>
      </c>
      <c r="D37" s="12">
        <v>3857.81</v>
      </c>
      <c r="E37" s="12">
        <v>2027.6890000000001</v>
      </c>
      <c r="F37" s="12">
        <v>1533.57</v>
      </c>
      <c r="G37" s="12">
        <v>675.00720999999999</v>
      </c>
      <c r="H37" s="12">
        <v>25979.066909999998</v>
      </c>
      <c r="J37" s="31">
        <v>2025</v>
      </c>
      <c r="K37" s="7">
        <f t="shared" si="3"/>
        <v>0.47975214210647721</v>
      </c>
      <c r="L37" s="7">
        <f t="shared" si="2"/>
        <v>0.2086863904227883</v>
      </c>
      <c r="M37" s="7">
        <f t="shared" si="2"/>
        <v>0.14849686531716932</v>
      </c>
      <c r="N37" s="7">
        <f t="shared" si="2"/>
        <v>7.8050878694934628E-2</v>
      </c>
      <c r="O37" s="7">
        <f t="shared" si="2"/>
        <v>5.9030988499809832E-2</v>
      </c>
      <c r="P37" s="7">
        <f t="shared" si="2"/>
        <v>2.5982734958820738E-2</v>
      </c>
      <c r="Q37">
        <f t="shared" si="4"/>
        <v>1</v>
      </c>
      <c r="S37" s="31">
        <v>2025</v>
      </c>
      <c r="T37" s="7">
        <v>0.67182550866762858</v>
      </c>
      <c r="U37" s="7">
        <v>1.1081750802217747</v>
      </c>
      <c r="V37" s="7">
        <v>2.1962069808970575</v>
      </c>
      <c r="W37" s="7">
        <v>1.2541481085243829</v>
      </c>
      <c r="X37" s="7">
        <v>1.1956143793039746</v>
      </c>
      <c r="Y37" s="7">
        <v>2.5023996047802108</v>
      </c>
      <c r="Z37" s="7">
        <v>1.1131854828548124</v>
      </c>
    </row>
    <row r="38" spans="1:26" x14ac:dyDescent="0.3">
      <c r="A38" s="31">
        <v>2026</v>
      </c>
      <c r="B38" s="12">
        <v>12688.4535</v>
      </c>
      <c r="C38" s="12">
        <v>5446.5309999999999</v>
      </c>
      <c r="D38" s="12">
        <v>3920.1432</v>
      </c>
      <c r="E38" s="12">
        <v>2025.8050000000001</v>
      </c>
      <c r="F38" s="12">
        <v>1581.45</v>
      </c>
      <c r="G38" s="12">
        <v>682.04046199999993</v>
      </c>
      <c r="H38" s="12">
        <v>26344.423161999999</v>
      </c>
      <c r="J38" s="31">
        <v>2026</v>
      </c>
      <c r="K38" s="7">
        <f t="shared" si="3"/>
        <v>0.48163717314950411</v>
      </c>
      <c r="L38" s="7">
        <f t="shared" si="3"/>
        <v>0.206743224799708</v>
      </c>
      <c r="M38" s="7">
        <f t="shared" si="3"/>
        <v>0.14880353143030797</v>
      </c>
      <c r="N38" s="7">
        <f t="shared" si="3"/>
        <v>7.6896919987304302E-2</v>
      </c>
      <c r="O38" s="7">
        <f t="shared" si="3"/>
        <v>6.0029782784583111E-2</v>
      </c>
      <c r="P38" s="7">
        <f t="shared" si="3"/>
        <v>2.5889367848592561E-2</v>
      </c>
      <c r="Q38">
        <f t="shared" si="4"/>
        <v>1.0000000000000002</v>
      </c>
      <c r="S38" s="31">
        <v>2026</v>
      </c>
      <c r="T38" s="7">
        <v>0.67151586395471052</v>
      </c>
      <c r="U38" s="7">
        <v>1.1081037406544514</v>
      </c>
      <c r="V38" s="7">
        <v>2.2199969687426711</v>
      </c>
      <c r="W38" s="7">
        <v>1.2510681439969518</v>
      </c>
      <c r="X38" s="7">
        <v>1.1956143793039746</v>
      </c>
      <c r="Y38" s="7">
        <v>2.4530728282447516</v>
      </c>
      <c r="Z38" s="7">
        <v>1.114347595170359</v>
      </c>
    </row>
    <row r="39" spans="1:26" x14ac:dyDescent="0.3">
      <c r="A39" s="31">
        <v>2027</v>
      </c>
      <c r="B39" s="12">
        <v>12857.338</v>
      </c>
      <c r="C39" s="12">
        <v>5460.7800000000007</v>
      </c>
      <c r="D39" s="12">
        <v>3985.5988000000002</v>
      </c>
      <c r="E39" s="12">
        <v>2002.1729999999998</v>
      </c>
      <c r="F39" s="12">
        <v>1627.45</v>
      </c>
      <c r="G39" s="12">
        <v>689.55031889999998</v>
      </c>
      <c r="H39" s="12">
        <v>26622.890118900003</v>
      </c>
      <c r="J39" s="31">
        <v>2027</v>
      </c>
      <c r="K39" s="7">
        <f t="shared" si="3"/>
        <v>0.48294298412298881</v>
      </c>
      <c r="L39" s="7">
        <f t="shared" si="3"/>
        <v>0.2051159725939487</v>
      </c>
      <c r="M39" s="7">
        <f t="shared" si="3"/>
        <v>0.14970571497684851</v>
      </c>
      <c r="N39" s="7">
        <f t="shared" si="3"/>
        <v>7.5204945483308971E-2</v>
      </c>
      <c r="O39" s="7">
        <f t="shared" si="3"/>
        <v>6.1129726815220865E-2</v>
      </c>
      <c r="P39" s="7">
        <f t="shared" si="3"/>
        <v>2.5900656007684063E-2</v>
      </c>
      <c r="Q39">
        <f t="shared" si="4"/>
        <v>0.99999999999999989</v>
      </c>
      <c r="S39" s="31">
        <v>2027</v>
      </c>
      <c r="T39" s="7">
        <v>0.67170236939991712</v>
      </c>
      <c r="U39" s="7">
        <v>1.1084874278969385</v>
      </c>
      <c r="V39" s="7">
        <v>2.239781771298087</v>
      </c>
      <c r="W39" s="7">
        <v>1.2459885971909692</v>
      </c>
      <c r="X39" s="7">
        <v>1.1956143793039746</v>
      </c>
      <c r="Y39" s="7">
        <v>2.4607264953409458</v>
      </c>
      <c r="Z39" s="7">
        <v>1.1175970704586085</v>
      </c>
    </row>
    <row r="40" spans="1:26" x14ac:dyDescent="0.3">
      <c r="A40" s="31">
        <v>2028</v>
      </c>
      <c r="B40" s="12">
        <v>12985.728000000001</v>
      </c>
      <c r="C40" s="12">
        <v>5451.3879999999999</v>
      </c>
      <c r="D40" s="12">
        <v>4070.8130000000001</v>
      </c>
      <c r="E40" s="12">
        <v>1981.8630000000001</v>
      </c>
      <c r="F40" s="12">
        <v>1661.89</v>
      </c>
      <c r="G40" s="12">
        <v>727.46879999999999</v>
      </c>
      <c r="H40" s="12">
        <v>26879.150800000003</v>
      </c>
      <c r="J40" s="31">
        <v>2028</v>
      </c>
      <c r="K40" s="7">
        <f t="shared" si="3"/>
        <v>0.48311526270390953</v>
      </c>
      <c r="L40" s="7">
        <f t="shared" si="3"/>
        <v>0.20281102035411028</v>
      </c>
      <c r="M40" s="7">
        <f t="shared" si="3"/>
        <v>0.1514487206195517</v>
      </c>
      <c r="N40" s="7">
        <f t="shared" si="3"/>
        <v>7.3732351693194115E-2</v>
      </c>
      <c r="O40" s="7">
        <f t="shared" si="3"/>
        <v>6.1828218174214043E-2</v>
      </c>
      <c r="P40" s="7">
        <f t="shared" si="3"/>
        <v>2.7064426455020295E-2</v>
      </c>
      <c r="Q40">
        <f t="shared" si="4"/>
        <v>1</v>
      </c>
      <c r="S40" s="31">
        <v>2028</v>
      </c>
      <c r="T40" s="7">
        <v>0.6716530374527715</v>
      </c>
      <c r="U40" s="7">
        <v>1.106104444579473</v>
      </c>
      <c r="V40" s="7">
        <v>2.2797731116160969</v>
      </c>
      <c r="W40" s="7">
        <v>1.2425715842662459</v>
      </c>
      <c r="X40" s="7">
        <v>1.1956143793039746</v>
      </c>
      <c r="Y40" s="7">
        <v>2.472418501184352</v>
      </c>
      <c r="Z40" s="7">
        <v>1.1265397461576234</v>
      </c>
    </row>
    <row r="41" spans="1:26" x14ac:dyDescent="0.3">
      <c r="A41" s="31">
        <v>2029</v>
      </c>
      <c r="B41" s="12">
        <v>13115.09</v>
      </c>
      <c r="C41" s="12">
        <v>5447.2650000000003</v>
      </c>
      <c r="D41" s="12">
        <v>4171.3387499999999</v>
      </c>
      <c r="E41" s="12">
        <v>1945.232</v>
      </c>
      <c r="F41" s="12">
        <v>1696.97</v>
      </c>
      <c r="G41" s="12">
        <v>773.09379999999999</v>
      </c>
      <c r="H41" s="12">
        <v>27148.989549999998</v>
      </c>
      <c r="J41" s="31">
        <v>2029</v>
      </c>
      <c r="K41" s="7">
        <f t="shared" si="3"/>
        <v>0.48307838403510678</v>
      </c>
      <c r="L41" s="7">
        <f t="shared" si="3"/>
        <v>0.20064337900929358</v>
      </c>
      <c r="M41" s="7">
        <f t="shared" si="3"/>
        <v>0.15364618791125506</v>
      </c>
      <c r="N41" s="7">
        <f t="shared" si="3"/>
        <v>7.1650254106786826E-2</v>
      </c>
      <c r="O41" s="7">
        <f t="shared" si="3"/>
        <v>6.2505825377946717E-2</v>
      </c>
      <c r="P41" s="7">
        <f t="shared" si="3"/>
        <v>2.8475969559611108E-2</v>
      </c>
      <c r="Q41">
        <f t="shared" si="4"/>
        <v>1</v>
      </c>
      <c r="S41" s="31">
        <v>2029</v>
      </c>
      <c r="T41" s="7">
        <v>0.67195671075111796</v>
      </c>
      <c r="U41" s="7">
        <v>1.1031930084870141</v>
      </c>
      <c r="V41" s="7">
        <v>2.3208042803626601</v>
      </c>
      <c r="W41" s="7">
        <v>1.2384063875918372</v>
      </c>
      <c r="X41" s="7">
        <v>1.1956143793039746</v>
      </c>
      <c r="Y41" s="7">
        <v>2.4776676864151099</v>
      </c>
      <c r="Z41" s="7">
        <v>1.1365578510470531</v>
      </c>
    </row>
    <row r="42" spans="1:26" x14ac:dyDescent="0.3">
      <c r="A42" s="31">
        <v>2030</v>
      </c>
      <c r="B42" s="12">
        <v>13217.828</v>
      </c>
      <c r="C42" s="12">
        <v>5439.9769999999999</v>
      </c>
      <c r="D42" s="12">
        <v>4202.7974000000004</v>
      </c>
      <c r="E42" s="12">
        <v>1923.1659999999999</v>
      </c>
      <c r="F42" s="12">
        <v>1732.04</v>
      </c>
      <c r="G42" s="12">
        <v>818.56259999999997</v>
      </c>
      <c r="H42" s="12">
        <v>27334.371000000003</v>
      </c>
      <c r="J42" s="31">
        <v>2030</v>
      </c>
      <c r="K42" s="7">
        <f t="shared" si="3"/>
        <v>0.48356071555478625</v>
      </c>
      <c r="L42" s="7">
        <f t="shared" si="3"/>
        <v>0.19901599345380946</v>
      </c>
      <c r="M42" s="7">
        <f t="shared" si="3"/>
        <v>0.15375504342133939</v>
      </c>
      <c r="N42" s="7">
        <f t="shared" si="3"/>
        <v>7.0357060713048772E-2</v>
      </c>
      <c r="O42" s="7">
        <f t="shared" si="3"/>
        <v>6.3364911524761258E-2</v>
      </c>
      <c r="P42" s="7">
        <f t="shared" si="3"/>
        <v>2.994627533225476E-2</v>
      </c>
      <c r="Q42">
        <f t="shared" si="4"/>
        <v>1</v>
      </c>
      <c r="S42" s="31">
        <v>2030</v>
      </c>
      <c r="T42" s="7">
        <v>0.6718256736727316</v>
      </c>
      <c r="U42" s="7">
        <v>1.1006301813783823</v>
      </c>
      <c r="V42" s="7">
        <v>2.0210092087322411</v>
      </c>
      <c r="W42" s="7">
        <v>1.2379001846626103</v>
      </c>
      <c r="X42" s="7">
        <v>1.1956143793039746</v>
      </c>
      <c r="Y42" s="7">
        <v>2.4712995403562372</v>
      </c>
      <c r="Z42" s="7">
        <v>1.091513105380393</v>
      </c>
    </row>
    <row r="43" spans="1:26" x14ac:dyDescent="0.3">
      <c r="A43" s="31">
        <v>2031</v>
      </c>
      <c r="B43" s="12">
        <v>13339.504300000001</v>
      </c>
      <c r="C43" s="12">
        <v>5415.14</v>
      </c>
      <c r="D43" s="12">
        <v>4184.4058999999997</v>
      </c>
      <c r="E43" s="12">
        <v>1882.6389999999999</v>
      </c>
      <c r="F43" s="12">
        <v>1766.69</v>
      </c>
      <c r="G43" s="12">
        <v>861.06299999999999</v>
      </c>
      <c r="H43" s="12">
        <v>27449.442199999994</v>
      </c>
      <c r="J43" s="31">
        <v>2031</v>
      </c>
      <c r="K43" s="7">
        <f t="shared" si="3"/>
        <v>0.48596631592025585</v>
      </c>
      <c r="L43" s="7">
        <f t="shared" si="3"/>
        <v>0.19727686852594772</v>
      </c>
      <c r="M43" s="7">
        <f t="shared" si="3"/>
        <v>0.15244047108541975</v>
      </c>
      <c r="N43" s="7">
        <f t="shared" si="3"/>
        <v>6.8585692426201661E-2</v>
      </c>
      <c r="O43" s="7">
        <f t="shared" si="3"/>
        <v>6.4361599304192801E-2</v>
      </c>
      <c r="P43" s="7">
        <f t="shared" si="3"/>
        <v>3.136905273798242E-2</v>
      </c>
      <c r="Q43">
        <f t="shared" si="4"/>
        <v>1.0000000000000002</v>
      </c>
      <c r="S43" s="31">
        <v>2031</v>
      </c>
      <c r="T43" s="7">
        <v>0.67117460900049297</v>
      </c>
      <c r="U43" s="7">
        <v>1.0986393045384308</v>
      </c>
      <c r="V43" s="7">
        <v>1.7222041094438294</v>
      </c>
      <c r="W43" s="7">
        <v>1.2361747180539144</v>
      </c>
      <c r="X43" s="7">
        <v>1.1956143793039746</v>
      </c>
      <c r="Y43" s="7">
        <v>2.4706862160466567</v>
      </c>
      <c r="Z43" s="7">
        <v>1.0446766182736773</v>
      </c>
    </row>
    <row r="44" spans="1:26" x14ac:dyDescent="0.3">
      <c r="A44" s="31">
        <v>2032</v>
      </c>
      <c r="B44" s="12">
        <v>13470.027</v>
      </c>
      <c r="C44" s="12">
        <v>5396.3554999999997</v>
      </c>
      <c r="D44" s="12">
        <v>4068.7954999999997</v>
      </c>
      <c r="E44" s="12">
        <v>1855.529</v>
      </c>
      <c r="F44" s="12">
        <v>1797.96</v>
      </c>
      <c r="G44" s="12">
        <v>872.9375</v>
      </c>
      <c r="H44" s="12">
        <v>27461.604499999998</v>
      </c>
      <c r="J44" s="31">
        <v>2032</v>
      </c>
      <c r="K44" s="7">
        <f t="shared" si="3"/>
        <v>0.4905040053286035</v>
      </c>
      <c r="L44" s="7">
        <f t="shared" si="3"/>
        <v>0.1965054700281624</v>
      </c>
      <c r="M44" s="7">
        <f t="shared" si="3"/>
        <v>0.1481630652717324</v>
      </c>
      <c r="N44" s="7">
        <f t="shared" si="3"/>
        <v>6.7568120427923289E-2</v>
      </c>
      <c r="O44" s="7">
        <f t="shared" si="3"/>
        <v>6.5471775329078108E-2</v>
      </c>
      <c r="P44" s="7">
        <f t="shared" si="3"/>
        <v>3.1787563614500386E-2</v>
      </c>
      <c r="Q44">
        <f t="shared" si="4"/>
        <v>1</v>
      </c>
      <c r="S44" s="31">
        <v>2032</v>
      </c>
      <c r="T44" s="7">
        <v>0.67054060104380075</v>
      </c>
      <c r="U44" s="7">
        <v>1.0977061645161765</v>
      </c>
      <c r="V44" s="7">
        <v>1.7334666047618754</v>
      </c>
      <c r="W44" s="7">
        <v>1.2336387783811269</v>
      </c>
      <c r="X44" s="7">
        <v>1.1956143793039746</v>
      </c>
      <c r="Y44" s="7">
        <v>2.4635982731086608</v>
      </c>
      <c r="Z44" s="7">
        <v>1.0413892784574303</v>
      </c>
    </row>
    <row r="45" spans="1:26" x14ac:dyDescent="0.3">
      <c r="A45" s="31">
        <v>2033</v>
      </c>
      <c r="B45" s="12">
        <v>13545.621999999999</v>
      </c>
      <c r="C45" s="12">
        <v>5370.848</v>
      </c>
      <c r="D45" s="12">
        <v>3878.7979</v>
      </c>
      <c r="E45" s="12">
        <v>1828.1699999999998</v>
      </c>
      <c r="F45" s="12">
        <v>1814.43</v>
      </c>
      <c r="G45" s="12">
        <v>863.40629999999999</v>
      </c>
      <c r="H45" s="12">
        <v>27301.2742</v>
      </c>
      <c r="J45" s="31">
        <v>2033</v>
      </c>
      <c r="K45" s="7">
        <f t="shared" si="3"/>
        <v>0.49615347257308595</v>
      </c>
      <c r="L45" s="7">
        <f t="shared" si="3"/>
        <v>0.19672517702488773</v>
      </c>
      <c r="M45" s="7">
        <f t="shared" si="3"/>
        <v>0.14207387800236812</v>
      </c>
      <c r="N45" s="7">
        <f t="shared" si="3"/>
        <v>6.6962808644293964E-2</v>
      </c>
      <c r="O45" s="7">
        <f t="shared" si="3"/>
        <v>6.6459535430767547E-2</v>
      </c>
      <c r="P45" s="7">
        <f t="shared" si="3"/>
        <v>3.1625128324596657E-2</v>
      </c>
      <c r="Q45">
        <f t="shared" si="4"/>
        <v>1</v>
      </c>
      <c r="S45" s="31">
        <v>2033</v>
      </c>
      <c r="T45" s="7">
        <v>0.669558274942333</v>
      </c>
      <c r="U45" s="7">
        <v>1.0947285280200421</v>
      </c>
      <c r="V45" s="7">
        <v>1.7477851522364256</v>
      </c>
      <c r="W45" s="7">
        <v>1.2312671028969866</v>
      </c>
      <c r="X45" s="7">
        <v>1.1956143793039746</v>
      </c>
      <c r="Y45" s="7">
        <v>2.4582422081696942</v>
      </c>
      <c r="Z45" s="7">
        <v>1.0355302460553086</v>
      </c>
    </row>
    <row r="46" spans="1:26" x14ac:dyDescent="0.3">
      <c r="A46" s="31">
        <v>2034</v>
      </c>
      <c r="B46" s="12">
        <v>13608.906499999999</v>
      </c>
      <c r="C46" s="12">
        <v>5345.9764999999998</v>
      </c>
      <c r="D46" s="12">
        <v>3689.5277300000002</v>
      </c>
      <c r="E46" s="12">
        <v>1784.2479999999998</v>
      </c>
      <c r="F46" s="12">
        <v>1828.54</v>
      </c>
      <c r="G46" s="12">
        <v>852.78129999999999</v>
      </c>
      <c r="H46" s="12">
        <v>27109.980029999999</v>
      </c>
      <c r="J46" s="31">
        <v>2034</v>
      </c>
      <c r="K46" s="7">
        <f t="shared" si="3"/>
        <v>0.50198880578076177</v>
      </c>
      <c r="L46" s="7">
        <f t="shared" si="3"/>
        <v>0.19719588483960976</v>
      </c>
      <c r="M46" s="7">
        <f t="shared" si="3"/>
        <v>0.13609481548555757</v>
      </c>
      <c r="N46" s="7">
        <f t="shared" si="3"/>
        <v>6.5815172051972917E-2</v>
      </c>
      <c r="O46" s="7">
        <f t="shared" si="3"/>
        <v>6.7448961525479953E-2</v>
      </c>
      <c r="P46" s="7">
        <f t="shared" si="3"/>
        <v>3.1456360316618061E-2</v>
      </c>
      <c r="Q46">
        <f t="shared" si="4"/>
        <v>1.0000000000000002</v>
      </c>
      <c r="S46" s="31">
        <v>2034</v>
      </c>
      <c r="T46" s="7">
        <v>0.6686147961439135</v>
      </c>
      <c r="U46" s="7">
        <v>1.0886066988441785</v>
      </c>
      <c r="V46" s="7">
        <v>1.7561227236810641</v>
      </c>
      <c r="W46" s="7">
        <v>1.2265049753251918</v>
      </c>
      <c r="X46" s="7">
        <v>1.1956143793039746</v>
      </c>
      <c r="Y46" s="7">
        <v>2.4492878914984453</v>
      </c>
      <c r="Z46" s="7">
        <v>1.0277163689906217</v>
      </c>
    </row>
    <row r="47" spans="1:26" x14ac:dyDescent="0.3">
      <c r="A47" s="31">
        <v>2035</v>
      </c>
      <c r="B47" s="12">
        <v>13667.820454000001</v>
      </c>
      <c r="C47" s="12">
        <v>5303.3685000000005</v>
      </c>
      <c r="D47" s="12">
        <v>3446.3662890000005</v>
      </c>
      <c r="E47" s="12">
        <v>1764.953</v>
      </c>
      <c r="F47" s="12">
        <v>1840.15</v>
      </c>
      <c r="G47" s="12">
        <v>851.12211000000002</v>
      </c>
      <c r="H47" s="12">
        <v>26873.780353000006</v>
      </c>
      <c r="J47" s="31">
        <v>2035</v>
      </c>
      <c r="K47" s="7">
        <f t="shared" si="3"/>
        <v>0.50859314448754944</v>
      </c>
      <c r="L47" s="7">
        <f t="shared" si="3"/>
        <v>0.19734359774984053</v>
      </c>
      <c r="M47" s="7">
        <f t="shared" si="3"/>
        <v>0.12824270510997429</v>
      </c>
      <c r="N47" s="7">
        <f t="shared" si="3"/>
        <v>6.5675650273854108E-2</v>
      </c>
      <c r="O47" s="7">
        <f t="shared" si="3"/>
        <v>6.8473805167294899E-2</v>
      </c>
      <c r="P47" s="7">
        <f t="shared" si="3"/>
        <v>3.1671097211486532E-2</v>
      </c>
      <c r="Q47">
        <f t="shared" si="4"/>
        <v>0.99999999999999989</v>
      </c>
      <c r="S47" s="31">
        <v>2035</v>
      </c>
      <c r="T47" s="7">
        <v>0.66779541834138822</v>
      </c>
      <c r="U47" s="7">
        <v>1.0797189241156104</v>
      </c>
      <c r="V47" s="7">
        <v>1.7701271402049941</v>
      </c>
      <c r="W47" s="7">
        <v>1.2281288940717228</v>
      </c>
      <c r="X47" s="7">
        <v>1.1956143793039746</v>
      </c>
      <c r="Y47" s="7">
        <v>2.4303808667801308</v>
      </c>
      <c r="Z47" s="7">
        <v>1.0192169400753348</v>
      </c>
    </row>
    <row r="48" spans="1:26" x14ac:dyDescent="0.3">
      <c r="A48" s="31">
        <v>2036</v>
      </c>
      <c r="B48" s="12">
        <v>13726.82575</v>
      </c>
      <c r="C48" s="12">
        <v>5260.7484999999997</v>
      </c>
      <c r="D48" s="12">
        <v>3193.765234</v>
      </c>
      <c r="E48" s="12">
        <v>1726.634</v>
      </c>
      <c r="F48" s="12">
        <v>1841.02</v>
      </c>
      <c r="G48" s="12">
        <v>878.00085000000001</v>
      </c>
      <c r="H48" s="12">
        <v>26626.994333999995</v>
      </c>
      <c r="J48" s="31">
        <v>2036</v>
      </c>
      <c r="K48" s="7">
        <f t="shared" si="3"/>
        <v>0.51552291549753415</v>
      </c>
      <c r="L48" s="7">
        <f t="shared" si="3"/>
        <v>0.19757199907773867</v>
      </c>
      <c r="M48" s="7">
        <f t="shared" si="3"/>
        <v>0.11994463941136167</v>
      </c>
      <c r="N48" s="7">
        <f t="shared" si="3"/>
        <v>6.4845246081539964E-2</v>
      </c>
      <c r="O48" s="7">
        <f t="shared" si="3"/>
        <v>6.914111209499911E-2</v>
      </c>
      <c r="P48" s="7">
        <f t="shared" si="3"/>
        <v>3.29740878368266E-2</v>
      </c>
      <c r="Q48">
        <f t="shared" si="4"/>
        <v>1.0000000000000002</v>
      </c>
      <c r="S48" s="31">
        <v>2036</v>
      </c>
      <c r="T48" s="7">
        <v>0.66708089930398251</v>
      </c>
      <c r="U48" s="7">
        <v>1.0712048289915799</v>
      </c>
      <c r="V48" s="7">
        <v>1.6903822859471593</v>
      </c>
      <c r="W48" s="7">
        <v>0.66550754766354281</v>
      </c>
      <c r="X48" s="7">
        <v>1.1956143793039746</v>
      </c>
      <c r="Y48" s="7">
        <v>2.4137156724288151</v>
      </c>
      <c r="Z48" s="7">
        <v>0.96369904443779131</v>
      </c>
    </row>
    <row r="49" spans="1:26" x14ac:dyDescent="0.3">
      <c r="A49" s="31">
        <v>2037</v>
      </c>
      <c r="B49" s="12">
        <v>13774.447750000001</v>
      </c>
      <c r="C49" s="12">
        <v>5216.2359999999999</v>
      </c>
      <c r="D49" s="12">
        <v>2933.3552</v>
      </c>
      <c r="E49" s="12">
        <v>1702.471</v>
      </c>
      <c r="F49" s="12">
        <v>1850.82</v>
      </c>
      <c r="G49" s="12">
        <v>925.62575000000004</v>
      </c>
      <c r="H49" s="12">
        <v>26402.955700000002</v>
      </c>
      <c r="J49" s="31">
        <v>2037</v>
      </c>
      <c r="K49" s="7">
        <f t="shared" si="3"/>
        <v>0.52170097569795948</v>
      </c>
      <c r="L49" s="7">
        <f t="shared" si="3"/>
        <v>0.19756257819271345</v>
      </c>
      <c r="M49" s="7">
        <f t="shared" si="3"/>
        <v>0.1110995008789868</v>
      </c>
      <c r="N49" s="7">
        <f t="shared" si="3"/>
        <v>6.4480318769765607E-2</v>
      </c>
      <c r="O49" s="7">
        <f t="shared" si="3"/>
        <v>7.0098970017966583E-2</v>
      </c>
      <c r="P49" s="7">
        <f t="shared" si="3"/>
        <v>3.5057656442608054E-2</v>
      </c>
      <c r="Q49">
        <f t="shared" si="4"/>
        <v>0.99999999999999989</v>
      </c>
      <c r="S49" s="31">
        <v>2037</v>
      </c>
      <c r="T49" s="7">
        <v>0.66375879863479881</v>
      </c>
      <c r="U49" s="7">
        <v>1.0630869969966861</v>
      </c>
      <c r="V49" s="7">
        <v>1.7110568406286362</v>
      </c>
      <c r="W49" s="7">
        <v>0.67654963627064524</v>
      </c>
      <c r="X49" s="7">
        <v>1.1956143793039746</v>
      </c>
      <c r="Y49" s="7">
        <v>2.3965585489779144</v>
      </c>
      <c r="Z49" s="7">
        <v>0.95786058080795444</v>
      </c>
    </row>
    <row r="50" spans="1:26" x14ac:dyDescent="0.3">
      <c r="A50" s="31">
        <v>2038</v>
      </c>
      <c r="B50" s="12">
        <v>13786.3542456</v>
      </c>
      <c r="C50" s="12">
        <v>5176.0725000000002</v>
      </c>
      <c r="D50" s="12">
        <v>2633.51008</v>
      </c>
      <c r="E50" s="12">
        <v>1697.8510000000001</v>
      </c>
      <c r="F50" s="12">
        <v>1859.62</v>
      </c>
      <c r="G50" s="12">
        <v>973.40705000000003</v>
      </c>
      <c r="H50" s="12">
        <v>26126.814875600001</v>
      </c>
      <c r="J50" s="31">
        <v>2038</v>
      </c>
      <c r="K50" s="7">
        <f t="shared" si="3"/>
        <v>0.52767068283073282</v>
      </c>
      <c r="L50" s="7">
        <f t="shared" si="3"/>
        <v>0.19811341430807042</v>
      </c>
      <c r="M50" s="7">
        <f t="shared" si="3"/>
        <v>0.1007972113148569</v>
      </c>
      <c r="N50" s="7">
        <f t="shared" si="3"/>
        <v>6.4984997523966609E-2</v>
      </c>
      <c r="O50" s="7">
        <f t="shared" si="3"/>
        <v>7.117668222683779E-2</v>
      </c>
      <c r="P50" s="7">
        <f t="shared" si="3"/>
        <v>3.7257011795535443E-2</v>
      </c>
      <c r="Q50">
        <f t="shared" si="4"/>
        <v>0.99999999999999989</v>
      </c>
      <c r="S50" s="31">
        <v>2038</v>
      </c>
      <c r="T50" s="7">
        <v>0.66316210542574938</v>
      </c>
      <c r="U50" s="7">
        <v>0.74604741628643367</v>
      </c>
      <c r="V50" s="7">
        <v>1.6394328185985843</v>
      </c>
      <c r="W50" s="7">
        <v>0.69550439160011035</v>
      </c>
      <c r="X50" s="7">
        <v>1.1956143793039746</v>
      </c>
      <c r="Y50" s="7">
        <v>2.3766070328850817</v>
      </c>
      <c r="Z50" s="7">
        <v>0.88182595029163424</v>
      </c>
    </row>
    <row r="51" spans="1:26" x14ac:dyDescent="0.3">
      <c r="A51" s="31">
        <v>2039</v>
      </c>
      <c r="B51" s="12">
        <v>13772.304</v>
      </c>
      <c r="C51" s="12">
        <v>5128.1050000000005</v>
      </c>
      <c r="D51" s="12">
        <v>2360.1129599999999</v>
      </c>
      <c r="E51" s="12">
        <v>1691.761</v>
      </c>
      <c r="F51" s="12">
        <v>1857.12</v>
      </c>
      <c r="G51" s="12">
        <v>1011.5984381</v>
      </c>
      <c r="H51" s="12">
        <v>25821.001398099997</v>
      </c>
      <c r="J51" s="31">
        <v>2039</v>
      </c>
      <c r="K51" s="7">
        <f t="shared" si="3"/>
        <v>0.5333760603495965</v>
      </c>
      <c r="L51" s="7">
        <f t="shared" si="3"/>
        <v>0.19860209605880524</v>
      </c>
      <c r="M51" s="7">
        <f t="shared" si="3"/>
        <v>9.1402843894879515E-2</v>
      </c>
      <c r="N51" s="7">
        <f t="shared" si="3"/>
        <v>6.5518798977505413E-2</v>
      </c>
      <c r="O51" s="7">
        <f t="shared" si="3"/>
        <v>7.1922849597020416E-2</v>
      </c>
      <c r="P51" s="7">
        <f t="shared" si="3"/>
        <v>3.9177351122192998E-2</v>
      </c>
      <c r="Q51">
        <f t="shared" si="4"/>
        <v>1.0000000000000002</v>
      </c>
      <c r="S51" s="31">
        <v>2039</v>
      </c>
      <c r="T51" s="7">
        <v>0.65212951541459396</v>
      </c>
      <c r="U51" s="7">
        <v>0.7510880056870437</v>
      </c>
      <c r="V51" s="7">
        <v>1.6578429798832302</v>
      </c>
      <c r="W51" s="7">
        <v>0.70014201918979335</v>
      </c>
      <c r="X51" s="7">
        <v>1.1956143793039746</v>
      </c>
      <c r="Y51" s="7">
        <v>2.3645123646339306</v>
      </c>
      <c r="Z51" s="7">
        <v>0.87302927564783694</v>
      </c>
    </row>
    <row r="52" spans="1:26" x14ac:dyDescent="0.3">
      <c r="A52" s="31">
        <v>2040</v>
      </c>
      <c r="B52" s="12">
        <v>13725.3243</v>
      </c>
      <c r="C52" s="12">
        <v>5072.9517999999998</v>
      </c>
      <c r="D52" s="12">
        <v>2089.4150499999996</v>
      </c>
      <c r="E52" s="12">
        <v>1691.3109999999999</v>
      </c>
      <c r="F52" s="12">
        <v>1861.85</v>
      </c>
      <c r="G52" s="12">
        <v>1021.2501</v>
      </c>
      <c r="H52" s="12">
        <v>25462.10225</v>
      </c>
      <c r="J52" s="31">
        <v>2040</v>
      </c>
      <c r="K52" s="7">
        <f t="shared" si="3"/>
        <v>0.5390491391966663</v>
      </c>
      <c r="L52" s="7">
        <f t="shared" si="3"/>
        <v>0.19923538717232195</v>
      </c>
      <c r="M52" s="7">
        <f t="shared" si="3"/>
        <v>8.2059801248343486E-2</v>
      </c>
      <c r="N52" s="7">
        <f t="shared" si="3"/>
        <v>6.6424640958308925E-2</v>
      </c>
      <c r="O52" s="7">
        <f t="shared" si="3"/>
        <v>7.3122398995943069E-2</v>
      </c>
      <c r="P52" s="7">
        <f t="shared" si="3"/>
        <v>4.0108632428416238E-2</v>
      </c>
      <c r="Q52">
        <f t="shared" si="4"/>
        <v>0.99999999999999989</v>
      </c>
      <c r="S52" s="31">
        <v>2040</v>
      </c>
      <c r="T52" s="7">
        <v>0.65088893834134087</v>
      </c>
      <c r="U52" s="7">
        <v>0.75751442874196384</v>
      </c>
      <c r="V52" s="7">
        <v>1.6733542194212601</v>
      </c>
      <c r="W52" s="7">
        <v>0.70340049821822848</v>
      </c>
      <c r="X52" s="7">
        <v>1.1956143793039746</v>
      </c>
      <c r="Y52" s="7">
        <v>2.3458570154310006</v>
      </c>
      <c r="Z52" s="7">
        <v>0.86733835108267987</v>
      </c>
    </row>
    <row r="53" spans="1:26" x14ac:dyDescent="0.3">
      <c r="A53" s="31">
        <v>2041</v>
      </c>
      <c r="B53" s="12">
        <v>13647.206499999998</v>
      </c>
      <c r="C53" s="12">
        <v>5035.0035000000007</v>
      </c>
      <c r="D53" s="12">
        <v>1884.5445500000001</v>
      </c>
      <c r="E53" s="12">
        <v>1694.4839999999999</v>
      </c>
      <c r="F53" s="12">
        <v>1855.11</v>
      </c>
      <c r="G53" s="12">
        <v>1026.5626</v>
      </c>
      <c r="H53" s="12">
        <v>25142.91115</v>
      </c>
      <c r="J53" s="31">
        <v>2041</v>
      </c>
      <c r="K53" s="7">
        <f t="shared" si="3"/>
        <v>0.54278545624976282</v>
      </c>
      <c r="L53" s="7">
        <f t="shared" si="3"/>
        <v>0.20025539087187208</v>
      </c>
      <c r="M53" s="7">
        <f t="shared" si="3"/>
        <v>7.4953315419881289E-2</v>
      </c>
      <c r="N53" s="7">
        <f t="shared" si="3"/>
        <v>6.7394105236696103E-2</v>
      </c>
      <c r="O53" s="7">
        <f t="shared" si="3"/>
        <v>7.3782625604990854E-2</v>
      </c>
      <c r="P53" s="7">
        <f t="shared" si="3"/>
        <v>4.082910661679684E-2</v>
      </c>
      <c r="Q53">
        <f t="shared" si="4"/>
        <v>0.99999999999999989</v>
      </c>
      <c r="S53" s="31">
        <v>2041</v>
      </c>
      <c r="T53" s="7">
        <v>0.64956163609686957</v>
      </c>
      <c r="U53" s="7">
        <v>0.76499343174714673</v>
      </c>
      <c r="V53" s="7">
        <v>1.6654109886464803</v>
      </c>
      <c r="W53" s="7">
        <v>0.7135297183484105</v>
      </c>
      <c r="X53" s="7">
        <v>1.1956143793039746</v>
      </c>
      <c r="Y53" s="7">
        <v>2.1442137324054693</v>
      </c>
      <c r="Z53" s="7">
        <v>0.85444433896947181</v>
      </c>
    </row>
    <row r="54" spans="1:26" x14ac:dyDescent="0.3">
      <c r="A54" s="31">
        <v>2042</v>
      </c>
      <c r="B54" s="12">
        <v>13575.671999999999</v>
      </c>
      <c r="C54" s="12">
        <v>5025.435300000001</v>
      </c>
      <c r="D54" s="12">
        <v>1732.969505</v>
      </c>
      <c r="E54" s="12">
        <v>1701.721</v>
      </c>
      <c r="F54" s="12">
        <v>1845.2</v>
      </c>
      <c r="G54" s="12">
        <v>1033.75</v>
      </c>
      <c r="H54" s="12">
        <v>24914.747805000003</v>
      </c>
      <c r="J54" s="31">
        <v>2042</v>
      </c>
      <c r="K54" s="7">
        <f t="shared" si="3"/>
        <v>0.54488498564194066</v>
      </c>
      <c r="L54" s="7">
        <f t="shared" si="3"/>
        <v>0.2017052445937853</v>
      </c>
      <c r="M54" s="7">
        <f t="shared" si="3"/>
        <v>6.9555972172121283E-2</v>
      </c>
      <c r="N54" s="7">
        <f t="shared" si="3"/>
        <v>6.8301754981380594E-2</v>
      </c>
      <c r="O54" s="7">
        <f t="shared" si="3"/>
        <v>7.4060552988206324E-2</v>
      </c>
      <c r="P54" s="7">
        <f t="shared" si="3"/>
        <v>4.1491489622565735E-2</v>
      </c>
      <c r="Q54">
        <f t="shared" si="4"/>
        <v>0.99999999999999989</v>
      </c>
      <c r="S54" s="31">
        <v>2042</v>
      </c>
      <c r="T54" s="7">
        <v>0.64831972788580183</v>
      </c>
      <c r="U54" s="7">
        <v>0.77208504298560554</v>
      </c>
      <c r="V54" s="7">
        <v>1.6223310515052214</v>
      </c>
      <c r="W54" s="7">
        <v>0.71926124529481705</v>
      </c>
      <c r="X54" s="7">
        <v>1.1956143793039746</v>
      </c>
      <c r="Y54" s="7">
        <v>2.1243218870221248</v>
      </c>
      <c r="Z54" s="7">
        <v>0.84765204850152276</v>
      </c>
    </row>
    <row r="55" spans="1:26" x14ac:dyDescent="0.3">
      <c r="A55" s="31">
        <v>2043</v>
      </c>
      <c r="B55" s="12">
        <v>13525.000000000002</v>
      </c>
      <c r="C55" s="12">
        <v>5015.2213000000002</v>
      </c>
      <c r="D55" s="12">
        <v>1606.2953999999997</v>
      </c>
      <c r="E55" s="12">
        <v>1708.6420000000001</v>
      </c>
      <c r="F55" s="12">
        <v>1830.57</v>
      </c>
      <c r="G55" s="12">
        <v>1041.5625</v>
      </c>
      <c r="H55" s="12">
        <v>24727.2912</v>
      </c>
      <c r="J55" s="31">
        <v>2043</v>
      </c>
      <c r="K55" s="7">
        <f t="shared" si="3"/>
        <v>0.54696650314855366</v>
      </c>
      <c r="L55" s="7">
        <f t="shared" si="3"/>
        <v>0.20282129811291261</v>
      </c>
      <c r="M55" s="7">
        <f t="shared" si="3"/>
        <v>6.4960427206033788E-2</v>
      </c>
      <c r="N55" s="7">
        <f t="shared" si="3"/>
        <v>6.9099441025711708E-2</v>
      </c>
      <c r="O55" s="7">
        <f t="shared" si="3"/>
        <v>7.4030349106739196E-2</v>
      </c>
      <c r="P55" s="7">
        <f t="shared" si="3"/>
        <v>4.2121981400049191E-2</v>
      </c>
      <c r="Q55">
        <f t="shared" si="4"/>
        <v>1.0000000000000002</v>
      </c>
      <c r="S55" s="31">
        <v>2043</v>
      </c>
      <c r="T55" s="7">
        <v>0.64801668777976851</v>
      </c>
      <c r="U55" s="7">
        <v>0.77872677272978175</v>
      </c>
      <c r="V55" s="7">
        <v>1.4653317134211385</v>
      </c>
      <c r="W55" s="7">
        <v>0.73959527911079981</v>
      </c>
      <c r="X55" s="7">
        <v>1.1956143793039746</v>
      </c>
      <c r="Y55" s="7">
        <v>2.1042860081171249</v>
      </c>
      <c r="Z55" s="7">
        <v>0.83582843708254351</v>
      </c>
    </row>
    <row r="56" spans="1:26" x14ac:dyDescent="0.3">
      <c r="A56" s="31">
        <v>2044</v>
      </c>
      <c r="B56" s="12">
        <v>13457.15473</v>
      </c>
      <c r="C56" s="12">
        <v>5000.3833000000004</v>
      </c>
      <c r="D56" s="12">
        <v>1527.5010000000002</v>
      </c>
      <c r="E56" s="12">
        <v>1729.127</v>
      </c>
      <c r="F56" s="12">
        <v>1799.46</v>
      </c>
      <c r="G56" s="12">
        <v>1050.4688000000001</v>
      </c>
      <c r="H56" s="12">
        <v>24564.094829999998</v>
      </c>
      <c r="J56" s="31">
        <v>2044</v>
      </c>
      <c r="K56" s="7">
        <f t="shared" si="3"/>
        <v>0.54783841306315295</v>
      </c>
      <c r="L56" s="7">
        <f t="shared" si="3"/>
        <v>0.20356472870691977</v>
      </c>
      <c r="M56" s="7">
        <f t="shared" si="3"/>
        <v>6.2184298284603243E-2</v>
      </c>
      <c r="N56" s="7">
        <f t="shared" si="3"/>
        <v>7.0392457445174264E-2</v>
      </c>
      <c r="O56" s="7">
        <f t="shared" si="3"/>
        <v>7.3255701561709047E-2</v>
      </c>
      <c r="P56" s="7">
        <f t="shared" si="3"/>
        <v>4.2764400938440777E-2</v>
      </c>
      <c r="Q56">
        <f t="shared" si="4"/>
        <v>1</v>
      </c>
      <c r="S56" s="31">
        <v>2044</v>
      </c>
      <c r="T56" s="7">
        <v>0.64176629568326216</v>
      </c>
      <c r="U56" s="7">
        <v>0.78510286920065497</v>
      </c>
      <c r="V56" s="7">
        <v>1.3984674286161234</v>
      </c>
      <c r="W56" s="7">
        <v>0.55949475693370143</v>
      </c>
      <c r="X56" s="7">
        <v>1.1956143793039746</v>
      </c>
      <c r="Y56" s="7">
        <v>2.0904880308197114</v>
      </c>
      <c r="Z56" s="7">
        <v>0.81473444661117878</v>
      </c>
    </row>
    <row r="57" spans="1:26" x14ac:dyDescent="0.3">
      <c r="A57" s="31">
        <v>2045</v>
      </c>
      <c r="B57" s="12">
        <v>13388.95852</v>
      </c>
      <c r="C57" s="12">
        <v>4981.6797500000002</v>
      </c>
      <c r="D57" s="12">
        <v>1442.0942500000001</v>
      </c>
      <c r="E57" s="12">
        <v>1762.0650000000001</v>
      </c>
      <c r="F57" s="12">
        <v>1786.11</v>
      </c>
      <c r="G57" s="12">
        <v>1055.1563000000001</v>
      </c>
      <c r="H57" s="12">
        <v>24416.063819999996</v>
      </c>
      <c r="J57" s="31">
        <v>2045</v>
      </c>
      <c r="K57" s="7">
        <f t="shared" si="3"/>
        <v>0.54836678912317827</v>
      </c>
      <c r="L57" s="7">
        <f t="shared" si="3"/>
        <v>0.20403287715521712</v>
      </c>
      <c r="M57" s="7">
        <f t="shared" si="3"/>
        <v>5.9063338817894703E-2</v>
      </c>
      <c r="N57" s="7">
        <f t="shared" si="3"/>
        <v>7.21682664736744E-2</v>
      </c>
      <c r="O57" s="7">
        <f t="shared" si="3"/>
        <v>7.3153068945410391E-2</v>
      </c>
      <c r="P57" s="7">
        <f t="shared" si="3"/>
        <v>4.3215659484625329E-2</v>
      </c>
      <c r="Q57">
        <f t="shared" si="4"/>
        <v>1.0000000000000002</v>
      </c>
      <c r="S57" s="31">
        <v>2045</v>
      </c>
      <c r="T57" s="7">
        <v>0.64184184900314789</v>
      </c>
      <c r="U57" s="7">
        <v>0.7906608018062149</v>
      </c>
      <c r="V57" s="7">
        <v>1.2442313514271823</v>
      </c>
      <c r="W57" s="7">
        <v>0.56506940647562764</v>
      </c>
      <c r="X57" s="7">
        <v>1.1956143793039746</v>
      </c>
      <c r="Y57" s="7">
        <v>2.0744755558270729</v>
      </c>
      <c r="Z57" s="7">
        <v>0.80466677984010715</v>
      </c>
    </row>
    <row r="58" spans="1:26" x14ac:dyDescent="0.3">
      <c r="A58" s="31">
        <v>2046</v>
      </c>
      <c r="B58" s="12">
        <v>13308.23</v>
      </c>
      <c r="C58" s="12">
        <v>4915.5040500000005</v>
      </c>
      <c r="D58" s="12">
        <v>1353.2825499999999</v>
      </c>
      <c r="E58" s="12">
        <v>1783.088</v>
      </c>
      <c r="F58" s="12">
        <v>1773.74</v>
      </c>
      <c r="G58" s="12">
        <v>1055.0005000000001</v>
      </c>
      <c r="H58" s="12">
        <v>24188.845099999999</v>
      </c>
      <c r="J58" s="31">
        <v>2046</v>
      </c>
      <c r="K58" s="7">
        <f t="shared" si="3"/>
        <v>0.55018046314249214</v>
      </c>
      <c r="L58" s="7">
        <f t="shared" si="3"/>
        <v>0.20321367265277171</v>
      </c>
      <c r="M58" s="7">
        <f t="shared" si="3"/>
        <v>5.5946554885334315E-2</v>
      </c>
      <c r="N58" s="7">
        <f t="shared" si="3"/>
        <v>7.3715301107947481E-2</v>
      </c>
      <c r="O58" s="7">
        <f t="shared" si="3"/>
        <v>7.3328841979313844E-2</v>
      </c>
      <c r="P58" s="7">
        <f t="shared" si="3"/>
        <v>4.3615166232140623E-2</v>
      </c>
      <c r="Q58">
        <f t="shared" si="4"/>
        <v>1</v>
      </c>
      <c r="S58" s="31">
        <v>2046</v>
      </c>
      <c r="T58" s="7">
        <v>0.64160373628253131</v>
      </c>
      <c r="U58" s="7">
        <v>0.79766660372272791</v>
      </c>
      <c r="V58" s="7">
        <v>1.1721010104281968</v>
      </c>
      <c r="W58" s="7">
        <v>0.57115423733426463</v>
      </c>
      <c r="X58" s="7">
        <v>1.1956143793039746</v>
      </c>
      <c r="Y58" s="7">
        <v>2.0525146903800691</v>
      </c>
      <c r="Z58" s="7">
        <v>0.79996620827510134</v>
      </c>
    </row>
    <row r="59" spans="1:26" x14ac:dyDescent="0.3">
      <c r="A59" s="31">
        <v>2047</v>
      </c>
      <c r="B59" s="12">
        <v>13158.866</v>
      </c>
      <c r="C59" s="12">
        <v>4849.8645500000002</v>
      </c>
      <c r="D59" s="12">
        <v>1262.4541300000001</v>
      </c>
      <c r="E59" s="12">
        <v>1804.65</v>
      </c>
      <c r="F59" s="12">
        <v>1772.37</v>
      </c>
      <c r="G59" s="12">
        <v>1020.001</v>
      </c>
      <c r="H59" s="12">
        <v>23868.205679999999</v>
      </c>
      <c r="J59" s="31">
        <v>2047</v>
      </c>
      <c r="K59" s="7">
        <f t="shared" si="3"/>
        <v>0.5513135832839865</v>
      </c>
      <c r="L59" s="7">
        <f t="shared" si="3"/>
        <v>0.20319351253386719</v>
      </c>
      <c r="M59" s="7">
        <f t="shared" si="3"/>
        <v>5.2892712042357432E-2</v>
      </c>
      <c r="N59" s="7">
        <f t="shared" si="3"/>
        <v>7.5608951263235483E-2</v>
      </c>
      <c r="O59" s="7">
        <f t="shared" si="3"/>
        <v>7.425652450637002E-2</v>
      </c>
      <c r="P59" s="7">
        <f t="shared" si="3"/>
        <v>4.2734716370183383E-2</v>
      </c>
      <c r="Q59">
        <f t="shared" si="4"/>
        <v>1</v>
      </c>
      <c r="S59" s="31">
        <v>2047</v>
      </c>
      <c r="T59" s="7">
        <v>0.64060558986619642</v>
      </c>
      <c r="U59" s="7">
        <v>0.80400666450296254</v>
      </c>
      <c r="V59" s="7">
        <v>1.1084906894927591</v>
      </c>
      <c r="W59" s="7">
        <v>0.57707494631473533</v>
      </c>
      <c r="X59" s="7">
        <v>1.1956143793039746</v>
      </c>
      <c r="Y59" s="7">
        <v>2.0250241360109658</v>
      </c>
      <c r="Z59" s="7">
        <v>0.79412761236615803</v>
      </c>
    </row>
    <row r="60" spans="1:26" x14ac:dyDescent="0.3">
      <c r="A60" s="31">
        <v>2048</v>
      </c>
      <c r="B60" s="12">
        <v>12969.909</v>
      </c>
      <c r="C60" s="12">
        <v>4788.1478129999996</v>
      </c>
      <c r="D60" s="12">
        <v>1182.40705</v>
      </c>
      <c r="E60" s="12">
        <v>1845.3440000000001</v>
      </c>
      <c r="F60" s="12">
        <v>1787.77</v>
      </c>
      <c r="G60" s="12">
        <v>950.15629999999999</v>
      </c>
      <c r="H60" s="12">
        <v>23523.734163000001</v>
      </c>
      <c r="J60" s="31">
        <v>2048</v>
      </c>
      <c r="K60" s="7">
        <f t="shared" si="3"/>
        <v>0.55135417319925772</v>
      </c>
      <c r="L60" s="7">
        <f t="shared" si="3"/>
        <v>0.20354539716450201</v>
      </c>
      <c r="M60" s="7">
        <f t="shared" si="3"/>
        <v>5.026442833467247E-2</v>
      </c>
      <c r="N60" s="7">
        <f t="shared" si="3"/>
        <v>7.8446048880390085E-2</v>
      </c>
      <c r="O60" s="7">
        <f t="shared" si="3"/>
        <v>7.5998563306838712E-2</v>
      </c>
      <c r="P60" s="7">
        <f t="shared" si="3"/>
        <v>4.0391389114338885E-2</v>
      </c>
      <c r="Q60">
        <f t="shared" si="4"/>
        <v>1</v>
      </c>
      <c r="S60" s="31">
        <v>2048</v>
      </c>
      <c r="T60" s="7">
        <v>0.63831629658667965</v>
      </c>
      <c r="U60" s="7">
        <v>0.80921705308591252</v>
      </c>
      <c r="V60" s="7">
        <v>1.046370411991614</v>
      </c>
      <c r="W60" s="7">
        <v>0.58162846461904683</v>
      </c>
      <c r="X60" s="7">
        <v>1.1956143793039746</v>
      </c>
      <c r="Y60" s="7">
        <v>1.985892654202472</v>
      </c>
      <c r="Z60" s="7">
        <v>0.78595036398892626</v>
      </c>
    </row>
    <row r="61" spans="1:26" x14ac:dyDescent="0.3">
      <c r="A61" s="31">
        <v>2049</v>
      </c>
      <c r="B61" s="12">
        <v>12718.835200000001</v>
      </c>
      <c r="C61" s="12">
        <v>4698.9255000000003</v>
      </c>
      <c r="D61" s="12">
        <v>1104.1726300000003</v>
      </c>
      <c r="E61" s="12">
        <v>1875.3530000000001</v>
      </c>
      <c r="F61" s="12">
        <v>1805.77</v>
      </c>
      <c r="G61" s="12">
        <v>875.9375</v>
      </c>
      <c r="H61" s="12">
        <v>23078.993830000003</v>
      </c>
      <c r="J61" s="31">
        <v>2049</v>
      </c>
      <c r="K61" s="7">
        <f t="shared" si="3"/>
        <v>0.55110007367249247</v>
      </c>
      <c r="L61" s="7">
        <f t="shared" si="3"/>
        <v>0.2036018352711696</v>
      </c>
      <c r="M61" s="7">
        <f t="shared" si="3"/>
        <v>4.7843187538128482E-2</v>
      </c>
      <c r="N61" s="7">
        <f t="shared" si="3"/>
        <v>8.1258005171883169E-2</v>
      </c>
      <c r="O61" s="7">
        <f t="shared" si="3"/>
        <v>7.8243012381792376E-2</v>
      </c>
      <c r="P61" s="7">
        <f t="shared" si="3"/>
        <v>3.7953885964533828E-2</v>
      </c>
      <c r="Q61">
        <f t="shared" si="4"/>
        <v>1</v>
      </c>
      <c r="S61" s="31">
        <v>2049</v>
      </c>
      <c r="T61" s="7">
        <v>0.63884884072367676</v>
      </c>
      <c r="U61" s="7">
        <v>0.81315215905828853</v>
      </c>
      <c r="V61" s="7">
        <v>0.98873004071225068</v>
      </c>
      <c r="W61" s="7">
        <v>0.58668958280137118</v>
      </c>
      <c r="X61" s="7">
        <v>1.1956143793039746</v>
      </c>
      <c r="Y61" s="7">
        <v>1.9461977268583528</v>
      </c>
      <c r="Z61" s="7">
        <v>0.78002037431667437</v>
      </c>
    </row>
    <row r="62" spans="1:26" x14ac:dyDescent="0.3">
      <c r="A62" s="31">
        <v>2050</v>
      </c>
      <c r="B62" s="12">
        <v>12452.5802</v>
      </c>
      <c r="C62" s="12">
        <v>4607.8720000000003</v>
      </c>
      <c r="D62" s="12">
        <v>1048.37555</v>
      </c>
      <c r="E62" s="12">
        <v>1912.7940000000001</v>
      </c>
      <c r="F62" s="12">
        <v>1826.08</v>
      </c>
      <c r="G62" s="12">
        <v>804.68799999999999</v>
      </c>
      <c r="H62" s="12">
        <v>22652.389749999998</v>
      </c>
      <c r="J62" s="31">
        <v>2050</v>
      </c>
      <c r="K62" s="7">
        <f t="shared" si="3"/>
        <v>0.5497247900743012</v>
      </c>
      <c r="L62" s="7">
        <f t="shared" si="3"/>
        <v>0.20341659537268031</v>
      </c>
      <c r="M62" s="7">
        <f t="shared" si="3"/>
        <v>4.6281013242763937E-2</v>
      </c>
      <c r="N62" s="7">
        <f t="shared" si="3"/>
        <v>8.4441157030683708E-2</v>
      </c>
      <c r="O62" s="7">
        <f t="shared" si="3"/>
        <v>8.0613128246215179E-2</v>
      </c>
      <c r="P62" s="7">
        <f t="shared" si="3"/>
        <v>3.5523316033355817E-2</v>
      </c>
      <c r="Q62">
        <f t="shared" si="4"/>
        <v>1</v>
      </c>
      <c r="S62" s="31">
        <v>2050</v>
      </c>
      <c r="T62" s="7">
        <v>0.63942959691022971</v>
      </c>
      <c r="U62" s="7">
        <v>0.78120994421154255</v>
      </c>
      <c r="V62" s="7">
        <v>0.93134809593225121</v>
      </c>
      <c r="W62" s="7">
        <v>0.59152508504396073</v>
      </c>
      <c r="X62" s="7">
        <v>1.1956143793039746</v>
      </c>
      <c r="Y62" s="7">
        <v>1.8955209633168573</v>
      </c>
      <c r="Z62" s="7">
        <v>0.76719156972641978</v>
      </c>
    </row>
    <row r="63" spans="1:26" x14ac:dyDescent="0.3">
      <c r="B63" s="12"/>
      <c r="C63" s="12"/>
      <c r="D63" s="12"/>
      <c r="E63" s="12"/>
      <c r="F63" s="12"/>
      <c r="G63" s="12"/>
      <c r="H63" s="12"/>
    </row>
    <row r="64" spans="1:26" x14ac:dyDescent="0.3">
      <c r="A64" s="107" t="s">
        <v>76</v>
      </c>
      <c r="B64" s="108">
        <f t="shared" ref="B64:H64" si="5">SUM(B22:B62)</f>
        <v>500446.47229559993</v>
      </c>
      <c r="C64" s="108">
        <f t="shared" si="5"/>
        <v>205178.76221800002</v>
      </c>
      <c r="D64" s="108">
        <f t="shared" si="5"/>
        <v>109550.74381800002</v>
      </c>
      <c r="E64" s="108">
        <f t="shared" si="5"/>
        <v>74314.381999999983</v>
      </c>
      <c r="F64" s="108">
        <f t="shared" si="5"/>
        <v>63149.757999999994</v>
      </c>
      <c r="G64" s="108">
        <f t="shared" si="5"/>
        <v>30820.407765699998</v>
      </c>
      <c r="H64" s="108">
        <f t="shared" si="5"/>
        <v>983460.52609730023</v>
      </c>
    </row>
  </sheetData>
  <mergeCells count="3">
    <mergeCell ref="B4:H4"/>
    <mergeCell ref="J4:Q4"/>
    <mergeCell ref="S4:Z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78B0-31B4-4C35-B662-6C3D7DF85224}">
  <dimension ref="A1:AJ76"/>
  <sheetViews>
    <sheetView workbookViewId="0">
      <selection activeCell="H21" sqref="H21"/>
    </sheetView>
  </sheetViews>
  <sheetFormatPr defaultColWidth="8.88671875" defaultRowHeight="14.4" x14ac:dyDescent="0.3"/>
  <cols>
    <col min="1" max="1" width="17.33203125" customWidth="1"/>
    <col min="2" max="2" width="9.44140625" bestFit="1" customWidth="1"/>
    <col min="8" max="8" width="11.44140625" customWidth="1"/>
    <col min="11" max="11" width="10" bestFit="1" customWidth="1"/>
    <col min="12" max="15" width="10.44140625" bestFit="1" customWidth="1"/>
    <col min="16" max="16" width="11" bestFit="1" customWidth="1"/>
    <col min="17" max="17" width="10.44140625" bestFit="1" customWidth="1"/>
    <col min="20" max="20" width="10" bestFit="1" customWidth="1"/>
    <col min="21" max="24" width="10.44140625" bestFit="1" customWidth="1"/>
    <col min="25" max="26" width="10" bestFit="1" customWidth="1"/>
  </cols>
  <sheetData>
    <row r="1" spans="1:36" x14ac:dyDescent="0.3">
      <c r="A1" s="20" t="s">
        <v>77</v>
      </c>
    </row>
    <row r="11" spans="1:36" x14ac:dyDescent="0.3">
      <c r="A11" s="109" t="s">
        <v>78</v>
      </c>
      <c r="B11" s="109" t="s">
        <v>79</v>
      </c>
    </row>
    <row r="12" spans="1:36" x14ac:dyDescent="0.3">
      <c r="A12" s="110" t="s">
        <v>23</v>
      </c>
      <c r="B12" s="110">
        <v>15.63</v>
      </c>
    </row>
    <row r="13" spans="1:36" x14ac:dyDescent="0.3">
      <c r="A13" s="110" t="s">
        <v>24</v>
      </c>
      <c r="B13" s="110">
        <f>-0.53</f>
        <v>-0.53</v>
      </c>
    </row>
    <row r="15" spans="1:36" ht="101.4" customHeight="1" x14ac:dyDescent="0.3">
      <c r="J15" s="194" t="s">
        <v>80</v>
      </c>
      <c r="K15" s="194"/>
      <c r="L15" s="194"/>
      <c r="M15" s="194"/>
      <c r="N15" s="194"/>
      <c r="O15" s="194"/>
      <c r="P15" s="194"/>
      <c r="Q15" s="194"/>
      <c r="S15" s="194" t="s">
        <v>81</v>
      </c>
      <c r="T15" s="194"/>
      <c r="U15" s="194"/>
      <c r="V15" s="194"/>
      <c r="W15" s="194"/>
      <c r="X15" s="194"/>
      <c r="Y15" s="194"/>
      <c r="Z15" s="194"/>
      <c r="AC15" s="194" t="s">
        <v>82</v>
      </c>
      <c r="AD15" s="194"/>
      <c r="AE15" s="194"/>
      <c r="AF15" s="194"/>
      <c r="AG15" s="194"/>
      <c r="AH15" s="194"/>
      <c r="AI15" s="194"/>
      <c r="AJ15" s="194"/>
    </row>
    <row r="16" spans="1:36" ht="14.4" customHeight="1" x14ac:dyDescent="0.3">
      <c r="A16" s="194" t="s">
        <v>83</v>
      </c>
      <c r="B16" s="194"/>
      <c r="C16" s="194"/>
      <c r="D16" s="194"/>
      <c r="E16" s="194"/>
      <c r="F16" s="194"/>
      <c r="G16" s="194"/>
      <c r="H16" s="194"/>
      <c r="J16" s="45" t="s">
        <v>38</v>
      </c>
      <c r="K16" s="45" t="s">
        <v>68</v>
      </c>
      <c r="L16" s="45" t="s">
        <v>69</v>
      </c>
      <c r="M16" s="45" t="s">
        <v>70</v>
      </c>
      <c r="N16" s="45" t="s">
        <v>71</v>
      </c>
      <c r="O16" s="45" t="s">
        <v>72</v>
      </c>
      <c r="P16" s="45" t="s">
        <v>73</v>
      </c>
      <c r="Q16" s="45" t="s">
        <v>75</v>
      </c>
      <c r="S16" s="45" t="s">
        <v>38</v>
      </c>
      <c r="T16" s="45" t="s">
        <v>68</v>
      </c>
      <c r="U16" s="45" t="s">
        <v>69</v>
      </c>
      <c r="V16" s="45" t="s">
        <v>70</v>
      </c>
      <c r="W16" s="45" t="s">
        <v>71</v>
      </c>
      <c r="X16" s="45" t="s">
        <v>72</v>
      </c>
      <c r="Y16" s="45" t="s">
        <v>73</v>
      </c>
      <c r="Z16" s="45" t="s">
        <v>75</v>
      </c>
      <c r="AC16" s="45" t="s">
        <v>38</v>
      </c>
      <c r="AD16" s="45" t="s">
        <v>68</v>
      </c>
      <c r="AE16" s="45" t="s">
        <v>69</v>
      </c>
      <c r="AF16" s="45" t="s">
        <v>70</v>
      </c>
      <c r="AG16" s="45" t="s">
        <v>71</v>
      </c>
      <c r="AH16" s="45" t="s">
        <v>72</v>
      </c>
      <c r="AI16" s="45" t="s">
        <v>73</v>
      </c>
      <c r="AJ16" s="45" t="s">
        <v>75</v>
      </c>
    </row>
    <row r="17" spans="1:17" ht="72" x14ac:dyDescent="0.3">
      <c r="A17" s="45" t="s">
        <v>38</v>
      </c>
      <c r="B17" s="45" t="s">
        <v>68</v>
      </c>
      <c r="C17" s="45" t="s">
        <v>69</v>
      </c>
      <c r="D17" s="45" t="s">
        <v>70</v>
      </c>
      <c r="E17" s="45" t="s">
        <v>71</v>
      </c>
      <c r="F17" s="45" t="s">
        <v>72</v>
      </c>
      <c r="G17" s="45" t="s">
        <v>73</v>
      </c>
      <c r="H17" s="45" t="s">
        <v>75</v>
      </c>
    </row>
    <row r="18" spans="1:17" x14ac:dyDescent="0.3">
      <c r="A18" s="20">
        <v>1994</v>
      </c>
      <c r="B18" s="12">
        <f>$B$12*('[2] Oregrades,prod. of 6 EIregions'!T6/100)^($B$13)</f>
        <v>150.71661580026998</v>
      </c>
      <c r="C18" s="12">
        <f>$B$12*('[2] Oregrades,prod. of 6 EIregions'!U6/100)^($B$13)</f>
        <v>155.21308429550726</v>
      </c>
      <c r="D18" s="12">
        <f>$B$12*('[2] Oregrades,prod. of 6 EIregions'!V6/100)^($B$13)</f>
        <v>199.35982155924759</v>
      </c>
      <c r="E18" s="12">
        <f>$B$12*('[2] Oregrades,prod. of 6 EIregions'!W6/100)^($B$13)</f>
        <v>237.57343211349189</v>
      </c>
      <c r="F18" s="12">
        <f>$B$12*('[2] Oregrades,prod. of 6 EIregions'!X6/100)^($B$13)</f>
        <v>113.59058982167427</v>
      </c>
      <c r="G18" s="12">
        <f>$B$12*('[2] Oregrades,prod. of 6 EIregions'!Y6/100)^($B$13)</f>
        <v>132.20149816609566</v>
      </c>
      <c r="H18" s="12">
        <f>$B$12*('[2] Oregrades,prod. of 6 EIregions'!Z6/100)^($B$13)</f>
        <v>160.85904894116578</v>
      </c>
      <c r="J18" s="20">
        <v>1994</v>
      </c>
      <c r="K18" s="7">
        <f>100*(B18-B$18)/B$18</f>
        <v>0</v>
      </c>
      <c r="L18" s="7">
        <f t="shared" ref="L18:Q18" si="0">100*(C18-C$18)/C$18</f>
        <v>0</v>
      </c>
      <c r="M18" s="7">
        <f t="shared" si="0"/>
        <v>0</v>
      </c>
      <c r="N18" s="7">
        <f t="shared" si="0"/>
        <v>0</v>
      </c>
      <c r="O18" s="7">
        <f t="shared" si="0"/>
        <v>0</v>
      </c>
      <c r="P18" s="7">
        <f t="shared" si="0"/>
        <v>0</v>
      </c>
      <c r="Q18" s="7">
        <f t="shared" si="0"/>
        <v>0</v>
      </c>
    </row>
    <row r="19" spans="1:17" x14ac:dyDescent="0.3">
      <c r="A19" s="20">
        <v>1995</v>
      </c>
      <c r="B19" s="12"/>
      <c r="C19" s="12"/>
      <c r="D19" s="12"/>
      <c r="E19" s="12"/>
      <c r="F19" s="12"/>
      <c r="G19" s="12"/>
      <c r="H19" s="12"/>
      <c r="J19" s="20">
        <v>1995</v>
      </c>
    </row>
    <row r="20" spans="1:17" x14ac:dyDescent="0.3">
      <c r="A20" s="20">
        <v>1996</v>
      </c>
      <c r="B20" s="12"/>
      <c r="C20" s="12"/>
      <c r="D20" s="12"/>
      <c r="E20" s="12"/>
      <c r="F20" s="12"/>
      <c r="G20" s="12"/>
      <c r="H20" s="12"/>
      <c r="J20" s="20">
        <v>1996</v>
      </c>
    </row>
    <row r="21" spans="1:17" x14ac:dyDescent="0.3">
      <c r="A21" s="20">
        <v>1997</v>
      </c>
      <c r="B21" s="12"/>
      <c r="C21" s="12"/>
      <c r="D21" s="12"/>
      <c r="E21" s="12"/>
      <c r="F21" s="12"/>
      <c r="G21" s="12"/>
      <c r="H21" s="12"/>
      <c r="J21" s="20">
        <v>1997</v>
      </c>
    </row>
    <row r="22" spans="1:17" x14ac:dyDescent="0.3">
      <c r="A22" s="20">
        <v>1998</v>
      </c>
      <c r="B22" s="12"/>
      <c r="C22" s="12"/>
      <c r="D22" s="12"/>
      <c r="E22" s="12"/>
      <c r="F22" s="12"/>
      <c r="G22" s="12"/>
      <c r="H22" s="12"/>
      <c r="J22" s="20">
        <v>1998</v>
      </c>
    </row>
    <row r="23" spans="1:17" x14ac:dyDescent="0.3">
      <c r="A23" s="20">
        <v>1999</v>
      </c>
      <c r="B23" s="12"/>
      <c r="C23" s="12"/>
      <c r="D23" s="12"/>
      <c r="E23" s="12"/>
      <c r="F23" s="12"/>
      <c r="G23" s="12"/>
      <c r="H23" s="12"/>
      <c r="J23" s="20">
        <v>1999</v>
      </c>
    </row>
    <row r="24" spans="1:17" x14ac:dyDescent="0.3">
      <c r="A24" s="20">
        <v>2000</v>
      </c>
      <c r="B24" s="12"/>
      <c r="C24" s="12"/>
      <c r="D24" s="12"/>
      <c r="E24" s="12"/>
      <c r="F24" s="12"/>
      <c r="G24" s="12"/>
      <c r="H24" s="12"/>
      <c r="J24" s="20">
        <v>2000</v>
      </c>
    </row>
    <row r="25" spans="1:17" x14ac:dyDescent="0.3">
      <c r="A25" s="20">
        <v>2001</v>
      </c>
      <c r="B25" s="12"/>
      <c r="C25" s="12"/>
      <c r="D25" s="12"/>
      <c r="E25" s="12"/>
      <c r="F25" s="12"/>
      <c r="G25" s="12"/>
      <c r="H25" s="12"/>
      <c r="J25" s="20">
        <v>2001</v>
      </c>
    </row>
    <row r="26" spans="1:17" x14ac:dyDescent="0.3">
      <c r="A26" s="20">
        <v>2002</v>
      </c>
      <c r="B26" s="12"/>
      <c r="C26" s="12"/>
      <c r="D26" s="12"/>
      <c r="E26" s="12"/>
      <c r="F26" s="12"/>
      <c r="G26" s="12"/>
      <c r="H26" s="12"/>
      <c r="J26" s="20">
        <v>2002</v>
      </c>
    </row>
    <row r="27" spans="1:17" x14ac:dyDescent="0.3">
      <c r="A27" s="20">
        <v>2003</v>
      </c>
      <c r="B27" s="12"/>
      <c r="C27" s="12"/>
      <c r="D27" s="12"/>
      <c r="E27" s="12"/>
      <c r="F27" s="12"/>
      <c r="G27" s="12"/>
      <c r="H27" s="12"/>
      <c r="J27" s="20">
        <v>2003</v>
      </c>
    </row>
    <row r="28" spans="1:17" x14ac:dyDescent="0.3">
      <c r="A28" s="20">
        <v>2004</v>
      </c>
      <c r="B28" s="12"/>
      <c r="C28" s="12"/>
      <c r="D28" s="12"/>
      <c r="E28" s="12"/>
      <c r="F28" s="12"/>
      <c r="G28" s="12"/>
      <c r="H28" s="12"/>
      <c r="J28" s="20">
        <v>2004</v>
      </c>
    </row>
    <row r="29" spans="1:17" x14ac:dyDescent="0.3">
      <c r="A29" s="20">
        <v>2005</v>
      </c>
      <c r="B29" s="12"/>
      <c r="C29" s="12"/>
      <c r="D29" s="12"/>
      <c r="E29" s="12"/>
      <c r="F29" s="12"/>
      <c r="G29" s="12"/>
      <c r="H29" s="12"/>
      <c r="J29" s="20">
        <v>2005</v>
      </c>
    </row>
    <row r="30" spans="1:17" x14ac:dyDescent="0.3">
      <c r="A30" s="20">
        <v>2006</v>
      </c>
      <c r="B30" s="12"/>
      <c r="C30" s="12"/>
      <c r="D30" s="12"/>
      <c r="E30" s="12"/>
      <c r="F30" s="12"/>
      <c r="G30" s="12"/>
      <c r="H30" s="12"/>
      <c r="J30" s="20">
        <v>2006</v>
      </c>
    </row>
    <row r="31" spans="1:17" x14ac:dyDescent="0.3">
      <c r="A31" s="20">
        <v>2007</v>
      </c>
      <c r="B31" s="12"/>
      <c r="C31" s="12"/>
      <c r="D31" s="12"/>
      <c r="E31" s="12"/>
      <c r="F31" s="12"/>
      <c r="G31" s="12"/>
      <c r="H31" s="12"/>
      <c r="J31" s="20">
        <v>2007</v>
      </c>
    </row>
    <row r="32" spans="1:17" x14ac:dyDescent="0.3">
      <c r="A32" s="20">
        <v>2008</v>
      </c>
      <c r="B32" s="12"/>
      <c r="C32" s="12"/>
      <c r="D32" s="12"/>
      <c r="E32" s="12"/>
      <c r="F32" s="12"/>
      <c r="G32" s="12"/>
      <c r="H32" s="12"/>
      <c r="J32" s="20">
        <v>2008</v>
      </c>
    </row>
    <row r="33" spans="1:36" x14ac:dyDescent="0.3">
      <c r="A33" s="20">
        <v>2009</v>
      </c>
      <c r="B33" s="12"/>
      <c r="C33" s="12"/>
      <c r="D33" s="12"/>
      <c r="E33" s="12"/>
      <c r="F33" s="12"/>
      <c r="G33" s="12"/>
      <c r="H33" s="12"/>
      <c r="J33" s="20">
        <v>2009</v>
      </c>
    </row>
    <row r="34" spans="1:36" x14ac:dyDescent="0.3">
      <c r="A34" s="30">
        <v>2010</v>
      </c>
      <c r="B34" s="12">
        <f>$B$12*('[2] Oregrades,prod. of 6 EIregions'!T22/100)^($B$13)</f>
        <v>216.73864660531805</v>
      </c>
      <c r="C34" s="12">
        <f>$B$12*('[2] Oregrades,prod. of 6 EIregions'!U22/100)^($B$13)</f>
        <v>172.84874532813572</v>
      </c>
      <c r="D34" s="12">
        <f>$B$12*('[2] Oregrades,prod. of 6 EIregions'!V22/100)^($B$13)</f>
        <v>102.13421394960332</v>
      </c>
      <c r="E34" s="12">
        <f>$B$12*('[2] Oregrades,prod. of 6 EIregions'!W22/100)^($B$13)</f>
        <v>151.01077455875264</v>
      </c>
      <c r="F34" s="12">
        <f>$B$12*('[2] Oregrades,prod. of 6 EIregions'!X22/100)^($B$13)</f>
        <v>117.93062789138692</v>
      </c>
      <c r="G34" s="12">
        <f>$B$12*('[2] Oregrades,prod. of 6 EIregions'!Y22/100)^($B$13)</f>
        <v>123.02641771334777</v>
      </c>
      <c r="H34" s="12">
        <f>$B$12*('[2] Oregrades,prod. of 6 EIregions'!Z22/100)^($B$13)</f>
        <v>166.475141784046</v>
      </c>
      <c r="J34" s="30">
        <v>2010</v>
      </c>
      <c r="K34" s="7">
        <f>100*(B34-B$18)/B$18</f>
        <v>43.805409545912724</v>
      </c>
      <c r="L34" s="7">
        <f t="shared" ref="L34:Q49" si="1">100*(C34-C$18)/C$18</f>
        <v>11.362225750924621</v>
      </c>
      <c r="M34" s="7">
        <f t="shared" si="1"/>
        <v>-48.768907821654459</v>
      </c>
      <c r="N34" s="7">
        <f t="shared" si="1"/>
        <v>-36.436169139227303</v>
      </c>
      <c r="O34" s="7">
        <f t="shared" si="1"/>
        <v>3.820772545090283</v>
      </c>
      <c r="P34" s="7">
        <f t="shared" si="1"/>
        <v>-6.9402242637375267</v>
      </c>
      <c r="Q34" s="7">
        <f t="shared" si="1"/>
        <v>3.4913129723490455</v>
      </c>
      <c r="S34" s="30">
        <v>2010</v>
      </c>
      <c r="T34" s="7"/>
      <c r="U34" s="7"/>
      <c r="V34" s="7"/>
      <c r="W34" s="7"/>
      <c r="X34" s="7"/>
      <c r="Y34" s="7"/>
      <c r="Z34" s="7"/>
      <c r="AA34" s="7"/>
      <c r="AB34" s="7"/>
      <c r="AC34" s="30">
        <v>2010</v>
      </c>
      <c r="AD34" s="7">
        <f>1/(1+K34/100)</f>
        <v>0.69538413273718347</v>
      </c>
      <c r="AE34" s="7">
        <f t="shared" ref="AE34:AJ49" si="2">1/(1+L34/100)</f>
        <v>0.89797055802083514</v>
      </c>
      <c r="AF34" s="7">
        <f t="shared" si="2"/>
        <v>1.9519396473508757</v>
      </c>
      <c r="AG34" s="7">
        <f t="shared" si="2"/>
        <v>1.5732217307518079</v>
      </c>
      <c r="AH34" s="7">
        <f t="shared" si="2"/>
        <v>0.96319838071489128</v>
      </c>
      <c r="AI34" s="7">
        <f t="shared" si="2"/>
        <v>1.0745781322685171</v>
      </c>
      <c r="AJ34" s="7">
        <f t="shared" si="2"/>
        <v>0.96626467601892485</v>
      </c>
    </row>
    <row r="35" spans="1:36" x14ac:dyDescent="0.3">
      <c r="A35" s="31">
        <v>2011</v>
      </c>
      <c r="B35" s="12">
        <f>$B$12*('[2] Oregrades,prod. of 6 EIregions'!T23/100)^($B$13)</f>
        <v>217.00795645630464</v>
      </c>
      <c r="C35" s="12">
        <f>$B$12*('[2] Oregrades,prod. of 6 EIregions'!U23/100)^($B$13)</f>
        <v>172.14434015003465</v>
      </c>
      <c r="D35" s="12">
        <f>$B$12*('[2] Oregrades,prod. of 6 EIregions'!V23/100)^($B$13)</f>
        <v>103.07842815021182</v>
      </c>
      <c r="E35" s="12">
        <f>$B$12*('[2] Oregrades,prod. of 6 EIregions'!W23/100)^($B$13)</f>
        <v>151.60229595489912</v>
      </c>
      <c r="F35" s="12">
        <f>$B$12*('[2] Oregrades,prod. of 6 EIregions'!X23/100)^($B$13)</f>
        <v>117.93062789138692</v>
      </c>
      <c r="G35" s="12">
        <f>$B$12*('[2] Oregrades,prod. of 6 EIregions'!Y23/100)^($B$13)</f>
        <v>121.65591250981947</v>
      </c>
      <c r="H35" s="12">
        <f>$B$12*('[2] Oregrades,prod. of 6 EIregions'!Z23/100)^($B$13)</f>
        <v>166.11427544667799</v>
      </c>
      <c r="J35" s="31">
        <v>2011</v>
      </c>
      <c r="K35" s="7">
        <f t="shared" ref="K35:Q74" si="3">100*(B35-B$18)/B$18</f>
        <v>43.984095784026962</v>
      </c>
      <c r="L35" s="7">
        <f t="shared" si="1"/>
        <v>10.908394695831374</v>
      </c>
      <c r="M35" s="7">
        <f t="shared" si="1"/>
        <v>-48.295284704807976</v>
      </c>
      <c r="N35" s="7">
        <f t="shared" si="1"/>
        <v>-36.187184481774565</v>
      </c>
      <c r="O35" s="7">
        <f t="shared" si="1"/>
        <v>3.820772545090283</v>
      </c>
      <c r="P35" s="7">
        <f t="shared" si="1"/>
        <v>-7.9769032897243717</v>
      </c>
      <c r="Q35" s="7">
        <f t="shared" si="1"/>
        <v>3.2669759892925341</v>
      </c>
      <c r="S35" s="31">
        <v>2011</v>
      </c>
      <c r="AC35" s="31">
        <v>2011</v>
      </c>
      <c r="AD35" s="7">
        <f>1/(1+K35/100)</f>
        <v>0.69452115148882732</v>
      </c>
      <c r="AE35" s="7">
        <f t="shared" si="2"/>
        <v>0.9016450041879347</v>
      </c>
      <c r="AF35" s="7">
        <f t="shared" si="2"/>
        <v>1.9340595810088312</v>
      </c>
      <c r="AG35" s="7">
        <f t="shared" si="2"/>
        <v>1.5670833387917074</v>
      </c>
      <c r="AH35" s="7">
        <f t="shared" si="2"/>
        <v>0.96319838071489128</v>
      </c>
      <c r="AI35" s="7">
        <f t="shared" si="2"/>
        <v>1.0866837084915622</v>
      </c>
      <c r="AJ35" s="7">
        <f t="shared" si="2"/>
        <v>0.96836378757105002</v>
      </c>
    </row>
    <row r="36" spans="1:36" x14ac:dyDescent="0.3">
      <c r="A36" s="31">
        <v>2012</v>
      </c>
      <c r="B36" s="12">
        <f>$B$12*('[2] Oregrades,prod. of 6 EIregions'!T24/100)^($B$13)</f>
        <v>216.61678069975028</v>
      </c>
      <c r="C36" s="12">
        <f>$B$12*('[2] Oregrades,prod. of 6 EIregions'!U24/100)^($B$13)</f>
        <v>172.18764791199206</v>
      </c>
      <c r="D36" s="12">
        <f>$B$12*('[2] Oregrades,prod. of 6 EIregions'!V24/100)^($B$13)</f>
        <v>104.23277655995919</v>
      </c>
      <c r="E36" s="12">
        <f>$B$12*('[2] Oregrades,prod. of 6 EIregions'!W24/100)^($B$13)</f>
        <v>152.27211950584291</v>
      </c>
      <c r="F36" s="12">
        <f>$B$12*('[2] Oregrades,prod. of 6 EIregions'!X24/100)^($B$13)</f>
        <v>117.93062789138692</v>
      </c>
      <c r="G36" s="12">
        <f>$B$12*('[2] Oregrades,prod. of 6 EIregions'!Y24/100)^($B$13)</f>
        <v>118.11978821745558</v>
      </c>
      <c r="H36" s="12">
        <f>$B$12*('[2] Oregrades,prod. of 6 EIregions'!Z24/100)^($B$13)</f>
        <v>165.47913362451024</v>
      </c>
      <c r="J36" s="31">
        <v>2012</v>
      </c>
      <c r="K36" s="7">
        <f t="shared" si="3"/>
        <v>43.724551901305539</v>
      </c>
      <c r="L36" s="7">
        <f t="shared" si="1"/>
        <v>10.936296829310635</v>
      </c>
      <c r="M36" s="7">
        <f t="shared" si="1"/>
        <v>-47.716257094972207</v>
      </c>
      <c r="N36" s="7">
        <f t="shared" si="1"/>
        <v>-35.905240686550947</v>
      </c>
      <c r="O36" s="7">
        <f t="shared" si="1"/>
        <v>3.820772545090283</v>
      </c>
      <c r="P36" s="7">
        <f t="shared" si="1"/>
        <v>-10.651702245422413</v>
      </c>
      <c r="Q36" s="7">
        <f t="shared" si="1"/>
        <v>2.8721322883329088</v>
      </c>
      <c r="S36" s="31">
        <v>2012</v>
      </c>
      <c r="AC36" s="31">
        <v>2012</v>
      </c>
      <c r="AD36" s="7">
        <f t="shared" ref="AD36:AJ74" si="4">1/(1+K36/100)</f>
        <v>0.69577534719794554</v>
      </c>
      <c r="AE36" s="7">
        <f t="shared" si="2"/>
        <v>0.90141822701962471</v>
      </c>
      <c r="AF36" s="7">
        <f t="shared" si="2"/>
        <v>1.9126404202095415</v>
      </c>
      <c r="AG36" s="7">
        <f t="shared" si="2"/>
        <v>1.5601899604764866</v>
      </c>
      <c r="AH36" s="7">
        <f t="shared" si="2"/>
        <v>0.96319838071489128</v>
      </c>
      <c r="AI36" s="7">
        <f t="shared" si="2"/>
        <v>1.1192155028479733</v>
      </c>
      <c r="AJ36" s="7">
        <f t="shared" si="2"/>
        <v>0.97208056035736845</v>
      </c>
    </row>
    <row r="37" spans="1:36" x14ac:dyDescent="0.3">
      <c r="A37" s="31">
        <v>2013</v>
      </c>
      <c r="B37" s="12">
        <f>$B$12*('[2] Oregrades,prod. of 6 EIregions'!T25/100)^($B$13)</f>
        <v>216.28864193389489</v>
      </c>
      <c r="C37" s="12">
        <f>$B$12*('[2] Oregrades,prod. of 6 EIregions'!U25/100)^($B$13)</f>
        <v>171.72194653156191</v>
      </c>
      <c r="D37" s="12">
        <f>$B$12*('[2] Oregrades,prod. of 6 EIregions'!V25/100)^($B$13)</f>
        <v>105.02795740722898</v>
      </c>
      <c r="E37" s="12">
        <f>$B$12*('[2] Oregrades,prod. of 6 EIregions'!W25/100)^($B$13)</f>
        <v>153.06858670825235</v>
      </c>
      <c r="F37" s="12">
        <f>$B$12*('[2] Oregrades,prod. of 6 EIregions'!X25/100)^($B$13)</f>
        <v>117.93062789138692</v>
      </c>
      <c r="G37" s="12">
        <f>$B$12*('[2] Oregrades,prod. of 6 EIregions'!Y25/100)^($B$13)</f>
        <v>114.97996077583865</v>
      </c>
      <c r="H37" s="12">
        <f>$B$12*('[2] Oregrades,prod. of 6 EIregions'!Z25/100)^($B$13)</f>
        <v>164.72682505592351</v>
      </c>
      <c r="J37" s="31">
        <v>2013</v>
      </c>
      <c r="K37" s="7">
        <f t="shared" si="3"/>
        <v>43.506832863419071</v>
      </c>
      <c r="L37" s="7">
        <f t="shared" si="1"/>
        <v>10.636256802051394</v>
      </c>
      <c r="M37" s="7">
        <f t="shared" si="1"/>
        <v>-47.317389940572447</v>
      </c>
      <c r="N37" s="7">
        <f t="shared" si="1"/>
        <v>-35.569989730531184</v>
      </c>
      <c r="O37" s="7">
        <f t="shared" si="1"/>
        <v>3.820772545090283</v>
      </c>
      <c r="P37" s="7">
        <f t="shared" si="1"/>
        <v>-13.02673390933904</v>
      </c>
      <c r="Q37" s="7">
        <f t="shared" si="1"/>
        <v>2.4044504429293072</v>
      </c>
      <c r="S37" s="31">
        <v>2013</v>
      </c>
      <c r="AC37" s="31">
        <v>2013</v>
      </c>
      <c r="AD37" s="7">
        <f t="shared" si="4"/>
        <v>0.69683093135484231</v>
      </c>
      <c r="AE37" s="7">
        <f t="shared" si="2"/>
        <v>0.9038628284299095</v>
      </c>
      <c r="AF37" s="7">
        <f t="shared" si="2"/>
        <v>1.8981595613276754</v>
      </c>
      <c r="AG37" s="7">
        <f t="shared" si="2"/>
        <v>1.5520717687575254</v>
      </c>
      <c r="AH37" s="7">
        <f t="shared" si="2"/>
        <v>0.96319838071489128</v>
      </c>
      <c r="AI37" s="7">
        <f t="shared" si="2"/>
        <v>1.1497785985840749</v>
      </c>
      <c r="AJ37" s="7">
        <f t="shared" si="2"/>
        <v>0.97652005911335527</v>
      </c>
    </row>
    <row r="38" spans="1:36" x14ac:dyDescent="0.3">
      <c r="A38" s="31">
        <v>2014</v>
      </c>
      <c r="B38" s="12">
        <f>$B$12*('[2] Oregrades,prod. of 6 EIregions'!T26/100)^($B$13)</f>
        <v>215.88403246942985</v>
      </c>
      <c r="C38" s="12">
        <f>$B$12*('[2] Oregrades,prod. of 6 EIregions'!U26/100)^($B$13)</f>
        <v>171.2326781718738</v>
      </c>
      <c r="D38" s="12">
        <f>$B$12*('[2] Oregrades,prod. of 6 EIregions'!V26/100)^($B$13)</f>
        <v>105.92591786880239</v>
      </c>
      <c r="E38" s="12">
        <f>$B$12*('[2] Oregrades,prod. of 6 EIregions'!W26/100)^($B$13)</f>
        <v>153.7637389239805</v>
      </c>
      <c r="F38" s="12">
        <f>$B$12*('[2] Oregrades,prod. of 6 EIregions'!X26/100)^($B$13)</f>
        <v>117.93062789138692</v>
      </c>
      <c r="G38" s="12">
        <f>$B$12*('[2] Oregrades,prod. of 6 EIregions'!Y26/100)^($B$13)</f>
        <v>113.08030351371198</v>
      </c>
      <c r="H38" s="12">
        <f>$B$12*('[2] Oregrades,prod. of 6 EIregions'!Z26/100)^($B$13)</f>
        <v>163.8699875382454</v>
      </c>
      <c r="J38" s="31">
        <v>2014</v>
      </c>
      <c r="K38" s="7">
        <f t="shared" si="3"/>
        <v>43.238375757799588</v>
      </c>
      <c r="L38" s="7">
        <f t="shared" si="1"/>
        <v>10.321033145547924</v>
      </c>
      <c r="M38" s="7">
        <f t="shared" si="1"/>
        <v>-46.866967957571958</v>
      </c>
      <c r="N38" s="7">
        <f t="shared" si="1"/>
        <v>-35.277384530722458</v>
      </c>
      <c r="O38" s="7">
        <f t="shared" si="1"/>
        <v>3.820772545090283</v>
      </c>
      <c r="P38" s="7">
        <f t="shared" si="1"/>
        <v>-14.463674706893368</v>
      </c>
      <c r="Q38" s="7">
        <f t="shared" si="1"/>
        <v>1.871786894737185</v>
      </c>
      <c r="S38" s="31">
        <v>2014</v>
      </c>
      <c r="AC38" s="31">
        <v>2014</v>
      </c>
      <c r="AD38" s="7">
        <f t="shared" si="4"/>
        <v>0.69813693063016191</v>
      </c>
      <c r="AE38" s="7">
        <f t="shared" si="2"/>
        <v>0.90644546328775533</v>
      </c>
      <c r="AF38" s="7">
        <f t="shared" si="2"/>
        <v>1.8820683886465865</v>
      </c>
      <c r="AG38" s="7">
        <f t="shared" si="2"/>
        <v>1.5450549900516286</v>
      </c>
      <c r="AH38" s="7">
        <f t="shared" si="2"/>
        <v>0.96319838071489128</v>
      </c>
      <c r="AI38" s="7">
        <f t="shared" si="2"/>
        <v>1.1690939452604587</v>
      </c>
      <c r="AJ38" s="7">
        <f t="shared" si="2"/>
        <v>0.98162605219960175</v>
      </c>
    </row>
    <row r="39" spans="1:36" x14ac:dyDescent="0.3">
      <c r="A39" s="31">
        <v>2015</v>
      </c>
      <c r="B39" s="12">
        <f>$B$12*('[2] Oregrades,prod. of 6 EIregions'!T27/100)^($B$13)</f>
        <v>215.21597344950408</v>
      </c>
      <c r="C39" s="12">
        <f>$B$12*('[2] Oregrades,prod. of 6 EIregions'!U27/100)^($B$13)</f>
        <v>170.61110632983014</v>
      </c>
      <c r="D39" s="12">
        <f>$B$12*('[2] Oregrades,prod. of 6 EIregions'!V27/100)^($B$13)</f>
        <v>106.7194867034369</v>
      </c>
      <c r="E39" s="12">
        <f>$B$12*('[2] Oregrades,prod. of 6 EIregions'!W27/100)^($B$13)</f>
        <v>154.41679255826111</v>
      </c>
      <c r="F39" s="12">
        <f>$B$12*('[2] Oregrades,prod. of 6 EIregions'!X27/100)^($B$13)</f>
        <v>117.93062789138692</v>
      </c>
      <c r="G39" s="12">
        <f>$B$12*('[2] Oregrades,prod. of 6 EIregions'!Y27/100)^($B$13)</f>
        <v>111.40587908573261</v>
      </c>
      <c r="H39" s="12">
        <f>$B$12*('[2] Oregrades,prod. of 6 EIregions'!Z27/100)^($B$13)</f>
        <v>163.24695584307497</v>
      </c>
      <c r="J39" s="31">
        <v>2015</v>
      </c>
      <c r="K39" s="7">
        <f t="shared" si="3"/>
        <v>42.795120701694103</v>
      </c>
      <c r="L39" s="7">
        <f t="shared" si="1"/>
        <v>9.9205695861354535</v>
      </c>
      <c r="M39" s="7">
        <f t="shared" si="1"/>
        <v>-46.468909397713809</v>
      </c>
      <c r="N39" s="7">
        <f t="shared" si="1"/>
        <v>-35.002499570535221</v>
      </c>
      <c r="O39" s="7">
        <f t="shared" si="1"/>
        <v>3.820772545090283</v>
      </c>
      <c r="P39" s="7">
        <f t="shared" si="1"/>
        <v>-15.730244640825326</v>
      </c>
      <c r="Q39" s="7">
        <f t="shared" si="1"/>
        <v>1.4844716027026663</v>
      </c>
      <c r="S39" s="31">
        <v>2015</v>
      </c>
      <c r="T39" s="12">
        <f>100*(B39-B34)/B34</f>
        <v>-0.70253883175102139</v>
      </c>
      <c r="U39" s="12">
        <f t="shared" ref="U39:Y39" si="5">100*(C39-C34)/C34</f>
        <v>-1.2945647907699041</v>
      </c>
      <c r="V39" s="12">
        <f t="shared" si="5"/>
        <v>4.4894581125342743</v>
      </c>
      <c r="W39" s="12">
        <f t="shared" si="5"/>
        <v>2.2554801201839472</v>
      </c>
      <c r="X39" s="12">
        <f t="shared" si="5"/>
        <v>0</v>
      </c>
      <c r="Y39" s="12">
        <f t="shared" si="5"/>
        <v>-9.4455636794132136</v>
      </c>
      <c r="Z39" s="12">
        <f>100*(H39-H34)/H34</f>
        <v>-1.9391399258627338</v>
      </c>
      <c r="AC39" s="31">
        <v>2015</v>
      </c>
      <c r="AD39" s="7">
        <f t="shared" si="4"/>
        <v>0.7003040405624561</v>
      </c>
      <c r="AE39" s="7">
        <f t="shared" si="2"/>
        <v>0.90974783315363428</v>
      </c>
      <c r="AF39" s="7">
        <f t="shared" si="2"/>
        <v>1.8680732799366735</v>
      </c>
      <c r="AG39" s="7">
        <f t="shared" si="2"/>
        <v>1.5385207021694614</v>
      </c>
      <c r="AH39" s="7">
        <f t="shared" si="2"/>
        <v>0.96319838071489128</v>
      </c>
      <c r="AI39" s="7">
        <f t="shared" si="2"/>
        <v>1.1866653649791656</v>
      </c>
      <c r="AJ39" s="7">
        <f t="shared" si="2"/>
        <v>0.985372426152898</v>
      </c>
    </row>
    <row r="40" spans="1:36" x14ac:dyDescent="0.3">
      <c r="A40" s="31">
        <v>2016</v>
      </c>
      <c r="B40" s="12">
        <f>$B$12*('[2] Oregrades,prod. of 6 EIregions'!T28/100)^($B$13)</f>
        <v>214.60957274309354</v>
      </c>
      <c r="C40" s="12">
        <f>$B$12*('[2] Oregrades,prod. of 6 EIregions'!U28/100)^($B$13)</f>
        <v>170.19527944157269</v>
      </c>
      <c r="D40" s="12">
        <f>$B$12*('[2] Oregrades,prod. of 6 EIregions'!V28/100)^($B$13)</f>
        <v>116.63604006055945</v>
      </c>
      <c r="E40" s="12">
        <f>$B$12*('[2] Oregrades,prod. of 6 EIregions'!W28/100)^($B$13)</f>
        <v>154.92091390488679</v>
      </c>
      <c r="F40" s="12">
        <f>$B$12*('[2] Oregrades,prod. of 6 EIregions'!X28/100)^($B$13)</f>
        <v>117.93062789138692</v>
      </c>
      <c r="G40" s="12">
        <f>$B$12*('[2] Oregrades,prod. of 6 EIregions'!Y28/100)^($B$13)</f>
        <v>110.31388279852665</v>
      </c>
      <c r="H40" s="12">
        <f>$B$12*('[2] Oregrades,prod. of 6 EIregions'!Z28/100)^($B$13)</f>
        <v>166.26461522081638</v>
      </c>
      <c r="J40" s="31">
        <v>2016</v>
      </c>
      <c r="K40" s="7">
        <f t="shared" si="3"/>
        <v>42.392775742453409</v>
      </c>
      <c r="L40" s="7">
        <f t="shared" si="1"/>
        <v>9.652662476277527</v>
      </c>
      <c r="M40" s="7">
        <f t="shared" si="1"/>
        <v>-41.494710845787715</v>
      </c>
      <c r="N40" s="7">
        <f t="shared" si="1"/>
        <v>-34.790303559331051</v>
      </c>
      <c r="O40" s="7">
        <f t="shared" si="1"/>
        <v>3.820772545090283</v>
      </c>
      <c r="P40" s="7">
        <f t="shared" si="1"/>
        <v>-16.556253651581006</v>
      </c>
      <c r="Q40" s="7">
        <f t="shared" si="1"/>
        <v>3.3604365531389448</v>
      </c>
      <c r="S40" s="31">
        <v>2016</v>
      </c>
      <c r="T40" s="12"/>
      <c r="U40" s="12"/>
      <c r="V40" s="12"/>
      <c r="W40" s="12"/>
      <c r="X40" s="12"/>
      <c r="Y40" s="12"/>
      <c r="Z40" s="12"/>
      <c r="AC40" s="31">
        <v>2016</v>
      </c>
      <c r="AD40" s="7">
        <f>1/(1+K40/100)</f>
        <v>0.70228281932554315</v>
      </c>
      <c r="AE40" s="7">
        <f t="shared" si="2"/>
        <v>0.91197055996368726</v>
      </c>
      <c r="AF40" s="7">
        <f t="shared" si="2"/>
        <v>1.7092471714209134</v>
      </c>
      <c r="AG40" s="7">
        <f t="shared" si="2"/>
        <v>1.5335142694765496</v>
      </c>
      <c r="AH40" s="7">
        <f t="shared" si="2"/>
        <v>0.96319838071489128</v>
      </c>
      <c r="AI40" s="7">
        <f t="shared" si="2"/>
        <v>1.1984121564059509</v>
      </c>
      <c r="AJ40" s="7">
        <f t="shared" si="2"/>
        <v>0.96748817376161822</v>
      </c>
    </row>
    <row r="41" spans="1:36" x14ac:dyDescent="0.3">
      <c r="A41" s="31">
        <v>2017</v>
      </c>
      <c r="B41" s="12">
        <f>$B$12*('[2] Oregrades,prod. of 6 EIregions'!T29/100)^($B$13)</f>
        <v>213.98333694721197</v>
      </c>
      <c r="C41" s="12">
        <f>$B$12*('[2] Oregrades,prod. of 6 EIregions'!U29/100)^($B$13)</f>
        <v>169.72928533537947</v>
      </c>
      <c r="D41" s="12">
        <f>$B$12*('[2] Oregrades,prod. of 6 EIregions'!V29/100)^($B$13)</f>
        <v>116.22970457082528</v>
      </c>
      <c r="E41" s="12">
        <f>$B$12*('[2] Oregrades,prod. of 6 EIregions'!W29/100)^($B$13)</f>
        <v>155.45349877345183</v>
      </c>
      <c r="F41" s="12">
        <f>$B$12*('[2] Oregrades,prod. of 6 EIregions'!X29/100)^($B$13)</f>
        <v>117.93062789138692</v>
      </c>
      <c r="G41" s="12">
        <f>$B$12*('[2] Oregrades,prod. of 6 EIregions'!Y29/100)^($B$13)</f>
        <v>109.5543444439174</v>
      </c>
      <c r="H41" s="12">
        <f>$B$12*('[2] Oregrades,prod. of 6 EIregions'!Z29/100)^($B$13)</f>
        <v>165.53331453242487</v>
      </c>
      <c r="J41" s="31">
        <v>2017</v>
      </c>
      <c r="K41" s="7">
        <f t="shared" si="3"/>
        <v>41.977270263806346</v>
      </c>
      <c r="L41" s="7">
        <f t="shared" si="1"/>
        <v>9.3524338529573274</v>
      </c>
      <c r="M41" s="7">
        <f t="shared" si="1"/>
        <v>-41.698530996987749</v>
      </c>
      <c r="N41" s="7">
        <f t="shared" si="1"/>
        <v>-34.566126611670242</v>
      </c>
      <c r="O41" s="7">
        <f t="shared" si="1"/>
        <v>3.820772545090283</v>
      </c>
      <c r="P41" s="7">
        <f t="shared" si="1"/>
        <v>-17.130784473958659</v>
      </c>
      <c r="Q41" s="7">
        <f t="shared" si="1"/>
        <v>2.9058145140275569</v>
      </c>
      <c r="S41" s="31">
        <v>2017</v>
      </c>
      <c r="T41" s="12"/>
      <c r="U41" s="12"/>
      <c r="V41" s="12"/>
      <c r="W41" s="12"/>
      <c r="X41" s="12"/>
      <c r="Y41" s="12"/>
      <c r="Z41" s="12"/>
      <c r="AC41" s="31">
        <v>2017</v>
      </c>
      <c r="AD41" s="7">
        <f t="shared" si="4"/>
        <v>0.70433809450055729</v>
      </c>
      <c r="AE41" s="7">
        <f t="shared" si="2"/>
        <v>0.91447438778058443</v>
      </c>
      <c r="AF41" s="7">
        <f t="shared" si="2"/>
        <v>1.7152226472172307</v>
      </c>
      <c r="AG41" s="7">
        <f t="shared" si="2"/>
        <v>1.5282604379314517</v>
      </c>
      <c r="AH41" s="7">
        <f t="shared" si="2"/>
        <v>0.96319838071489128</v>
      </c>
      <c r="AI41" s="7">
        <f t="shared" si="2"/>
        <v>1.2067207269335785</v>
      </c>
      <c r="AJ41" s="7">
        <f t="shared" si="2"/>
        <v>0.9717623875021032</v>
      </c>
    </row>
    <row r="42" spans="1:36" x14ac:dyDescent="0.3">
      <c r="A42" s="31">
        <v>2018</v>
      </c>
      <c r="B42" s="12">
        <f>$B$12*('[2] Oregrades,prod. of 6 EIregions'!T30/100)^($B$13)</f>
        <v>213.57930258453845</v>
      </c>
      <c r="C42" s="12">
        <f>$B$12*('[2] Oregrades,prod. of 6 EIregions'!U30/100)^($B$13)</f>
        <v>169.26253993819361</v>
      </c>
      <c r="D42" s="12">
        <f>$B$12*('[2] Oregrades,prod. of 6 EIregions'!V30/100)^($B$13)</f>
        <v>115.73300637203064</v>
      </c>
      <c r="E42" s="12">
        <f>$B$12*('[2] Oregrades,prod. of 6 EIregions'!W30/100)^($B$13)</f>
        <v>156.2198216935345</v>
      </c>
      <c r="F42" s="12">
        <f>$B$12*('[2] Oregrades,prod. of 6 EIregions'!X30/100)^($B$13)</f>
        <v>117.93062789138692</v>
      </c>
      <c r="G42" s="12">
        <f>$B$12*('[2] Oregrades,prod. of 6 EIregions'!Y30/100)^($B$13)</f>
        <v>109.29401159637565</v>
      </c>
      <c r="H42" s="12">
        <f>$B$12*('[2] Oregrades,prod. of 6 EIregions'!Z30/100)^($B$13)</f>
        <v>164.959499562415</v>
      </c>
      <c r="J42" s="31">
        <v>2018</v>
      </c>
      <c r="K42" s="7">
        <f t="shared" si="3"/>
        <v>41.709194736414638</v>
      </c>
      <c r="L42" s="7">
        <f t="shared" si="1"/>
        <v>9.051721191196652</v>
      </c>
      <c r="M42" s="7">
        <f t="shared" si="1"/>
        <v>-41.947677587765071</v>
      </c>
      <c r="N42" s="7">
        <f t="shared" si="1"/>
        <v>-34.24356406195021</v>
      </c>
      <c r="O42" s="7">
        <f t="shared" si="1"/>
        <v>3.820772545090283</v>
      </c>
      <c r="P42" s="7">
        <f t="shared" si="1"/>
        <v>-17.327705727615463</v>
      </c>
      <c r="Q42" s="7">
        <f t="shared" si="1"/>
        <v>2.5490954026148467</v>
      </c>
      <c r="S42" s="31">
        <v>2018</v>
      </c>
      <c r="T42" s="12"/>
      <c r="U42" s="12"/>
      <c r="V42" s="12"/>
      <c r="W42" s="12"/>
      <c r="X42" s="12"/>
      <c r="Y42" s="12"/>
      <c r="Z42" s="12"/>
      <c r="AC42" s="31">
        <v>2018</v>
      </c>
      <c r="AD42" s="7">
        <f t="shared" si="4"/>
        <v>0.70567051196645647</v>
      </c>
      <c r="AE42" s="7">
        <f t="shared" si="2"/>
        <v>0.91699607220938228</v>
      </c>
      <c r="AF42" s="7">
        <f t="shared" si="2"/>
        <v>1.7225839698520711</v>
      </c>
      <c r="AG42" s="7">
        <f t="shared" si="2"/>
        <v>1.520763687591153</v>
      </c>
      <c r="AH42" s="7">
        <f t="shared" si="2"/>
        <v>0.96319838071489128</v>
      </c>
      <c r="AI42" s="7">
        <f t="shared" si="2"/>
        <v>1.2095950751109557</v>
      </c>
      <c r="AJ42" s="7">
        <f t="shared" si="2"/>
        <v>0.97514268270620108</v>
      </c>
    </row>
    <row r="43" spans="1:36" x14ac:dyDescent="0.3">
      <c r="A43" s="31">
        <v>2019</v>
      </c>
      <c r="B43" s="12">
        <f>$B$12*('[2] Oregrades,prod. of 6 EIregions'!T31/100)^($B$13)</f>
        <v>217.13739863328277</v>
      </c>
      <c r="C43" s="12">
        <f>$B$12*('[2] Oregrades,prod. of 6 EIregions'!U31/100)^($B$13)</f>
        <v>168.98904139412565</v>
      </c>
      <c r="D43" s="12">
        <f>$B$12*('[2] Oregrades,prod. of 6 EIregions'!V31/100)^($B$13)</f>
        <v>115.02929747203125</v>
      </c>
      <c r="E43" s="12">
        <f>$B$12*('[2] Oregrades,prod. of 6 EIregions'!W31/100)^($B$13)</f>
        <v>156.8713994457905</v>
      </c>
      <c r="F43" s="12">
        <f>$B$12*('[2] Oregrades,prod. of 6 EIregions'!X31/100)^($B$13)</f>
        <v>117.93062789138692</v>
      </c>
      <c r="G43" s="12">
        <f>$B$12*('[2] Oregrades,prod. of 6 EIregions'!Y31/100)^($B$13)</f>
        <v>108.74365607600171</v>
      </c>
      <c r="H43" s="12">
        <f>$B$12*('[2] Oregrades,prod. of 6 EIregions'!Z31/100)^($B$13)</f>
        <v>165.01958527707762</v>
      </c>
      <c r="J43" s="31">
        <v>2019</v>
      </c>
      <c r="K43" s="7">
        <f t="shared" si="3"/>
        <v>44.069980260858415</v>
      </c>
      <c r="L43" s="7">
        <f t="shared" si="1"/>
        <v>8.8755127579261348</v>
      </c>
      <c r="M43" s="7">
        <f t="shared" si="1"/>
        <v>-42.30066190250588</v>
      </c>
      <c r="N43" s="7">
        <f t="shared" si="1"/>
        <v>-33.969300333695976</v>
      </c>
      <c r="O43" s="7">
        <f t="shared" si="1"/>
        <v>3.820772545090283</v>
      </c>
      <c r="P43" s="7">
        <f t="shared" si="1"/>
        <v>-17.744006244635685</v>
      </c>
      <c r="Q43" s="7">
        <f t="shared" si="1"/>
        <v>2.586448423820757</v>
      </c>
      <c r="S43" s="31">
        <v>2019</v>
      </c>
      <c r="T43" s="12"/>
      <c r="U43" s="12"/>
      <c r="V43" s="12"/>
      <c r="W43" s="12"/>
      <c r="X43" s="12"/>
      <c r="Y43" s="12"/>
      <c r="Z43" s="12"/>
      <c r="AC43" s="31">
        <v>2019</v>
      </c>
      <c r="AD43" s="7">
        <f t="shared" si="4"/>
        <v>0.69410712640437866</v>
      </c>
      <c r="AE43" s="7">
        <f t="shared" si="2"/>
        <v>0.91848017489791345</v>
      </c>
      <c r="AF43" s="7">
        <f t="shared" si="2"/>
        <v>1.7331221344520586</v>
      </c>
      <c r="AG43" s="7">
        <f t="shared" si="2"/>
        <v>1.5144470754567938</v>
      </c>
      <c r="AH43" s="7">
        <f t="shared" si="2"/>
        <v>0.96319838071489128</v>
      </c>
      <c r="AI43" s="7">
        <f t="shared" si="2"/>
        <v>1.2157168789110704</v>
      </c>
      <c r="AJ43" s="7">
        <f t="shared" si="2"/>
        <v>0.97478762094253191</v>
      </c>
    </row>
    <row r="44" spans="1:36" x14ac:dyDescent="0.3">
      <c r="A44" s="31">
        <v>2020</v>
      </c>
      <c r="B44" s="12">
        <f>$B$12*('[2] Oregrades,prod. of 6 EIregions'!T32/100)^($B$13)</f>
        <v>220.18876118724978</v>
      </c>
      <c r="C44" s="12">
        <f>$B$12*('[2] Oregrades,prod. of 6 EIregions'!U32/100)^($B$13)</f>
        <v>168.96241661110403</v>
      </c>
      <c r="D44" s="12">
        <f>$B$12*('[2] Oregrades,prod. of 6 EIregions'!V32/100)^($B$13)</f>
        <v>114.34239960791216</v>
      </c>
      <c r="E44" s="12">
        <f>$B$12*('[2] Oregrades,prod. of 6 EIregions'!W32/100)^($B$13)</f>
        <v>157.64861416009902</v>
      </c>
      <c r="F44" s="12">
        <f>$B$12*('[2] Oregrades,prod. of 6 EIregions'!X32/100)^($B$13)</f>
        <v>117.93062789138692</v>
      </c>
      <c r="G44" s="12">
        <f>$B$12*('[2] Oregrades,prod. of 6 EIregions'!Y32/100)^($B$13)</f>
        <v>108.270205775522</v>
      </c>
      <c r="H44" s="12">
        <f>$B$12*('[2] Oregrades,prod. of 6 EIregions'!Z32/100)^($B$13)</f>
        <v>164.87905855335299</v>
      </c>
      <c r="J44" s="31">
        <v>2020</v>
      </c>
      <c r="K44" s="7">
        <f t="shared" si="3"/>
        <v>46.094549707143408</v>
      </c>
      <c r="L44" s="7">
        <f t="shared" si="1"/>
        <v>8.8583590603867393</v>
      </c>
      <c r="M44" s="7">
        <f t="shared" si="1"/>
        <v>-42.645213707752632</v>
      </c>
      <c r="N44" s="7">
        <f t="shared" si="1"/>
        <v>-33.642153182857484</v>
      </c>
      <c r="O44" s="7">
        <f t="shared" si="1"/>
        <v>3.820772545090283</v>
      </c>
      <c r="P44" s="7">
        <f t="shared" si="1"/>
        <v>-18.102134032177759</v>
      </c>
      <c r="Q44" s="7">
        <f t="shared" si="1"/>
        <v>2.499088263077776</v>
      </c>
      <c r="S44" s="31">
        <v>2020</v>
      </c>
      <c r="T44" s="12">
        <f>100*(B44-B39)/B39</f>
        <v>2.3106034640651174</v>
      </c>
      <c r="U44" s="12">
        <f t="shared" ref="U44:Z44" si="6">100*(C44-C39)/C39</f>
        <v>-0.96634372415287595</v>
      </c>
      <c r="V44" s="12">
        <f t="shared" si="6"/>
        <v>7.1429437490255099</v>
      </c>
      <c r="W44" s="12">
        <f t="shared" si="6"/>
        <v>2.0929210795636419</v>
      </c>
      <c r="X44" s="12">
        <f t="shared" si="6"/>
        <v>0</v>
      </c>
      <c r="Y44" s="12">
        <f t="shared" si="6"/>
        <v>-2.8146389902794473</v>
      </c>
      <c r="Z44" s="12">
        <f t="shared" si="6"/>
        <v>0.99977528024897255</v>
      </c>
      <c r="AC44" s="31">
        <v>2020</v>
      </c>
      <c r="AD44" s="7">
        <f t="shared" si="4"/>
        <v>0.68448823176810425</v>
      </c>
      <c r="AE44" s="7">
        <f t="shared" si="2"/>
        <v>0.91862490729377277</v>
      </c>
      <c r="AF44" s="7">
        <f t="shared" si="2"/>
        <v>1.7435336519337179</v>
      </c>
      <c r="AG44" s="7">
        <f t="shared" si="2"/>
        <v>1.5069807836827904</v>
      </c>
      <c r="AH44" s="7">
        <f t="shared" si="2"/>
        <v>0.96319838071489128</v>
      </c>
      <c r="AI44" s="7">
        <f t="shared" si="2"/>
        <v>1.2210330369205236</v>
      </c>
      <c r="AJ44" s="7">
        <f t="shared" si="2"/>
        <v>0.97561843421803385</v>
      </c>
    </row>
    <row r="45" spans="1:36" x14ac:dyDescent="0.3">
      <c r="A45" s="31">
        <v>2021</v>
      </c>
      <c r="B45" s="12">
        <f>$B$12*('[2] Oregrades,prod. of 6 EIregions'!T33/100)^($B$13)</f>
        <v>220.2735359365754</v>
      </c>
      <c r="C45" s="12">
        <f>$B$12*('[2] Oregrades,prod. of 6 EIregions'!U33/100)^($B$13)</f>
        <v>169.24379291005533</v>
      </c>
      <c r="D45" s="12">
        <f>$B$12*('[2] Oregrades,prod. of 6 EIregions'!V33/100)^($B$13)</f>
        <v>113.84556769281573</v>
      </c>
      <c r="E45" s="12">
        <f>$B$12*('[2] Oregrades,prod. of 6 EIregions'!W33/100)^($B$13)</f>
        <v>158.25811397512686</v>
      </c>
      <c r="F45" s="12">
        <f>$B$12*('[2] Oregrades,prod. of 6 EIregions'!X33/100)^($B$13)</f>
        <v>117.93062789138692</v>
      </c>
      <c r="G45" s="12">
        <f>$B$12*('[2] Oregrades,prod. of 6 EIregions'!Y33/100)^($B$13)</f>
        <v>108.5380224631274</v>
      </c>
      <c r="H45" s="12">
        <f>$B$12*('[2] Oregrades,prod. of 6 EIregions'!Z33/100)^($B$13)</f>
        <v>164.0270654492524</v>
      </c>
      <c r="J45" s="31">
        <v>2021</v>
      </c>
      <c r="K45" s="7">
        <f t="shared" si="3"/>
        <v>46.150797486378295</v>
      </c>
      <c r="L45" s="7">
        <f t="shared" si="1"/>
        <v>9.0396429387584831</v>
      </c>
      <c r="M45" s="7">
        <f t="shared" si="1"/>
        <v>-42.894427371373801</v>
      </c>
      <c r="N45" s="7">
        <f t="shared" si="1"/>
        <v>-33.385601004608581</v>
      </c>
      <c r="O45" s="7">
        <f t="shared" si="1"/>
        <v>3.820772545090283</v>
      </c>
      <c r="P45" s="7">
        <f t="shared" si="1"/>
        <v>-17.899551844138617</v>
      </c>
      <c r="Q45" s="7">
        <f t="shared" si="1"/>
        <v>1.96943630398146</v>
      </c>
      <c r="S45" s="31">
        <v>2021</v>
      </c>
      <c r="T45" s="12"/>
      <c r="U45" s="12"/>
      <c r="V45" s="12"/>
      <c r="W45" s="12"/>
      <c r="X45" s="12"/>
      <c r="Y45" s="12"/>
      <c r="Z45" s="12"/>
      <c r="AC45" s="31">
        <v>2021</v>
      </c>
      <c r="AD45" s="7">
        <f t="shared" si="4"/>
        <v>0.68422479876868481</v>
      </c>
      <c r="AE45" s="7">
        <f t="shared" si="2"/>
        <v>0.91709764728562493</v>
      </c>
      <c r="AF45" s="7">
        <f t="shared" si="2"/>
        <v>1.7511425837602308</v>
      </c>
      <c r="AG45" s="7">
        <f t="shared" si="2"/>
        <v>1.5011769453465804</v>
      </c>
      <c r="AH45" s="7">
        <f t="shared" si="2"/>
        <v>0.96319838071489128</v>
      </c>
      <c r="AI45" s="7">
        <f t="shared" si="2"/>
        <v>1.2180201478335135</v>
      </c>
      <c r="AJ45" s="7">
        <f t="shared" si="2"/>
        <v>0.98068601361970498</v>
      </c>
    </row>
    <row r="46" spans="1:36" x14ac:dyDescent="0.3">
      <c r="A46" s="31">
        <v>2022</v>
      </c>
      <c r="B46" s="12">
        <f>$B$12*('[2] Oregrades,prod. of 6 EIregions'!T34/100)^($B$13)</f>
        <v>220.33866222388474</v>
      </c>
      <c r="C46" s="12">
        <f>$B$12*('[2] Oregrades,prod. of 6 EIregions'!U34/100)^($B$13)</f>
        <v>169.31489009000171</v>
      </c>
      <c r="D46" s="12">
        <f>$B$12*('[2] Oregrades,prod. of 6 EIregions'!V34/100)^($B$13)</f>
        <v>113.48786289157505</v>
      </c>
      <c r="E46" s="12">
        <f>$B$12*('[2] Oregrades,prod. of 6 EIregions'!W34/100)^($B$13)</f>
        <v>158.66338990552387</v>
      </c>
      <c r="F46" s="12">
        <f>$B$12*('[2] Oregrades,prod. of 6 EIregions'!X34/100)^($B$13)</f>
        <v>117.93062789138692</v>
      </c>
      <c r="G46" s="12">
        <f>$B$12*('[2] Oregrades,prod. of 6 EIregions'!Y34/100)^($B$13)</f>
        <v>108.9137018707515</v>
      </c>
      <c r="H46" s="12">
        <f>$B$12*('[2] Oregrades,prod. of 6 EIregions'!Z34/100)^($B$13)</f>
        <v>163.28416062816393</v>
      </c>
      <c r="J46" s="31">
        <v>2022</v>
      </c>
      <c r="K46" s="7">
        <f t="shared" si="3"/>
        <v>46.19400857293536</v>
      </c>
      <c r="L46" s="7">
        <f t="shared" si="1"/>
        <v>9.0854491156469077</v>
      </c>
      <c r="M46" s="7">
        <f t="shared" si="1"/>
        <v>-43.073854097603281</v>
      </c>
      <c r="N46" s="7">
        <f t="shared" si="1"/>
        <v>-33.215011251877556</v>
      </c>
      <c r="O46" s="7">
        <f t="shared" si="1"/>
        <v>3.820772545090283</v>
      </c>
      <c r="P46" s="7">
        <f t="shared" si="1"/>
        <v>-17.61538002094786</v>
      </c>
      <c r="Q46" s="7">
        <f t="shared" si="1"/>
        <v>1.5076004135055747</v>
      </c>
      <c r="S46" s="31">
        <v>2022</v>
      </c>
      <c r="T46" s="12"/>
      <c r="U46" s="12"/>
      <c r="V46" s="12"/>
      <c r="W46" s="12"/>
      <c r="X46" s="12"/>
      <c r="Y46" s="12"/>
      <c r="Z46" s="12"/>
      <c r="AC46" s="31">
        <v>2022</v>
      </c>
      <c r="AD46" s="7">
        <f t="shared" si="4"/>
        <v>0.68402255999506689</v>
      </c>
      <c r="AE46" s="7">
        <f t="shared" si="2"/>
        <v>0.91671254792181345</v>
      </c>
      <c r="AF46" s="7">
        <f t="shared" si="2"/>
        <v>1.7566620471980656</v>
      </c>
      <c r="AG46" s="7">
        <f t="shared" si="2"/>
        <v>1.4973424698347553</v>
      </c>
      <c r="AH46" s="7">
        <f t="shared" si="2"/>
        <v>0.96319838071489128</v>
      </c>
      <c r="AI46" s="7">
        <f t="shared" si="2"/>
        <v>1.2138187931852682</v>
      </c>
      <c r="AJ46" s="7">
        <f t="shared" si="2"/>
        <v>0.98514790609408409</v>
      </c>
    </row>
    <row r="47" spans="1:36" x14ac:dyDescent="0.3">
      <c r="A47" s="31">
        <v>2023</v>
      </c>
      <c r="B47" s="12">
        <f>$B$12*('[2] Oregrades,prod. of 6 EIregions'!T35/100)^($B$13)</f>
        <v>220.48732835453953</v>
      </c>
      <c r="C47" s="12">
        <f>$B$12*('[2] Oregrades,prod. of 6 EIregions'!U35/100)^($B$13)</f>
        <v>169.53638248421763</v>
      </c>
      <c r="D47" s="12">
        <f>$B$12*('[2] Oregrades,prod. of 6 EIregions'!V35/100)^($B$13)</f>
        <v>119.69858341793474</v>
      </c>
      <c r="E47" s="12">
        <f>$B$12*('[2] Oregrades,prod. of 6 EIregions'!W35/100)^($B$13)</f>
        <v>158.87772778779131</v>
      </c>
      <c r="F47" s="12">
        <f>$B$12*('[2] Oregrades,prod. of 6 EIregions'!X35/100)^($B$13)</f>
        <v>117.93062789138692</v>
      </c>
      <c r="G47" s="12">
        <f>$B$12*('[2] Oregrades,prod. of 6 EIregions'!Y35/100)^($B$13)</f>
        <v>109.80474486196519</v>
      </c>
      <c r="H47" s="12">
        <f>$B$12*('[2] Oregrades,prod. of 6 EIregions'!Z35/100)^($B$13)</f>
        <v>165.46834653966835</v>
      </c>
      <c r="J47" s="31">
        <v>2023</v>
      </c>
      <c r="K47" s="7">
        <f t="shared" si="3"/>
        <v>46.292648082497998</v>
      </c>
      <c r="L47" s="7">
        <f t="shared" si="1"/>
        <v>9.2281512565271306</v>
      </c>
      <c r="M47" s="7">
        <f t="shared" si="1"/>
        <v>-39.958521992175029</v>
      </c>
      <c r="N47" s="7">
        <f t="shared" si="1"/>
        <v>-33.124791617316291</v>
      </c>
      <c r="O47" s="7">
        <f t="shared" si="1"/>
        <v>3.820772545090283</v>
      </c>
      <c r="P47" s="7">
        <f t="shared" si="1"/>
        <v>-16.941376319345171</v>
      </c>
      <c r="Q47" s="7">
        <f t="shared" si="1"/>
        <v>2.8654263647849962</v>
      </c>
      <c r="S47" s="31">
        <v>2023</v>
      </c>
      <c r="T47" s="12"/>
      <c r="U47" s="12"/>
      <c r="V47" s="12"/>
      <c r="W47" s="12"/>
      <c r="X47" s="12"/>
      <c r="Y47" s="12"/>
      <c r="Z47" s="12"/>
      <c r="AC47" s="31">
        <v>2023</v>
      </c>
      <c r="AD47" s="7">
        <f t="shared" si="4"/>
        <v>0.68356134987458528</v>
      </c>
      <c r="AE47" s="7">
        <f t="shared" si="2"/>
        <v>0.91551490023067017</v>
      </c>
      <c r="AF47" s="7">
        <f t="shared" si="2"/>
        <v>1.6655152957255213</v>
      </c>
      <c r="AG47" s="7">
        <f t="shared" si="2"/>
        <v>1.4953224433748971</v>
      </c>
      <c r="AH47" s="7">
        <f t="shared" si="2"/>
        <v>0.96319838071489128</v>
      </c>
      <c r="AI47" s="7">
        <f t="shared" si="2"/>
        <v>1.2039689025486584</v>
      </c>
      <c r="AJ47" s="7">
        <f t="shared" si="2"/>
        <v>0.97214393148361122</v>
      </c>
    </row>
    <row r="48" spans="1:36" x14ac:dyDescent="0.3">
      <c r="A48" s="31">
        <v>2024</v>
      </c>
      <c r="B48" s="12">
        <f>$B$12*('[2] Oregrades,prod. of 6 EIregions'!T36/100)^($B$13)</f>
        <v>221.48101094365603</v>
      </c>
      <c r="C48" s="12">
        <f>$B$12*('[2] Oregrades,prod. of 6 EIregions'!U36/100)^($B$13)</f>
        <v>169.4820014489141</v>
      </c>
      <c r="D48" s="12">
        <f>$B$12*('[2] Oregrades,prod. of 6 EIregions'!V36/100)^($B$13)</f>
        <v>118.95382824038106</v>
      </c>
      <c r="E48" s="12">
        <f>$B$12*('[2] Oregrades,prod. of 6 EIregions'!W36/100)^($B$13)</f>
        <v>159.02670185970811</v>
      </c>
      <c r="F48" s="12">
        <f>$B$12*('[2] Oregrades,prod. of 6 EIregions'!X36/100)^($B$13)</f>
        <v>163.24341795811995</v>
      </c>
      <c r="G48" s="12">
        <f>$B$12*('[2] Oregrades,prod. of 6 EIregions'!Y36/100)^($B$13)</f>
        <v>110.30798766008677</v>
      </c>
      <c r="H48" s="12">
        <f>$B$12*('[2] Oregrades,prod. of 6 EIregions'!Z36/100)^($B$13)</f>
        <v>169.63601890868989</v>
      </c>
      <c r="J48" s="31">
        <v>2024</v>
      </c>
      <c r="K48" s="7">
        <f t="shared" si="3"/>
        <v>46.951953351422915</v>
      </c>
      <c r="L48" s="7">
        <f t="shared" si="1"/>
        <v>9.1931148834337471</v>
      </c>
      <c r="M48" s="7">
        <f t="shared" si="1"/>
        <v>-40.332095348997257</v>
      </c>
      <c r="N48" s="7">
        <f t="shared" si="1"/>
        <v>-33.062085080397793</v>
      </c>
      <c r="O48" s="7">
        <f t="shared" si="1"/>
        <v>43.712096410799163</v>
      </c>
      <c r="P48" s="7">
        <f t="shared" si="1"/>
        <v>-16.560712858565541</v>
      </c>
      <c r="Q48" s="7">
        <f t="shared" si="1"/>
        <v>5.4563109910803265</v>
      </c>
      <c r="S48" s="31">
        <v>2024</v>
      </c>
      <c r="T48" s="12"/>
      <c r="U48" s="12"/>
      <c r="V48" s="12"/>
      <c r="W48" s="12"/>
      <c r="X48" s="12"/>
      <c r="Y48" s="12"/>
      <c r="Z48" s="12"/>
      <c r="AC48" s="31">
        <v>2024</v>
      </c>
      <c r="AD48" s="7">
        <f t="shared" si="4"/>
        <v>0.68049452708436353</v>
      </c>
      <c r="AE48" s="7">
        <f t="shared" si="2"/>
        <v>0.91580865796119448</v>
      </c>
      <c r="AF48" s="7">
        <f t="shared" si="2"/>
        <v>1.6759428805971899</v>
      </c>
      <c r="AG48" s="7">
        <f t="shared" si="2"/>
        <v>1.4939216454547171</v>
      </c>
      <c r="AH48" s="7">
        <f t="shared" si="2"/>
        <v>0.69583564986868818</v>
      </c>
      <c r="AI48" s="7">
        <f t="shared" si="2"/>
        <v>1.1984762025890054</v>
      </c>
      <c r="AJ48" s="7">
        <f t="shared" si="2"/>
        <v>0.94825998615159379</v>
      </c>
    </row>
    <row r="49" spans="1:36" x14ac:dyDescent="0.3">
      <c r="A49" s="31">
        <v>2025</v>
      </c>
      <c r="B49" s="12">
        <f>$B$12*('[2] Oregrades,prod. of 6 EIregions'!T37/100)^($B$13)</f>
        <v>221.57106160321905</v>
      </c>
      <c r="C49" s="12">
        <f>$B$12*('[2] Oregrades,prod. of 6 EIregions'!U37/100)^($B$13)</f>
        <v>169.94818730752323</v>
      </c>
      <c r="D49" s="12">
        <f>$B$12*('[2] Oregrades,prod. of 6 EIregions'!V37/100)^($B$13)</f>
        <v>118.26933262308886</v>
      </c>
      <c r="E49" s="12">
        <f>$B$12*('[2] Oregrades,prod. of 6 EIregions'!W37/100)^($B$13)</f>
        <v>159.16006192460767</v>
      </c>
      <c r="F49" s="12">
        <f>$B$12*('[2] Oregrades,prod. of 6 EIregions'!X37/100)^($B$13)</f>
        <v>163.24341795811995</v>
      </c>
      <c r="G49" s="12">
        <f>$B$12*('[2] Oregrades,prod. of 6 EIregions'!Y37/100)^($B$13)</f>
        <v>110.36463891882966</v>
      </c>
      <c r="H49" s="12">
        <f>$B$12*('[2] Oregrades,prod. of 6 EIregions'!Z37/100)^($B$13)</f>
        <v>169.54234470376875</v>
      </c>
      <c r="J49" s="31">
        <v>2025</v>
      </c>
      <c r="K49" s="7">
        <f t="shared" si="3"/>
        <v>47.011701680487278</v>
      </c>
      <c r="L49" s="7">
        <f t="shared" si="1"/>
        <v>9.4934670481530326</v>
      </c>
      <c r="M49" s="7">
        <f t="shared" si="1"/>
        <v>-40.675442173818119</v>
      </c>
      <c r="N49" s="7">
        <f t="shared" si="1"/>
        <v>-33.00595083015223</v>
      </c>
      <c r="O49" s="7">
        <f t="shared" si="1"/>
        <v>43.712096410799163</v>
      </c>
      <c r="P49" s="7">
        <f t="shared" si="1"/>
        <v>-16.517860652252637</v>
      </c>
      <c r="Q49" s="7">
        <f t="shared" si="1"/>
        <v>5.3980772730907312</v>
      </c>
      <c r="S49" s="31">
        <v>2025</v>
      </c>
      <c r="T49" s="12">
        <f>100*(B49-B44)/B44</f>
        <v>0.6277797324967701</v>
      </c>
      <c r="U49" s="12">
        <f t="shared" ref="U49:Z49" si="7">100*(C49-C44)/C44</f>
        <v>0.58342601638334457</v>
      </c>
      <c r="V49" s="12">
        <f t="shared" si="7"/>
        <v>3.4343629560359239</v>
      </c>
      <c r="W49" s="12">
        <f t="shared" si="7"/>
        <v>0.95874472006060174</v>
      </c>
      <c r="X49" s="12">
        <f t="shared" si="7"/>
        <v>38.423258552024087</v>
      </c>
      <c r="Y49" s="12">
        <f t="shared" si="7"/>
        <v>1.9344501364023166</v>
      </c>
      <c r="Z49" s="12">
        <f t="shared" si="7"/>
        <v>2.828307118764128</v>
      </c>
      <c r="AC49" s="31">
        <v>2025</v>
      </c>
      <c r="AD49" s="7">
        <f t="shared" si="4"/>
        <v>0.68021796127044565</v>
      </c>
      <c r="AE49" s="7">
        <f t="shared" si="2"/>
        <v>0.9132964979182</v>
      </c>
      <c r="AF49" s="7">
        <f t="shared" si="2"/>
        <v>1.6856425680069158</v>
      </c>
      <c r="AG49" s="7">
        <f t="shared" si="2"/>
        <v>1.4926698899251984</v>
      </c>
      <c r="AH49" s="7">
        <f t="shared" si="2"/>
        <v>0.69583564986868818</v>
      </c>
      <c r="AI49" s="7">
        <f t="shared" si="2"/>
        <v>1.1978610129221412</v>
      </c>
      <c r="AJ49" s="7">
        <f t="shared" si="2"/>
        <v>0.94878391131268836</v>
      </c>
    </row>
    <row r="50" spans="1:36" x14ac:dyDescent="0.3">
      <c r="A50" s="31">
        <v>2026</v>
      </c>
      <c r="B50" s="12">
        <f>$B$12*('[2] Oregrades,prod. of 6 EIregions'!T38/100)^($B$13)</f>
        <v>221.62520546737511</v>
      </c>
      <c r="C50" s="12">
        <f>$B$12*('[2] Oregrades,prod. of 6 EIregions'!U38/100)^($B$13)</f>
        <v>169.95398607755712</v>
      </c>
      <c r="D50" s="12">
        <f>$B$12*('[2] Oregrades,prod. of 6 EIregions'!V38/100)^($B$13)</f>
        <v>117.59590963772681</v>
      </c>
      <c r="E50" s="12">
        <f>$B$12*('[2] Oregrades,prod. of 6 EIregions'!W38/100)^($B$13)</f>
        <v>159.36761238055198</v>
      </c>
      <c r="F50" s="12">
        <f>$B$12*('[2] Oregrades,prod. of 6 EIregions'!X38/100)^($B$13)</f>
        <v>163.24341795811995</v>
      </c>
      <c r="G50" s="12">
        <f>$B$12*('[2] Oregrades,prod. of 6 EIregions'!Y38/100)^($B$13)</f>
        <v>111.53532671346056</v>
      </c>
      <c r="H50" s="12">
        <f>$B$12*('[2] Oregrades,prod. of 6 EIregions'!Z38/100)^($B$13)</f>
        <v>169.44861268878901</v>
      </c>
      <c r="J50" s="31">
        <v>2026</v>
      </c>
      <c r="K50" s="7">
        <f t="shared" si="3"/>
        <v>47.047625963864107</v>
      </c>
      <c r="L50" s="7">
        <f t="shared" si="3"/>
        <v>9.4972030540833376</v>
      </c>
      <c r="M50" s="7">
        <f t="shared" si="3"/>
        <v>-41.013234904617647</v>
      </c>
      <c r="N50" s="7">
        <f t="shared" si="3"/>
        <v>-32.918588175962363</v>
      </c>
      <c r="O50" s="7">
        <f t="shared" si="3"/>
        <v>43.712096410799163</v>
      </c>
      <c r="P50" s="7">
        <f t="shared" si="3"/>
        <v>-15.632327726475898</v>
      </c>
      <c r="Q50" s="7">
        <f t="shared" si="3"/>
        <v>5.3398076167694271</v>
      </c>
      <c r="S50" s="31">
        <v>2026</v>
      </c>
      <c r="T50" s="12"/>
      <c r="U50" s="12"/>
      <c r="V50" s="12"/>
      <c r="W50" s="12"/>
      <c r="X50" s="12"/>
      <c r="Y50" s="12"/>
      <c r="Z50" s="12"/>
      <c r="AC50" s="31">
        <v>2026</v>
      </c>
      <c r="AD50" s="7">
        <f t="shared" si="4"/>
        <v>0.68005178148591305</v>
      </c>
      <c r="AE50" s="7">
        <f t="shared" si="4"/>
        <v>0.9132653365639628</v>
      </c>
      <c r="AF50" s="7">
        <f t="shared" si="4"/>
        <v>1.6952955436409967</v>
      </c>
      <c r="AG50" s="7">
        <f t="shared" si="4"/>
        <v>1.4907259295959907</v>
      </c>
      <c r="AH50" s="7">
        <f t="shared" si="4"/>
        <v>0.69583564986868818</v>
      </c>
      <c r="AI50" s="7">
        <f t="shared" si="4"/>
        <v>1.1852881240553268</v>
      </c>
      <c r="AJ50" s="7">
        <f t="shared" si="4"/>
        <v>0.94930873961536111</v>
      </c>
    </row>
    <row r="51" spans="1:36" x14ac:dyDescent="0.3">
      <c r="A51" s="31">
        <v>2027</v>
      </c>
      <c r="B51" s="12">
        <f>$B$12*('[2] Oregrades,prod. of 6 EIregions'!T39/100)^($B$13)</f>
        <v>221.59258891921542</v>
      </c>
      <c r="C51" s="12">
        <f>$B$12*('[2] Oregrades,prod. of 6 EIregions'!U39/100)^($B$13)</f>
        <v>169.92280514191793</v>
      </c>
      <c r="D51" s="12">
        <f>$B$12*('[2] Oregrades,prod. of 6 EIregions'!V39/100)^($B$13)</f>
        <v>117.0442151978549</v>
      </c>
      <c r="E51" s="12">
        <f>$B$12*('[2] Oregrades,prod. of 6 EIregions'!W39/100)^($B$13)</f>
        <v>159.71162264259607</v>
      </c>
      <c r="F51" s="12">
        <f>$B$12*('[2] Oregrades,prod. of 6 EIregions'!X39/100)^($B$13)</f>
        <v>163.24341795811995</v>
      </c>
      <c r="G51" s="12">
        <f>$B$12*('[2] Oregrades,prod. of 6 EIregions'!Y39/100)^($B$13)</f>
        <v>111.35132903553743</v>
      </c>
      <c r="H51" s="12">
        <f>$B$12*('[2] Oregrades,prod. of 6 EIregions'!Z39/100)^($B$13)</f>
        <v>169.18731297399952</v>
      </c>
      <c r="J51" s="31">
        <v>2027</v>
      </c>
      <c r="K51" s="7">
        <f t="shared" si="3"/>
        <v>47.025984986864657</v>
      </c>
      <c r="L51" s="7">
        <f t="shared" si="3"/>
        <v>9.4771139386709926</v>
      </c>
      <c r="M51" s="7">
        <f t="shared" si="3"/>
        <v>-41.289967917095765</v>
      </c>
      <c r="N51" s="7">
        <f t="shared" si="3"/>
        <v>-32.773786520750448</v>
      </c>
      <c r="O51" s="7">
        <f t="shared" si="3"/>
        <v>43.712096410799163</v>
      </c>
      <c r="P51" s="7">
        <f t="shared" si="3"/>
        <v>-15.771507448699589</v>
      </c>
      <c r="Q51" s="7">
        <f t="shared" si="3"/>
        <v>5.1773674453836955</v>
      </c>
      <c r="S51" s="31">
        <v>2027</v>
      </c>
      <c r="T51" s="12"/>
      <c r="U51" s="12"/>
      <c r="V51" s="12"/>
      <c r="W51" s="12"/>
      <c r="X51" s="12"/>
      <c r="Y51" s="12"/>
      <c r="Z51" s="12"/>
      <c r="AC51" s="31">
        <v>2027</v>
      </c>
      <c r="AD51" s="7">
        <f t="shared" si="4"/>
        <v>0.68015187933571086</v>
      </c>
      <c r="AE51" s="7">
        <f t="shared" si="4"/>
        <v>0.91343292129549503</v>
      </c>
      <c r="AF51" s="7">
        <f t="shared" si="4"/>
        <v>1.7032864137902417</v>
      </c>
      <c r="AG51" s="7">
        <f t="shared" si="4"/>
        <v>1.4875149859640184</v>
      </c>
      <c r="AH51" s="7">
        <f t="shared" si="4"/>
        <v>0.69583564986868818</v>
      </c>
      <c r="AI51" s="7">
        <f t="shared" si="4"/>
        <v>1.1872467020479296</v>
      </c>
      <c r="AJ51" s="7">
        <f t="shared" si="4"/>
        <v>0.95077489034822837</v>
      </c>
    </row>
    <row r="52" spans="1:36" x14ac:dyDescent="0.3">
      <c r="A52" s="31">
        <v>2028</v>
      </c>
      <c r="B52" s="12">
        <f>$B$12*('[2] Oregrades,prod. of 6 EIregions'!T40/100)^($B$13)</f>
        <v>221.60121486808617</v>
      </c>
      <c r="C52" s="12">
        <f>$B$12*('[2] Oregrades,prod. of 6 EIregions'!U40/100)^($B$13)</f>
        <v>170.11672965236059</v>
      </c>
      <c r="D52" s="12">
        <f>$B$12*('[2] Oregrades,prod. of 6 EIregions'!V40/100)^($B$13)</f>
        <v>115.95151185358871</v>
      </c>
      <c r="E52" s="12">
        <f>$B$12*('[2] Oregrades,prod. of 6 EIregions'!W40/100)^($B$13)</f>
        <v>159.94424809166799</v>
      </c>
      <c r="F52" s="12">
        <f>$B$12*('[2] Oregrades,prod. of 6 EIregions'!X40/100)^($B$13)</f>
        <v>163.24341795811995</v>
      </c>
      <c r="G52" s="12">
        <f>$B$12*('[2] Oregrades,prod. of 6 EIregions'!Y40/100)^($B$13)</f>
        <v>111.07193199517093</v>
      </c>
      <c r="H52" s="12">
        <f>$B$12*('[2] Oregrades,prod. of 6 EIregions'!Z40/100)^($B$13)</f>
        <v>168.47416903443147</v>
      </c>
      <c r="J52" s="31">
        <v>2028</v>
      </c>
      <c r="K52" s="7">
        <f t="shared" si="3"/>
        <v>47.031708276778616</v>
      </c>
      <c r="L52" s="7">
        <f t="shared" si="3"/>
        <v>9.6020547652274999</v>
      </c>
      <c r="M52" s="7">
        <f t="shared" si="3"/>
        <v>-41.838074017773351</v>
      </c>
      <c r="N52" s="7">
        <f t="shared" si="3"/>
        <v>-32.675869238080224</v>
      </c>
      <c r="O52" s="7">
        <f t="shared" si="3"/>
        <v>43.712096410799163</v>
      </c>
      <c r="P52" s="7">
        <f t="shared" si="3"/>
        <v>-15.982849259679275</v>
      </c>
      <c r="Q52" s="7">
        <f t="shared" si="3"/>
        <v>4.7340327717907362</v>
      </c>
      <c r="S52" s="31">
        <v>2028</v>
      </c>
      <c r="T52" s="12"/>
      <c r="U52" s="12"/>
      <c r="V52" s="12"/>
      <c r="W52" s="12"/>
      <c r="X52" s="12"/>
      <c r="Y52" s="12"/>
      <c r="Z52" s="12"/>
      <c r="AC52" s="31">
        <v>2028</v>
      </c>
      <c r="AD52" s="7">
        <f t="shared" si="4"/>
        <v>0.68012540405064081</v>
      </c>
      <c r="AE52" s="7">
        <f t="shared" si="4"/>
        <v>0.91239165373500031</v>
      </c>
      <c r="AF52" s="7">
        <f t="shared" si="4"/>
        <v>1.7193378367586796</v>
      </c>
      <c r="AG52" s="7">
        <f t="shared" si="4"/>
        <v>1.4853515205956809</v>
      </c>
      <c r="AH52" s="7">
        <f t="shared" si="4"/>
        <v>0.69583564986868818</v>
      </c>
      <c r="AI52" s="7">
        <f t="shared" si="4"/>
        <v>1.1902331740465573</v>
      </c>
      <c r="AJ52" s="7">
        <f t="shared" si="4"/>
        <v>0.95479947972493417</v>
      </c>
    </row>
    <row r="53" spans="1:36" x14ac:dyDescent="0.3">
      <c r="A53" s="31">
        <v>2029</v>
      </c>
      <c r="B53" s="12">
        <f>$B$12*('[2] Oregrades,prod. of 6 EIregions'!T41/100)^($B$13)</f>
        <v>221.54813138049218</v>
      </c>
      <c r="C53" s="12">
        <f>$B$12*('[2] Oregrades,prod. of 6 EIregions'!U41/100)^($B$13)</f>
        <v>170.35452840681052</v>
      </c>
      <c r="D53" s="12">
        <f>$B$12*('[2] Oregrades,prod. of 6 EIregions'!V41/100)^($B$13)</f>
        <v>114.86046340821589</v>
      </c>
      <c r="E53" s="12">
        <f>$B$12*('[2] Oregrades,prod. of 6 EIregions'!W41/100)^($B$13)</f>
        <v>160.22913598517985</v>
      </c>
      <c r="F53" s="12">
        <f>$B$12*('[2] Oregrades,prod. of 6 EIregions'!X41/100)^($B$13)</f>
        <v>163.24341795811995</v>
      </c>
      <c r="G53" s="12">
        <f>$B$12*('[2] Oregrades,prod. of 6 EIregions'!Y41/100)^($B$13)</f>
        <v>110.94715186611175</v>
      </c>
      <c r="H53" s="12">
        <f>$B$12*('[2] Oregrades,prod. of 6 EIregions'!Z41/100)^($B$13)</f>
        <v>167.68548003720187</v>
      </c>
      <c r="J53" s="31">
        <v>2029</v>
      </c>
      <c r="K53" s="7">
        <f t="shared" si="3"/>
        <v>46.996487549911748</v>
      </c>
      <c r="L53" s="7">
        <f t="shared" si="3"/>
        <v>9.7552626958148387</v>
      </c>
      <c r="M53" s="7">
        <f t="shared" si="3"/>
        <v>-42.385350011922739</v>
      </c>
      <c r="N53" s="7">
        <f t="shared" si="3"/>
        <v>-32.555953517295514</v>
      </c>
      <c r="O53" s="7">
        <f t="shared" si="3"/>
        <v>43.712096410799163</v>
      </c>
      <c r="P53" s="7">
        <f t="shared" si="3"/>
        <v>-16.077235579645489</v>
      </c>
      <c r="Q53" s="7">
        <f t="shared" si="3"/>
        <v>4.2437345868760277</v>
      </c>
      <c r="S53" s="31">
        <v>2029</v>
      </c>
      <c r="T53" s="12"/>
      <c r="U53" s="12"/>
      <c r="V53" s="12"/>
      <c r="W53" s="12"/>
      <c r="X53" s="12"/>
      <c r="Y53" s="12"/>
      <c r="Z53" s="12"/>
      <c r="AC53" s="31">
        <v>2029</v>
      </c>
      <c r="AD53" s="7">
        <f t="shared" si="4"/>
        <v>0.68028836380220048</v>
      </c>
      <c r="AE53" s="7">
        <f t="shared" si="4"/>
        <v>0.91111804157536014</v>
      </c>
      <c r="AF53" s="7">
        <f t="shared" si="4"/>
        <v>1.735669660766731</v>
      </c>
      <c r="AG53" s="7">
        <f t="shared" si="4"/>
        <v>1.4827105610521791</v>
      </c>
      <c r="AH53" s="7">
        <f t="shared" si="4"/>
        <v>0.69583564986868818</v>
      </c>
      <c r="AI53" s="7">
        <f t="shared" si="4"/>
        <v>1.1915718064185472</v>
      </c>
      <c r="AJ53" s="7">
        <f t="shared" si="4"/>
        <v>0.95929026714464705</v>
      </c>
    </row>
    <row r="54" spans="1:36" x14ac:dyDescent="0.3">
      <c r="A54" s="31">
        <v>2030</v>
      </c>
      <c r="B54" s="12">
        <f>$B$12*('[2] Oregrades,prod. of 6 EIregions'!T42/100)^($B$13)</f>
        <v>221.5710327609309</v>
      </c>
      <c r="C54" s="12">
        <f>$B$12*('[2] Oregrades,prod. of 6 EIregions'!U42/100)^($B$13)</f>
        <v>170.56464967030078</v>
      </c>
      <c r="D54" s="12">
        <f>$B$12*('[2] Oregrades,prod. of 6 EIregions'!V42/100)^($B$13)</f>
        <v>123.59695832406635</v>
      </c>
      <c r="E54" s="12">
        <f>$B$12*('[2] Oregrades,prod. of 6 EIregions'!W42/100)^($B$13)</f>
        <v>160.26385877878712</v>
      </c>
      <c r="F54" s="12">
        <f>$B$12*('[2] Oregrades,prod. of 6 EIregions'!X42/100)^($B$13)</f>
        <v>163.24341795811995</v>
      </c>
      <c r="G54" s="12">
        <f>$B$12*('[2] Oregrades,prod. of 6 EIregions'!Y42/100)^($B$13)</f>
        <v>111.09858360751919</v>
      </c>
      <c r="H54" s="12">
        <f>$B$12*('[2] Oregrades,prod. of 6 EIregions'!Z42/100)^($B$13)</f>
        <v>171.31825105448436</v>
      </c>
      <c r="J54" s="31">
        <v>2030</v>
      </c>
      <c r="K54" s="7">
        <f t="shared" si="3"/>
        <v>47.011682543719914</v>
      </c>
      <c r="L54" s="7">
        <f t="shared" si="3"/>
        <v>9.8906386948448031</v>
      </c>
      <c r="M54" s="7">
        <f t="shared" si="3"/>
        <v>-38.003075365246218</v>
      </c>
      <c r="N54" s="7">
        <f t="shared" si="3"/>
        <v>-32.541337912638724</v>
      </c>
      <c r="O54" s="7">
        <f t="shared" si="3"/>
        <v>43.712096410799163</v>
      </c>
      <c r="P54" s="7">
        <f t="shared" si="3"/>
        <v>-15.96268941828718</v>
      </c>
      <c r="Q54" s="7">
        <f t="shared" si="3"/>
        <v>6.5020912296603459</v>
      </c>
      <c r="S54" s="31">
        <v>2030</v>
      </c>
      <c r="T54" s="12">
        <f>100*(B54-B49)/B49</f>
        <v>-1.301717288199823E-5</v>
      </c>
      <c r="U54" s="12">
        <f t="shared" ref="U54:Z54" si="8">100*(C54-C49)/C49</f>
        <v>0.36273547399599987</v>
      </c>
      <c r="V54" s="12">
        <f t="shared" si="8"/>
        <v>4.5046552498575769</v>
      </c>
      <c r="W54" s="12">
        <f t="shared" si="8"/>
        <v>0.69351371244270188</v>
      </c>
      <c r="X54" s="12">
        <f t="shared" si="8"/>
        <v>0</v>
      </c>
      <c r="Y54" s="12">
        <f t="shared" si="8"/>
        <v>0.66501797666309637</v>
      </c>
      <c r="Z54" s="12">
        <f t="shared" si="8"/>
        <v>1.0474706798579145</v>
      </c>
      <c r="AC54" s="31">
        <v>2030</v>
      </c>
      <c r="AD54" s="7">
        <f t="shared" si="4"/>
        <v>0.68021804981560519</v>
      </c>
      <c r="AE54" s="7">
        <f t="shared" si="4"/>
        <v>0.9099956209890625</v>
      </c>
      <c r="AF54" s="7">
        <f t="shared" si="4"/>
        <v>1.6129832340738839</v>
      </c>
      <c r="AG54" s="7">
        <f t="shared" si="4"/>
        <v>1.4823893167418081</v>
      </c>
      <c r="AH54" s="7">
        <f t="shared" si="4"/>
        <v>0.69583564986868818</v>
      </c>
      <c r="AI54" s="7">
        <f t="shared" si="4"/>
        <v>1.1899476471556765</v>
      </c>
      <c r="AJ54" s="7">
        <f t="shared" si="4"/>
        <v>0.93894869899184152</v>
      </c>
    </row>
    <row r="55" spans="1:36" x14ac:dyDescent="0.3">
      <c r="A55" s="31">
        <v>2031</v>
      </c>
      <c r="B55" s="12">
        <f>$B$12*('[2] Oregrades,prod. of 6 EIregions'!T43/100)^($B$13)</f>
        <v>221.68492090038202</v>
      </c>
      <c r="C55" s="12">
        <f>$B$12*('[2] Oregrades,prod. of 6 EIregions'!U43/100)^($B$13)</f>
        <v>170.72839515710558</v>
      </c>
      <c r="D55" s="12">
        <f>$B$12*('[2] Oregrades,prod. of 6 EIregions'!V43/100)^($B$13)</f>
        <v>134.53464242899713</v>
      </c>
      <c r="E55" s="12">
        <f>$B$12*('[2] Oregrades,prod. of 6 EIregions'!W43/100)^($B$13)</f>
        <v>160.38237990934687</v>
      </c>
      <c r="F55" s="12">
        <f>$B$12*('[2] Oregrades,prod. of 6 EIregions'!X43/100)^($B$13)</f>
        <v>163.24341795811995</v>
      </c>
      <c r="G55" s="12">
        <f>$B$12*('[2] Oregrades,prod. of 6 EIregions'!Y43/100)^($B$13)</f>
        <v>111.11319971221421</v>
      </c>
      <c r="H55" s="12">
        <f>$B$12*('[2] Oregrades,prod. of 6 EIregions'!Z43/100)^($B$13)</f>
        <v>175.34709873850639</v>
      </c>
      <c r="J55" s="31">
        <v>2031</v>
      </c>
      <c r="K55" s="7">
        <f t="shared" si="3"/>
        <v>47.087246965629468</v>
      </c>
      <c r="L55" s="7">
        <f t="shared" si="3"/>
        <v>9.9961359134253236</v>
      </c>
      <c r="M55" s="7">
        <f t="shared" si="3"/>
        <v>-32.516671926787971</v>
      </c>
      <c r="N55" s="7">
        <f t="shared" si="3"/>
        <v>-32.491449703546763</v>
      </c>
      <c r="O55" s="7">
        <f t="shared" si="3"/>
        <v>43.712096410799163</v>
      </c>
      <c r="P55" s="7">
        <f t="shared" si="3"/>
        <v>-15.951633488590634</v>
      </c>
      <c r="Q55" s="7">
        <f t="shared" si="3"/>
        <v>9.0066737884541492</v>
      </c>
      <c r="S55" s="31">
        <v>2031</v>
      </c>
      <c r="T55" s="12"/>
      <c r="U55" s="12"/>
      <c r="V55" s="12"/>
      <c r="W55" s="12"/>
      <c r="X55" s="12"/>
      <c r="Y55" s="12"/>
      <c r="Z55" s="12"/>
      <c r="AC55" s="31">
        <v>2031</v>
      </c>
      <c r="AD55" s="7">
        <f t="shared" si="4"/>
        <v>0.67986859542872158</v>
      </c>
      <c r="AE55" s="7">
        <f t="shared" si="4"/>
        <v>0.9091228448125398</v>
      </c>
      <c r="AF55" s="7">
        <f t="shared" si="4"/>
        <v>1.4818474852264392</v>
      </c>
      <c r="AG55" s="7">
        <f t="shared" si="4"/>
        <v>1.4812938444221604</v>
      </c>
      <c r="AH55" s="7">
        <f t="shared" si="4"/>
        <v>0.69583564986868818</v>
      </c>
      <c r="AI55" s="7">
        <f t="shared" si="4"/>
        <v>1.1897911185034777</v>
      </c>
      <c r="AJ55" s="7">
        <f t="shared" si="4"/>
        <v>0.91737502415739136</v>
      </c>
    </row>
    <row r="56" spans="1:36" x14ac:dyDescent="0.3">
      <c r="A56" s="31">
        <v>2032</v>
      </c>
      <c r="B56" s="12">
        <f>$B$12*('[2] Oregrades,prod. of 6 EIregions'!T44/100)^($B$13)</f>
        <v>221.79598793758038</v>
      </c>
      <c r="C56" s="12">
        <f>$B$12*('[2] Oregrades,prod. of 6 EIregions'!U44/100)^($B$13)</f>
        <v>170.80530034010306</v>
      </c>
      <c r="D56" s="12">
        <f>$B$12*('[2] Oregrades,prod. of 6 EIregions'!V44/100)^($B$13)</f>
        <v>134.07066821870706</v>
      </c>
      <c r="E56" s="12">
        <f>$B$12*('[2] Oregrades,prod. of 6 EIregions'!W44/100)^($B$13)</f>
        <v>160.55703200063161</v>
      </c>
      <c r="F56" s="12">
        <f>$B$12*('[2] Oregrades,prod. of 6 EIregions'!X44/100)^($B$13)</f>
        <v>163.24341795811995</v>
      </c>
      <c r="G56" s="12">
        <f>$B$12*('[2] Oregrades,prod. of 6 EIregions'!Y44/100)^($B$13)</f>
        <v>111.28251591810793</v>
      </c>
      <c r="H56" s="12">
        <f>$B$12*('[2] Oregrades,prod. of 6 EIregions'!Z44/100)^($B$13)</f>
        <v>175.64024486580371</v>
      </c>
      <c r="J56" s="31">
        <v>2032</v>
      </c>
      <c r="K56" s="7">
        <f t="shared" si="3"/>
        <v>47.160939595077529</v>
      </c>
      <c r="L56" s="7">
        <f t="shared" si="3"/>
        <v>10.045684044851578</v>
      </c>
      <c r="M56" s="7">
        <f t="shared" si="3"/>
        <v>-32.749403982154597</v>
      </c>
      <c r="N56" s="7">
        <f t="shared" si="3"/>
        <v>-32.417934710842815</v>
      </c>
      <c r="O56" s="7">
        <f t="shared" si="3"/>
        <v>43.712096410799163</v>
      </c>
      <c r="P56" s="7">
        <f t="shared" si="3"/>
        <v>-15.823559141293153</v>
      </c>
      <c r="Q56" s="7">
        <f t="shared" si="3"/>
        <v>9.1889116726309581</v>
      </c>
      <c r="S56" s="31">
        <v>2032</v>
      </c>
      <c r="T56" s="12"/>
      <c r="U56" s="12"/>
      <c r="V56" s="12"/>
      <c r="W56" s="12"/>
      <c r="X56" s="12"/>
      <c r="Y56" s="12"/>
      <c r="Z56" s="12"/>
      <c r="AC56" s="31">
        <v>2032</v>
      </c>
      <c r="AD56" s="7">
        <f t="shared" si="4"/>
        <v>0.67952814296481268</v>
      </c>
      <c r="AE56" s="7">
        <f t="shared" si="4"/>
        <v>0.90871351173793213</v>
      </c>
      <c r="AF56" s="7">
        <f t="shared" si="4"/>
        <v>1.4869756689362921</v>
      </c>
      <c r="AG56" s="7">
        <f t="shared" si="4"/>
        <v>1.479682510028943</v>
      </c>
      <c r="AH56" s="7">
        <f t="shared" si="4"/>
        <v>0.69583564986868818</v>
      </c>
      <c r="AI56" s="7">
        <f t="shared" si="4"/>
        <v>1.187980852835695</v>
      </c>
      <c r="AJ56" s="7">
        <f t="shared" si="4"/>
        <v>0.91584391187833192</v>
      </c>
    </row>
    <row r="57" spans="1:36" x14ac:dyDescent="0.3">
      <c r="A57" s="31">
        <v>2033</v>
      </c>
      <c r="B57" s="12">
        <f>$B$12*('[2] Oregrades,prod. of 6 EIregions'!T45/100)^($B$13)</f>
        <v>221.96839188515011</v>
      </c>
      <c r="C57" s="12">
        <f>$B$12*('[2] Oregrades,prod. of 6 EIregions'!U45/100)^($B$13)</f>
        <v>171.05137400544834</v>
      </c>
      <c r="D57" s="12">
        <f>$B$12*('[2] Oregrades,prod. of 6 EIregions'!V45/100)^($B$13)</f>
        <v>133.48741219301533</v>
      </c>
      <c r="E57" s="12">
        <f>$B$12*('[2] Oregrades,prod. of 6 EIregions'!W45/100)^($B$13)</f>
        <v>160.72086890852773</v>
      </c>
      <c r="F57" s="12">
        <f>$B$12*('[2] Oregrades,prod. of 6 EIregions'!X45/100)^($B$13)</f>
        <v>163.24341795811995</v>
      </c>
      <c r="G57" s="12">
        <f>$B$12*('[2] Oregrades,prod. of 6 EIregions'!Y45/100)^($B$13)</f>
        <v>111.41095635666223</v>
      </c>
      <c r="H57" s="12">
        <f>$B$12*('[2] Oregrades,prod. of 6 EIregions'!Z45/100)^($B$13)</f>
        <v>176.16624611666035</v>
      </c>
      <c r="J57" s="31">
        <v>2033</v>
      </c>
      <c r="K57" s="7">
        <f t="shared" si="3"/>
        <v>47.275329071416486</v>
      </c>
      <c r="L57" s="7">
        <f t="shared" si="3"/>
        <v>10.204223298460366</v>
      </c>
      <c r="M57" s="7">
        <f t="shared" si="3"/>
        <v>-33.04196846236426</v>
      </c>
      <c r="N57" s="7">
        <f t="shared" si="3"/>
        <v>-32.348972072033163</v>
      </c>
      <c r="O57" s="7">
        <f t="shared" si="3"/>
        <v>43.712096410799163</v>
      </c>
      <c r="P57" s="7">
        <f t="shared" si="3"/>
        <v>-15.726404086066074</v>
      </c>
      <c r="Q57" s="7">
        <f t="shared" si="3"/>
        <v>9.5159067993079933</v>
      </c>
      <c r="S57" s="31">
        <v>2033</v>
      </c>
      <c r="T57" s="12"/>
      <c r="U57" s="12"/>
      <c r="V57" s="12"/>
      <c r="W57" s="12"/>
      <c r="X57" s="12"/>
      <c r="Y57" s="12"/>
      <c r="Z57" s="12"/>
      <c r="AC57" s="31">
        <v>2033</v>
      </c>
      <c r="AD57" s="7">
        <f t="shared" si="4"/>
        <v>0.67900035009603121</v>
      </c>
      <c r="AE57" s="7">
        <f t="shared" si="4"/>
        <v>0.90740624094936184</v>
      </c>
      <c r="AF57" s="7">
        <f t="shared" si="4"/>
        <v>1.4934728172794631</v>
      </c>
      <c r="AG57" s="7">
        <f t="shared" si="4"/>
        <v>1.4781741395929349</v>
      </c>
      <c r="AH57" s="7">
        <f t="shared" si="4"/>
        <v>0.69583564986868818</v>
      </c>
      <c r="AI57" s="7">
        <f t="shared" si="4"/>
        <v>1.1866112857237867</v>
      </c>
      <c r="AJ57" s="7">
        <f t="shared" si="4"/>
        <v>0.91310936395069764</v>
      </c>
    </row>
    <row r="58" spans="1:36" x14ac:dyDescent="0.3">
      <c r="A58" s="31">
        <v>2034</v>
      </c>
      <c r="B58" s="12">
        <f>$B$12*('[2] Oregrades,prod. of 6 EIregions'!T46/100)^($B$13)</f>
        <v>222.13434263835282</v>
      </c>
      <c r="C58" s="12">
        <f>$B$12*('[2] Oregrades,prod. of 6 EIregions'!U46/100)^($B$13)</f>
        <v>171.56051715532007</v>
      </c>
      <c r="D58" s="12">
        <f>$B$12*('[2] Oregrades,prod. of 6 EIregions'!V46/100)^($B$13)</f>
        <v>133.15114360789389</v>
      </c>
      <c r="E58" s="12">
        <f>$B$12*('[2] Oregrades,prod. of 6 EIregions'!W46/100)^($B$13)</f>
        <v>161.05130247740615</v>
      </c>
      <c r="F58" s="12">
        <f>$B$12*('[2] Oregrades,prod. of 6 EIregions'!X46/100)^($B$13)</f>
        <v>163.24341795811995</v>
      </c>
      <c r="G58" s="12">
        <f>$B$12*('[2] Oregrades,prod. of 6 EIregions'!Y46/100)^($B$13)</f>
        <v>111.62664326033197</v>
      </c>
      <c r="H58" s="12">
        <f>$B$12*('[2] Oregrades,prod. of 6 EIregions'!Z46/100)^($B$13)</f>
        <v>176.87487375617809</v>
      </c>
      <c r="J58" s="31">
        <v>2034</v>
      </c>
      <c r="K58" s="7">
        <f t="shared" si="3"/>
        <v>47.385436873613052</v>
      </c>
      <c r="L58" s="7">
        <f t="shared" si="3"/>
        <v>10.532251796948538</v>
      </c>
      <c r="M58" s="7">
        <f t="shared" si="3"/>
        <v>-33.210642662858326</v>
      </c>
      <c r="N58" s="7">
        <f t="shared" si="3"/>
        <v>-32.209885152280044</v>
      </c>
      <c r="O58" s="7">
        <f t="shared" si="3"/>
        <v>43.712096410799163</v>
      </c>
      <c r="P58" s="7">
        <f t="shared" si="3"/>
        <v>-15.563253965483657</v>
      </c>
      <c r="Q58" s="7">
        <f t="shared" si="3"/>
        <v>9.9564338596022033</v>
      </c>
      <c r="S58" s="31">
        <v>2034</v>
      </c>
      <c r="T58" s="12"/>
      <c r="U58" s="12"/>
      <c r="V58" s="12"/>
      <c r="W58" s="12"/>
      <c r="X58" s="12"/>
      <c r="Y58" s="12"/>
      <c r="Z58" s="12"/>
      <c r="AC58" s="31">
        <v>2034</v>
      </c>
      <c r="AD58" s="7">
        <f t="shared" si="4"/>
        <v>0.67849308670674613</v>
      </c>
      <c r="AE58" s="7">
        <f t="shared" si="4"/>
        <v>0.90471331556425139</v>
      </c>
      <c r="AF58" s="7">
        <f t="shared" si="4"/>
        <v>1.4972445309694549</v>
      </c>
      <c r="AG58" s="7">
        <f t="shared" si="4"/>
        <v>1.4751413273843037</v>
      </c>
      <c r="AH58" s="7">
        <f t="shared" si="4"/>
        <v>0.69583564986868818</v>
      </c>
      <c r="AI58" s="7">
        <f t="shared" si="4"/>
        <v>1.1843184951623036</v>
      </c>
      <c r="AJ58" s="7">
        <f t="shared" si="4"/>
        <v>0.90945110249469285</v>
      </c>
    </row>
    <row r="59" spans="1:36" x14ac:dyDescent="0.3">
      <c r="A59" s="31">
        <v>2035</v>
      </c>
      <c r="B59" s="12">
        <f>$B$12*('[2] Oregrades,prod. of 6 EIregions'!T47/100)^($B$13)</f>
        <v>222.27875593017075</v>
      </c>
      <c r="C59" s="12">
        <f>$B$12*('[2] Oregrades,prod. of 6 EIregions'!U47/100)^($B$13)</f>
        <v>172.30754707949353</v>
      </c>
      <c r="D59" s="12">
        <f>$B$12*('[2] Oregrades,prod. of 6 EIregions'!V47/100)^($B$13)</f>
        <v>132.59178392113415</v>
      </c>
      <c r="E59" s="12">
        <f>$B$12*('[2] Oregrades,prod. of 6 EIregions'!W47/100)^($B$13)</f>
        <v>160.93840207919962</v>
      </c>
      <c r="F59" s="12">
        <f>$B$12*('[2] Oregrades,prod. of 6 EIregions'!X47/100)^($B$13)</f>
        <v>163.24341795811995</v>
      </c>
      <c r="G59" s="12">
        <f>$B$12*('[2] Oregrades,prod. of 6 EIregions'!Y47/100)^($B$13)</f>
        <v>112.08605375913095</v>
      </c>
      <c r="H59" s="12">
        <f>$B$12*('[2] Oregrades,prod. of 6 EIregions'!Z47/100)^($B$13)</f>
        <v>177.65509301696105</v>
      </c>
      <c r="J59" s="31">
        <v>2035</v>
      </c>
      <c r="K59" s="7">
        <f t="shared" si="3"/>
        <v>47.481254637998966</v>
      </c>
      <c r="L59" s="7">
        <f t="shared" si="3"/>
        <v>11.01354493506517</v>
      </c>
      <c r="M59" s="7">
        <f t="shared" si="3"/>
        <v>-33.4912206059889</v>
      </c>
      <c r="N59" s="7">
        <f t="shared" si="3"/>
        <v>-32.257407468728545</v>
      </c>
      <c r="O59" s="7">
        <f t="shared" si="3"/>
        <v>43.712096410799163</v>
      </c>
      <c r="P59" s="7">
        <f t="shared" si="3"/>
        <v>-15.215746179889745</v>
      </c>
      <c r="Q59" s="7">
        <f t="shared" si="3"/>
        <v>10.44146672901095</v>
      </c>
      <c r="S59" s="31">
        <v>2035</v>
      </c>
      <c r="T59" s="12">
        <f>100*(B59-B54)/B54</f>
        <v>0.31941141421832669</v>
      </c>
      <c r="U59" s="12">
        <f t="shared" ref="U59:Z59" si="9">100*(C59-C54)/C54</f>
        <v>1.0218397613818266</v>
      </c>
      <c r="V59" s="12">
        <f t="shared" si="9"/>
        <v>7.2775460812585084</v>
      </c>
      <c r="W59" s="12">
        <f t="shared" si="9"/>
        <v>0.4208954567502145</v>
      </c>
      <c r="X59" s="12">
        <f t="shared" si="9"/>
        <v>0</v>
      </c>
      <c r="Y59" s="12">
        <f t="shared" si="9"/>
        <v>0.88882334908986849</v>
      </c>
      <c r="Z59" s="12">
        <f t="shared" si="9"/>
        <v>3.6988714999555863</v>
      </c>
      <c r="AC59" s="31">
        <v>2035</v>
      </c>
      <c r="AD59" s="7">
        <f t="shared" si="4"/>
        <v>0.67805227345980768</v>
      </c>
      <c r="AE59" s="7">
        <f t="shared" si="4"/>
        <v>0.90079098058252904</v>
      </c>
      <c r="AF59" s="7">
        <f t="shared" si="4"/>
        <v>1.5035608969393397</v>
      </c>
      <c r="AG59" s="7">
        <f t="shared" si="4"/>
        <v>1.4761761583576509</v>
      </c>
      <c r="AH59" s="7">
        <f t="shared" si="4"/>
        <v>0.69583564986868818</v>
      </c>
      <c r="AI59" s="7">
        <f t="shared" si="4"/>
        <v>1.1794642931242107</v>
      </c>
      <c r="AJ59" s="7">
        <f t="shared" si="4"/>
        <v>0.90545700778647698</v>
      </c>
    </row>
    <row r="60" spans="1:36" x14ac:dyDescent="0.3">
      <c r="A60" s="31">
        <v>2036</v>
      </c>
      <c r="B60" s="12">
        <f>$B$12*('[2] Oregrades,prod. of 6 EIregions'!T48/100)^($B$13)</f>
        <v>222.40490958950016</v>
      </c>
      <c r="C60" s="12">
        <f>$B$12*('[2] Oregrades,prod. of 6 EIregions'!U48/100)^($B$13)</f>
        <v>173.03204535365293</v>
      </c>
      <c r="D60" s="12">
        <f>$B$12*('[2] Oregrades,prod. of 6 EIregions'!V48/100)^($B$13)</f>
        <v>135.87105999402436</v>
      </c>
      <c r="E60" s="12">
        <f>$B$12*('[2] Oregrades,prod. of 6 EIregions'!W48/100)^($B$13)</f>
        <v>222.68342676474359</v>
      </c>
      <c r="F60" s="12">
        <f>$B$12*('[2] Oregrades,prod. of 6 EIregions'!X48/100)^($B$13)</f>
        <v>163.24341795811995</v>
      </c>
      <c r="G60" s="12">
        <f>$B$12*('[2] Oregrades,prod. of 6 EIregions'!Y48/100)^($B$13)</f>
        <v>112.49554901222447</v>
      </c>
      <c r="H60" s="12">
        <f>$B$12*('[2] Oregrades,prod. of 6 EIregions'!Z48/100)^($B$13)</f>
        <v>183.00797729696839</v>
      </c>
      <c r="J60" s="31">
        <v>2036</v>
      </c>
      <c r="K60" s="7">
        <f t="shared" si="3"/>
        <v>47.564957193725533</v>
      </c>
      <c r="L60" s="7">
        <f t="shared" si="3"/>
        <v>11.480321481287293</v>
      </c>
      <c r="M60" s="7">
        <f t="shared" si="3"/>
        <v>-31.846317411733363</v>
      </c>
      <c r="N60" s="7">
        <f t="shared" si="3"/>
        <v>-6.2675380897116293</v>
      </c>
      <c r="O60" s="7">
        <f t="shared" si="3"/>
        <v>43.712096410799163</v>
      </c>
      <c r="P60" s="7">
        <f t="shared" si="3"/>
        <v>-14.905995338353108</v>
      </c>
      <c r="Q60" s="7">
        <f t="shared" si="3"/>
        <v>13.769152871159633</v>
      </c>
      <c r="S60" s="31">
        <v>2036</v>
      </c>
      <c r="T60" s="12"/>
      <c r="U60" s="12"/>
      <c r="V60" s="12"/>
      <c r="W60" s="12"/>
      <c r="X60" s="12"/>
      <c r="Y60" s="12"/>
      <c r="Z60" s="12"/>
      <c r="AC60" s="31">
        <v>2036</v>
      </c>
      <c r="AD60" s="7">
        <f t="shared" si="4"/>
        <v>0.67766766515385135</v>
      </c>
      <c r="AE60" s="7">
        <f t="shared" si="4"/>
        <v>0.89701930054790568</v>
      </c>
      <c r="AF60" s="7">
        <f t="shared" si="4"/>
        <v>1.4672721443993699</v>
      </c>
      <c r="AG60" s="7">
        <f t="shared" si="4"/>
        <v>1.0668662484904143</v>
      </c>
      <c r="AH60" s="7">
        <f t="shared" si="4"/>
        <v>0.69583564986868818</v>
      </c>
      <c r="AI60" s="7">
        <f t="shared" si="4"/>
        <v>1.175170923000072</v>
      </c>
      <c r="AJ60" s="7">
        <f t="shared" si="4"/>
        <v>0.87897288040148447</v>
      </c>
    </row>
    <row r="61" spans="1:36" x14ac:dyDescent="0.3">
      <c r="A61" s="31">
        <v>2037</v>
      </c>
      <c r="B61" s="12">
        <f>$B$12*('[2] Oregrades,prod. of 6 EIregions'!T49/100)^($B$13)</f>
        <v>222.99417762348111</v>
      </c>
      <c r="C61" s="12">
        <f>$B$12*('[2] Oregrades,prod. of 6 EIregions'!U49/100)^($B$13)</f>
        <v>173.73107651756283</v>
      </c>
      <c r="D61" s="12">
        <f>$B$12*('[2] Oregrades,prod. of 6 EIregions'!V49/100)^($B$13)</f>
        <v>134.99846378763166</v>
      </c>
      <c r="E61" s="12">
        <f>$B$12*('[2] Oregrades,prod. of 6 EIregions'!W49/100)^($B$13)</f>
        <v>220.74971707110711</v>
      </c>
      <c r="F61" s="12">
        <f>$B$12*('[2] Oregrades,prod. of 6 EIregions'!X49/100)^($B$13)</f>
        <v>163.24341795811995</v>
      </c>
      <c r="G61" s="12">
        <f>$B$12*('[2] Oregrades,prod. of 6 EIregions'!Y49/100)^($B$13)</f>
        <v>112.92167589581986</v>
      </c>
      <c r="H61" s="12">
        <f>$B$12*('[2] Oregrades,prod. of 6 EIregions'!Z49/100)^($B$13)</f>
        <v>183.59834350824943</v>
      </c>
      <c r="J61" s="31">
        <v>2037</v>
      </c>
      <c r="K61" s="7">
        <f t="shared" si="3"/>
        <v>47.955934678757338</v>
      </c>
      <c r="L61" s="7">
        <f t="shared" si="3"/>
        <v>11.930690190267409</v>
      </c>
      <c r="M61" s="7">
        <f t="shared" si="3"/>
        <v>-32.284016542665505</v>
      </c>
      <c r="N61" s="7">
        <f t="shared" si="3"/>
        <v>-7.0814799839856972</v>
      </c>
      <c r="O61" s="7">
        <f t="shared" si="3"/>
        <v>43.712096410799163</v>
      </c>
      <c r="P61" s="7">
        <f t="shared" si="3"/>
        <v>-14.583663980912659</v>
      </c>
      <c r="Q61" s="7">
        <f t="shared" si="3"/>
        <v>14.136161264636439</v>
      </c>
      <c r="S61" s="31">
        <v>2037</v>
      </c>
      <c r="T61" s="12"/>
      <c r="U61" s="12"/>
      <c r="V61" s="12"/>
      <c r="W61" s="12"/>
      <c r="X61" s="12"/>
      <c r="Y61" s="12"/>
      <c r="Z61" s="12"/>
      <c r="AC61" s="31">
        <v>2037</v>
      </c>
      <c r="AD61" s="7">
        <f t="shared" si="4"/>
        <v>0.67587691035929376</v>
      </c>
      <c r="AE61" s="7">
        <f t="shared" si="4"/>
        <v>0.89341001855713742</v>
      </c>
      <c r="AF61" s="7">
        <f t="shared" si="4"/>
        <v>1.4767562234846157</v>
      </c>
      <c r="AG61" s="7">
        <f t="shared" si="4"/>
        <v>1.076211717349407</v>
      </c>
      <c r="AH61" s="7">
        <f t="shared" si="4"/>
        <v>0.69583564986868818</v>
      </c>
      <c r="AI61" s="7">
        <f t="shared" si="4"/>
        <v>1.1707362392324316</v>
      </c>
      <c r="AJ61" s="7">
        <f t="shared" si="4"/>
        <v>0.87614651563530077</v>
      </c>
    </row>
    <row r="62" spans="1:36" x14ac:dyDescent="0.3">
      <c r="A62" s="31">
        <v>2038</v>
      </c>
      <c r="B62" s="12">
        <f>$B$12*('[2] Oregrades,prod. of 6 EIregions'!T50/100)^($B$13)</f>
        <v>223.10049615949882</v>
      </c>
      <c r="C62" s="12">
        <f>$B$12*('[2] Oregrades,prod. of 6 EIregions'!U50/100)^($B$13)</f>
        <v>209.60071981149761</v>
      </c>
      <c r="D62" s="12">
        <f>$B$12*('[2] Oregrades,prod. of 6 EIregions'!V50/100)^($B$13)</f>
        <v>138.09290219460769</v>
      </c>
      <c r="E62" s="12">
        <f>$B$12*('[2] Oregrades,prod. of 6 EIregions'!W50/100)^($B$13)</f>
        <v>217.54046044726431</v>
      </c>
      <c r="F62" s="12">
        <f>$B$12*('[2] Oregrades,prod. of 6 EIregions'!X50/100)^($B$13)</f>
        <v>163.24341795811995</v>
      </c>
      <c r="G62" s="12">
        <f>$B$12*('[2] Oregrades,prod. of 6 EIregions'!Y50/100)^($B$13)</f>
        <v>113.42311430112061</v>
      </c>
      <c r="H62" s="12">
        <f>$B$12*('[2] Oregrades,prod. of 6 EIregions'!Z50/100)^($B$13)</f>
        <v>191.8253742767007</v>
      </c>
      <c r="J62" s="31">
        <v>2038</v>
      </c>
      <c r="K62" s="7">
        <f t="shared" si="3"/>
        <v>48.026476692624342</v>
      </c>
      <c r="L62" s="7">
        <f t="shared" si="3"/>
        <v>35.040625449103736</v>
      </c>
      <c r="M62" s="7">
        <f t="shared" si="3"/>
        <v>-30.731828954026245</v>
      </c>
      <c r="N62" s="7">
        <f t="shared" si="3"/>
        <v>-8.4323282649962188</v>
      </c>
      <c r="O62" s="7">
        <f t="shared" si="3"/>
        <v>43.712096410799163</v>
      </c>
      <c r="P62" s="7">
        <f t="shared" si="3"/>
        <v>-14.204365400899029</v>
      </c>
      <c r="Q62" s="7">
        <f t="shared" si="3"/>
        <v>19.250595810037929</v>
      </c>
      <c r="S62" s="31">
        <v>2038</v>
      </c>
      <c r="T62" s="12"/>
      <c r="U62" s="12"/>
      <c r="V62" s="12"/>
      <c r="W62" s="12"/>
      <c r="X62" s="12"/>
      <c r="Y62" s="12"/>
      <c r="Z62" s="12"/>
      <c r="AC62" s="31">
        <v>2038</v>
      </c>
      <c r="AD62" s="7">
        <f t="shared" si="4"/>
        <v>0.67555482123410338</v>
      </c>
      <c r="AE62" s="7">
        <f t="shared" si="4"/>
        <v>0.74051789724337136</v>
      </c>
      <c r="AF62" s="7">
        <f t="shared" si="4"/>
        <v>1.4436645069440237</v>
      </c>
      <c r="AG62" s="7">
        <f t="shared" si="4"/>
        <v>1.0920884860914595</v>
      </c>
      <c r="AH62" s="7">
        <f t="shared" si="4"/>
        <v>0.69583564986868818</v>
      </c>
      <c r="AI62" s="7">
        <f t="shared" si="4"/>
        <v>1.1655604678171805</v>
      </c>
      <c r="AJ62" s="7">
        <f t="shared" si="4"/>
        <v>0.8385702337227442</v>
      </c>
    </row>
    <row r="63" spans="1:36" x14ac:dyDescent="0.3">
      <c r="A63" s="31">
        <v>2039</v>
      </c>
      <c r="B63" s="12">
        <f>$B$12*('[2] Oregrades,prod. of 6 EIregions'!T51/100)^($B$13)</f>
        <v>225.09302305572166</v>
      </c>
      <c r="C63" s="12">
        <f>$B$12*('[2] Oregrades,prod. of 6 EIregions'!U51/100)^($B$13)</f>
        <v>208.85402045407412</v>
      </c>
      <c r="D63" s="12">
        <f>$B$12*('[2] Oregrades,prod. of 6 EIregions'!V51/100)^($B$13)</f>
        <v>137.27801123756652</v>
      </c>
      <c r="E63" s="12">
        <f>$B$12*('[2] Oregrades,prod. of 6 EIregions'!W51/100)^($B$13)</f>
        <v>216.77556277523783</v>
      </c>
      <c r="F63" s="12">
        <f>$B$12*('[2] Oregrades,prod. of 6 EIregions'!X51/100)^($B$13)</f>
        <v>163.24341795811995</v>
      </c>
      <c r="G63" s="12">
        <f>$B$12*('[2] Oregrades,prod. of 6 EIregions'!Y51/100)^($B$13)</f>
        <v>113.73023476799865</v>
      </c>
      <c r="H63" s="12">
        <f>$B$12*('[2] Oregrades,prod. of 6 EIregions'!Z51/100)^($B$13)</f>
        <v>192.8473654196236</v>
      </c>
      <c r="J63" s="31">
        <v>2039</v>
      </c>
      <c r="K63" s="7">
        <f t="shared" si="3"/>
        <v>49.34851201410698</v>
      </c>
      <c r="L63" s="7">
        <f t="shared" si="3"/>
        <v>34.559545287071863</v>
      </c>
      <c r="M63" s="7">
        <f t="shared" si="3"/>
        <v>-31.140582809576319</v>
      </c>
      <c r="N63" s="7">
        <f t="shared" si="3"/>
        <v>-8.7542908957591887</v>
      </c>
      <c r="O63" s="7">
        <f t="shared" si="3"/>
        <v>43.712096410799163</v>
      </c>
      <c r="P63" s="7">
        <f t="shared" si="3"/>
        <v>-13.972053005700459</v>
      </c>
      <c r="Q63" s="7">
        <f t="shared" si="3"/>
        <v>19.885929134243202</v>
      </c>
      <c r="S63" s="31">
        <v>2039</v>
      </c>
      <c r="T63" s="12"/>
      <c r="U63" s="12"/>
      <c r="V63" s="12"/>
      <c r="W63" s="12"/>
      <c r="X63" s="12"/>
      <c r="Y63" s="12"/>
      <c r="Z63" s="12"/>
      <c r="AC63" s="31">
        <v>2039</v>
      </c>
      <c r="AD63" s="7">
        <f t="shared" si="4"/>
        <v>0.66957479958390431</v>
      </c>
      <c r="AE63" s="7">
        <f t="shared" si="4"/>
        <v>0.7431654126554762</v>
      </c>
      <c r="AF63" s="7">
        <f t="shared" si="4"/>
        <v>1.4522341907637735</v>
      </c>
      <c r="AG63" s="7">
        <f t="shared" si="4"/>
        <v>1.0959419460016264</v>
      </c>
      <c r="AH63" s="7">
        <f t="shared" si="4"/>
        <v>0.69583564986868818</v>
      </c>
      <c r="AI63" s="7">
        <f t="shared" si="4"/>
        <v>1.162412954090678</v>
      </c>
      <c r="AJ63" s="7">
        <f t="shared" si="4"/>
        <v>0.83412624585846284</v>
      </c>
    </row>
    <row r="64" spans="1:36" x14ac:dyDescent="0.3">
      <c r="A64" s="31">
        <v>2040</v>
      </c>
      <c r="B64" s="12">
        <f>$B$12*('[2] Oregrades,prod. of 6 EIregions'!T52/100)^($B$13)</f>
        <v>225.32030261535488</v>
      </c>
      <c r="C64" s="12">
        <f>$B$12*('[2] Oregrades,prod. of 6 EIregions'!U52/100)^($B$13)</f>
        <v>207.91307231662333</v>
      </c>
      <c r="D64" s="12">
        <f>$B$12*('[2] Oregrades,prod. of 6 EIregions'!V52/100)^($B$13)</f>
        <v>136.60210758052216</v>
      </c>
      <c r="E64" s="12">
        <f>$B$12*('[2] Oregrades,prod. of 6 EIregions'!W52/100)^($B$13)</f>
        <v>216.2427531591286</v>
      </c>
      <c r="F64" s="12">
        <f>$B$12*('[2] Oregrades,prod. of 6 EIregions'!X52/100)^($B$13)</f>
        <v>163.24341795811995</v>
      </c>
      <c r="G64" s="12">
        <f>$B$12*('[2] Oregrades,prod. of 6 EIregions'!Y52/100)^($B$13)</f>
        <v>114.20869343058604</v>
      </c>
      <c r="H64" s="12">
        <f>$B$12*('[2] Oregrades,prod. of 6 EIregions'!Z52/100)^($B$13)</f>
        <v>193.51696603121351</v>
      </c>
      <c r="J64" s="31">
        <v>2040</v>
      </c>
      <c r="K64" s="7">
        <f t="shared" si="3"/>
        <v>49.499311286255185</v>
      </c>
      <c r="L64" s="7">
        <f t="shared" si="3"/>
        <v>33.953315379508574</v>
      </c>
      <c r="M64" s="7">
        <f t="shared" si="3"/>
        <v>-31.479619859147252</v>
      </c>
      <c r="N64" s="7">
        <f t="shared" si="3"/>
        <v>-8.9785624447153474</v>
      </c>
      <c r="O64" s="7">
        <f t="shared" si="3"/>
        <v>43.712096410799163</v>
      </c>
      <c r="P64" s="7">
        <f t="shared" si="3"/>
        <v>-13.610136787484644</v>
      </c>
      <c r="Q64" s="7">
        <f t="shared" si="3"/>
        <v>20.302194564131963</v>
      </c>
      <c r="S64" s="31">
        <v>2040</v>
      </c>
      <c r="T64" s="12">
        <f>100*(B64-B59)/B59</f>
        <v>1.3683478983208082</v>
      </c>
      <c r="U64" s="12">
        <f t="shared" ref="U64:Z64" si="10">100*(C64-C59)/C59</f>
        <v>20.663938312988289</v>
      </c>
      <c r="V64" s="12">
        <f t="shared" si="10"/>
        <v>3.0245642232050782</v>
      </c>
      <c r="W64" s="12">
        <f t="shared" si="10"/>
        <v>34.363676018550919</v>
      </c>
      <c r="X64" s="12">
        <f t="shared" si="10"/>
        <v>0</v>
      </c>
      <c r="Y64" s="12">
        <f t="shared" si="10"/>
        <v>1.8937589470466767</v>
      </c>
      <c r="Z64" s="12">
        <f t="shared" si="10"/>
        <v>8.9284651201854963</v>
      </c>
      <c r="AC64" s="31">
        <v>2040</v>
      </c>
      <c r="AD64" s="7">
        <f t="shared" si="4"/>
        <v>0.668899402543227</v>
      </c>
      <c r="AE64" s="7">
        <f t="shared" si="4"/>
        <v>0.74652874187313645</v>
      </c>
      <c r="AF64" s="7">
        <f t="shared" si="4"/>
        <v>1.4594198075731148</v>
      </c>
      <c r="AG64" s="7">
        <f t="shared" si="4"/>
        <v>1.0986422834649467</v>
      </c>
      <c r="AH64" s="7">
        <f t="shared" si="4"/>
        <v>0.69583564986868818</v>
      </c>
      <c r="AI64" s="7">
        <f t="shared" si="4"/>
        <v>1.1575432149256248</v>
      </c>
      <c r="AJ64" s="7">
        <f t="shared" si="4"/>
        <v>0.83124003150824444</v>
      </c>
    </row>
    <row r="65" spans="1:36" x14ac:dyDescent="0.3">
      <c r="A65" s="31">
        <v>2041</v>
      </c>
      <c r="B65" s="12">
        <f>$B$12*('[2] Oregrades,prod. of 6 EIregions'!T53/100)^($B$13)</f>
        <v>225.56420568707895</v>
      </c>
      <c r="C65" s="12">
        <f>$B$12*('[2] Oregrades,prod. of 6 EIregions'!U53/100)^($B$13)</f>
        <v>206.83326787820317</v>
      </c>
      <c r="D65" s="12">
        <f>$B$12*('[2] Oregrades,prod. of 6 EIregions'!V53/100)^($B$13)</f>
        <v>136.94703134070562</v>
      </c>
      <c r="E65" s="12">
        <f>$B$12*('[2] Oregrades,prod. of 6 EIregions'!W53/100)^($B$13)</f>
        <v>214.61031054746991</v>
      </c>
      <c r="F65" s="12">
        <f>$B$12*('[2] Oregrades,prod. of 6 EIregions'!X53/100)^($B$13)</f>
        <v>163.24341795811995</v>
      </c>
      <c r="G65" s="12">
        <f>$B$12*('[2] Oregrades,prod. of 6 EIregions'!Y53/100)^($B$13)</f>
        <v>119.78071448191766</v>
      </c>
      <c r="H65" s="12">
        <f>$B$12*('[2] Oregrades,prod. of 6 EIregions'!Z53/100)^($B$13)</f>
        <v>195.05926181862679</v>
      </c>
      <c r="J65" s="31">
        <v>2041</v>
      </c>
      <c r="K65" s="7">
        <f t="shared" si="3"/>
        <v>49.661140206330785</v>
      </c>
      <c r="L65" s="7">
        <f t="shared" si="3"/>
        <v>33.257623748019356</v>
      </c>
      <c r="M65" s="7">
        <f t="shared" si="3"/>
        <v>-31.306604174499402</v>
      </c>
      <c r="N65" s="7">
        <f t="shared" si="3"/>
        <v>-9.6656942494530291</v>
      </c>
      <c r="O65" s="7">
        <f t="shared" si="3"/>
        <v>43.712096410799163</v>
      </c>
      <c r="P65" s="7">
        <f t="shared" si="3"/>
        <v>-9.3953426069141432</v>
      </c>
      <c r="Q65" s="7">
        <f t="shared" si="3"/>
        <v>21.260981649822973</v>
      </c>
      <c r="S65" s="31">
        <v>2041</v>
      </c>
      <c r="T65" s="12"/>
      <c r="U65" s="12"/>
      <c r="V65" s="12"/>
      <c r="W65" s="12"/>
      <c r="X65" s="12"/>
      <c r="Y65" s="12"/>
      <c r="Z65" s="12"/>
      <c r="AC65" s="31">
        <v>2041</v>
      </c>
      <c r="AD65" s="7">
        <f t="shared" si="4"/>
        <v>0.66817612014805372</v>
      </c>
      <c r="AE65" s="7">
        <f t="shared" si="4"/>
        <v>0.75042610837105173</v>
      </c>
      <c r="AF65" s="7">
        <f t="shared" si="4"/>
        <v>1.45574401728554</v>
      </c>
      <c r="AG65" s="7">
        <f t="shared" si="4"/>
        <v>1.106999153523627</v>
      </c>
      <c r="AH65" s="7">
        <f t="shared" si="4"/>
        <v>0.69583564986868818</v>
      </c>
      <c r="AI65" s="7">
        <f t="shared" si="4"/>
        <v>1.1036960226685997</v>
      </c>
      <c r="AJ65" s="7">
        <f t="shared" si="4"/>
        <v>0.82466757764488197</v>
      </c>
    </row>
    <row r="66" spans="1:36" x14ac:dyDescent="0.3">
      <c r="A66" s="31">
        <v>2042</v>
      </c>
      <c r="B66" s="12">
        <f>$B$12*('[2] Oregrades,prod. of 6 EIregions'!T54/100)^($B$13)</f>
        <v>225.79310840602579</v>
      </c>
      <c r="C66" s="12">
        <f>$B$12*('[2] Oregrades,prod. of 6 EIregions'!U54/100)^($B$13)</f>
        <v>205.82420859460345</v>
      </c>
      <c r="D66" s="12">
        <f>$B$12*('[2] Oregrades,prod. of 6 EIregions'!V54/100)^($B$13)</f>
        <v>138.86252349456151</v>
      </c>
      <c r="E66" s="12">
        <f>$B$12*('[2] Oregrades,prod. of 6 EIregions'!W54/100)^($B$13)</f>
        <v>213.70222695800942</v>
      </c>
      <c r="F66" s="12">
        <f>$B$12*('[2] Oregrades,prod. of 6 EIregions'!X54/100)^($B$13)</f>
        <v>163.24341795811995</v>
      </c>
      <c r="G66" s="12">
        <f>$B$12*('[2] Oregrades,prod. of 6 EIregions'!Y54/100)^($B$13)</f>
        <v>120.37386534760384</v>
      </c>
      <c r="H66" s="12">
        <f>$B$12*('[2] Oregrades,prod. of 6 EIregions'!Z54/100)^($B$13)</f>
        <v>195.88610986253431</v>
      </c>
      <c r="J66" s="31">
        <v>2042</v>
      </c>
      <c r="K66" s="7">
        <f t="shared" si="3"/>
        <v>49.813016439572507</v>
      </c>
      <c r="L66" s="7">
        <f t="shared" si="3"/>
        <v>32.607511492226152</v>
      </c>
      <c r="M66" s="7">
        <f t="shared" si="3"/>
        <v>-30.345782611320672</v>
      </c>
      <c r="N66" s="7">
        <f t="shared" si="3"/>
        <v>-10.047927052751795</v>
      </c>
      <c r="O66" s="7">
        <f t="shared" si="3"/>
        <v>43.712096410799163</v>
      </c>
      <c r="P66" s="7">
        <f t="shared" si="3"/>
        <v>-8.9466707885804659</v>
      </c>
      <c r="Q66" s="7">
        <f t="shared" si="3"/>
        <v>21.775001873957169</v>
      </c>
      <c r="S66" s="31">
        <v>2042</v>
      </c>
      <c r="T66" s="12"/>
      <c r="U66" s="12"/>
      <c r="V66" s="12"/>
      <c r="W66" s="12"/>
      <c r="X66" s="12"/>
      <c r="Y66" s="12"/>
      <c r="Z66" s="12"/>
      <c r="AC66" s="31">
        <v>2042</v>
      </c>
      <c r="AD66" s="7">
        <f t="shared" si="4"/>
        <v>0.66749874194232839</v>
      </c>
      <c r="AE66" s="7">
        <f t="shared" si="4"/>
        <v>0.75410509461119246</v>
      </c>
      <c r="AF66" s="7">
        <f t="shared" si="4"/>
        <v>1.4356632483857708</v>
      </c>
      <c r="AG66" s="7">
        <f t="shared" si="4"/>
        <v>1.1117031183777648</v>
      </c>
      <c r="AH66" s="7">
        <f t="shared" si="4"/>
        <v>0.69583564986868818</v>
      </c>
      <c r="AI66" s="7">
        <f t="shared" si="4"/>
        <v>1.0982574812592181</v>
      </c>
      <c r="AJ66" s="7">
        <f t="shared" si="4"/>
        <v>0.82118660202119875</v>
      </c>
    </row>
    <row r="67" spans="1:36" x14ac:dyDescent="0.3">
      <c r="A67" s="31">
        <v>2043</v>
      </c>
      <c r="B67" s="12">
        <f>$B$12*('[2] Oregrades,prod. of 6 EIregions'!T55/100)^($B$13)</f>
        <v>225.84906519079769</v>
      </c>
      <c r="C67" s="12">
        <f>$B$12*('[2] Oregrades,prod. of 6 EIregions'!U55/100)^($B$13)</f>
        <v>204.89193871030994</v>
      </c>
      <c r="D67" s="12">
        <f>$B$12*('[2] Oregrades,prod. of 6 EIregions'!V55/100)^($B$13)</f>
        <v>146.55914579493387</v>
      </c>
      <c r="E67" s="12">
        <f>$B$12*('[2] Oregrades,prod. of 6 EIregions'!W55/100)^($B$13)</f>
        <v>210.56786266894423</v>
      </c>
      <c r="F67" s="12">
        <f>$B$12*('[2] Oregrades,prod. of 6 EIregions'!X55/100)^($B$13)</f>
        <v>163.24341795811995</v>
      </c>
      <c r="G67" s="12">
        <f>$B$12*('[2] Oregrades,prod. of 6 EIregions'!Y55/100)^($B$13)</f>
        <v>120.97996408947608</v>
      </c>
      <c r="H67" s="12">
        <f>$B$12*('[2] Oregrades,prod. of 6 EIregions'!Z55/100)^($B$13)</f>
        <v>197.34989164505419</v>
      </c>
      <c r="J67" s="31">
        <v>2043</v>
      </c>
      <c r="K67" s="7">
        <f t="shared" si="3"/>
        <v>49.850143590069337</v>
      </c>
      <c r="L67" s="7">
        <f t="shared" si="3"/>
        <v>32.006872771254287</v>
      </c>
      <c r="M67" s="7">
        <f t="shared" si="3"/>
        <v>-26.485113876680479</v>
      </c>
      <c r="N67" s="7">
        <f t="shared" si="3"/>
        <v>-11.367251465915915</v>
      </c>
      <c r="O67" s="7">
        <f t="shared" si="3"/>
        <v>43.712096410799163</v>
      </c>
      <c r="P67" s="7">
        <f t="shared" si="3"/>
        <v>-8.4882049237604242</v>
      </c>
      <c r="Q67" s="7">
        <f t="shared" si="3"/>
        <v>22.684979765878719</v>
      </c>
      <c r="S67" s="31">
        <v>2043</v>
      </c>
      <c r="T67" s="12"/>
      <c r="U67" s="12"/>
      <c r="V67" s="12"/>
      <c r="W67" s="12"/>
      <c r="X67" s="12"/>
      <c r="Y67" s="12"/>
      <c r="Z67" s="12"/>
      <c r="AC67" s="31">
        <v>2043</v>
      </c>
      <c r="AD67" s="7">
        <f t="shared" si="4"/>
        <v>0.66733336121158748</v>
      </c>
      <c r="AE67" s="7">
        <f t="shared" si="4"/>
        <v>0.7575363153499074</v>
      </c>
      <c r="AF67" s="7">
        <f t="shared" si="4"/>
        <v>1.3602687193482461</v>
      </c>
      <c r="AG67" s="7">
        <f t="shared" si="4"/>
        <v>1.1282511447960411</v>
      </c>
      <c r="AH67" s="7">
        <f t="shared" si="4"/>
        <v>0.69583564986868818</v>
      </c>
      <c r="AI67" s="7">
        <f t="shared" si="4"/>
        <v>1.0927553100306775</v>
      </c>
      <c r="AJ67" s="7">
        <f t="shared" si="4"/>
        <v>0.81509570438721402</v>
      </c>
    </row>
    <row r="68" spans="1:36" x14ac:dyDescent="0.3">
      <c r="A68" s="31">
        <v>2044</v>
      </c>
      <c r="B68" s="12">
        <f>$B$12*('[2] Oregrades,prod. of 6 EIregions'!T56/100)^($B$13)</f>
        <v>227.01221089122564</v>
      </c>
      <c r="C68" s="12">
        <f>$B$12*('[2] Oregrades,prod. of 6 EIregions'!U56/100)^($B$13)</f>
        <v>204.00832909388532</v>
      </c>
      <c r="D68" s="12">
        <f>$B$12*('[2] Oregrades,prod. of 6 EIregions'!V56/100)^($B$13)</f>
        <v>150.23227000110327</v>
      </c>
      <c r="E68" s="12">
        <f>$B$12*('[2] Oregrades,prod. of 6 EIregions'!W56/100)^($B$13)</f>
        <v>244.13333667120071</v>
      </c>
      <c r="F68" s="12">
        <f>$B$12*('[2] Oregrades,prod. of 6 EIregions'!X56/100)^($B$13)</f>
        <v>163.24341795811995</v>
      </c>
      <c r="G68" s="12">
        <f>$B$12*('[2] Oregrades,prod. of 6 EIregions'!Y56/100)^($B$13)</f>
        <v>121.40252087889006</v>
      </c>
      <c r="H68" s="12">
        <f>$B$12*('[2] Oregrades,prod. of 6 EIregions'!Z56/100)^($B$13)</f>
        <v>200.04166305953171</v>
      </c>
      <c r="J68" s="31">
        <v>2044</v>
      </c>
      <c r="K68" s="7">
        <f t="shared" si="3"/>
        <v>50.621887099736078</v>
      </c>
      <c r="L68" s="7">
        <f t="shared" si="3"/>
        <v>31.437584672615433</v>
      </c>
      <c r="M68" s="7">
        <f t="shared" si="3"/>
        <v>-24.642654258969696</v>
      </c>
      <c r="N68" s="7">
        <f t="shared" si="3"/>
        <v>2.7612113439414672</v>
      </c>
      <c r="O68" s="7">
        <f t="shared" si="3"/>
        <v>43.712096410799163</v>
      </c>
      <c r="P68" s="7">
        <f t="shared" si="3"/>
        <v>-8.1685740608158284</v>
      </c>
      <c r="Q68" s="7">
        <f t="shared" si="3"/>
        <v>24.358352468375578</v>
      </c>
      <c r="S68" s="31">
        <v>2044</v>
      </c>
      <c r="T68" s="12"/>
      <c r="U68" s="12"/>
      <c r="V68" s="12"/>
      <c r="W68" s="12"/>
      <c r="X68" s="12"/>
      <c r="Y68" s="12"/>
      <c r="Z68" s="12"/>
      <c r="AC68" s="31">
        <v>2044</v>
      </c>
      <c r="AD68" s="7">
        <f t="shared" si="4"/>
        <v>0.6639141357575995</v>
      </c>
      <c r="AE68" s="7">
        <f t="shared" si="4"/>
        <v>0.76081738909825425</v>
      </c>
      <c r="AF68" s="7">
        <f t="shared" si="4"/>
        <v>1.3270106453013293</v>
      </c>
      <c r="AG68" s="7">
        <f t="shared" si="4"/>
        <v>0.97312982877654386</v>
      </c>
      <c r="AH68" s="7">
        <f t="shared" si="4"/>
        <v>0.69583564986868818</v>
      </c>
      <c r="AI68" s="7">
        <f t="shared" si="4"/>
        <v>1.0889518373179297</v>
      </c>
      <c r="AJ68" s="7">
        <f t="shared" si="4"/>
        <v>0.8041277325978573</v>
      </c>
    </row>
    <row r="69" spans="1:36" x14ac:dyDescent="0.3">
      <c r="A69" s="31">
        <v>2045</v>
      </c>
      <c r="B69" s="12">
        <f>$B$12*('[2] Oregrades,prod. of 6 EIregions'!T57/100)^($B$13)</f>
        <v>226.99804765090434</v>
      </c>
      <c r="C69" s="12">
        <f>$B$12*('[2] Oregrades,prod. of 6 EIregions'!U57/100)^($B$13)</f>
        <v>203.24701101155563</v>
      </c>
      <c r="D69" s="12">
        <f>$B$12*('[2] Oregrades,prod. of 6 EIregions'!V57/100)^($B$13)</f>
        <v>159.83113138946351</v>
      </c>
      <c r="E69" s="12">
        <f>$B$12*('[2] Oregrades,prod. of 6 EIregions'!W57/100)^($B$13)</f>
        <v>242.85386902168915</v>
      </c>
      <c r="F69" s="12">
        <f>$B$12*('[2] Oregrades,prod. of 6 EIregions'!X57/100)^($B$13)</f>
        <v>163.24341795811995</v>
      </c>
      <c r="G69" s="12">
        <f>$B$12*('[2] Oregrades,prod. of 6 EIregions'!Y57/100)^($B$13)</f>
        <v>121.89827712807147</v>
      </c>
      <c r="H69" s="12">
        <f>$B$12*('[2] Oregrades,prod. of 6 EIregions'!Z57/100)^($B$13)</f>
        <v>201.3642921577021</v>
      </c>
      <c r="J69" s="31">
        <v>2045</v>
      </c>
      <c r="K69" s="7">
        <f t="shared" si="3"/>
        <v>50.612489834380767</v>
      </c>
      <c r="L69" s="7">
        <f t="shared" si="3"/>
        <v>30.947086023107104</v>
      </c>
      <c r="M69" s="7">
        <f t="shared" si="3"/>
        <v>-19.827811773013945</v>
      </c>
      <c r="N69" s="7">
        <f t="shared" si="3"/>
        <v>2.2226546382824184</v>
      </c>
      <c r="O69" s="7">
        <f t="shared" si="3"/>
        <v>43.712096410799163</v>
      </c>
      <c r="P69" s="7">
        <f t="shared" si="3"/>
        <v>-7.7935735834698345</v>
      </c>
      <c r="Q69" s="7">
        <f t="shared" si="3"/>
        <v>25.180581063457058</v>
      </c>
      <c r="S69" s="31">
        <v>2045</v>
      </c>
      <c r="T69" s="12">
        <f>100*(B69-B64)/B64</f>
        <v>0.74460446576514161</v>
      </c>
      <c r="U69" s="12">
        <f t="shared" ref="U69:Z69" si="11">100*(C69-C64)/C64</f>
        <v>-2.2442366192164789</v>
      </c>
      <c r="V69" s="12">
        <f t="shared" si="11"/>
        <v>17.004879514943539</v>
      </c>
      <c r="W69" s="12">
        <f t="shared" si="11"/>
        <v>12.306130713651237</v>
      </c>
      <c r="X69" s="12">
        <f t="shared" si="11"/>
        <v>0</v>
      </c>
      <c r="Y69" s="12">
        <f t="shared" si="11"/>
        <v>6.7329232709933944</v>
      </c>
      <c r="Z69" s="12">
        <f t="shared" si="11"/>
        <v>4.0551101474083877</v>
      </c>
      <c r="AC69" s="31">
        <v>2045</v>
      </c>
      <c r="AD69" s="7">
        <f t="shared" si="4"/>
        <v>0.66395555979430265</v>
      </c>
      <c r="AE69" s="7">
        <f t="shared" si="4"/>
        <v>0.7636672417617133</v>
      </c>
      <c r="AF69" s="7">
        <f t="shared" si="4"/>
        <v>1.2473153372947339</v>
      </c>
      <c r="AG69" s="7">
        <f t="shared" si="4"/>
        <v>0.97825673138554914</v>
      </c>
      <c r="AH69" s="7">
        <f t="shared" si="4"/>
        <v>0.69583564986868818</v>
      </c>
      <c r="AI69" s="7">
        <f t="shared" si="4"/>
        <v>1.084523106320848</v>
      </c>
      <c r="AJ69" s="7">
        <f t="shared" si="4"/>
        <v>0.79884594839280687</v>
      </c>
    </row>
    <row r="70" spans="1:36" x14ac:dyDescent="0.3">
      <c r="A70" s="31">
        <v>2046</v>
      </c>
      <c r="B70" s="12">
        <f>$B$12*('[2] Oregrades,prod. of 6 EIregions'!T58/100)^($B$13)</f>
        <v>227.04269295992174</v>
      </c>
      <c r="C70" s="12">
        <f>$B$12*('[2] Oregrades,prod. of 6 EIregions'!U58/100)^($B$13)</f>
        <v>202.29895106081491</v>
      </c>
      <c r="D70" s="12">
        <f>$B$12*('[2] Oregrades,prod. of 6 EIregions'!V58/100)^($B$13)</f>
        <v>164.97096189309627</v>
      </c>
      <c r="E70" s="12">
        <f>$B$12*('[2] Oregrades,prod. of 6 EIregions'!W58/100)^($B$13)</f>
        <v>241.47916995115989</v>
      </c>
      <c r="F70" s="12">
        <f>$B$12*('[2] Oregrades,prod. of 6 EIregions'!X58/100)^($B$13)</f>
        <v>163.24341795811995</v>
      </c>
      <c r="G70" s="12">
        <f>$B$12*('[2] Oregrades,prod. of 6 EIregions'!Y58/100)^($B$13)</f>
        <v>122.58780044823553</v>
      </c>
      <c r="H70" s="12">
        <f>$B$12*('[2] Oregrades,prod. of 6 EIregions'!Z58/100)^($B$13)</f>
        <v>201.99052951119202</v>
      </c>
      <c r="J70" s="31">
        <v>2046</v>
      </c>
      <c r="K70" s="7">
        <f t="shared" si="3"/>
        <v>50.64211185633259</v>
      </c>
      <c r="L70" s="7">
        <f t="shared" si="3"/>
        <v>30.336274147907378</v>
      </c>
      <c r="M70" s="7">
        <f t="shared" si="3"/>
        <v>-17.249644084342904</v>
      </c>
      <c r="N70" s="7">
        <f t="shared" si="3"/>
        <v>1.6440128860040957</v>
      </c>
      <c r="O70" s="7">
        <f t="shared" si="3"/>
        <v>43.712096410799163</v>
      </c>
      <c r="P70" s="7">
        <f t="shared" si="3"/>
        <v>-7.2720036090526383</v>
      </c>
      <c r="Q70" s="7">
        <f t="shared" si="3"/>
        <v>25.569889192289136</v>
      </c>
      <c r="S70" s="31">
        <v>2046</v>
      </c>
      <c r="T70" s="12"/>
      <c r="U70" s="12"/>
      <c r="V70" s="12"/>
      <c r="W70" s="12"/>
      <c r="X70" s="12"/>
      <c r="Y70" s="12"/>
      <c r="Z70" s="12"/>
      <c r="AC70" s="31">
        <v>2046</v>
      </c>
      <c r="AD70" s="7">
        <f t="shared" si="4"/>
        <v>0.6638250006437113</v>
      </c>
      <c r="AE70" s="7">
        <f t="shared" si="4"/>
        <v>0.76724611512615926</v>
      </c>
      <c r="AF70" s="7">
        <f t="shared" si="4"/>
        <v>1.2084540168253115</v>
      </c>
      <c r="AG70" s="7">
        <f t="shared" si="4"/>
        <v>0.98382577744300703</v>
      </c>
      <c r="AH70" s="7">
        <f t="shared" si="4"/>
        <v>0.69583564986868818</v>
      </c>
      <c r="AI70" s="7">
        <f t="shared" si="4"/>
        <v>1.0784229563032224</v>
      </c>
      <c r="AJ70" s="7">
        <f t="shared" si="4"/>
        <v>0.79636926211559245</v>
      </c>
    </row>
    <row r="71" spans="1:36" x14ac:dyDescent="0.3">
      <c r="A71" s="31">
        <v>2047</v>
      </c>
      <c r="B71" s="12">
        <f>$B$12*('[2] Oregrades,prod. of 6 EIregions'!T59/100)^($B$13)</f>
        <v>227.23011816623793</v>
      </c>
      <c r="C71" s="12">
        <f>$B$12*('[2] Oregrades,prod. of 6 EIregions'!U59/100)^($B$13)</f>
        <v>201.45189833609908</v>
      </c>
      <c r="D71" s="12">
        <f>$B$12*('[2] Oregrades,prod. of 6 EIregions'!V59/100)^($B$13)</f>
        <v>169.92254015408659</v>
      </c>
      <c r="E71" s="12">
        <f>$B$12*('[2] Oregrades,prod. of 6 EIregions'!W59/100)^($B$13)</f>
        <v>240.16289027128076</v>
      </c>
      <c r="F71" s="12">
        <f>$B$12*('[2] Oregrades,prod. of 6 EIregions'!X59/100)^($B$13)</f>
        <v>163.24341795811995</v>
      </c>
      <c r="G71" s="12">
        <f>$B$12*('[2] Oregrades,prod. of 6 EIregions'!Y59/100)^($B$13)</f>
        <v>123.46702108631499</v>
      </c>
      <c r="H71" s="12">
        <f>$B$12*('[2] Oregrades,prod. of 6 EIregions'!Z59/100)^($B$13)</f>
        <v>202.77626557072821</v>
      </c>
      <c r="J71" s="31">
        <v>2047</v>
      </c>
      <c r="K71" s="7">
        <f t="shared" si="3"/>
        <v>50.766467890550189</v>
      </c>
      <c r="L71" s="7">
        <f t="shared" si="3"/>
        <v>29.790538761898848</v>
      </c>
      <c r="M71" s="7">
        <f t="shared" si="3"/>
        <v>-14.765904772046838</v>
      </c>
      <c r="N71" s="7">
        <f t="shared" si="3"/>
        <v>1.0899611689542168</v>
      </c>
      <c r="O71" s="7">
        <f t="shared" si="3"/>
        <v>43.712096410799163</v>
      </c>
      <c r="P71" s="7">
        <f t="shared" si="3"/>
        <v>-6.6069425845740639</v>
      </c>
      <c r="Q71" s="7">
        <f t="shared" si="3"/>
        <v>26.058351647282002</v>
      </c>
      <c r="S71" s="31">
        <v>2047</v>
      </c>
      <c r="T71" s="12"/>
      <c r="U71" s="12"/>
      <c r="V71" s="12"/>
      <c r="W71" s="12"/>
      <c r="X71" s="12"/>
      <c r="Y71" s="12"/>
      <c r="Z71" s="12"/>
      <c r="AC71" s="31">
        <v>2047</v>
      </c>
      <c r="AD71" s="7">
        <f t="shared" si="4"/>
        <v>0.66327746082501304</v>
      </c>
      <c r="AE71" s="7">
        <f t="shared" si="4"/>
        <v>0.77047218506003978</v>
      </c>
      <c r="AF71" s="7">
        <f t="shared" si="4"/>
        <v>1.1732394147266578</v>
      </c>
      <c r="AG71" s="7">
        <f t="shared" si="4"/>
        <v>0.98921790891646966</v>
      </c>
      <c r="AH71" s="7">
        <f t="shared" si="4"/>
        <v>0.69583564986868818</v>
      </c>
      <c r="AI71" s="7">
        <f t="shared" si="4"/>
        <v>1.070743401783983</v>
      </c>
      <c r="AJ71" s="7">
        <f t="shared" si="4"/>
        <v>0.79328341750656339</v>
      </c>
    </row>
    <row r="72" spans="1:36" x14ac:dyDescent="0.3">
      <c r="A72" s="31">
        <v>2048</v>
      </c>
      <c r="B72" s="12">
        <f>$B$12*('[2] Oregrades,prod. of 6 EIregions'!T60/100)^($B$13)</f>
        <v>227.66167870053891</v>
      </c>
      <c r="C72" s="12">
        <f>$B$12*('[2] Oregrades,prod. of 6 EIregions'!U60/100)^($B$13)</f>
        <v>200.76338708458297</v>
      </c>
      <c r="D72" s="12">
        <f>$B$12*('[2] Oregrades,prod. of 6 EIregions'!V60/100)^($B$13)</f>
        <v>175.19660624867532</v>
      </c>
      <c r="E72" s="12">
        <f>$B$12*('[2] Oregrades,prod. of 6 EIregions'!W60/100)^($B$13)</f>
        <v>239.16453628097244</v>
      </c>
      <c r="F72" s="12">
        <f>$B$12*('[2] Oregrades,prod. of 6 EIregions'!X60/100)^($B$13)</f>
        <v>163.24341795811995</v>
      </c>
      <c r="G72" s="12">
        <f>$B$12*('[2] Oregrades,prod. of 6 EIregions'!Y60/100)^($B$13)</f>
        <v>124.75053599401896</v>
      </c>
      <c r="H72" s="12">
        <f>$B$12*('[2] Oregrades,prod. of 6 EIregions'!Z60/100)^($B$13)</f>
        <v>203.89170835722078</v>
      </c>
      <c r="J72" s="31">
        <v>2048</v>
      </c>
      <c r="K72" s="7">
        <f t="shared" si="3"/>
        <v>51.052806946141047</v>
      </c>
      <c r="L72" s="7">
        <f t="shared" si="3"/>
        <v>29.346947775584017</v>
      </c>
      <c r="M72" s="7">
        <f t="shared" si="3"/>
        <v>-12.120403761191781</v>
      </c>
      <c r="N72" s="7">
        <f t="shared" si="3"/>
        <v>0.66973152398642821</v>
      </c>
      <c r="O72" s="7">
        <f t="shared" si="3"/>
        <v>43.712096410799163</v>
      </c>
      <c r="P72" s="7">
        <f t="shared" si="3"/>
        <v>-5.6360648520907386</v>
      </c>
      <c r="Q72" s="7">
        <f t="shared" si="3"/>
        <v>26.751780331483992</v>
      </c>
      <c r="S72" s="31">
        <v>2048</v>
      </c>
      <c r="T72" s="12"/>
      <c r="U72" s="12"/>
      <c r="V72" s="12"/>
      <c r="W72" s="12"/>
      <c r="X72" s="12"/>
      <c r="Y72" s="12"/>
      <c r="Z72" s="12"/>
      <c r="AC72" s="31">
        <v>2048</v>
      </c>
      <c r="AD72" s="7">
        <f t="shared" si="4"/>
        <v>0.6620201373394915</v>
      </c>
      <c r="AE72" s="7">
        <f t="shared" si="4"/>
        <v>0.77311449338177851</v>
      </c>
      <c r="AF72" s="7">
        <f t="shared" si="4"/>
        <v>1.1379205672299086</v>
      </c>
      <c r="AG72" s="7">
        <f t="shared" si="4"/>
        <v>0.99334724038846911</v>
      </c>
      <c r="AH72" s="7">
        <f t="shared" si="4"/>
        <v>0.69583564986868818</v>
      </c>
      <c r="AI72" s="7">
        <f t="shared" si="4"/>
        <v>1.0597268950606666</v>
      </c>
      <c r="AJ72" s="7">
        <f t="shared" si="4"/>
        <v>0.78894355360120261</v>
      </c>
    </row>
    <row r="73" spans="1:36" x14ac:dyDescent="0.3">
      <c r="A73" s="31">
        <v>2049</v>
      </c>
      <c r="B73" s="12">
        <f>$B$12*('[2] Oregrades,prod. of 6 EIregions'!T61/100)^($B$13)</f>
        <v>227.56107628627393</v>
      </c>
      <c r="C73" s="12">
        <f>$B$12*('[2] Oregrades,prod. of 6 EIregions'!U61/100)^($B$13)</f>
        <v>200.24787388855333</v>
      </c>
      <c r="D73" s="12">
        <f>$B$12*('[2] Oregrades,prod. of 6 EIregions'!V61/100)^($B$13)</f>
        <v>180.53764844137774</v>
      </c>
      <c r="E73" s="12">
        <f>$B$12*('[2] Oregrades,prod. of 6 EIregions'!W61/100)^($B$13)</f>
        <v>238.06883033880669</v>
      </c>
      <c r="F73" s="12">
        <f>$B$12*('[2] Oregrades,prod. of 6 EIregions'!X61/100)^($B$13)</f>
        <v>163.24341795811995</v>
      </c>
      <c r="G73" s="12">
        <f>$B$12*('[2] Oregrades,prod. of 6 EIregions'!Y61/100)^($B$13)</f>
        <v>126.09268386074675</v>
      </c>
      <c r="H73" s="12">
        <f>$B$12*('[2] Oregrades,prod. of 6 EIregions'!Z61/100)^($B$13)</f>
        <v>204.71177608734234</v>
      </c>
      <c r="J73" s="31">
        <v>2049</v>
      </c>
      <c r="K73" s="7">
        <f t="shared" si="3"/>
        <v>50.986057561057777</v>
      </c>
      <c r="L73" s="7">
        <f t="shared" si="3"/>
        <v>29.01481521190906</v>
      </c>
      <c r="M73" s="7">
        <f t="shared" si="3"/>
        <v>-9.4413071654340861</v>
      </c>
      <c r="N73" s="7">
        <f t="shared" si="3"/>
        <v>0.20852425328356713</v>
      </c>
      <c r="O73" s="7">
        <f t="shared" si="3"/>
        <v>43.712096410799163</v>
      </c>
      <c r="P73" s="7">
        <f t="shared" si="3"/>
        <v>-4.6208359134280812</v>
      </c>
      <c r="Q73" s="7">
        <f t="shared" si="3"/>
        <v>27.261585490422554</v>
      </c>
      <c r="S73" s="31">
        <v>2049</v>
      </c>
      <c r="T73" s="12"/>
      <c r="U73" s="12"/>
      <c r="V73" s="12"/>
      <c r="W73" s="12"/>
      <c r="X73" s="12"/>
      <c r="Y73" s="12"/>
      <c r="Z73" s="12"/>
      <c r="AC73" s="31">
        <v>2049</v>
      </c>
      <c r="AD73" s="7">
        <f t="shared" si="4"/>
        <v>0.66231280964178207</v>
      </c>
      <c r="AE73" s="7">
        <f t="shared" si="4"/>
        <v>0.77510478029789276</v>
      </c>
      <c r="AF73" s="7">
        <f t="shared" si="4"/>
        <v>1.1042562217928833</v>
      </c>
      <c r="AG73" s="7">
        <f t="shared" si="4"/>
        <v>0.9979190966553253</v>
      </c>
      <c r="AH73" s="7">
        <f t="shared" si="4"/>
        <v>0.69583564986868818</v>
      </c>
      <c r="AI73" s="7">
        <f t="shared" si="4"/>
        <v>1.0484470162606365</v>
      </c>
      <c r="AJ73" s="7">
        <f t="shared" si="4"/>
        <v>0.78578307518827673</v>
      </c>
    </row>
    <row r="74" spans="1:36" x14ac:dyDescent="0.3">
      <c r="A74" s="31">
        <v>2050</v>
      </c>
      <c r="B74" s="12">
        <f>$B$12*('[2] Oregrades,prod. of 6 EIregions'!T62/100)^($B$13)</f>
        <v>227.45151233527477</v>
      </c>
      <c r="C74" s="12">
        <f>$B$12*('[2] Oregrades,prod. of 6 EIregions'!U62/100)^($B$13)</f>
        <v>204.54650518651627</v>
      </c>
      <c r="D74" s="12">
        <f>$B$12*('[2] Oregrades,prod. of 6 EIregions'!V62/100)^($B$13)</f>
        <v>186.35008774302378</v>
      </c>
      <c r="E74" s="12">
        <f>$B$12*('[2] Oregrades,prod. of 6 EIregions'!W62/100)^($B$13)</f>
        <v>237.03539411794529</v>
      </c>
      <c r="F74" s="12">
        <f>$B$12*('[2] Oregrades,prod. of 6 EIregions'!X62/100)^($B$13)</f>
        <v>163.24341795811995</v>
      </c>
      <c r="G74" s="12">
        <f>$B$12*('[2] Oregrades,prod. of 6 EIregions'!Y62/100)^($B$13)</f>
        <v>127.86828028862207</v>
      </c>
      <c r="H74" s="12">
        <f>$B$12*('[2] Oregrades,prod. of 6 EIregions'!Z62/100)^($B$13)</f>
        <v>206.51897096087887</v>
      </c>
      <c r="J74" s="31">
        <v>2050</v>
      </c>
      <c r="K74" s="7">
        <f t="shared" si="3"/>
        <v>50.913362224569894</v>
      </c>
      <c r="L74" s="7">
        <f t="shared" si="3"/>
        <v>31.784318387156098</v>
      </c>
      <c r="M74" s="7">
        <f t="shared" si="3"/>
        <v>-6.5257551468852331</v>
      </c>
      <c r="N74" s="7">
        <f t="shared" si="3"/>
        <v>-0.22647229143432793</v>
      </c>
      <c r="O74" s="7">
        <f t="shared" si="3"/>
        <v>43.712096410799163</v>
      </c>
      <c r="P74" s="7">
        <f t="shared" si="3"/>
        <v>-3.2777373460846917</v>
      </c>
      <c r="Q74" s="7">
        <f t="shared" si="3"/>
        <v>28.385050340819319</v>
      </c>
      <c r="S74" s="31">
        <v>2050</v>
      </c>
      <c r="T74" s="12">
        <f>100*(B74-B69)/B69</f>
        <v>0.19976589625466953</v>
      </c>
      <c r="U74" s="12">
        <f t="shared" ref="U74:Z74" si="12">100*(C74-C69)/C69</f>
        <v>0.63936693016693846</v>
      </c>
      <c r="V74" s="12">
        <f t="shared" si="12"/>
        <v>16.591859247333382</v>
      </c>
      <c r="W74" s="12">
        <f t="shared" si="12"/>
        <v>-2.3958749050130295</v>
      </c>
      <c r="X74" s="12">
        <f t="shared" si="12"/>
        <v>0</v>
      </c>
      <c r="Y74" s="12">
        <f t="shared" si="12"/>
        <v>4.8975287438051875</v>
      </c>
      <c r="Z74" s="12">
        <f t="shared" si="12"/>
        <v>2.5598772989700671</v>
      </c>
      <c r="AC74" s="31">
        <v>2050</v>
      </c>
      <c r="AD74" s="7">
        <f t="shared" si="4"/>
        <v>0.66263184734558389</v>
      </c>
      <c r="AE74" s="7">
        <f t="shared" si="4"/>
        <v>0.75881562559074678</v>
      </c>
      <c r="AF74" s="7">
        <f t="shared" si="4"/>
        <v>1.0698134032228857</v>
      </c>
      <c r="AG74" s="7">
        <f t="shared" si="4"/>
        <v>1.0022698635262837</v>
      </c>
      <c r="AH74" s="7">
        <f t="shared" si="4"/>
        <v>0.69583564986868818</v>
      </c>
      <c r="AI74" s="7">
        <f t="shared" si="4"/>
        <v>1.0338881376029514</v>
      </c>
      <c r="AJ74" s="7">
        <f t="shared" si="4"/>
        <v>0.77890688779210271</v>
      </c>
    </row>
    <row r="76" spans="1:36" x14ac:dyDescent="0.3">
      <c r="J76" s="20" t="s">
        <v>84</v>
      </c>
      <c r="K76" s="111">
        <f>AVERAGE(K34:K74)</f>
        <v>47.041893619942471</v>
      </c>
      <c r="L76" s="111">
        <f t="shared" ref="L76:P76" si="13">AVERAGE(L34:L74)</f>
        <v>16.912767690423756</v>
      </c>
      <c r="M76" s="111">
        <f t="shared" si="13"/>
        <v>-34.687507560985445</v>
      </c>
      <c r="N76" s="111">
        <f t="shared" si="13"/>
        <v>-22.89756070901533</v>
      </c>
      <c r="O76" s="111">
        <f t="shared" si="13"/>
        <v>30.090668749337599</v>
      </c>
      <c r="P76" s="111">
        <f t="shared" si="13"/>
        <v>-13.179868779448583</v>
      </c>
      <c r="Q76" s="111">
        <f>AVERAGE(Q34:Q74)</f>
        <v>11.151850699047579</v>
      </c>
      <c r="S76" s="20" t="s">
        <v>84</v>
      </c>
      <c r="T76" s="111">
        <f t="shared" ref="T76:Y76" si="14">AVERAGE(T34:T74)</f>
        <v>0.60849512777461634</v>
      </c>
      <c r="U76" s="111">
        <f t="shared" si="14"/>
        <v>2.3457701700971425</v>
      </c>
      <c r="V76" s="111">
        <f t="shared" si="14"/>
        <v>7.933783641774224</v>
      </c>
      <c r="W76" s="111">
        <f t="shared" si="14"/>
        <v>6.3369358645237783</v>
      </c>
      <c r="X76" s="111">
        <f t="shared" si="14"/>
        <v>4.8029073190030109</v>
      </c>
      <c r="Y76" s="111">
        <f t="shared" si="14"/>
        <v>0.594037469288485</v>
      </c>
      <c r="Z76" s="111">
        <f>AVERAGE(Z34:Z74)</f>
        <v>2.7723421524409777</v>
      </c>
      <c r="AC76" s="20" t="s">
        <v>84</v>
      </c>
      <c r="AD76" s="111">
        <f>AVERAGE(AD34:AD74)</f>
        <v>0.68030871257560088</v>
      </c>
      <c r="AE76" s="111">
        <f t="shared" ref="AE76:AI76" si="15">AVERAGE(AE34:AE74)</f>
        <v>0.86153569402179975</v>
      </c>
      <c r="AF76" s="111">
        <f>AVERAGE(AF34:AF74)</f>
        <v>1.5696161556488726</v>
      </c>
      <c r="AG76" s="111">
        <f t="shared" si="15"/>
        <v>1.3398627555608809</v>
      </c>
      <c r="AH76" s="111">
        <f t="shared" si="15"/>
        <v>0.78713024088934247</v>
      </c>
      <c r="AI76" s="111">
        <f t="shared" si="15"/>
        <v>1.154461649964406</v>
      </c>
      <c r="AJ76" s="111">
        <f>AVERAGE(AJ34:AJ74)</f>
        <v>0.90562616496760762</v>
      </c>
    </row>
  </sheetData>
  <mergeCells count="4">
    <mergeCell ref="J15:Q15"/>
    <mergeCell ref="S15:Z15"/>
    <mergeCell ref="AC15:AJ15"/>
    <mergeCell ref="A16:H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E836-2B1F-4494-A092-93C387A08EE3}">
  <dimension ref="A2"/>
  <sheetViews>
    <sheetView zoomScale="70" zoomScaleNormal="70" workbookViewId="0">
      <selection activeCell="A2" sqref="A2:XFD2"/>
    </sheetView>
  </sheetViews>
  <sheetFormatPr defaultRowHeight="14.4" x14ac:dyDescent="0.3"/>
  <sheetData>
    <row r="2" spans="1:1" x14ac:dyDescent="0.3">
      <c r="A2" t="s">
        <v>3014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Mudd2018_cop</vt:lpstr>
      <vt:lpstr>Mudd2014_ni</vt:lpstr>
      <vt:lpstr>Harppecht_2021</vt:lpstr>
      <vt:lpstr>V1 ore grade decline - Ni,Zn,Pb</vt:lpstr>
      <vt:lpstr>V3 Eff. improvement. - Cu</vt:lpstr>
      <vt:lpstr> Oregrades,prod. of 6 EIregions</vt:lpstr>
      <vt:lpstr>E(G) of 6 EIregions</vt:lpstr>
      <vt:lpstr>Argon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2024-10-31T14:53:48Z</dcterms:created>
  <dcterms:modified xsi:type="dcterms:W3CDTF">2024-11-01T17:35:04Z</dcterms:modified>
</cp:coreProperties>
</file>