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ymtlca0-my.sharepoint.com/personal/marin_pellan_polymtlus_ca/Documents/Desktop/POST_DOC/Project/data/"/>
    </mc:Choice>
  </mc:AlternateContent>
  <xr:revisionPtr revIDLastSave="23" documentId="8_{BF578DF0-2D86-4DDF-9DE6-18E968EAC74B}" xr6:coauthVersionLast="47" xr6:coauthVersionMax="47" xr10:uidLastSave="{0175D447-D43B-49B8-A5AF-0453E73D0754}"/>
  <bookViews>
    <workbookView xWindow="-108" yWindow="-108" windowWidth="23256" windowHeight="12456" activeTab="2" xr2:uid="{2844DFE2-D459-4E43-A30E-C93D1E70E07A}"/>
  </bookViews>
  <sheets>
    <sheet name="README" sheetId="6" r:id="rId1"/>
    <sheet name="Harppecht_2021" sheetId="1" r:id="rId2"/>
    <sheet name="V1 ore grade decline - Ni,Zn,Pb" sheetId="2" r:id="rId3"/>
    <sheet name="V3 Eff. improvement. - Cu" sheetId="5" r:id="rId4"/>
    <sheet name=" Oregrades,prod. of 6 EIregions" sheetId="3" r:id="rId5"/>
    <sheet name="E(G) of 6 EIregions" sheetId="4" r:id="rId6"/>
  </sheets>
  <externalReferences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6" i="5" l="1"/>
  <c r="L96" i="5" s="1"/>
  <c r="L48" i="5" s="1"/>
  <c r="U95" i="5"/>
  <c r="D95" i="5"/>
  <c r="J95" i="5" s="1"/>
  <c r="S94" i="5"/>
  <c r="B94" i="5"/>
  <c r="S93" i="5"/>
  <c r="B93" i="5"/>
  <c r="Q92" i="5"/>
  <c r="U91" i="5"/>
  <c r="U47" i="5" s="1"/>
  <c r="S90" i="5"/>
  <c r="S89" i="5"/>
  <c r="Q88" i="5"/>
  <c r="H86" i="5"/>
  <c r="H46" i="5" s="1"/>
  <c r="F85" i="5"/>
  <c r="L85" i="5" s="1"/>
  <c r="F84" i="5"/>
  <c r="L84" i="5" s="1"/>
  <c r="D83" i="5"/>
  <c r="J83" i="5" s="1"/>
  <c r="H82" i="5"/>
  <c r="N82" i="5" s="1"/>
  <c r="B82" i="5"/>
  <c r="F81" i="5"/>
  <c r="L81" i="5" s="1"/>
  <c r="L45" i="5" s="1"/>
  <c r="B81" i="5"/>
  <c r="B45" i="5" s="1"/>
  <c r="F80" i="5"/>
  <c r="L80" i="5" s="1"/>
  <c r="U79" i="5"/>
  <c r="D79" i="5"/>
  <c r="J79" i="5" s="1"/>
  <c r="S78" i="5"/>
  <c r="B78" i="5"/>
  <c r="S77" i="5"/>
  <c r="B77" i="5"/>
  <c r="Q76" i="5"/>
  <c r="Q44" i="5" s="1"/>
  <c r="U75" i="5"/>
  <c r="S74" i="5"/>
  <c r="S73" i="5"/>
  <c r="Q72" i="5"/>
  <c r="H70" i="5"/>
  <c r="N70" i="5" s="1"/>
  <c r="F69" i="5"/>
  <c r="L69" i="5" s="1"/>
  <c r="F68" i="5"/>
  <c r="L68" i="5" s="1"/>
  <c r="D67" i="5"/>
  <c r="J67" i="5" s="1"/>
  <c r="H66" i="5"/>
  <c r="H42" i="5" s="1"/>
  <c r="B66" i="5"/>
  <c r="B42" i="5" s="1"/>
  <c r="F65" i="5"/>
  <c r="L65" i="5" s="1"/>
  <c r="B65" i="5"/>
  <c r="N64" i="5"/>
  <c r="M64" i="5"/>
  <c r="L64" i="5"/>
  <c r="K64" i="5"/>
  <c r="J64" i="5"/>
  <c r="I64" i="5"/>
  <c r="K63" i="5"/>
  <c r="D63" i="5"/>
  <c r="J63" i="5" s="1"/>
  <c r="B63" i="5"/>
  <c r="M62" i="5"/>
  <c r="G62" i="5"/>
  <c r="E62" i="5"/>
  <c r="K62" i="5" s="1"/>
  <c r="I61" i="5"/>
  <c r="I40" i="5" s="1"/>
  <c r="C61" i="5"/>
  <c r="C40" i="5" s="1"/>
  <c r="M60" i="5"/>
  <c r="G60" i="5"/>
  <c r="E60" i="5"/>
  <c r="K60" i="5" s="1"/>
  <c r="I59" i="5"/>
  <c r="C59" i="5"/>
  <c r="M58" i="5"/>
  <c r="G58" i="5"/>
  <c r="E58" i="5"/>
  <c r="K58" i="5" s="1"/>
  <c r="I57" i="5"/>
  <c r="C57" i="5"/>
  <c r="P56" i="5"/>
  <c r="P58" i="5" s="1"/>
  <c r="M56" i="5"/>
  <c r="M39" i="5" s="1"/>
  <c r="G56" i="5"/>
  <c r="G39" i="5" s="1"/>
  <c r="E56" i="5"/>
  <c r="B56" i="5"/>
  <c r="B84" i="5" s="1"/>
  <c r="B39" i="5"/>
  <c r="E23" i="5"/>
  <c r="D23" i="5"/>
  <c r="C23" i="5"/>
  <c r="B23" i="5"/>
  <c r="E22" i="5"/>
  <c r="C22" i="5"/>
  <c r="E21" i="5"/>
  <c r="C21" i="5"/>
  <c r="E20" i="5"/>
  <c r="C20" i="5"/>
  <c r="E19" i="5"/>
  <c r="D19" i="5"/>
  <c r="C19" i="5"/>
  <c r="B19" i="5"/>
  <c r="E18" i="5"/>
  <c r="C18" i="5"/>
  <c r="E17" i="5"/>
  <c r="C17" i="5"/>
  <c r="E16" i="5"/>
  <c r="C16" i="5"/>
  <c r="E15" i="5"/>
  <c r="D15" i="5"/>
  <c r="C15" i="5"/>
  <c r="B15" i="5"/>
  <c r="L7" i="5"/>
  <c r="H92" i="5" s="1"/>
  <c r="N92" i="5" s="1"/>
  <c r="J7" i="5"/>
  <c r="E63" i="5" s="1"/>
  <c r="L6" i="5"/>
  <c r="U93" i="5" s="1"/>
  <c r="H73" i="4"/>
  <c r="G70" i="4"/>
  <c r="E62" i="4"/>
  <c r="C59" i="4"/>
  <c r="B56" i="4"/>
  <c r="H53" i="4"/>
  <c r="G50" i="4"/>
  <c r="D49" i="4"/>
  <c r="C49" i="4"/>
  <c r="H46" i="4"/>
  <c r="E45" i="4"/>
  <c r="D45" i="4"/>
  <c r="H44" i="4"/>
  <c r="Q44" i="4" s="1"/>
  <c r="AJ44" i="4" s="1"/>
  <c r="F43" i="4"/>
  <c r="E43" i="4"/>
  <c r="C42" i="4"/>
  <c r="B42" i="4"/>
  <c r="H41" i="4"/>
  <c r="Q41" i="4" s="1"/>
  <c r="AJ41" i="4" s="1"/>
  <c r="G41" i="4"/>
  <c r="P41" i="4" s="1"/>
  <c r="AI41" i="4" s="1"/>
  <c r="E40" i="4"/>
  <c r="D40" i="4"/>
  <c r="H39" i="4"/>
  <c r="G39" i="4"/>
  <c r="P39" i="4" s="1"/>
  <c r="AI39" i="4" s="1"/>
  <c r="F38" i="4"/>
  <c r="E38" i="4"/>
  <c r="D38" i="4"/>
  <c r="C37" i="4"/>
  <c r="B37" i="4"/>
  <c r="H36" i="4"/>
  <c r="Q36" i="4" s="1"/>
  <c r="AJ36" i="4" s="1"/>
  <c r="G36" i="4"/>
  <c r="F36" i="4"/>
  <c r="E35" i="4"/>
  <c r="D35" i="4"/>
  <c r="C35" i="4"/>
  <c r="H34" i="4"/>
  <c r="B34" i="4"/>
  <c r="Q18" i="4"/>
  <c r="H18" i="4"/>
  <c r="G18" i="4"/>
  <c r="P18" i="4" s="1"/>
  <c r="F18" i="4"/>
  <c r="O18" i="4" s="1"/>
  <c r="B13" i="4"/>
  <c r="H64" i="3"/>
  <c r="G64" i="3"/>
  <c r="F64" i="3"/>
  <c r="E64" i="3"/>
  <c r="D64" i="3"/>
  <c r="C64" i="3"/>
  <c r="B64" i="3"/>
  <c r="Q62" i="3"/>
  <c r="P62" i="3"/>
  <c r="O62" i="3"/>
  <c r="N62" i="3"/>
  <c r="M62" i="3"/>
  <c r="L62" i="3"/>
  <c r="K62" i="3"/>
  <c r="P61" i="3"/>
  <c r="Q61" i="3" s="1"/>
  <c r="O61" i="3"/>
  <c r="N61" i="3"/>
  <c r="M61" i="3"/>
  <c r="L61" i="3"/>
  <c r="K61" i="3"/>
  <c r="P60" i="3"/>
  <c r="O60" i="3"/>
  <c r="Q60" i="3" s="1"/>
  <c r="N60" i="3"/>
  <c r="M60" i="3"/>
  <c r="L60" i="3"/>
  <c r="K60" i="3"/>
  <c r="P59" i="3"/>
  <c r="O59" i="3"/>
  <c r="N59" i="3"/>
  <c r="Q59" i="3" s="1"/>
  <c r="M59" i="3"/>
  <c r="L59" i="3"/>
  <c r="K59" i="3"/>
  <c r="P58" i="3"/>
  <c r="O58" i="3"/>
  <c r="N58" i="3"/>
  <c r="M58" i="3"/>
  <c r="Q58" i="3" s="1"/>
  <c r="L58" i="3"/>
  <c r="K58" i="3"/>
  <c r="P57" i="3"/>
  <c r="O57" i="3"/>
  <c r="N57" i="3"/>
  <c r="M57" i="3"/>
  <c r="L57" i="3"/>
  <c r="Q57" i="3" s="1"/>
  <c r="K57" i="3"/>
  <c r="P56" i="3"/>
  <c r="O56" i="3"/>
  <c r="N56" i="3"/>
  <c r="M56" i="3"/>
  <c r="L56" i="3"/>
  <c r="K56" i="3"/>
  <c r="Q56" i="3" s="1"/>
  <c r="P55" i="3"/>
  <c r="O55" i="3"/>
  <c r="N55" i="3"/>
  <c r="M55" i="3"/>
  <c r="L55" i="3"/>
  <c r="K55" i="3"/>
  <c r="Q55" i="3" s="1"/>
  <c r="Q54" i="3"/>
  <c r="P54" i="3"/>
  <c r="O54" i="3"/>
  <c r="N54" i="3"/>
  <c r="M54" i="3"/>
  <c r="L54" i="3"/>
  <c r="K54" i="3"/>
  <c r="P53" i="3"/>
  <c r="Q53" i="3" s="1"/>
  <c r="O53" i="3"/>
  <c r="N53" i="3"/>
  <c r="M53" i="3"/>
  <c r="L53" i="3"/>
  <c r="K53" i="3"/>
  <c r="P52" i="3"/>
  <c r="O52" i="3"/>
  <c r="Q52" i="3" s="1"/>
  <c r="N52" i="3"/>
  <c r="M52" i="3"/>
  <c r="L52" i="3"/>
  <c r="K52" i="3"/>
  <c r="P51" i="3"/>
  <c r="O51" i="3"/>
  <c r="N51" i="3"/>
  <c r="Q51" i="3" s="1"/>
  <c r="M51" i="3"/>
  <c r="L51" i="3"/>
  <c r="K51" i="3"/>
  <c r="P50" i="3"/>
  <c r="O50" i="3"/>
  <c r="N50" i="3"/>
  <c r="M50" i="3"/>
  <c r="L50" i="3"/>
  <c r="K50" i="3"/>
  <c r="Q50" i="3" s="1"/>
  <c r="P49" i="3"/>
  <c r="O49" i="3"/>
  <c r="N49" i="3"/>
  <c r="M49" i="3"/>
  <c r="L49" i="3"/>
  <c r="Q49" i="3" s="1"/>
  <c r="K49" i="3"/>
  <c r="P48" i="3"/>
  <c r="O48" i="3"/>
  <c r="N48" i="3"/>
  <c r="M48" i="3"/>
  <c r="L48" i="3"/>
  <c r="K48" i="3"/>
  <c r="Q48" i="3" s="1"/>
  <c r="P47" i="3"/>
  <c r="O47" i="3"/>
  <c r="N47" i="3"/>
  <c r="M47" i="3"/>
  <c r="L47" i="3"/>
  <c r="K47" i="3"/>
  <c r="Q47" i="3" s="1"/>
  <c r="Q46" i="3"/>
  <c r="P46" i="3"/>
  <c r="O46" i="3"/>
  <c r="N46" i="3"/>
  <c r="M46" i="3"/>
  <c r="L46" i="3"/>
  <c r="K46" i="3"/>
  <c r="P45" i="3"/>
  <c r="Q45" i="3" s="1"/>
  <c r="O45" i="3"/>
  <c r="N45" i="3"/>
  <c r="M45" i="3"/>
  <c r="L45" i="3"/>
  <c r="K45" i="3"/>
  <c r="P44" i="3"/>
  <c r="O44" i="3"/>
  <c r="Q44" i="3" s="1"/>
  <c r="N44" i="3"/>
  <c r="M44" i="3"/>
  <c r="L44" i="3"/>
  <c r="K44" i="3"/>
  <c r="P43" i="3"/>
  <c r="O43" i="3"/>
  <c r="N43" i="3"/>
  <c r="M43" i="3"/>
  <c r="L43" i="3"/>
  <c r="Q43" i="3" s="1"/>
  <c r="K43" i="3"/>
  <c r="P42" i="3"/>
  <c r="O42" i="3"/>
  <c r="N42" i="3"/>
  <c r="M42" i="3"/>
  <c r="Q42" i="3" s="1"/>
  <c r="L42" i="3"/>
  <c r="K42" i="3"/>
  <c r="P41" i="3"/>
  <c r="O41" i="3"/>
  <c r="N41" i="3"/>
  <c r="M41" i="3"/>
  <c r="L41" i="3"/>
  <c r="Q41" i="3" s="1"/>
  <c r="K41" i="3"/>
  <c r="P40" i="3"/>
  <c r="O40" i="3"/>
  <c r="N40" i="3"/>
  <c r="M40" i="3"/>
  <c r="L40" i="3"/>
  <c r="K40" i="3"/>
  <c r="Q40" i="3" s="1"/>
  <c r="P39" i="3"/>
  <c r="O39" i="3"/>
  <c r="N39" i="3"/>
  <c r="M39" i="3"/>
  <c r="L39" i="3"/>
  <c r="K39" i="3"/>
  <c r="Q39" i="3" s="1"/>
  <c r="Q38" i="3"/>
  <c r="P38" i="3"/>
  <c r="O38" i="3"/>
  <c r="N38" i="3"/>
  <c r="M38" i="3"/>
  <c r="L38" i="3"/>
  <c r="K38" i="3"/>
  <c r="P37" i="3"/>
  <c r="Q37" i="3" s="1"/>
  <c r="O37" i="3"/>
  <c r="N37" i="3"/>
  <c r="M37" i="3"/>
  <c r="L37" i="3"/>
  <c r="K37" i="3"/>
  <c r="P36" i="3"/>
  <c r="O36" i="3"/>
  <c r="Q36" i="3" s="1"/>
  <c r="N36" i="3"/>
  <c r="M36" i="3"/>
  <c r="L36" i="3"/>
  <c r="K36" i="3"/>
  <c r="P35" i="3"/>
  <c r="O35" i="3"/>
  <c r="N35" i="3"/>
  <c r="M35" i="3"/>
  <c r="L35" i="3"/>
  <c r="K35" i="3"/>
  <c r="Q35" i="3" s="1"/>
  <c r="P34" i="3"/>
  <c r="O34" i="3"/>
  <c r="N34" i="3"/>
  <c r="M34" i="3"/>
  <c r="Q34" i="3" s="1"/>
  <c r="L34" i="3"/>
  <c r="K34" i="3"/>
  <c r="P33" i="3"/>
  <c r="O33" i="3"/>
  <c r="N33" i="3"/>
  <c r="M33" i="3"/>
  <c r="L33" i="3"/>
  <c r="Q33" i="3" s="1"/>
  <c r="K33" i="3"/>
  <c r="P32" i="3"/>
  <c r="O32" i="3"/>
  <c r="N32" i="3"/>
  <c r="M32" i="3"/>
  <c r="L32" i="3"/>
  <c r="K32" i="3"/>
  <c r="Q32" i="3" s="1"/>
  <c r="P31" i="3"/>
  <c r="O31" i="3"/>
  <c r="N31" i="3"/>
  <c r="M31" i="3"/>
  <c r="L31" i="3"/>
  <c r="K31" i="3"/>
  <c r="Q31" i="3" s="1"/>
  <c r="Q30" i="3"/>
  <c r="P30" i="3"/>
  <c r="O30" i="3"/>
  <c r="N30" i="3"/>
  <c r="M30" i="3"/>
  <c r="L30" i="3"/>
  <c r="K30" i="3"/>
  <c r="P29" i="3"/>
  <c r="Q29" i="3" s="1"/>
  <c r="O29" i="3"/>
  <c r="N29" i="3"/>
  <c r="M29" i="3"/>
  <c r="L29" i="3"/>
  <c r="K29" i="3"/>
  <c r="P28" i="3"/>
  <c r="O28" i="3"/>
  <c r="Q28" i="3" s="1"/>
  <c r="N28" i="3"/>
  <c r="M28" i="3"/>
  <c r="L28" i="3"/>
  <c r="K28" i="3"/>
  <c r="P27" i="3"/>
  <c r="O27" i="3"/>
  <c r="N27" i="3"/>
  <c r="M27" i="3"/>
  <c r="L27" i="3"/>
  <c r="K27" i="3"/>
  <c r="Q27" i="3" s="1"/>
  <c r="P26" i="3"/>
  <c r="O26" i="3"/>
  <c r="N26" i="3"/>
  <c r="M26" i="3"/>
  <c r="L26" i="3"/>
  <c r="K26" i="3"/>
  <c r="Q26" i="3" s="1"/>
  <c r="P25" i="3"/>
  <c r="O25" i="3"/>
  <c r="N25" i="3"/>
  <c r="M25" i="3"/>
  <c r="L25" i="3"/>
  <c r="Q25" i="3" s="1"/>
  <c r="K25" i="3"/>
  <c r="P24" i="3"/>
  <c r="O24" i="3"/>
  <c r="N24" i="3"/>
  <c r="M24" i="3"/>
  <c r="L24" i="3"/>
  <c r="K24" i="3"/>
  <c r="Q24" i="3" s="1"/>
  <c r="P23" i="3"/>
  <c r="O23" i="3"/>
  <c r="N23" i="3"/>
  <c r="M23" i="3"/>
  <c r="L23" i="3"/>
  <c r="K23" i="3"/>
  <c r="Q23" i="3" s="1"/>
  <c r="Q22" i="3"/>
  <c r="P22" i="3"/>
  <c r="O22" i="3"/>
  <c r="N22" i="3"/>
  <c r="M22" i="3"/>
  <c r="L22" i="3"/>
  <c r="K22" i="3"/>
  <c r="P21" i="3"/>
  <c r="Q21" i="3" s="1"/>
  <c r="O21" i="3"/>
  <c r="N21" i="3"/>
  <c r="M21" i="3"/>
  <c r="L21" i="3"/>
  <c r="K21" i="3"/>
  <c r="P20" i="3"/>
  <c r="O20" i="3"/>
  <c r="Q20" i="3" s="1"/>
  <c r="N20" i="3"/>
  <c r="M20" i="3"/>
  <c r="L20" i="3"/>
  <c r="K20" i="3"/>
  <c r="P19" i="3"/>
  <c r="O19" i="3"/>
  <c r="N19" i="3"/>
  <c r="M19" i="3"/>
  <c r="L19" i="3"/>
  <c r="K19" i="3"/>
  <c r="Q19" i="3" s="1"/>
  <c r="P18" i="3"/>
  <c r="O18" i="3"/>
  <c r="N18" i="3"/>
  <c r="M18" i="3"/>
  <c r="L18" i="3"/>
  <c r="K18" i="3"/>
  <c r="Q18" i="3" s="1"/>
  <c r="P17" i="3"/>
  <c r="O17" i="3"/>
  <c r="N17" i="3"/>
  <c r="M17" i="3"/>
  <c r="L17" i="3"/>
  <c r="Q17" i="3" s="1"/>
  <c r="K17" i="3"/>
  <c r="P16" i="3"/>
  <c r="O16" i="3"/>
  <c r="N16" i="3"/>
  <c r="M16" i="3"/>
  <c r="L16" i="3"/>
  <c r="K16" i="3"/>
  <c r="Q16" i="3" s="1"/>
  <c r="P15" i="3"/>
  <c r="O15" i="3"/>
  <c r="N15" i="3"/>
  <c r="M15" i="3"/>
  <c r="L15" i="3"/>
  <c r="K15" i="3"/>
  <c r="Q15" i="3" s="1"/>
  <c r="Q14" i="3"/>
  <c r="P14" i="3"/>
  <c r="O14" i="3"/>
  <c r="N14" i="3"/>
  <c r="M14" i="3"/>
  <c r="L14" i="3"/>
  <c r="K14" i="3"/>
  <c r="P13" i="3"/>
  <c r="Q13" i="3" s="1"/>
  <c r="O13" i="3"/>
  <c r="N13" i="3"/>
  <c r="M13" i="3"/>
  <c r="L13" i="3"/>
  <c r="K13" i="3"/>
  <c r="P12" i="3"/>
  <c r="O12" i="3"/>
  <c r="Q12" i="3" s="1"/>
  <c r="N12" i="3"/>
  <c r="M12" i="3"/>
  <c r="L12" i="3"/>
  <c r="K12" i="3"/>
  <c r="P11" i="3"/>
  <c r="O11" i="3"/>
  <c r="N11" i="3"/>
  <c r="M11" i="3"/>
  <c r="L11" i="3"/>
  <c r="K11" i="3"/>
  <c r="Q11" i="3" s="1"/>
  <c r="P10" i="3"/>
  <c r="O10" i="3"/>
  <c r="N10" i="3"/>
  <c r="M10" i="3"/>
  <c r="Q10" i="3" s="1"/>
  <c r="L10" i="3"/>
  <c r="K10" i="3"/>
  <c r="P9" i="3"/>
  <c r="O9" i="3"/>
  <c r="N9" i="3"/>
  <c r="M9" i="3"/>
  <c r="L9" i="3"/>
  <c r="Q9" i="3" s="1"/>
  <c r="K9" i="3"/>
  <c r="P8" i="3"/>
  <c r="O8" i="3"/>
  <c r="N8" i="3"/>
  <c r="M8" i="3"/>
  <c r="L8" i="3"/>
  <c r="K8" i="3"/>
  <c r="Q8" i="3" s="1"/>
  <c r="P7" i="3"/>
  <c r="O7" i="3"/>
  <c r="N7" i="3"/>
  <c r="M7" i="3"/>
  <c r="L7" i="3"/>
  <c r="K7" i="3"/>
  <c r="Q7" i="3" s="1"/>
  <c r="Z6" i="3"/>
  <c r="P6" i="3"/>
  <c r="O6" i="3"/>
  <c r="N6" i="3"/>
  <c r="M6" i="3"/>
  <c r="L6" i="3"/>
  <c r="K6" i="3"/>
  <c r="Q6" i="3" s="1"/>
  <c r="O91" i="2"/>
  <c r="O92" i="2" s="1"/>
  <c r="O93" i="2" s="1"/>
  <c r="O94" i="2" s="1"/>
  <c r="I91" i="2"/>
  <c r="I92" i="2" s="1"/>
  <c r="I93" i="2" s="1"/>
  <c r="I94" i="2" s="1"/>
  <c r="C91" i="2"/>
  <c r="C92" i="2" s="1"/>
  <c r="C93" i="2" s="1"/>
  <c r="C94" i="2" s="1"/>
  <c r="O90" i="2"/>
  <c r="I90" i="2"/>
  <c r="C90" i="2"/>
  <c r="G89" i="2"/>
  <c r="D89" i="2"/>
  <c r="O88" i="2"/>
  <c r="O87" i="2" s="1"/>
  <c r="O86" i="2" s="1"/>
  <c r="O85" i="2" s="1"/>
  <c r="O84" i="2" s="1"/>
  <c r="O83" i="2" s="1"/>
  <c r="O82" i="2" s="1"/>
  <c r="O81" i="2" s="1"/>
  <c r="O80" i="2" s="1"/>
  <c r="O79" i="2" s="1"/>
  <c r="I88" i="2"/>
  <c r="E88" i="2"/>
  <c r="C88" i="2"/>
  <c r="C87" i="2" s="1"/>
  <c r="I87" i="2"/>
  <c r="I86" i="2"/>
  <c r="I85" i="2" s="1"/>
  <c r="I84" i="2" s="1"/>
  <c r="C86" i="2"/>
  <c r="C85" i="2" s="1"/>
  <c r="C84" i="2" s="1"/>
  <c r="C83" i="2" s="1"/>
  <c r="C82" i="2" s="1"/>
  <c r="C81" i="2" s="1"/>
  <c r="C80" i="2" s="1"/>
  <c r="C79" i="2" s="1"/>
  <c r="C78" i="2" s="1"/>
  <c r="C77" i="2" s="1"/>
  <c r="C76" i="2" s="1"/>
  <c r="C75" i="2" s="1"/>
  <c r="C74" i="2" s="1"/>
  <c r="C73" i="2" s="1"/>
  <c r="C72" i="2" s="1"/>
  <c r="C71" i="2" s="1"/>
  <c r="C70" i="2" s="1"/>
  <c r="C69" i="2" s="1"/>
  <c r="C68" i="2" s="1"/>
  <c r="C67" i="2" s="1"/>
  <c r="C66" i="2" s="1"/>
  <c r="I83" i="2"/>
  <c r="I82" i="2" s="1"/>
  <c r="I81" i="2" s="1"/>
  <c r="I80" i="2" s="1"/>
  <c r="I79" i="2" s="1"/>
  <c r="E58" i="2"/>
  <c r="D58" i="2"/>
  <c r="H56" i="2"/>
  <c r="E56" i="2"/>
  <c r="E89" i="2" s="1"/>
  <c r="D56" i="2"/>
  <c r="J55" i="2"/>
  <c r="H55" i="2"/>
  <c r="G55" i="2"/>
  <c r="F55" i="2"/>
  <c r="I55" i="2" s="1"/>
  <c r="E55" i="2"/>
  <c r="F42" i="2"/>
  <c r="K42" i="2" s="1"/>
  <c r="C42" i="2"/>
  <c r="G90" i="2" s="1"/>
  <c r="F41" i="2"/>
  <c r="K41" i="2" s="1"/>
  <c r="E41" i="2"/>
  <c r="I41" i="2" s="1"/>
  <c r="R40" i="2"/>
  <c r="P40" i="2"/>
  <c r="O40" i="2"/>
  <c r="N40" i="2"/>
  <c r="E40" i="2"/>
  <c r="I40" i="2" s="1"/>
  <c r="C40" i="2"/>
  <c r="D88" i="2" s="1"/>
  <c r="R39" i="2"/>
  <c r="P39" i="2"/>
  <c r="O39" i="2"/>
  <c r="R38" i="2"/>
  <c r="P38" i="2"/>
  <c r="O38" i="2"/>
  <c r="R37" i="2"/>
  <c r="P37" i="2"/>
  <c r="O37" i="2"/>
  <c r="R36" i="2"/>
  <c r="P36" i="2"/>
  <c r="O36" i="2"/>
  <c r="N36" i="2"/>
  <c r="R35" i="2"/>
  <c r="P35" i="2"/>
  <c r="O35" i="2"/>
  <c r="N35" i="2"/>
  <c r="R34" i="2"/>
  <c r="P34" i="2"/>
  <c r="O34" i="2"/>
  <c r="N34" i="2"/>
  <c r="R33" i="2"/>
  <c r="P33" i="2"/>
  <c r="O33" i="2"/>
  <c r="R32" i="2"/>
  <c r="P32" i="2"/>
  <c r="O32" i="2"/>
  <c r="N32" i="2"/>
  <c r="R31" i="2"/>
  <c r="P31" i="2"/>
  <c r="O31" i="2"/>
  <c r="R30" i="2"/>
  <c r="P30" i="2"/>
  <c r="O30" i="2"/>
  <c r="R29" i="2"/>
  <c r="P29" i="2"/>
  <c r="O29" i="2"/>
  <c r="R28" i="2"/>
  <c r="P28" i="2"/>
  <c r="O28" i="2"/>
  <c r="N28" i="2"/>
  <c r="R27" i="2"/>
  <c r="P27" i="2"/>
  <c r="O27" i="2"/>
  <c r="N27" i="2"/>
  <c r="R26" i="2"/>
  <c r="P26" i="2"/>
  <c r="O26" i="2"/>
  <c r="N26" i="2"/>
  <c r="R25" i="2"/>
  <c r="Q25" i="2"/>
  <c r="P25" i="2"/>
  <c r="O25" i="2"/>
  <c r="R24" i="2"/>
  <c r="P24" i="2"/>
  <c r="O24" i="2"/>
  <c r="N24" i="2"/>
  <c r="R23" i="2"/>
  <c r="P23" i="2"/>
  <c r="O23" i="2"/>
  <c r="R22" i="2"/>
  <c r="P22" i="2"/>
  <c r="O22" i="2"/>
  <c r="R21" i="2"/>
  <c r="Q21" i="2"/>
  <c r="P21" i="2"/>
  <c r="O21" i="2"/>
  <c r="R20" i="2"/>
  <c r="Q20" i="2"/>
  <c r="P20" i="2"/>
  <c r="O20" i="2"/>
  <c r="N20" i="2"/>
  <c r="R19" i="2"/>
  <c r="P19" i="2"/>
  <c r="O19" i="2"/>
  <c r="N19" i="2"/>
  <c r="R18" i="2"/>
  <c r="P18" i="2"/>
  <c r="O18" i="2"/>
  <c r="N18" i="2"/>
  <c r="R17" i="2"/>
  <c r="Q17" i="2"/>
  <c r="P17" i="2"/>
  <c r="O17" i="2"/>
  <c r="R16" i="2"/>
  <c r="P16" i="2"/>
  <c r="O16" i="2"/>
  <c r="N16" i="2"/>
  <c r="G8" i="2"/>
  <c r="D6" i="2"/>
  <c r="D40" i="2" s="1"/>
  <c r="H40" i="2" s="1"/>
  <c r="G5" i="2"/>
  <c r="N37" i="2" s="1"/>
  <c r="Q34" i="4" l="1"/>
  <c r="O43" i="4"/>
  <c r="AH43" i="4" s="1"/>
  <c r="Q53" i="4"/>
  <c r="AJ53" i="4" s="1"/>
  <c r="O36" i="4"/>
  <c r="AH36" i="4" s="1"/>
  <c r="P36" i="4"/>
  <c r="AI36" i="4" s="1"/>
  <c r="O38" i="4"/>
  <c r="AH38" i="4" s="1"/>
  <c r="Q46" i="4"/>
  <c r="AJ46" i="4" s="1"/>
  <c r="Q73" i="4"/>
  <c r="AJ73" i="4" s="1"/>
  <c r="Q39" i="4"/>
  <c r="AJ39" i="4" s="1"/>
  <c r="K56" i="5"/>
  <c r="K39" i="5" s="1"/>
  <c r="E39" i="5"/>
  <c r="J6" i="5"/>
  <c r="F45" i="5"/>
  <c r="F56" i="5"/>
  <c r="B57" i="5"/>
  <c r="F58" i="5"/>
  <c r="L58" i="5" s="1"/>
  <c r="B59" i="5"/>
  <c r="F60" i="5"/>
  <c r="L60" i="5" s="1"/>
  <c r="B61" i="5"/>
  <c r="B40" i="5" s="1"/>
  <c r="F62" i="5"/>
  <c r="L62" i="5" s="1"/>
  <c r="C63" i="5"/>
  <c r="I63" i="5" s="1"/>
  <c r="B64" i="5"/>
  <c r="B41" i="5" s="1"/>
  <c r="D65" i="5"/>
  <c r="J65" i="5" s="1"/>
  <c r="F66" i="5"/>
  <c r="F67" i="5"/>
  <c r="L67" i="5" s="1"/>
  <c r="H68" i="5"/>
  <c r="N68" i="5" s="1"/>
  <c r="Q74" i="5"/>
  <c r="S75" i="5"/>
  <c r="S76" i="5"/>
  <c r="S44" i="5" s="1"/>
  <c r="U77" i="5"/>
  <c r="B79" i="5"/>
  <c r="B80" i="5"/>
  <c r="D81" i="5"/>
  <c r="F82" i="5"/>
  <c r="L82" i="5" s="1"/>
  <c r="F83" i="5"/>
  <c r="L83" i="5" s="1"/>
  <c r="H84" i="5"/>
  <c r="N84" i="5" s="1"/>
  <c r="Q90" i="5"/>
  <c r="S91" i="5"/>
  <c r="S47" i="5" s="1"/>
  <c r="S92" i="5"/>
  <c r="B95" i="5"/>
  <c r="B96" i="5"/>
  <c r="B48" i="5" s="1"/>
  <c r="V96" i="5"/>
  <c r="V48" i="5" s="1"/>
  <c r="R95" i="5"/>
  <c r="V94" i="5"/>
  <c r="R93" i="5"/>
  <c r="V92" i="5"/>
  <c r="R91" i="5"/>
  <c r="R47" i="5" s="1"/>
  <c r="V90" i="5"/>
  <c r="R89" i="5"/>
  <c r="V88" i="5"/>
  <c r="R87" i="5"/>
  <c r="V86" i="5"/>
  <c r="V46" i="5" s="1"/>
  <c r="R85" i="5"/>
  <c r="V84" i="5"/>
  <c r="R83" i="5"/>
  <c r="V82" i="5"/>
  <c r="R81" i="5"/>
  <c r="R45" i="5" s="1"/>
  <c r="V80" i="5"/>
  <c r="R79" i="5"/>
  <c r="V78" i="5"/>
  <c r="R77" i="5"/>
  <c r="V76" i="5"/>
  <c r="V44" i="5" s="1"/>
  <c r="R75" i="5"/>
  <c r="V74" i="5"/>
  <c r="R73" i="5"/>
  <c r="V72" i="5"/>
  <c r="R71" i="5"/>
  <c r="R43" i="5" s="1"/>
  <c r="V70" i="5"/>
  <c r="R69" i="5"/>
  <c r="V68" i="5"/>
  <c r="R67" i="5"/>
  <c r="V66" i="5"/>
  <c r="V42" i="5" s="1"/>
  <c r="R65" i="5"/>
  <c r="U96" i="5"/>
  <c r="U48" i="5" s="1"/>
  <c r="Q95" i="5"/>
  <c r="U94" i="5"/>
  <c r="Q93" i="5"/>
  <c r="U92" i="5"/>
  <c r="Q91" i="5"/>
  <c r="Q47" i="5" s="1"/>
  <c r="U90" i="5"/>
  <c r="Q89" i="5"/>
  <c r="U88" i="5"/>
  <c r="Q87" i="5"/>
  <c r="U86" i="5"/>
  <c r="U46" i="5" s="1"/>
  <c r="Q85" i="5"/>
  <c r="U84" i="5"/>
  <c r="Q83" i="5"/>
  <c r="U82" i="5"/>
  <c r="Q81" i="5"/>
  <c r="Q45" i="5" s="1"/>
  <c r="U80" i="5"/>
  <c r="Q79" i="5"/>
  <c r="U78" i="5"/>
  <c r="Q77" i="5"/>
  <c r="U76" i="5"/>
  <c r="U44" i="5" s="1"/>
  <c r="Q75" i="5"/>
  <c r="U74" i="5"/>
  <c r="Q73" i="5"/>
  <c r="U72" i="5"/>
  <c r="Q71" i="5"/>
  <c r="Q43" i="5" s="1"/>
  <c r="U70" i="5"/>
  <c r="Q69" i="5"/>
  <c r="U68" i="5"/>
  <c r="Q67" i="5"/>
  <c r="U66" i="5"/>
  <c r="U42" i="5" s="1"/>
  <c r="Q65" i="5"/>
  <c r="T96" i="5"/>
  <c r="T48" i="5" s="1"/>
  <c r="T94" i="5"/>
  <c r="T92" i="5"/>
  <c r="T90" i="5"/>
  <c r="T88" i="5"/>
  <c r="T86" i="5"/>
  <c r="T46" i="5" s="1"/>
  <c r="T84" i="5"/>
  <c r="T82" i="5"/>
  <c r="T80" i="5"/>
  <c r="T78" i="5"/>
  <c r="T76" i="5"/>
  <c r="T44" i="5" s="1"/>
  <c r="T74" i="5"/>
  <c r="T72" i="5"/>
  <c r="T70" i="5"/>
  <c r="T68" i="5"/>
  <c r="T66" i="5"/>
  <c r="T42" i="5" s="1"/>
  <c r="R96" i="5"/>
  <c r="R48" i="5" s="1"/>
  <c r="V95" i="5"/>
  <c r="R94" i="5"/>
  <c r="V93" i="5"/>
  <c r="R92" i="5"/>
  <c r="V91" i="5"/>
  <c r="V47" i="5" s="1"/>
  <c r="R90" i="5"/>
  <c r="V89" i="5"/>
  <c r="R88" i="5"/>
  <c r="V87" i="5"/>
  <c r="R86" i="5"/>
  <c r="R46" i="5" s="1"/>
  <c r="V85" i="5"/>
  <c r="R84" i="5"/>
  <c r="V83" i="5"/>
  <c r="R82" i="5"/>
  <c r="V81" i="5"/>
  <c r="V45" i="5" s="1"/>
  <c r="R80" i="5"/>
  <c r="V79" i="5"/>
  <c r="R78" i="5"/>
  <c r="V77" i="5"/>
  <c r="R76" i="5"/>
  <c r="R44" i="5" s="1"/>
  <c r="V75" i="5"/>
  <c r="R74" i="5"/>
  <c r="V73" i="5"/>
  <c r="R72" i="5"/>
  <c r="V71" i="5"/>
  <c r="V43" i="5" s="1"/>
  <c r="R70" i="5"/>
  <c r="V69" i="5"/>
  <c r="R68" i="5"/>
  <c r="V67" i="5"/>
  <c r="R66" i="5"/>
  <c r="R42" i="5" s="1"/>
  <c r="V65" i="5"/>
  <c r="T95" i="5"/>
  <c r="T93" i="5"/>
  <c r="T91" i="5"/>
  <c r="T47" i="5" s="1"/>
  <c r="T89" i="5"/>
  <c r="T87" i="5"/>
  <c r="T85" i="5"/>
  <c r="T83" i="5"/>
  <c r="T81" i="5"/>
  <c r="T45" i="5" s="1"/>
  <c r="T79" i="5"/>
  <c r="T77" i="5"/>
  <c r="T75" i="5"/>
  <c r="T73" i="5"/>
  <c r="T71" i="5"/>
  <c r="T43" i="5" s="1"/>
  <c r="T69" i="5"/>
  <c r="T67" i="5"/>
  <c r="T65" i="5"/>
  <c r="H56" i="5"/>
  <c r="D57" i="5"/>
  <c r="J57" i="5" s="1"/>
  <c r="H58" i="5"/>
  <c r="N58" i="5" s="1"/>
  <c r="D59" i="5"/>
  <c r="J59" i="5" s="1"/>
  <c r="H60" i="5"/>
  <c r="N60" i="5" s="1"/>
  <c r="D61" i="5"/>
  <c r="H62" i="5"/>
  <c r="N62" i="5" s="1"/>
  <c r="F63" i="5"/>
  <c r="L63" i="5" s="1"/>
  <c r="P63" i="5"/>
  <c r="Q70" i="5"/>
  <c r="S71" i="5"/>
  <c r="S43" i="5" s="1"/>
  <c r="S72" i="5"/>
  <c r="U73" i="5"/>
  <c r="B75" i="5"/>
  <c r="B76" i="5"/>
  <c r="B44" i="5" s="1"/>
  <c r="D77" i="5"/>
  <c r="J77" i="5" s="1"/>
  <c r="F78" i="5"/>
  <c r="L78" i="5" s="1"/>
  <c r="F79" i="5"/>
  <c r="L79" i="5" s="1"/>
  <c r="H80" i="5"/>
  <c r="N80" i="5" s="1"/>
  <c r="Q86" i="5"/>
  <c r="Q46" i="5" s="1"/>
  <c r="S87" i="5"/>
  <c r="S88" i="5"/>
  <c r="U89" i="5"/>
  <c r="B91" i="5"/>
  <c r="B47" i="5" s="1"/>
  <c r="B92" i="5"/>
  <c r="D93" i="5"/>
  <c r="J93" i="5" s="1"/>
  <c r="F94" i="5"/>
  <c r="L94" i="5" s="1"/>
  <c r="F95" i="5"/>
  <c r="L95" i="5" s="1"/>
  <c r="H96" i="5"/>
  <c r="P60" i="5"/>
  <c r="P39" i="5"/>
  <c r="E57" i="5"/>
  <c r="K57" i="5" s="1"/>
  <c r="E59" i="5"/>
  <c r="K59" i="5" s="1"/>
  <c r="E61" i="5"/>
  <c r="G63" i="5"/>
  <c r="M63" i="5" s="1"/>
  <c r="N66" i="5"/>
  <c r="N42" i="5" s="1"/>
  <c r="Q68" i="5"/>
  <c r="S69" i="5"/>
  <c r="S70" i="5"/>
  <c r="U71" i="5"/>
  <c r="U43" i="5" s="1"/>
  <c r="B73" i="5"/>
  <c r="B74" i="5"/>
  <c r="D75" i="5"/>
  <c r="J75" i="5" s="1"/>
  <c r="F76" i="5"/>
  <c r="F77" i="5"/>
  <c r="L77" i="5" s="1"/>
  <c r="H78" i="5"/>
  <c r="N78" i="5" s="1"/>
  <c r="Q84" i="5"/>
  <c r="S85" i="5"/>
  <c r="S86" i="5"/>
  <c r="S46" i="5" s="1"/>
  <c r="U87" i="5"/>
  <c r="B89" i="5"/>
  <c r="B90" i="5"/>
  <c r="D91" i="5"/>
  <c r="F92" i="5"/>
  <c r="L92" i="5" s="1"/>
  <c r="F93" i="5"/>
  <c r="L93" i="5" s="1"/>
  <c r="H94" i="5"/>
  <c r="N94" i="5" s="1"/>
  <c r="K7" i="5"/>
  <c r="F48" i="5"/>
  <c r="F57" i="5"/>
  <c r="L57" i="5" s="1"/>
  <c r="B58" i="5"/>
  <c r="F59" i="5"/>
  <c r="L59" i="5" s="1"/>
  <c r="B60" i="5"/>
  <c r="F61" i="5"/>
  <c r="B62" i="5"/>
  <c r="H63" i="5"/>
  <c r="N63" i="5" s="1"/>
  <c r="Q66" i="5"/>
  <c r="Q42" i="5" s="1"/>
  <c r="S67" i="5"/>
  <c r="S68" i="5"/>
  <c r="U69" i="5"/>
  <c r="B71" i="5"/>
  <c r="B43" i="5" s="1"/>
  <c r="B72" i="5"/>
  <c r="D73" i="5"/>
  <c r="J73" i="5" s="1"/>
  <c r="F74" i="5"/>
  <c r="L74" i="5" s="1"/>
  <c r="F75" i="5"/>
  <c r="L75" i="5" s="1"/>
  <c r="H76" i="5"/>
  <c r="Q82" i="5"/>
  <c r="S83" i="5"/>
  <c r="S84" i="5"/>
  <c r="U85" i="5"/>
  <c r="B87" i="5"/>
  <c r="B88" i="5"/>
  <c r="D89" i="5"/>
  <c r="J89" i="5" s="1"/>
  <c r="F90" i="5"/>
  <c r="L90" i="5" s="1"/>
  <c r="F91" i="5"/>
  <c r="P64" i="5"/>
  <c r="P41" i="5" s="1"/>
  <c r="P95" i="5"/>
  <c r="P93" i="5"/>
  <c r="P91" i="5"/>
  <c r="P47" i="5" s="1"/>
  <c r="P89" i="5"/>
  <c r="P87" i="5"/>
  <c r="P85" i="5"/>
  <c r="P83" i="5"/>
  <c r="P81" i="5"/>
  <c r="P45" i="5" s="1"/>
  <c r="P79" i="5"/>
  <c r="P77" i="5"/>
  <c r="P75" i="5"/>
  <c r="P73" i="5"/>
  <c r="P71" i="5"/>
  <c r="P43" i="5" s="1"/>
  <c r="P69" i="5"/>
  <c r="P67" i="5"/>
  <c r="P65" i="5"/>
  <c r="P96" i="5"/>
  <c r="P48" i="5" s="1"/>
  <c r="P94" i="5"/>
  <c r="P92" i="5"/>
  <c r="P90" i="5"/>
  <c r="P88" i="5"/>
  <c r="P86" i="5"/>
  <c r="P46" i="5" s="1"/>
  <c r="P84" i="5"/>
  <c r="P82" i="5"/>
  <c r="P80" i="5"/>
  <c r="P78" i="5"/>
  <c r="P76" i="5"/>
  <c r="P44" i="5" s="1"/>
  <c r="P74" i="5"/>
  <c r="P72" i="5"/>
  <c r="P70" i="5"/>
  <c r="P68" i="5"/>
  <c r="P66" i="5"/>
  <c r="P42" i="5" s="1"/>
  <c r="P62" i="5"/>
  <c r="N86" i="5"/>
  <c r="N46" i="5" s="1"/>
  <c r="E96" i="5"/>
  <c r="E94" i="5"/>
  <c r="K94" i="5" s="1"/>
  <c r="E92" i="5"/>
  <c r="K92" i="5" s="1"/>
  <c r="E90" i="5"/>
  <c r="K90" i="5" s="1"/>
  <c r="E88" i="5"/>
  <c r="K88" i="5" s="1"/>
  <c r="E86" i="5"/>
  <c r="E84" i="5"/>
  <c r="K84" i="5" s="1"/>
  <c r="E82" i="5"/>
  <c r="K82" i="5" s="1"/>
  <c r="E80" i="5"/>
  <c r="K80" i="5" s="1"/>
  <c r="E78" i="5"/>
  <c r="K78" i="5" s="1"/>
  <c r="E76" i="5"/>
  <c r="E74" i="5"/>
  <c r="K74" i="5" s="1"/>
  <c r="E72" i="5"/>
  <c r="K72" i="5" s="1"/>
  <c r="E70" i="5"/>
  <c r="K70" i="5" s="1"/>
  <c r="E68" i="5"/>
  <c r="K68" i="5" s="1"/>
  <c r="E66" i="5"/>
  <c r="D96" i="5"/>
  <c r="H95" i="5"/>
  <c r="N95" i="5" s="1"/>
  <c r="D94" i="5"/>
  <c r="J94" i="5" s="1"/>
  <c r="H93" i="5"/>
  <c r="N93" i="5" s="1"/>
  <c r="D92" i="5"/>
  <c r="J92" i="5" s="1"/>
  <c r="H91" i="5"/>
  <c r="D90" i="5"/>
  <c r="J90" i="5" s="1"/>
  <c r="H89" i="5"/>
  <c r="N89" i="5" s="1"/>
  <c r="D88" i="5"/>
  <c r="J88" i="5" s="1"/>
  <c r="H87" i="5"/>
  <c r="N87" i="5" s="1"/>
  <c r="D86" i="5"/>
  <c r="H85" i="5"/>
  <c r="N85" i="5" s="1"/>
  <c r="D84" i="5"/>
  <c r="J84" i="5" s="1"/>
  <c r="H83" i="5"/>
  <c r="N83" i="5" s="1"/>
  <c r="D82" i="5"/>
  <c r="J82" i="5" s="1"/>
  <c r="H81" i="5"/>
  <c r="D80" i="5"/>
  <c r="J80" i="5" s="1"/>
  <c r="H79" i="5"/>
  <c r="N79" i="5" s="1"/>
  <c r="D78" i="5"/>
  <c r="J78" i="5" s="1"/>
  <c r="H77" i="5"/>
  <c r="N77" i="5" s="1"/>
  <c r="D76" i="5"/>
  <c r="H75" i="5"/>
  <c r="N75" i="5" s="1"/>
  <c r="D74" i="5"/>
  <c r="J74" i="5" s="1"/>
  <c r="H73" i="5"/>
  <c r="N73" i="5" s="1"/>
  <c r="D72" i="5"/>
  <c r="J72" i="5" s="1"/>
  <c r="H71" i="5"/>
  <c r="D70" i="5"/>
  <c r="J70" i="5" s="1"/>
  <c r="H69" i="5"/>
  <c r="N69" i="5" s="1"/>
  <c r="D68" i="5"/>
  <c r="J68" i="5" s="1"/>
  <c r="H67" i="5"/>
  <c r="N67" i="5" s="1"/>
  <c r="D66" i="5"/>
  <c r="H65" i="5"/>
  <c r="N65" i="5" s="1"/>
  <c r="C96" i="5"/>
  <c r="G95" i="5"/>
  <c r="M95" i="5" s="1"/>
  <c r="C94" i="5"/>
  <c r="I94" i="5" s="1"/>
  <c r="G93" i="5"/>
  <c r="M93" i="5" s="1"/>
  <c r="C92" i="5"/>
  <c r="I92" i="5" s="1"/>
  <c r="G91" i="5"/>
  <c r="C90" i="5"/>
  <c r="I90" i="5" s="1"/>
  <c r="G89" i="5"/>
  <c r="M89" i="5" s="1"/>
  <c r="C88" i="5"/>
  <c r="I88" i="5" s="1"/>
  <c r="G87" i="5"/>
  <c r="M87" i="5" s="1"/>
  <c r="C86" i="5"/>
  <c r="G85" i="5"/>
  <c r="M85" i="5" s="1"/>
  <c r="C84" i="5"/>
  <c r="I84" i="5" s="1"/>
  <c r="G83" i="5"/>
  <c r="M83" i="5" s="1"/>
  <c r="C82" i="5"/>
  <c r="I82" i="5" s="1"/>
  <c r="G81" i="5"/>
  <c r="C80" i="5"/>
  <c r="I80" i="5" s="1"/>
  <c r="G79" i="5"/>
  <c r="M79" i="5" s="1"/>
  <c r="C78" i="5"/>
  <c r="I78" i="5" s="1"/>
  <c r="G77" i="5"/>
  <c r="M77" i="5" s="1"/>
  <c r="C76" i="5"/>
  <c r="G75" i="5"/>
  <c r="M75" i="5" s="1"/>
  <c r="C74" i="5"/>
  <c r="I74" i="5" s="1"/>
  <c r="G73" i="5"/>
  <c r="M73" i="5" s="1"/>
  <c r="C72" i="5"/>
  <c r="I72" i="5" s="1"/>
  <c r="G71" i="5"/>
  <c r="C70" i="5"/>
  <c r="I70" i="5" s="1"/>
  <c r="G69" i="5"/>
  <c r="M69" i="5" s="1"/>
  <c r="C68" i="5"/>
  <c r="I68" i="5" s="1"/>
  <c r="G67" i="5"/>
  <c r="M67" i="5" s="1"/>
  <c r="C66" i="5"/>
  <c r="G65" i="5"/>
  <c r="M65" i="5" s="1"/>
  <c r="E95" i="5"/>
  <c r="K95" i="5" s="1"/>
  <c r="E93" i="5"/>
  <c r="K93" i="5" s="1"/>
  <c r="E91" i="5"/>
  <c r="E89" i="5"/>
  <c r="K89" i="5" s="1"/>
  <c r="E87" i="5"/>
  <c r="K87" i="5" s="1"/>
  <c r="E85" i="5"/>
  <c r="K85" i="5" s="1"/>
  <c r="E83" i="5"/>
  <c r="K83" i="5" s="1"/>
  <c r="E81" i="5"/>
  <c r="E79" i="5"/>
  <c r="K79" i="5" s="1"/>
  <c r="E77" i="5"/>
  <c r="K77" i="5" s="1"/>
  <c r="E75" i="5"/>
  <c r="K75" i="5" s="1"/>
  <c r="E73" i="5"/>
  <c r="K73" i="5" s="1"/>
  <c r="E71" i="5"/>
  <c r="E69" i="5"/>
  <c r="K69" i="5" s="1"/>
  <c r="E67" i="5"/>
  <c r="K67" i="5" s="1"/>
  <c r="E65" i="5"/>
  <c r="K65" i="5" s="1"/>
  <c r="G96" i="5"/>
  <c r="C95" i="5"/>
  <c r="I95" i="5" s="1"/>
  <c r="G94" i="5"/>
  <c r="M94" i="5" s="1"/>
  <c r="C93" i="5"/>
  <c r="I93" i="5" s="1"/>
  <c r="G92" i="5"/>
  <c r="M92" i="5" s="1"/>
  <c r="C91" i="5"/>
  <c r="G90" i="5"/>
  <c r="M90" i="5" s="1"/>
  <c r="C89" i="5"/>
  <c r="I89" i="5" s="1"/>
  <c r="G88" i="5"/>
  <c r="M88" i="5" s="1"/>
  <c r="C87" i="5"/>
  <c r="I87" i="5" s="1"/>
  <c r="G86" i="5"/>
  <c r="C85" i="5"/>
  <c r="I85" i="5" s="1"/>
  <c r="G84" i="5"/>
  <c r="M84" i="5" s="1"/>
  <c r="C83" i="5"/>
  <c r="I83" i="5" s="1"/>
  <c r="G82" i="5"/>
  <c r="M82" i="5" s="1"/>
  <c r="C81" i="5"/>
  <c r="G80" i="5"/>
  <c r="M80" i="5" s="1"/>
  <c r="C79" i="5"/>
  <c r="I79" i="5" s="1"/>
  <c r="G78" i="5"/>
  <c r="M78" i="5" s="1"/>
  <c r="C77" i="5"/>
  <c r="I77" i="5" s="1"/>
  <c r="G76" i="5"/>
  <c r="C75" i="5"/>
  <c r="I75" i="5" s="1"/>
  <c r="G74" i="5"/>
  <c r="M74" i="5" s="1"/>
  <c r="C73" i="5"/>
  <c r="I73" i="5" s="1"/>
  <c r="G72" i="5"/>
  <c r="M72" i="5" s="1"/>
  <c r="C71" i="5"/>
  <c r="G70" i="5"/>
  <c r="M70" i="5" s="1"/>
  <c r="C69" i="5"/>
  <c r="I69" i="5" s="1"/>
  <c r="G68" i="5"/>
  <c r="M68" i="5" s="1"/>
  <c r="C67" i="5"/>
  <c r="I67" i="5" s="1"/>
  <c r="G66" i="5"/>
  <c r="C65" i="5"/>
  <c r="I65" i="5" s="1"/>
  <c r="C56" i="5"/>
  <c r="G57" i="5"/>
  <c r="M57" i="5" s="1"/>
  <c r="P57" i="5"/>
  <c r="C58" i="5"/>
  <c r="I58" i="5" s="1"/>
  <c r="G59" i="5"/>
  <c r="M59" i="5" s="1"/>
  <c r="P59" i="5"/>
  <c r="C60" i="5"/>
  <c r="I60" i="5" s="1"/>
  <c r="G61" i="5"/>
  <c r="P61" i="5"/>
  <c r="P40" i="5" s="1"/>
  <c r="C62" i="5"/>
  <c r="I62" i="5" s="1"/>
  <c r="S65" i="5"/>
  <c r="S66" i="5"/>
  <c r="S42" i="5" s="1"/>
  <c r="U67" i="5"/>
  <c r="B69" i="5"/>
  <c r="B70" i="5"/>
  <c r="D71" i="5"/>
  <c r="F72" i="5"/>
  <c r="L72" i="5" s="1"/>
  <c r="F73" i="5"/>
  <c r="L73" i="5" s="1"/>
  <c r="H74" i="5"/>
  <c r="N74" i="5" s="1"/>
  <c r="Q80" i="5"/>
  <c r="S81" i="5"/>
  <c r="S45" i="5" s="1"/>
  <c r="S82" i="5"/>
  <c r="U83" i="5"/>
  <c r="B85" i="5"/>
  <c r="B86" i="5"/>
  <c r="B46" i="5" s="1"/>
  <c r="D87" i="5"/>
  <c r="J87" i="5" s="1"/>
  <c r="F88" i="5"/>
  <c r="L88" i="5" s="1"/>
  <c r="F89" i="5"/>
  <c r="L89" i="5" s="1"/>
  <c r="H90" i="5"/>
  <c r="N90" i="5" s="1"/>
  <c r="Q96" i="5"/>
  <c r="Q48" i="5" s="1"/>
  <c r="D56" i="5"/>
  <c r="H57" i="5"/>
  <c r="N57" i="5" s="1"/>
  <c r="D58" i="5"/>
  <c r="J58" i="5" s="1"/>
  <c r="H59" i="5"/>
  <c r="N59" i="5" s="1"/>
  <c r="D60" i="5"/>
  <c r="J60" i="5" s="1"/>
  <c r="H61" i="5"/>
  <c r="D62" i="5"/>
  <c r="J62" i="5" s="1"/>
  <c r="U65" i="5"/>
  <c r="B67" i="5"/>
  <c r="B68" i="5"/>
  <c r="D69" i="5"/>
  <c r="J69" i="5" s="1"/>
  <c r="F70" i="5"/>
  <c r="L70" i="5" s="1"/>
  <c r="F71" i="5"/>
  <c r="H72" i="5"/>
  <c r="N72" i="5" s="1"/>
  <c r="Q78" i="5"/>
  <c r="S79" i="5"/>
  <c r="S80" i="5"/>
  <c r="U81" i="5"/>
  <c r="U45" i="5" s="1"/>
  <c r="B83" i="5"/>
  <c r="D85" i="5"/>
  <c r="J85" i="5" s="1"/>
  <c r="F86" i="5"/>
  <c r="F87" i="5"/>
  <c r="L87" i="5" s="1"/>
  <c r="H88" i="5"/>
  <c r="N88" i="5" s="1"/>
  <c r="Q94" i="5"/>
  <c r="S95" i="5"/>
  <c r="S96" i="5"/>
  <c r="S48" i="5" s="1"/>
  <c r="AJ34" i="4"/>
  <c r="P50" i="4"/>
  <c r="AI50" i="4" s="1"/>
  <c r="B74" i="4"/>
  <c r="G73" i="4"/>
  <c r="P73" i="4" s="1"/>
  <c r="AI73" i="4" s="1"/>
  <c r="D72" i="4"/>
  <c r="F70" i="4"/>
  <c r="O70" i="4" s="1"/>
  <c r="AH70" i="4" s="1"/>
  <c r="B69" i="4"/>
  <c r="G68" i="4"/>
  <c r="P68" i="4" s="1"/>
  <c r="AI68" i="4" s="1"/>
  <c r="D67" i="4"/>
  <c r="F65" i="4"/>
  <c r="O65" i="4" s="1"/>
  <c r="AH65" i="4" s="1"/>
  <c r="B64" i="4"/>
  <c r="G63" i="4"/>
  <c r="P63" i="4" s="1"/>
  <c r="AI63" i="4" s="1"/>
  <c r="D62" i="4"/>
  <c r="F60" i="4"/>
  <c r="O60" i="4" s="1"/>
  <c r="AH60" i="4" s="1"/>
  <c r="B59" i="4"/>
  <c r="G58" i="4"/>
  <c r="P58" i="4" s="1"/>
  <c r="AI58" i="4" s="1"/>
  <c r="D57" i="4"/>
  <c r="F55" i="4"/>
  <c r="O55" i="4" s="1"/>
  <c r="AH55" i="4" s="1"/>
  <c r="B54" i="4"/>
  <c r="G53" i="4"/>
  <c r="P53" i="4" s="1"/>
  <c r="AI53" i="4" s="1"/>
  <c r="D52" i="4"/>
  <c r="F50" i="4"/>
  <c r="O50" i="4" s="1"/>
  <c r="AH50" i="4" s="1"/>
  <c r="B49" i="4"/>
  <c r="G48" i="4"/>
  <c r="P48" i="4" s="1"/>
  <c r="AI48" i="4" s="1"/>
  <c r="D47" i="4"/>
  <c r="F73" i="4"/>
  <c r="O73" i="4" s="1"/>
  <c r="AH73" i="4" s="1"/>
  <c r="C72" i="4"/>
  <c r="H71" i="4"/>
  <c r="Q71" i="4" s="1"/>
  <c r="AJ71" i="4" s="1"/>
  <c r="E70" i="4"/>
  <c r="F68" i="4"/>
  <c r="O68" i="4" s="1"/>
  <c r="AH68" i="4" s="1"/>
  <c r="C67" i="4"/>
  <c r="H66" i="4"/>
  <c r="Q66" i="4" s="1"/>
  <c r="AJ66" i="4" s="1"/>
  <c r="E65" i="4"/>
  <c r="F63" i="4"/>
  <c r="O63" i="4" s="1"/>
  <c r="AH63" i="4" s="1"/>
  <c r="C62" i="4"/>
  <c r="H61" i="4"/>
  <c r="Q61" i="4" s="1"/>
  <c r="AJ61" i="4" s="1"/>
  <c r="E60" i="4"/>
  <c r="F58" i="4"/>
  <c r="O58" i="4" s="1"/>
  <c r="AH58" i="4" s="1"/>
  <c r="C57" i="4"/>
  <c r="H56" i="4"/>
  <c r="Q56" i="4" s="1"/>
  <c r="AJ56" i="4" s="1"/>
  <c r="E55" i="4"/>
  <c r="F53" i="4"/>
  <c r="O53" i="4" s="1"/>
  <c r="AH53" i="4" s="1"/>
  <c r="C52" i="4"/>
  <c r="H51" i="4"/>
  <c r="Q51" i="4" s="1"/>
  <c r="AJ51" i="4" s="1"/>
  <c r="E50" i="4"/>
  <c r="F48" i="4"/>
  <c r="O48" i="4" s="1"/>
  <c r="AH48" i="4" s="1"/>
  <c r="C47" i="4"/>
  <c r="H74" i="4"/>
  <c r="E73" i="4"/>
  <c r="B72" i="4"/>
  <c r="G71" i="4"/>
  <c r="P71" i="4" s="1"/>
  <c r="AI71" i="4" s="1"/>
  <c r="D70" i="4"/>
  <c r="H69" i="4"/>
  <c r="E68" i="4"/>
  <c r="B67" i="4"/>
  <c r="G66" i="4"/>
  <c r="P66" i="4" s="1"/>
  <c r="AI66" i="4" s="1"/>
  <c r="D65" i="4"/>
  <c r="H64" i="4"/>
  <c r="E63" i="4"/>
  <c r="B62" i="4"/>
  <c r="G61" i="4"/>
  <c r="P61" i="4" s="1"/>
  <c r="AI61" i="4" s="1"/>
  <c r="D60" i="4"/>
  <c r="H59" i="4"/>
  <c r="E58" i="4"/>
  <c r="B57" i="4"/>
  <c r="G56" i="4"/>
  <c r="P56" i="4" s="1"/>
  <c r="AI56" i="4" s="1"/>
  <c r="D55" i="4"/>
  <c r="H54" i="4"/>
  <c r="E53" i="4"/>
  <c r="B52" i="4"/>
  <c r="G51" i="4"/>
  <c r="P51" i="4" s="1"/>
  <c r="AI51" i="4" s="1"/>
  <c r="D50" i="4"/>
  <c r="H49" i="4"/>
  <c r="E48" i="4"/>
  <c r="B47" i="4"/>
  <c r="G46" i="4"/>
  <c r="P46" i="4" s="1"/>
  <c r="AI46" i="4" s="1"/>
  <c r="G74" i="4"/>
  <c r="D73" i="4"/>
  <c r="F71" i="4"/>
  <c r="O71" i="4" s="1"/>
  <c r="AH71" i="4" s="1"/>
  <c r="C70" i="4"/>
  <c r="G69" i="4"/>
  <c r="D68" i="4"/>
  <c r="F66" i="4"/>
  <c r="O66" i="4" s="1"/>
  <c r="AH66" i="4" s="1"/>
  <c r="C65" i="4"/>
  <c r="G64" i="4"/>
  <c r="D63" i="4"/>
  <c r="F61" i="4"/>
  <c r="O61" i="4" s="1"/>
  <c r="AH61" i="4" s="1"/>
  <c r="C60" i="4"/>
  <c r="G59" i="4"/>
  <c r="D58" i="4"/>
  <c r="F56" i="4"/>
  <c r="O56" i="4" s="1"/>
  <c r="AH56" i="4" s="1"/>
  <c r="C55" i="4"/>
  <c r="G54" i="4"/>
  <c r="D53" i="4"/>
  <c r="F51" i="4"/>
  <c r="O51" i="4" s="1"/>
  <c r="AH51" i="4" s="1"/>
  <c r="C50" i="4"/>
  <c r="G49" i="4"/>
  <c r="D48" i="4"/>
  <c r="F46" i="4"/>
  <c r="O46" i="4" s="1"/>
  <c r="AH46" i="4" s="1"/>
  <c r="F74" i="4"/>
  <c r="C73" i="4"/>
  <c r="H72" i="4"/>
  <c r="Q72" i="4" s="1"/>
  <c r="AJ72" i="4" s="1"/>
  <c r="E71" i="4"/>
  <c r="B70" i="4"/>
  <c r="F69" i="4"/>
  <c r="C68" i="4"/>
  <c r="H67" i="4"/>
  <c r="Q67" i="4" s="1"/>
  <c r="AJ67" i="4" s="1"/>
  <c r="E66" i="4"/>
  <c r="B65" i="4"/>
  <c r="F64" i="4"/>
  <c r="C63" i="4"/>
  <c r="H62" i="4"/>
  <c r="Q62" i="4" s="1"/>
  <c r="AJ62" i="4" s="1"/>
  <c r="E61" i="4"/>
  <c r="B60" i="4"/>
  <c r="F59" i="4"/>
  <c r="C58" i="4"/>
  <c r="H57" i="4"/>
  <c r="Q57" i="4" s="1"/>
  <c r="AJ57" i="4" s="1"/>
  <c r="E56" i="4"/>
  <c r="B55" i="4"/>
  <c r="F54" i="4"/>
  <c r="C53" i="4"/>
  <c r="H52" i="4"/>
  <c r="Q52" i="4" s="1"/>
  <c r="AJ52" i="4" s="1"/>
  <c r="E51" i="4"/>
  <c r="B50" i="4"/>
  <c r="F49" i="4"/>
  <c r="C48" i="4"/>
  <c r="H47" i="4"/>
  <c r="Q47" i="4" s="1"/>
  <c r="AJ47" i="4" s="1"/>
  <c r="E46" i="4"/>
  <c r="E74" i="4"/>
  <c r="B73" i="4"/>
  <c r="G72" i="4"/>
  <c r="P72" i="4" s="1"/>
  <c r="AI72" i="4" s="1"/>
  <c r="D71" i="4"/>
  <c r="E69" i="4"/>
  <c r="B68" i="4"/>
  <c r="G67" i="4"/>
  <c r="P67" i="4" s="1"/>
  <c r="AI67" i="4" s="1"/>
  <c r="D66" i="4"/>
  <c r="E64" i="4"/>
  <c r="B63" i="4"/>
  <c r="G62" i="4"/>
  <c r="P62" i="4" s="1"/>
  <c r="AI62" i="4" s="1"/>
  <c r="D61" i="4"/>
  <c r="E59" i="4"/>
  <c r="B58" i="4"/>
  <c r="G57" i="4"/>
  <c r="P57" i="4" s="1"/>
  <c r="AI57" i="4" s="1"/>
  <c r="D56" i="4"/>
  <c r="E54" i="4"/>
  <c r="B53" i="4"/>
  <c r="G52" i="4"/>
  <c r="P52" i="4" s="1"/>
  <c r="AI52" i="4" s="1"/>
  <c r="D51" i="4"/>
  <c r="E49" i="4"/>
  <c r="B48" i="4"/>
  <c r="G47" i="4"/>
  <c r="P47" i="4" s="1"/>
  <c r="AI47" i="4" s="1"/>
  <c r="D46" i="4"/>
  <c r="D74" i="4"/>
  <c r="F72" i="4"/>
  <c r="O72" i="4" s="1"/>
  <c r="AH72" i="4" s="1"/>
  <c r="C71" i="4"/>
  <c r="H70" i="4"/>
  <c r="Q70" i="4" s="1"/>
  <c r="AJ70" i="4" s="1"/>
  <c r="D69" i="4"/>
  <c r="F67" i="4"/>
  <c r="O67" i="4" s="1"/>
  <c r="AH67" i="4" s="1"/>
  <c r="C66" i="4"/>
  <c r="H65" i="4"/>
  <c r="Q65" i="4" s="1"/>
  <c r="AJ65" i="4" s="1"/>
  <c r="D64" i="4"/>
  <c r="F62" i="4"/>
  <c r="O62" i="4" s="1"/>
  <c r="AH62" i="4" s="1"/>
  <c r="C61" i="4"/>
  <c r="H60" i="4"/>
  <c r="Q60" i="4" s="1"/>
  <c r="AJ60" i="4" s="1"/>
  <c r="D59" i="4"/>
  <c r="F57" i="4"/>
  <c r="O57" i="4" s="1"/>
  <c r="AH57" i="4" s="1"/>
  <c r="C56" i="4"/>
  <c r="H55" i="4"/>
  <c r="Q55" i="4" s="1"/>
  <c r="AJ55" i="4" s="1"/>
  <c r="D54" i="4"/>
  <c r="F52" i="4"/>
  <c r="O52" i="4" s="1"/>
  <c r="AH52" i="4" s="1"/>
  <c r="C51" i="4"/>
  <c r="H50" i="4"/>
  <c r="Q50" i="4" s="1"/>
  <c r="AJ50" i="4" s="1"/>
  <c r="C34" i="4"/>
  <c r="F35" i="4"/>
  <c r="O35" i="4" s="1"/>
  <c r="AH35" i="4" s="1"/>
  <c r="D37" i="4"/>
  <c r="G38" i="4"/>
  <c r="P38" i="4" s="1"/>
  <c r="AI38" i="4" s="1"/>
  <c r="B39" i="4"/>
  <c r="F40" i="4"/>
  <c r="O40" i="4" s="1"/>
  <c r="AH40" i="4" s="1"/>
  <c r="D42" i="4"/>
  <c r="G43" i="4"/>
  <c r="P43" i="4" s="1"/>
  <c r="AI43" i="4" s="1"/>
  <c r="B44" i="4"/>
  <c r="F45" i="4"/>
  <c r="O45" i="4" s="1"/>
  <c r="AH45" i="4" s="1"/>
  <c r="B51" i="4"/>
  <c r="K51" i="4" s="1"/>
  <c r="AD51" i="4" s="1"/>
  <c r="C54" i="4"/>
  <c r="G65" i="4"/>
  <c r="P65" i="4" s="1"/>
  <c r="AI65" i="4" s="1"/>
  <c r="H68" i="4"/>
  <c r="Q68" i="4" s="1"/>
  <c r="AJ68" i="4" s="1"/>
  <c r="B71" i="4"/>
  <c r="C74" i="4"/>
  <c r="K56" i="4"/>
  <c r="AD56" i="4" s="1"/>
  <c r="B18" i="4"/>
  <c r="D34" i="4"/>
  <c r="G35" i="4"/>
  <c r="P35" i="4" s="1"/>
  <c r="AI35" i="4" s="1"/>
  <c r="B36" i="4"/>
  <c r="E37" i="4"/>
  <c r="H38" i="4"/>
  <c r="Q38" i="4" s="1"/>
  <c r="AJ38" i="4" s="1"/>
  <c r="C39" i="4"/>
  <c r="G40" i="4"/>
  <c r="P40" i="4" s="1"/>
  <c r="AI40" i="4" s="1"/>
  <c r="B41" i="4"/>
  <c r="K41" i="4" s="1"/>
  <c r="AD41" i="4" s="1"/>
  <c r="E42" i="4"/>
  <c r="H43" i="4"/>
  <c r="Q43" i="4" s="1"/>
  <c r="AJ43" i="4" s="1"/>
  <c r="C44" i="4"/>
  <c r="G45" i="4"/>
  <c r="P45" i="4" s="1"/>
  <c r="AI45" i="4" s="1"/>
  <c r="E57" i="4"/>
  <c r="U59" i="4"/>
  <c r="C18" i="4"/>
  <c r="L49" i="4" s="1"/>
  <c r="AE49" i="4" s="1"/>
  <c r="E34" i="4"/>
  <c r="H35" i="4"/>
  <c r="Q35" i="4" s="1"/>
  <c r="AJ35" i="4" s="1"/>
  <c r="C36" i="4"/>
  <c r="F37" i="4"/>
  <c r="O37" i="4" s="1"/>
  <c r="AH37" i="4" s="1"/>
  <c r="D39" i="4"/>
  <c r="H40" i="4"/>
  <c r="Q40" i="4" s="1"/>
  <c r="AJ40" i="4" s="1"/>
  <c r="C41" i="4"/>
  <c r="F42" i="4"/>
  <c r="O42" i="4" s="1"/>
  <c r="AH42" i="4" s="1"/>
  <c r="D44" i="4"/>
  <c r="H45" i="4"/>
  <c r="Q45" i="4" s="1"/>
  <c r="AJ45" i="4" s="1"/>
  <c r="H48" i="4"/>
  <c r="Q48" i="4" s="1"/>
  <c r="AJ48" i="4" s="1"/>
  <c r="G60" i="4"/>
  <c r="P60" i="4" s="1"/>
  <c r="AI60" i="4" s="1"/>
  <c r="H63" i="4"/>
  <c r="Q63" i="4" s="1"/>
  <c r="AJ63" i="4" s="1"/>
  <c r="B66" i="4"/>
  <c r="C69" i="4"/>
  <c r="P70" i="4"/>
  <c r="AI70" i="4" s="1"/>
  <c r="D18" i="4"/>
  <c r="M18" i="4" s="1"/>
  <c r="F34" i="4"/>
  <c r="O34" i="4" s="1"/>
  <c r="D36" i="4"/>
  <c r="M36" i="4" s="1"/>
  <c r="AF36" i="4" s="1"/>
  <c r="G37" i="4"/>
  <c r="P37" i="4" s="1"/>
  <c r="AI37" i="4" s="1"/>
  <c r="B38" i="4"/>
  <c r="K38" i="4" s="1"/>
  <c r="AD38" i="4" s="1"/>
  <c r="E39" i="4"/>
  <c r="D41" i="4"/>
  <c r="G42" i="4"/>
  <c r="P42" i="4" s="1"/>
  <c r="AI42" i="4" s="1"/>
  <c r="B43" i="4"/>
  <c r="K43" i="4" s="1"/>
  <c r="AD43" i="4" s="1"/>
  <c r="E44" i="4"/>
  <c r="E52" i="4"/>
  <c r="E72" i="4"/>
  <c r="E18" i="4"/>
  <c r="N62" i="4" s="1"/>
  <c r="AG62" i="4" s="1"/>
  <c r="G34" i="4"/>
  <c r="P34" i="4" s="1"/>
  <c r="B35" i="4"/>
  <c r="K35" i="4" s="1"/>
  <c r="AD35" i="4" s="1"/>
  <c r="E36" i="4"/>
  <c r="N36" i="4" s="1"/>
  <c r="AG36" i="4" s="1"/>
  <c r="H37" i="4"/>
  <c r="Q37" i="4" s="1"/>
  <c r="AJ37" i="4" s="1"/>
  <c r="C38" i="4"/>
  <c r="F39" i="4"/>
  <c r="Z39" i="4"/>
  <c r="B40" i="4"/>
  <c r="K40" i="4" s="1"/>
  <c r="AD40" i="4" s="1"/>
  <c r="E41" i="4"/>
  <c r="H42" i="4"/>
  <c r="Q42" i="4" s="1"/>
  <c r="AJ42" i="4" s="1"/>
  <c r="C43" i="4"/>
  <c r="L43" i="4" s="1"/>
  <c r="AE43" i="4" s="1"/>
  <c r="F44" i="4"/>
  <c r="Z44" i="4"/>
  <c r="B45" i="4"/>
  <c r="K45" i="4" s="1"/>
  <c r="AD45" i="4" s="1"/>
  <c r="B46" i="4"/>
  <c r="K46" i="4" s="1"/>
  <c r="AD46" i="4" s="1"/>
  <c r="E47" i="4"/>
  <c r="N47" i="4" s="1"/>
  <c r="AG47" i="4" s="1"/>
  <c r="G55" i="4"/>
  <c r="P55" i="4" s="1"/>
  <c r="AI55" i="4" s="1"/>
  <c r="H58" i="4"/>
  <c r="Q58" i="4" s="1"/>
  <c r="AJ58" i="4" s="1"/>
  <c r="B61" i="4"/>
  <c r="K61" i="4" s="1"/>
  <c r="AD61" i="4" s="1"/>
  <c r="C64" i="4"/>
  <c r="C40" i="4"/>
  <c r="F41" i="4"/>
  <c r="O41" i="4" s="1"/>
  <c r="AH41" i="4" s="1"/>
  <c r="D43" i="4"/>
  <c r="G44" i="4"/>
  <c r="C45" i="4"/>
  <c r="C46" i="4"/>
  <c r="F47" i="4"/>
  <c r="O47" i="4" s="1"/>
  <c r="AH47" i="4" s="1"/>
  <c r="E67" i="4"/>
  <c r="Q38" i="2"/>
  <c r="Q30" i="2"/>
  <c r="Q22" i="2"/>
  <c r="Q39" i="2"/>
  <c r="Q31" i="2"/>
  <c r="Q23" i="2"/>
  <c r="Q37" i="2"/>
  <c r="Q34" i="2"/>
  <c r="Q26" i="2"/>
  <c r="Q18" i="2"/>
  <c r="E57" i="2"/>
  <c r="Q40" i="2"/>
  <c r="Q32" i="2"/>
  <c r="Q24" i="2"/>
  <c r="Q16" i="2"/>
  <c r="Q19" i="2"/>
  <c r="Q27" i="2"/>
  <c r="J42" i="2"/>
  <c r="Q28" i="2"/>
  <c r="Q29" i="2"/>
  <c r="D57" i="2"/>
  <c r="Q36" i="2"/>
  <c r="Q35" i="2"/>
  <c r="H58" i="2"/>
  <c r="G58" i="2"/>
  <c r="F58" i="2"/>
  <c r="Q33" i="2"/>
  <c r="J41" i="2"/>
  <c r="N23" i="2"/>
  <c r="N31" i="2"/>
  <c r="C39" i="2"/>
  <c r="N39" i="2"/>
  <c r="F40" i="2"/>
  <c r="F88" i="2"/>
  <c r="C43" i="2"/>
  <c r="D55" i="2"/>
  <c r="G88" i="2"/>
  <c r="D90" i="2"/>
  <c r="N17" i="2"/>
  <c r="N25" i="2"/>
  <c r="N33" i="2"/>
  <c r="D41" i="2"/>
  <c r="H41" i="2" s="1"/>
  <c r="D42" i="2"/>
  <c r="H42" i="2" s="1"/>
  <c r="F56" i="2"/>
  <c r="E90" i="2"/>
  <c r="N22" i="2"/>
  <c r="N30" i="2"/>
  <c r="N38" i="2"/>
  <c r="E42" i="2"/>
  <c r="I42" i="2" s="1"/>
  <c r="G56" i="2"/>
  <c r="F90" i="2"/>
  <c r="N21" i="2"/>
  <c r="N29" i="2"/>
  <c r="L40" i="4" l="1"/>
  <c r="AE40" i="4" s="1"/>
  <c r="L38" i="4"/>
  <c r="AE38" i="4" s="1"/>
  <c r="N42" i="4"/>
  <c r="AG42" i="4" s="1"/>
  <c r="N67" i="4"/>
  <c r="AG67" i="4" s="1"/>
  <c r="N34" i="4"/>
  <c r="L46" i="4"/>
  <c r="AE46" i="4" s="1"/>
  <c r="L45" i="4"/>
  <c r="AE45" i="4" s="1"/>
  <c r="N41" i="4"/>
  <c r="AG41" i="4" s="1"/>
  <c r="L41" i="4"/>
  <c r="AE41" i="4" s="1"/>
  <c r="K53" i="4"/>
  <c r="AD53" i="4" s="1"/>
  <c r="K63" i="4"/>
  <c r="AD63" i="4" s="1"/>
  <c r="K73" i="4"/>
  <c r="AD73" i="4" s="1"/>
  <c r="K60" i="4"/>
  <c r="AD60" i="4" s="1"/>
  <c r="L68" i="4"/>
  <c r="AE68" i="4" s="1"/>
  <c r="M48" i="4"/>
  <c r="AF48" i="4" s="1"/>
  <c r="M58" i="4"/>
  <c r="AF58" i="4" s="1"/>
  <c r="M68" i="4"/>
  <c r="AF68" i="4" s="1"/>
  <c r="N48" i="4"/>
  <c r="AG48" i="4" s="1"/>
  <c r="K72" i="4"/>
  <c r="AD72" i="4" s="1"/>
  <c r="N72" i="4"/>
  <c r="AG72" i="4" s="1"/>
  <c r="K36" i="4"/>
  <c r="AD36" i="4" s="1"/>
  <c r="N43" i="4"/>
  <c r="AG43" i="4" s="1"/>
  <c r="N52" i="4"/>
  <c r="AG52" i="4" s="1"/>
  <c r="L36" i="4"/>
  <c r="AE36" i="4" s="1"/>
  <c r="D45" i="5"/>
  <c r="J81" i="5"/>
  <c r="J45" i="5" s="1"/>
  <c r="D43" i="5"/>
  <c r="J71" i="5"/>
  <c r="J43" i="5" s="1"/>
  <c r="M61" i="5"/>
  <c r="M40" i="5" s="1"/>
  <c r="G40" i="5"/>
  <c r="I81" i="5"/>
  <c r="I45" i="5" s="1"/>
  <c r="C45" i="5"/>
  <c r="K81" i="5"/>
  <c r="K45" i="5" s="1"/>
  <c r="E45" i="5"/>
  <c r="M81" i="5"/>
  <c r="M45" i="5" s="1"/>
  <c r="G45" i="5"/>
  <c r="N81" i="5"/>
  <c r="N45" i="5" s="1"/>
  <c r="H45" i="5"/>
  <c r="K66" i="5"/>
  <c r="K42" i="5" s="1"/>
  <c r="E42" i="5"/>
  <c r="F40" i="5"/>
  <c r="L61" i="5"/>
  <c r="L40" i="5" s="1"/>
  <c r="L66" i="5"/>
  <c r="L42" i="5" s="1"/>
  <c r="F42" i="5"/>
  <c r="D40" i="5"/>
  <c r="J61" i="5"/>
  <c r="J40" i="5" s="1"/>
  <c r="I91" i="5"/>
  <c r="I47" i="5" s="1"/>
  <c r="C47" i="5"/>
  <c r="M91" i="5"/>
  <c r="M47" i="5" s="1"/>
  <c r="G47" i="5"/>
  <c r="H47" i="5"/>
  <c r="N91" i="5"/>
  <c r="N47" i="5" s="1"/>
  <c r="K86" i="5"/>
  <c r="K46" i="5" s="1"/>
  <c r="E46" i="5"/>
  <c r="D47" i="5"/>
  <c r="J91" i="5"/>
  <c r="J47" i="5" s="1"/>
  <c r="H48" i="5"/>
  <c r="N96" i="5"/>
  <c r="N48" i="5" s="1"/>
  <c r="L56" i="5"/>
  <c r="L39" i="5" s="1"/>
  <c r="F39" i="5"/>
  <c r="I56" i="5"/>
  <c r="I39" i="5" s="1"/>
  <c r="C39" i="5"/>
  <c r="I96" i="5"/>
  <c r="I48" i="5" s="1"/>
  <c r="C48" i="5"/>
  <c r="J96" i="5"/>
  <c r="J48" i="5" s="1"/>
  <c r="D48" i="5"/>
  <c r="M76" i="5"/>
  <c r="M44" i="5" s="1"/>
  <c r="G44" i="5"/>
  <c r="K71" i="5"/>
  <c r="K43" i="5" s="1"/>
  <c r="E43" i="5"/>
  <c r="I76" i="5"/>
  <c r="I44" i="5" s="1"/>
  <c r="C44" i="5"/>
  <c r="J76" i="5"/>
  <c r="J44" i="5" s="1"/>
  <c r="D44" i="5"/>
  <c r="L91" i="5"/>
  <c r="L47" i="5" s="1"/>
  <c r="F47" i="5"/>
  <c r="L76" i="5"/>
  <c r="L44" i="5" s="1"/>
  <c r="F44" i="5"/>
  <c r="M96" i="5"/>
  <c r="M48" i="5" s="1"/>
  <c r="G48" i="5"/>
  <c r="J56" i="5"/>
  <c r="J39" i="5" s="1"/>
  <c r="D39" i="5"/>
  <c r="N61" i="5"/>
  <c r="N40" i="5" s="1"/>
  <c r="H40" i="5"/>
  <c r="N76" i="5"/>
  <c r="N44" i="5" s="1"/>
  <c r="H44" i="5"/>
  <c r="V63" i="5"/>
  <c r="R62" i="5"/>
  <c r="T63" i="5"/>
  <c r="V62" i="5"/>
  <c r="Q61" i="5"/>
  <c r="Q40" i="5" s="1"/>
  <c r="U60" i="5"/>
  <c r="Q59" i="5"/>
  <c r="U58" i="5"/>
  <c r="Q57" i="5"/>
  <c r="U56" i="5"/>
  <c r="U39" i="5" s="1"/>
  <c r="S63" i="5"/>
  <c r="U62" i="5"/>
  <c r="T60" i="5"/>
  <c r="T58" i="5"/>
  <c r="T56" i="5"/>
  <c r="T39" i="5" s="1"/>
  <c r="R63" i="5"/>
  <c r="T62" i="5"/>
  <c r="S60" i="5"/>
  <c r="S58" i="5"/>
  <c r="S56" i="5"/>
  <c r="S39" i="5" s="1"/>
  <c r="T59" i="5"/>
  <c r="K6" i="5"/>
  <c r="Q63" i="5"/>
  <c r="S62" i="5"/>
  <c r="V61" i="5"/>
  <c r="V40" i="5" s="1"/>
  <c r="R60" i="5"/>
  <c r="V59" i="5"/>
  <c r="R58" i="5"/>
  <c r="V57" i="5"/>
  <c r="R56" i="5"/>
  <c r="R39" i="5" s="1"/>
  <c r="Q62" i="5"/>
  <c r="U61" i="5"/>
  <c r="U40" i="5" s="1"/>
  <c r="Q60" i="5"/>
  <c r="U59" i="5"/>
  <c r="Q58" i="5"/>
  <c r="U57" i="5"/>
  <c r="Q56" i="5"/>
  <c r="Q39" i="5" s="1"/>
  <c r="T61" i="5"/>
  <c r="T40" i="5" s="1"/>
  <c r="T57" i="5"/>
  <c r="S61" i="5"/>
  <c r="S40" i="5" s="1"/>
  <c r="S59" i="5"/>
  <c r="S57" i="5"/>
  <c r="U63" i="5"/>
  <c r="R57" i="5"/>
  <c r="R59" i="5"/>
  <c r="R61" i="5"/>
  <c r="R40" i="5" s="1"/>
  <c r="V56" i="5"/>
  <c r="V39" i="5" s="1"/>
  <c r="V58" i="5"/>
  <c r="V60" i="5"/>
  <c r="M66" i="5"/>
  <c r="M42" i="5" s="1"/>
  <c r="G42" i="5"/>
  <c r="J66" i="5"/>
  <c r="J42" i="5" s="1"/>
  <c r="D42" i="5"/>
  <c r="L86" i="5"/>
  <c r="L46" i="5" s="1"/>
  <c r="F46" i="5"/>
  <c r="L71" i="5"/>
  <c r="L43" i="5" s="1"/>
  <c r="F43" i="5"/>
  <c r="M86" i="5"/>
  <c r="M46" i="5" s="1"/>
  <c r="G46" i="5"/>
  <c r="K91" i="5"/>
  <c r="K47" i="5" s="1"/>
  <c r="E47" i="5"/>
  <c r="I86" i="5"/>
  <c r="I46" i="5" s="1"/>
  <c r="C46" i="5"/>
  <c r="D46" i="5"/>
  <c r="J86" i="5"/>
  <c r="J46" i="5" s="1"/>
  <c r="K76" i="5"/>
  <c r="K44" i="5" s="1"/>
  <c r="E44" i="5"/>
  <c r="E40" i="5"/>
  <c r="K61" i="5"/>
  <c r="K40" i="5" s="1"/>
  <c r="K96" i="5"/>
  <c r="K48" i="5" s="1"/>
  <c r="E48" i="5"/>
  <c r="I66" i="5"/>
  <c r="I42" i="5" s="1"/>
  <c r="C42" i="5"/>
  <c r="I71" i="5"/>
  <c r="I43" i="5" s="1"/>
  <c r="C43" i="5"/>
  <c r="M71" i="5"/>
  <c r="M43" i="5" s="1"/>
  <c r="G43" i="5"/>
  <c r="N71" i="5"/>
  <c r="N43" i="5" s="1"/>
  <c r="H43" i="5"/>
  <c r="H39" i="5"/>
  <c r="N56" i="5"/>
  <c r="N39" i="5" s="1"/>
  <c r="L64" i="4"/>
  <c r="AE64" i="4" s="1"/>
  <c r="U64" i="4"/>
  <c r="O44" i="4"/>
  <c r="AH44" i="4" s="1"/>
  <c r="X44" i="4"/>
  <c r="AH34" i="4"/>
  <c r="L54" i="4"/>
  <c r="AE54" i="4" s="1"/>
  <c r="U54" i="4"/>
  <c r="T39" i="4"/>
  <c r="K39" i="4"/>
  <c r="AD39" i="4" s="1"/>
  <c r="V54" i="4"/>
  <c r="M54" i="4"/>
  <c r="AF54" i="4" s="1"/>
  <c r="V64" i="4"/>
  <c r="M64" i="4"/>
  <c r="AF64" i="4" s="1"/>
  <c r="V74" i="4"/>
  <c r="M74" i="4"/>
  <c r="AF74" i="4" s="1"/>
  <c r="N54" i="4"/>
  <c r="AG54" i="4" s="1"/>
  <c r="W54" i="4"/>
  <c r="N64" i="4"/>
  <c r="AG64" i="4" s="1"/>
  <c r="W64" i="4"/>
  <c r="N74" i="4"/>
  <c r="AG74" i="4" s="1"/>
  <c r="W74" i="4"/>
  <c r="L53" i="4"/>
  <c r="AE53" i="4" s="1"/>
  <c r="N61" i="4"/>
  <c r="AG61" i="4" s="1"/>
  <c r="O69" i="4"/>
  <c r="AH69" i="4" s="1"/>
  <c r="X69" i="4"/>
  <c r="P49" i="4"/>
  <c r="AI49" i="4" s="1"/>
  <c r="Y49" i="4"/>
  <c r="P59" i="4"/>
  <c r="AI59" i="4" s="1"/>
  <c r="Y59" i="4"/>
  <c r="P69" i="4"/>
  <c r="AI69" i="4" s="1"/>
  <c r="Y69" i="4"/>
  <c r="Q49" i="4"/>
  <c r="AJ49" i="4" s="1"/>
  <c r="Z49" i="4"/>
  <c r="K57" i="4"/>
  <c r="AD57" i="4" s="1"/>
  <c r="M65" i="4"/>
  <c r="AF65" i="4" s="1"/>
  <c r="N73" i="4"/>
  <c r="AG73" i="4" s="1"/>
  <c r="N55" i="4"/>
  <c r="AG55" i="4" s="1"/>
  <c r="N65" i="4"/>
  <c r="AG65" i="4" s="1"/>
  <c r="M47" i="4"/>
  <c r="AF47" i="4" s="1"/>
  <c r="M57" i="4"/>
  <c r="AF57" i="4" s="1"/>
  <c r="M67" i="4"/>
  <c r="AF67" i="4" s="1"/>
  <c r="M38" i="4"/>
  <c r="AF38" i="4" s="1"/>
  <c r="N44" i="4"/>
  <c r="AG44" i="4" s="1"/>
  <c r="W44" i="4"/>
  <c r="L44" i="4"/>
  <c r="AE44" i="4" s="1"/>
  <c r="U44" i="4"/>
  <c r="M44" i="4"/>
  <c r="AF44" i="4" s="1"/>
  <c r="V44" i="4"/>
  <c r="AG34" i="4"/>
  <c r="M34" i="4"/>
  <c r="M46" i="4"/>
  <c r="AF46" i="4" s="1"/>
  <c r="M56" i="4"/>
  <c r="AF56" i="4" s="1"/>
  <c r="M66" i="4"/>
  <c r="AF66" i="4" s="1"/>
  <c r="N46" i="4"/>
  <c r="AG46" i="4" s="1"/>
  <c r="O54" i="4"/>
  <c r="AH54" i="4" s="1"/>
  <c r="X54" i="4"/>
  <c r="K70" i="4"/>
  <c r="AD70" i="4" s="1"/>
  <c r="L50" i="4"/>
  <c r="AE50" i="4" s="1"/>
  <c r="L60" i="4"/>
  <c r="AE60" i="4" s="1"/>
  <c r="L70" i="4"/>
  <c r="AE70" i="4" s="1"/>
  <c r="M50" i="4"/>
  <c r="AF50" i="4" s="1"/>
  <c r="N58" i="4"/>
  <c r="AG58" i="4" s="1"/>
  <c r="Q74" i="4"/>
  <c r="AJ74" i="4" s="1"/>
  <c r="Z74" i="4"/>
  <c r="M35" i="4"/>
  <c r="AF35" i="4" s="1"/>
  <c r="Q64" i="4"/>
  <c r="AJ64" i="4" s="1"/>
  <c r="Z64" i="4"/>
  <c r="M41" i="4"/>
  <c r="AF41" i="4" s="1"/>
  <c r="L42" i="4"/>
  <c r="AE42" i="4" s="1"/>
  <c r="L37" i="4"/>
  <c r="AE37" i="4" s="1"/>
  <c r="L18" i="4"/>
  <c r="K34" i="4"/>
  <c r="K18" i="4"/>
  <c r="M49" i="4"/>
  <c r="AF49" i="4" s="1"/>
  <c r="M37" i="4"/>
  <c r="AF37" i="4" s="1"/>
  <c r="L56" i="4"/>
  <c r="AE56" i="4" s="1"/>
  <c r="L66" i="4"/>
  <c r="AE66" i="4" s="1"/>
  <c r="K55" i="4"/>
  <c r="AD55" i="4" s="1"/>
  <c r="L63" i="4"/>
  <c r="AE63" i="4" s="1"/>
  <c r="N71" i="4"/>
  <c r="AG71" i="4" s="1"/>
  <c r="Q59" i="4"/>
  <c r="AJ59" i="4" s="1"/>
  <c r="Z59" i="4"/>
  <c r="K67" i="4"/>
  <c r="AD67" i="4" s="1"/>
  <c r="L47" i="4"/>
  <c r="AE47" i="4" s="1"/>
  <c r="L57" i="4"/>
  <c r="AE57" i="4" s="1"/>
  <c r="L67" i="4"/>
  <c r="AE67" i="4" s="1"/>
  <c r="K49" i="4"/>
  <c r="AD49" i="4" s="1"/>
  <c r="T49" i="4"/>
  <c r="K59" i="4"/>
  <c r="AD59" i="4" s="1"/>
  <c r="T59" i="4"/>
  <c r="K69" i="4"/>
  <c r="AD69" i="4" s="1"/>
  <c r="T69" i="4"/>
  <c r="V49" i="4"/>
  <c r="L35" i="4"/>
  <c r="AE35" i="4" s="1"/>
  <c r="U49" i="4"/>
  <c r="AI34" i="4"/>
  <c r="L69" i="4"/>
  <c r="AE69" i="4" s="1"/>
  <c r="U69" i="4"/>
  <c r="K48" i="4"/>
  <c r="AD48" i="4" s="1"/>
  <c r="K58" i="4"/>
  <c r="AD58" i="4" s="1"/>
  <c r="K68" i="4"/>
  <c r="AD68" i="4" s="1"/>
  <c r="L48" i="4"/>
  <c r="AE48" i="4" s="1"/>
  <c r="N56" i="4"/>
  <c r="AG56" i="4" s="1"/>
  <c r="O64" i="4"/>
  <c r="AH64" i="4" s="1"/>
  <c r="X64" i="4"/>
  <c r="M53" i="4"/>
  <c r="AF53" i="4" s="1"/>
  <c r="M63" i="4"/>
  <c r="AF63" i="4" s="1"/>
  <c r="M73" i="4"/>
  <c r="AF73" i="4" s="1"/>
  <c r="K52" i="4"/>
  <c r="AD52" i="4" s="1"/>
  <c r="M60" i="4"/>
  <c r="AF60" i="4" s="1"/>
  <c r="N68" i="4"/>
  <c r="AG68" i="4" s="1"/>
  <c r="M40" i="4"/>
  <c r="AF40" i="4" s="1"/>
  <c r="Y39" i="4"/>
  <c r="P44" i="4"/>
  <c r="AI44" i="4" s="1"/>
  <c r="Y44" i="4"/>
  <c r="N18" i="4"/>
  <c r="N45" i="4"/>
  <c r="AG45" i="4" s="1"/>
  <c r="N40" i="4"/>
  <c r="AG40" i="4" s="1"/>
  <c r="N35" i="4"/>
  <c r="AG35" i="4" s="1"/>
  <c r="N39" i="4"/>
  <c r="AG39" i="4" s="1"/>
  <c r="W39" i="4"/>
  <c r="K66" i="4"/>
  <c r="AD66" i="4" s="1"/>
  <c r="L59" i="4"/>
  <c r="AE59" i="4" s="1"/>
  <c r="L39" i="4"/>
  <c r="AE39" i="4" s="1"/>
  <c r="U39" i="4"/>
  <c r="L74" i="4"/>
  <c r="AE74" i="4" s="1"/>
  <c r="U74" i="4"/>
  <c r="T44" i="4"/>
  <c r="K44" i="4"/>
  <c r="AD44" i="4" s="1"/>
  <c r="L34" i="4"/>
  <c r="V59" i="4"/>
  <c r="M59" i="4"/>
  <c r="AF59" i="4" s="1"/>
  <c r="V69" i="4"/>
  <c r="M69" i="4"/>
  <c r="AF69" i="4" s="1"/>
  <c r="W49" i="4"/>
  <c r="N49" i="4"/>
  <c r="AG49" i="4" s="1"/>
  <c r="N59" i="4"/>
  <c r="AG59" i="4" s="1"/>
  <c r="W59" i="4"/>
  <c r="N69" i="4"/>
  <c r="AG69" i="4" s="1"/>
  <c r="W69" i="4"/>
  <c r="O49" i="4"/>
  <c r="AH49" i="4" s="1"/>
  <c r="X49" i="4"/>
  <c r="K65" i="4"/>
  <c r="AD65" i="4" s="1"/>
  <c r="L73" i="4"/>
  <c r="AE73" i="4" s="1"/>
  <c r="P54" i="4"/>
  <c r="AI54" i="4" s="1"/>
  <c r="Y54" i="4"/>
  <c r="P64" i="4"/>
  <c r="AI64" i="4" s="1"/>
  <c r="Y64" i="4"/>
  <c r="P74" i="4"/>
  <c r="AI74" i="4" s="1"/>
  <c r="Y74" i="4"/>
  <c r="N53" i="4"/>
  <c r="AG53" i="4" s="1"/>
  <c r="Q69" i="4"/>
  <c r="AJ69" i="4" s="1"/>
  <c r="Z69" i="4"/>
  <c r="N50" i="4"/>
  <c r="AG50" i="4" s="1"/>
  <c r="N60" i="4"/>
  <c r="AG60" i="4" s="1"/>
  <c r="N70" i="4"/>
  <c r="AG70" i="4" s="1"/>
  <c r="M52" i="4"/>
  <c r="AF52" i="4" s="1"/>
  <c r="M62" i="4"/>
  <c r="AF62" i="4" s="1"/>
  <c r="M72" i="4"/>
  <c r="AF72" i="4" s="1"/>
  <c r="K42" i="4"/>
  <c r="AD42" i="4" s="1"/>
  <c r="K37" i="4"/>
  <c r="AD37" i="4" s="1"/>
  <c r="M43" i="4"/>
  <c r="AF43" i="4" s="1"/>
  <c r="M39" i="4"/>
  <c r="AF39" i="4" s="1"/>
  <c r="V39" i="4"/>
  <c r="V76" i="4" s="1"/>
  <c r="N57" i="4"/>
  <c r="AG57" i="4" s="1"/>
  <c r="K71" i="4"/>
  <c r="AD71" i="4" s="1"/>
  <c r="M51" i="4"/>
  <c r="AF51" i="4" s="1"/>
  <c r="M61" i="4"/>
  <c r="AF61" i="4" s="1"/>
  <c r="M71" i="4"/>
  <c r="AF71" i="4" s="1"/>
  <c r="K50" i="4"/>
  <c r="AD50" i="4" s="1"/>
  <c r="L58" i="4"/>
  <c r="AE58" i="4" s="1"/>
  <c r="N66" i="4"/>
  <c r="AG66" i="4" s="1"/>
  <c r="O74" i="4"/>
  <c r="AH74" i="4" s="1"/>
  <c r="X74" i="4"/>
  <c r="L55" i="4"/>
  <c r="AE55" i="4" s="1"/>
  <c r="L65" i="4"/>
  <c r="AE65" i="4" s="1"/>
  <c r="Q54" i="4"/>
  <c r="AJ54" i="4" s="1"/>
  <c r="AJ76" i="4" s="1"/>
  <c r="Z54" i="4"/>
  <c r="K62" i="4"/>
  <c r="AD62" i="4" s="1"/>
  <c r="M70" i="4"/>
  <c r="AF70" i="4" s="1"/>
  <c r="M45" i="4"/>
  <c r="AF45" i="4" s="1"/>
  <c r="O39" i="4"/>
  <c r="AH39" i="4" s="1"/>
  <c r="X39" i="4"/>
  <c r="N37" i="4"/>
  <c r="AG37" i="4" s="1"/>
  <c r="M42" i="4"/>
  <c r="AF42" i="4" s="1"/>
  <c r="L51" i="4"/>
  <c r="AE51" i="4" s="1"/>
  <c r="L61" i="4"/>
  <c r="AE61" i="4" s="1"/>
  <c r="L71" i="4"/>
  <c r="AE71" i="4" s="1"/>
  <c r="N51" i="4"/>
  <c r="AG51" i="4" s="1"/>
  <c r="O59" i="4"/>
  <c r="AH59" i="4" s="1"/>
  <c r="X59" i="4"/>
  <c r="K47" i="4"/>
  <c r="AD47" i="4" s="1"/>
  <c r="M55" i="4"/>
  <c r="AF55" i="4" s="1"/>
  <c r="N63" i="4"/>
  <c r="AG63" i="4" s="1"/>
  <c r="L52" i="4"/>
  <c r="AE52" i="4" s="1"/>
  <c r="L62" i="4"/>
  <c r="AE62" i="4" s="1"/>
  <c r="L72" i="4"/>
  <c r="AE72" i="4" s="1"/>
  <c r="K54" i="4"/>
  <c r="AD54" i="4" s="1"/>
  <c r="T54" i="4"/>
  <c r="K64" i="4"/>
  <c r="AD64" i="4" s="1"/>
  <c r="T64" i="4"/>
  <c r="K74" i="4"/>
  <c r="AD74" i="4" s="1"/>
  <c r="T74" i="4"/>
  <c r="N38" i="4"/>
  <c r="AG38" i="4" s="1"/>
  <c r="G91" i="2"/>
  <c r="E43" i="2"/>
  <c r="I43" i="2" s="1"/>
  <c r="F91" i="2"/>
  <c r="C44" i="2"/>
  <c r="E91" i="2"/>
  <c r="D91" i="2"/>
  <c r="F43" i="2"/>
  <c r="J56" i="2"/>
  <c r="I56" i="2"/>
  <c r="F89" i="2"/>
  <c r="H57" i="2"/>
  <c r="G57" i="2"/>
  <c r="F57" i="2"/>
  <c r="J40" i="2"/>
  <c r="K40" i="2"/>
  <c r="D43" i="2"/>
  <c r="H43" i="2" s="1"/>
  <c r="F39" i="2"/>
  <c r="C38" i="2"/>
  <c r="D39" i="2"/>
  <c r="H39" i="2" s="1"/>
  <c r="G87" i="2"/>
  <c r="E39" i="2"/>
  <c r="I39" i="2" s="1"/>
  <c r="F87" i="2"/>
  <c r="E87" i="2"/>
  <c r="D87" i="2"/>
  <c r="I58" i="2"/>
  <c r="J58" i="2"/>
  <c r="U76" i="4" l="1"/>
  <c r="X76" i="4"/>
  <c r="Z76" i="4"/>
  <c r="AH76" i="4"/>
  <c r="L76" i="4"/>
  <c r="AE34" i="4"/>
  <c r="AE76" i="4" s="1"/>
  <c r="O76" i="4"/>
  <c r="W76" i="4"/>
  <c r="Y76" i="4"/>
  <c r="M76" i="4"/>
  <c r="AF34" i="4"/>
  <c r="AF76" i="4" s="1"/>
  <c r="AI76" i="4"/>
  <c r="AG76" i="4"/>
  <c r="P76" i="4"/>
  <c r="K76" i="4"/>
  <c r="AD34" i="4"/>
  <c r="AD76" i="4" s="1"/>
  <c r="N76" i="4"/>
  <c r="Q76" i="4"/>
  <c r="T76" i="4"/>
  <c r="K43" i="2"/>
  <c r="J43" i="2"/>
  <c r="J57" i="2"/>
  <c r="I57" i="2"/>
  <c r="E44" i="2"/>
  <c r="I44" i="2" s="1"/>
  <c r="G92" i="2"/>
  <c r="F92" i="2"/>
  <c r="C45" i="2"/>
  <c r="E92" i="2"/>
  <c r="D92" i="2"/>
  <c r="F44" i="2"/>
  <c r="D44" i="2"/>
  <c r="H44" i="2" s="1"/>
  <c r="F38" i="2"/>
  <c r="C37" i="2"/>
  <c r="E38" i="2"/>
  <c r="I38" i="2" s="1"/>
  <c r="G86" i="2"/>
  <c r="F86" i="2"/>
  <c r="E86" i="2"/>
  <c r="D86" i="2"/>
  <c r="D38" i="2"/>
  <c r="H38" i="2" s="1"/>
  <c r="J39" i="2"/>
  <c r="K39" i="2"/>
  <c r="G85" i="2" l="1"/>
  <c r="F85" i="2"/>
  <c r="F37" i="2"/>
  <c r="C36" i="2"/>
  <c r="E85" i="2"/>
  <c r="D85" i="2"/>
  <c r="E37" i="2"/>
  <c r="I37" i="2" s="1"/>
  <c r="D37" i="2"/>
  <c r="H37" i="2" s="1"/>
  <c r="K38" i="2"/>
  <c r="J38" i="2"/>
  <c r="K44" i="2"/>
  <c r="J44" i="2"/>
  <c r="D93" i="2"/>
  <c r="E45" i="2"/>
  <c r="I45" i="2" s="1"/>
  <c r="G93" i="2"/>
  <c r="C46" i="2"/>
  <c r="F93" i="2"/>
  <c r="E93" i="2"/>
  <c r="F45" i="2"/>
  <c r="D45" i="2"/>
  <c r="H45" i="2" s="1"/>
  <c r="K45" i="2" l="1"/>
  <c r="J45" i="2"/>
  <c r="E94" i="2"/>
  <c r="D94" i="2"/>
  <c r="E46" i="2"/>
  <c r="I46" i="2" s="1"/>
  <c r="G94" i="2"/>
  <c r="F94" i="2"/>
  <c r="F46" i="2"/>
  <c r="D46" i="2"/>
  <c r="H46" i="2" s="1"/>
  <c r="G84" i="2"/>
  <c r="F84" i="2"/>
  <c r="E84" i="2"/>
  <c r="E36" i="2"/>
  <c r="I36" i="2" s="1"/>
  <c r="D84" i="2"/>
  <c r="C35" i="2"/>
  <c r="F36" i="2"/>
  <c r="D36" i="2"/>
  <c r="H36" i="2" s="1"/>
  <c r="K37" i="2"/>
  <c r="J37" i="2"/>
  <c r="K36" i="2" l="1"/>
  <c r="J36" i="2"/>
  <c r="G83" i="2"/>
  <c r="E35" i="2"/>
  <c r="I35" i="2" s="1"/>
  <c r="F83" i="2"/>
  <c r="E83" i="2"/>
  <c r="D83" i="2"/>
  <c r="F35" i="2"/>
  <c r="D35" i="2"/>
  <c r="H35" i="2" s="1"/>
  <c r="C34" i="2"/>
  <c r="K46" i="2"/>
  <c r="J46" i="2"/>
  <c r="F82" i="2" l="1"/>
  <c r="E82" i="2"/>
  <c r="D82" i="2"/>
  <c r="F34" i="2"/>
  <c r="C33" i="2"/>
  <c r="E34" i="2"/>
  <c r="I34" i="2" s="1"/>
  <c r="G82" i="2"/>
  <c r="D34" i="2"/>
  <c r="H34" i="2" s="1"/>
  <c r="K35" i="2"/>
  <c r="J35" i="2"/>
  <c r="E81" i="2" l="1"/>
  <c r="D81" i="2"/>
  <c r="G81" i="2"/>
  <c r="F81" i="2"/>
  <c r="F33" i="2"/>
  <c r="C32" i="2"/>
  <c r="E33" i="2"/>
  <c r="I33" i="2" s="1"/>
  <c r="D33" i="2"/>
  <c r="H33" i="2" s="1"/>
  <c r="K34" i="2"/>
  <c r="J34" i="2"/>
  <c r="K33" i="2" l="1"/>
  <c r="J33" i="2"/>
  <c r="D80" i="2"/>
  <c r="G80" i="2"/>
  <c r="F80" i="2"/>
  <c r="F32" i="2"/>
  <c r="C31" i="2"/>
  <c r="E32" i="2"/>
  <c r="I32" i="2" s="1"/>
  <c r="E80" i="2"/>
  <c r="D32" i="2"/>
  <c r="H32" i="2" s="1"/>
  <c r="F31" i="2" l="1"/>
  <c r="C30" i="2"/>
  <c r="G79" i="2"/>
  <c r="E31" i="2"/>
  <c r="I31" i="2" s="1"/>
  <c r="F79" i="2"/>
  <c r="E79" i="2"/>
  <c r="D31" i="2"/>
  <c r="H31" i="2" s="1"/>
  <c r="D79" i="2"/>
  <c r="J32" i="2"/>
  <c r="K32" i="2"/>
  <c r="J93" i="2" l="1"/>
  <c r="J88" i="2"/>
  <c r="J82" i="2"/>
  <c r="J83" i="2"/>
  <c r="J84" i="2"/>
  <c r="J79" i="2"/>
  <c r="D104" i="2"/>
  <c r="E104" i="2"/>
  <c r="D102" i="2"/>
  <c r="J86" i="2" s="1"/>
  <c r="D100" i="2"/>
  <c r="D101" i="2"/>
  <c r="D99" i="2"/>
  <c r="E102" i="2"/>
  <c r="K87" i="2" s="1"/>
  <c r="E100" i="2"/>
  <c r="E101" i="2"/>
  <c r="E99" i="2"/>
  <c r="F102" i="2"/>
  <c r="F100" i="2"/>
  <c r="F101" i="2"/>
  <c r="F99" i="2"/>
  <c r="G102" i="2"/>
  <c r="G100" i="2"/>
  <c r="G101" i="2"/>
  <c r="G99" i="2"/>
  <c r="F30" i="2"/>
  <c r="C29" i="2"/>
  <c r="G78" i="2"/>
  <c r="E78" i="2"/>
  <c r="D78" i="2"/>
  <c r="F78" i="2"/>
  <c r="E30" i="2"/>
  <c r="I30" i="2" s="1"/>
  <c r="D30" i="2"/>
  <c r="H30" i="2" s="1"/>
  <c r="J31" i="2"/>
  <c r="K31" i="2"/>
  <c r="S90" i="2" l="1"/>
  <c r="S85" i="2"/>
  <c r="S91" i="2"/>
  <c r="S86" i="2"/>
  <c r="S92" i="2"/>
  <c r="S87" i="2"/>
  <c r="S93" i="2"/>
  <c r="S88" i="2"/>
  <c r="S80" i="2"/>
  <c r="S94" i="2"/>
  <c r="S81" i="2"/>
  <c r="S82" i="2"/>
  <c r="S83" i="2"/>
  <c r="S84" i="2"/>
  <c r="S89" i="2"/>
  <c r="S79" i="2"/>
  <c r="K93" i="2"/>
  <c r="K84" i="2"/>
  <c r="K79" i="2"/>
  <c r="J87" i="2"/>
  <c r="K85" i="2"/>
  <c r="K83" i="2"/>
  <c r="J89" i="2"/>
  <c r="J92" i="2"/>
  <c r="Q83" i="2"/>
  <c r="Q89" i="2"/>
  <c r="Q84" i="2"/>
  <c r="Q90" i="2"/>
  <c r="Q85" i="2"/>
  <c r="Q91" i="2"/>
  <c r="Q86" i="2"/>
  <c r="Q92" i="2"/>
  <c r="Q87" i="2"/>
  <c r="Q79" i="2"/>
  <c r="Q93" i="2"/>
  <c r="Q88" i="2"/>
  <c r="Q80" i="2"/>
  <c r="Q94" i="2"/>
  <c r="Q81" i="2"/>
  <c r="Q82" i="2"/>
  <c r="K88" i="2"/>
  <c r="K89" i="2"/>
  <c r="R89" i="2"/>
  <c r="R84" i="2"/>
  <c r="R90" i="2"/>
  <c r="R85" i="2"/>
  <c r="R91" i="2"/>
  <c r="R86" i="2"/>
  <c r="R92" i="2"/>
  <c r="R87" i="2"/>
  <c r="R79" i="2"/>
  <c r="R93" i="2"/>
  <c r="R88" i="2"/>
  <c r="R80" i="2"/>
  <c r="R94" i="2"/>
  <c r="R81" i="2"/>
  <c r="R82" i="2"/>
  <c r="R83" i="2"/>
  <c r="P82" i="2"/>
  <c r="P83" i="2"/>
  <c r="P89" i="2"/>
  <c r="P84" i="2"/>
  <c r="P90" i="2"/>
  <c r="P85" i="2"/>
  <c r="P91" i="2"/>
  <c r="P86" i="2"/>
  <c r="P92" i="2"/>
  <c r="P87" i="2"/>
  <c r="P79" i="2"/>
  <c r="P93" i="2"/>
  <c r="P88" i="2"/>
  <c r="P80" i="2"/>
  <c r="P94" i="2"/>
  <c r="P81" i="2"/>
  <c r="K82" i="2"/>
  <c r="K86" i="2"/>
  <c r="J81" i="2"/>
  <c r="J91" i="2"/>
  <c r="L92" i="2"/>
  <c r="L87" i="2"/>
  <c r="L79" i="2"/>
  <c r="L93" i="2"/>
  <c r="L88" i="2"/>
  <c r="L80" i="2"/>
  <c r="L94" i="2"/>
  <c r="L81" i="2"/>
  <c r="L82" i="2"/>
  <c r="L89" i="2"/>
  <c r="L83" i="2"/>
  <c r="L84" i="2"/>
  <c r="L90" i="2"/>
  <c r="L85" i="2"/>
  <c r="L91" i="2"/>
  <c r="L86" i="2"/>
  <c r="F104" i="2"/>
  <c r="K81" i="2"/>
  <c r="K91" i="2"/>
  <c r="J94" i="2"/>
  <c r="J85" i="2"/>
  <c r="K80" i="2"/>
  <c r="M93" i="2"/>
  <c r="M88" i="2"/>
  <c r="M80" i="2"/>
  <c r="M94" i="2"/>
  <c r="M81" i="2"/>
  <c r="M82" i="2"/>
  <c r="M89" i="2"/>
  <c r="M83" i="2"/>
  <c r="M84" i="2"/>
  <c r="M90" i="2"/>
  <c r="M85" i="2"/>
  <c r="M91" i="2"/>
  <c r="M86" i="2"/>
  <c r="M92" i="2"/>
  <c r="M87" i="2"/>
  <c r="M79" i="2"/>
  <c r="G104" i="2"/>
  <c r="E77" i="2"/>
  <c r="D77" i="2"/>
  <c r="G77" i="2"/>
  <c r="E29" i="2"/>
  <c r="I29" i="2" s="1"/>
  <c r="C28" i="2"/>
  <c r="F77" i="2"/>
  <c r="F29" i="2"/>
  <c r="D29" i="2"/>
  <c r="H29" i="2" s="1"/>
  <c r="K92" i="2"/>
  <c r="K30" i="2"/>
  <c r="J30" i="2"/>
  <c r="K90" i="2"/>
  <c r="K94" i="2"/>
  <c r="J80" i="2"/>
  <c r="J90" i="2"/>
  <c r="J29" i="2" l="1"/>
  <c r="K29" i="2"/>
  <c r="G76" i="2"/>
  <c r="E28" i="2"/>
  <c r="I28" i="2" s="1"/>
  <c r="F76" i="2"/>
  <c r="E76" i="2"/>
  <c r="D76" i="2"/>
  <c r="F28" i="2"/>
  <c r="C27" i="2"/>
  <c r="D28" i="2"/>
  <c r="H28" i="2" s="1"/>
  <c r="K28" i="2" l="1"/>
  <c r="J28" i="2"/>
  <c r="G75" i="2"/>
  <c r="E27" i="2"/>
  <c r="I27" i="2" s="1"/>
  <c r="F75" i="2"/>
  <c r="D75" i="2"/>
  <c r="D27" i="2"/>
  <c r="H27" i="2" s="1"/>
  <c r="F27" i="2"/>
  <c r="E75" i="2"/>
  <c r="C26" i="2"/>
  <c r="K27" i="2" l="1"/>
  <c r="J27" i="2"/>
  <c r="D74" i="2"/>
  <c r="F26" i="2"/>
  <c r="C25" i="2"/>
  <c r="G74" i="2"/>
  <c r="F74" i="2"/>
  <c r="E26" i="2"/>
  <c r="I26" i="2" s="1"/>
  <c r="E74" i="2"/>
  <c r="D26" i="2"/>
  <c r="H26" i="2" s="1"/>
  <c r="F73" i="2" l="1"/>
  <c r="E73" i="2"/>
  <c r="D73" i="2"/>
  <c r="F25" i="2"/>
  <c r="E25" i="2"/>
  <c r="I25" i="2" s="1"/>
  <c r="C24" i="2"/>
  <c r="G73" i="2"/>
  <c r="D25" i="2"/>
  <c r="H25" i="2" s="1"/>
  <c r="K26" i="2"/>
  <c r="J26" i="2"/>
  <c r="F72" i="2" l="1"/>
  <c r="E72" i="2"/>
  <c r="F24" i="2"/>
  <c r="C23" i="2"/>
  <c r="D72" i="2"/>
  <c r="G72" i="2"/>
  <c r="E24" i="2"/>
  <c r="I24" i="2" s="1"/>
  <c r="D24" i="2"/>
  <c r="H24" i="2" s="1"/>
  <c r="J25" i="2"/>
  <c r="K25" i="2"/>
  <c r="F23" i="2" l="1"/>
  <c r="C22" i="2"/>
  <c r="G71" i="2"/>
  <c r="E23" i="2"/>
  <c r="I23" i="2" s="1"/>
  <c r="F71" i="2"/>
  <c r="E71" i="2"/>
  <c r="D71" i="2"/>
  <c r="D23" i="2"/>
  <c r="H23" i="2" s="1"/>
  <c r="J24" i="2"/>
  <c r="K24" i="2"/>
  <c r="F22" i="2" l="1"/>
  <c r="C21" i="2"/>
  <c r="G70" i="2"/>
  <c r="E70" i="2"/>
  <c r="D70" i="2"/>
  <c r="E22" i="2"/>
  <c r="I22" i="2" s="1"/>
  <c r="F70" i="2"/>
  <c r="D22" i="2"/>
  <c r="H22" i="2" s="1"/>
  <c r="J23" i="2"/>
  <c r="K23" i="2"/>
  <c r="E69" i="2" l="1"/>
  <c r="D69" i="2"/>
  <c r="G69" i="2"/>
  <c r="E21" i="2"/>
  <c r="I21" i="2" s="1"/>
  <c r="C20" i="2"/>
  <c r="F21" i="2"/>
  <c r="D21" i="2"/>
  <c r="H21" i="2" s="1"/>
  <c r="F69" i="2"/>
  <c r="K22" i="2"/>
  <c r="J22" i="2"/>
  <c r="G68" i="2" l="1"/>
  <c r="E20" i="2"/>
  <c r="I20" i="2" s="1"/>
  <c r="F68" i="2"/>
  <c r="E68" i="2"/>
  <c r="D68" i="2"/>
  <c r="C19" i="2"/>
  <c r="F20" i="2"/>
  <c r="D20" i="2"/>
  <c r="H20" i="2" s="1"/>
  <c r="J21" i="2"/>
  <c r="K21" i="2"/>
  <c r="K20" i="2" l="1"/>
  <c r="J20" i="2"/>
  <c r="G67" i="2"/>
  <c r="E19" i="2"/>
  <c r="I19" i="2" s="1"/>
  <c r="F67" i="2"/>
  <c r="D67" i="2"/>
  <c r="D19" i="2"/>
  <c r="H19" i="2" s="1"/>
  <c r="F19" i="2"/>
  <c r="C18" i="2"/>
  <c r="E67" i="2"/>
  <c r="K19" i="2" l="1"/>
  <c r="J19" i="2"/>
  <c r="D66" i="2"/>
  <c r="D98" i="2" s="1"/>
  <c r="D103" i="2" s="1"/>
  <c r="F18" i="2"/>
  <c r="G66" i="2"/>
  <c r="G98" i="2" s="1"/>
  <c r="G103" i="2" s="1"/>
  <c r="F66" i="2"/>
  <c r="F98" i="2" s="1"/>
  <c r="F103" i="2" s="1"/>
  <c r="E18" i="2"/>
  <c r="I18" i="2" s="1"/>
  <c r="E66" i="2"/>
  <c r="E98" i="2" s="1"/>
  <c r="E103" i="2" s="1"/>
  <c r="D18" i="2"/>
  <c r="H18" i="2" s="1"/>
  <c r="K18" i="2" l="1"/>
  <c r="J18" i="2"/>
  <c r="O56" i="1" l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K34" i="1"/>
  <c r="J34" i="1"/>
  <c r="L27" i="1"/>
  <c r="K27" i="1"/>
  <c r="J27" i="1"/>
  <c r="I27" i="1"/>
  <c r="H27" i="1"/>
  <c r="J7" i="1"/>
  <c r="I7" i="1"/>
  <c r="H7" i="1"/>
  <c r="G7" i="1"/>
</calcChain>
</file>

<file path=xl/sharedStrings.xml><?xml version="1.0" encoding="utf-8"?>
<sst xmlns="http://schemas.openxmlformats.org/spreadsheetml/2006/main" count="284" uniqueCount="121">
  <si>
    <t>Ore grade (in %)</t>
  </si>
  <si>
    <t>Change of ore grade from 2010 to 2050 (in %)</t>
  </si>
  <si>
    <t>year</t>
  </si>
  <si>
    <t>Cu (global average)</t>
  </si>
  <si>
    <t>Ni</t>
  </si>
  <si>
    <t>Zn</t>
  </si>
  <si>
    <t>Pb</t>
  </si>
  <si>
    <t>Energy requirements in MJ / kg of metal produced</t>
  </si>
  <si>
    <t>Percentage change between 2010 - 2050 (in %)</t>
  </si>
  <si>
    <t xml:space="preserve">Ni </t>
  </si>
  <si>
    <t>FeNi</t>
  </si>
  <si>
    <t>Model overview, values in %</t>
  </si>
  <si>
    <t>Ecoinvent, Pyrometallurgy</t>
  </si>
  <si>
    <t>Ecoinvent, Hydrometallurgy</t>
  </si>
  <si>
    <t>Historic data, Pyrometallurgy</t>
  </si>
  <si>
    <t>Historic data, Hydrometallurgy</t>
  </si>
  <si>
    <t>Extrapolation, Pyrometallurgy</t>
  </si>
  <si>
    <t>Extrapolation, Hydrometallurgy</t>
  </si>
  <si>
    <t>Approach of Van der Voet et al. (2018)</t>
  </si>
  <si>
    <t>Data from Van der Voet et al. (2018) for G(t) and E(G) models</t>
  </si>
  <si>
    <t>Metal</t>
  </si>
  <si>
    <t>a</t>
  </si>
  <si>
    <t>b</t>
  </si>
  <si>
    <t>r</t>
  </si>
  <si>
    <t>q</t>
  </si>
  <si>
    <t>Cu</t>
  </si>
  <si>
    <t>Ni (average)</t>
  </si>
  <si>
    <t>sulfides (sulphide mining)</t>
  </si>
  <si>
    <t>laterites (Fe-Ni)</t>
  </si>
  <si>
    <t xml:space="preserve">ore grade: G(t) = a * t^b </t>
  </si>
  <si>
    <t xml:space="preserve"> Energy requirement: E(t) = r * G(t)^q      </t>
  </si>
  <si>
    <t>E(G) in MJ/kg</t>
  </si>
  <si>
    <t>in %</t>
  </si>
  <si>
    <t>in MJ/kg</t>
  </si>
  <si>
    <t>Ore grade in %</t>
  </si>
  <si>
    <t>Ni sulfides</t>
  </si>
  <si>
    <t>Ni laterites</t>
  </si>
  <si>
    <t>t_EI ecoinvent base year</t>
  </si>
  <si>
    <t>Time</t>
  </si>
  <si>
    <t>Calculation of exponential growth model and modelling factor</t>
  </si>
  <si>
    <t>c = r a ^q</t>
  </si>
  <si>
    <t>d = bq</t>
  </si>
  <si>
    <t>yearly increase 
p*(t)  =  E(t+1)/E(t)  =  (1+1/t)^d</t>
  </si>
  <si>
    <t>t=1900</t>
  </si>
  <si>
    <t>t=2000</t>
  </si>
  <si>
    <t>t=2050</t>
  </si>
  <si>
    <t>av. yearly increase
 in %</t>
  </si>
  <si>
    <t>diff betw. 1900-2050</t>
  </si>
  <si>
    <t>Ferronickel (Ni laterites)</t>
  </si>
  <si>
    <t>yearly increase p(t) = z(t) -1
 in %</t>
  </si>
  <si>
    <t>E_eg (t) Energy requirement, exponential model
E(t) = E_1900*(1+p/100)^(t-1900)
in MJ / kg</t>
  </si>
  <si>
    <t xml:space="preserve">Scenario factor for multiplying corresponding EI functional flow 
1/ [(1+p)^(t-1994)] with av. p </t>
  </si>
  <si>
    <t>Ni - sulfide</t>
  </si>
  <si>
    <t>Ni - laterites</t>
  </si>
  <si>
    <t>sulfides</t>
  </si>
  <si>
    <t>EI base year</t>
  </si>
  <si>
    <t>analysis of yealry increase p(t) 
 in %</t>
  </si>
  <si>
    <t>Max in 1770</t>
  </si>
  <si>
    <t>p(t) in 1900</t>
  </si>
  <si>
    <t>Min in 2050</t>
  </si>
  <si>
    <t>difference betw. 1900-2050</t>
  </si>
  <si>
    <t>arithmetic average p for 1900 - 2050</t>
  </si>
  <si>
    <t>Difference Average - Max</t>
  </si>
  <si>
    <t>fit via exp. growth model 
p=(E_2050/E1900)^(1/150) -1</t>
  </si>
  <si>
    <t>Info: This sheet summarizes the 6 ecoinvnet regions with the Northey et al. (2014) data aggregated into  6 ecoinvent regions</t>
  </si>
  <si>
    <t>Cu production in the 6 EI regions in (kt Cu)</t>
  </si>
  <si>
    <t>Production Shares per region</t>
  </si>
  <si>
    <t>ore grade per region</t>
  </si>
  <si>
    <t>RLA</t>
  </si>
  <si>
    <t>RAS</t>
  </si>
  <si>
    <t>RoW</t>
  </si>
  <si>
    <t>RNA</t>
  </si>
  <si>
    <t>AU</t>
  </si>
  <si>
    <t>RER</t>
  </si>
  <si>
    <t>Total (global)</t>
  </si>
  <si>
    <t>Global average weighed by production shares</t>
  </si>
  <si>
    <t>Total</t>
  </si>
  <si>
    <t>Note: This sheet takes the ore grades of the 6 regions (based on Northey's ore grade data) and calculates future energy consumptions (E(G)) per region based on the formula derived by Kuipers et al. (2018)</t>
  </si>
  <si>
    <t>Model Parameter</t>
  </si>
  <si>
    <t>Value</t>
  </si>
  <si>
    <t>p: Percentage increase of the energy consumption per region in relation to year 1994 in %</t>
  </si>
  <si>
    <t>Percentage increase of the energy consumption per region per 5 years in %</t>
  </si>
  <si>
    <t>Modelling factors = 1 / (1 + p/100)</t>
  </si>
  <si>
    <t>Energy consumption per region in MJ/kg of concentrated Cu</t>
  </si>
  <si>
    <t>Average</t>
  </si>
  <si>
    <t>Efficiency improvements for pyrometallurgical Copper smelting processes</t>
  </si>
  <si>
    <t xml:space="preserve">Data from Kulczycka et al. 2016, table 1 </t>
  </si>
  <si>
    <t>Data from Kulczycka et al. 2016</t>
  </si>
  <si>
    <t>percentage decrease according to Kuipers et al. 2018</t>
  </si>
  <si>
    <t xml:space="preserve">Calculations </t>
  </si>
  <si>
    <t>Energy source/ scenarios</t>
  </si>
  <si>
    <t>Unit</t>
  </si>
  <si>
    <t>reduction?</t>
  </si>
  <si>
    <t xml:space="preserve"> per 5 years </t>
  </si>
  <si>
    <t>per year</t>
  </si>
  <si>
    <t>for f(t) = c * r^(t-t_0)</t>
  </si>
  <si>
    <t xml:space="preserve"> </t>
  </si>
  <si>
    <t xml:space="preserve">in % </t>
  </si>
  <si>
    <t xml:space="preserve">Natural gas </t>
  </si>
  <si>
    <t>GJ/t Cu</t>
  </si>
  <si>
    <t>yes</t>
  </si>
  <si>
    <t>Electricity mix</t>
  </si>
  <si>
    <t>kWh/t Cu</t>
  </si>
  <si>
    <t>Hard coal coke</t>
  </si>
  <si>
    <t>Mg/t Cu</t>
  </si>
  <si>
    <t>no change</t>
  </si>
  <si>
    <t>Heat from nonrenewable source</t>
  </si>
  <si>
    <t>Heavy fuel oil</t>
  </si>
  <si>
    <t>tonne/t Cu</t>
  </si>
  <si>
    <t>Kulczycka 2016</t>
  </si>
  <si>
    <t>Regression model</t>
  </si>
  <si>
    <t>Natural gas</t>
  </si>
  <si>
    <t>Electricity</t>
  </si>
  <si>
    <t>Selected input values  of electricity and natural gas into ecoinvent processes</t>
  </si>
  <si>
    <t>Model: Electricity in kWh/ t Cu</t>
  </si>
  <si>
    <t xml:space="preserve">Electricity in kWh / kg Cu </t>
  </si>
  <si>
    <t xml:space="preserve">Electricity in kWh / t Cu </t>
  </si>
  <si>
    <t>Model: Natural gas in GJ/ t Cu</t>
  </si>
  <si>
    <t>Natural gas in GJ/ t Cu (same as MJ / kg Cu)</t>
  </si>
  <si>
    <t xml:space="preserve">RLA </t>
  </si>
  <si>
    <t>Calculation of input values of electricity and natural gas into ecoinvent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</si>
</sst>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7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3">
    <xf numFmtId="0" fontId="0" fillId="0" borderId="0" xfId="0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" fontId="3" fillId="0" borderId="7" xfId="0" applyNumberFormat="1" applyFont="1" applyBorder="1"/>
    <xf numFmtId="2" fontId="0" fillId="0" borderId="0" xfId="0" applyNumberFormat="1"/>
    <xf numFmtId="2" fontId="0" fillId="0" borderId="8" xfId="0" applyNumberFormat="1" applyBorder="1"/>
    <xf numFmtId="0" fontId="0" fillId="0" borderId="9" xfId="0" applyBorder="1"/>
    <xf numFmtId="0" fontId="0" fillId="0" borderId="8" xfId="0" applyBorder="1"/>
    <xf numFmtId="0" fontId="3" fillId="0" borderId="7" xfId="0" applyFont="1" applyBorder="1"/>
    <xf numFmtId="164" fontId="0" fillId="0" borderId="0" xfId="0" applyNumberFormat="1"/>
    <xf numFmtId="164" fontId="0" fillId="0" borderId="8" xfId="0" applyNumberFormat="1" applyBorder="1"/>
    <xf numFmtId="0" fontId="3" fillId="0" borderId="10" xfId="0" applyFont="1" applyBorder="1"/>
    <xf numFmtId="2" fontId="0" fillId="0" borderId="11" xfId="0" applyNumberFormat="1" applyBorder="1"/>
    <xf numFmtId="2" fontId="0" fillId="0" borderId="12" xfId="0" applyNumberFormat="1" applyBorder="1"/>
    <xf numFmtId="164" fontId="0" fillId="0" borderId="13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2" fillId="0" borderId="0" xfId="0" applyFont="1"/>
    <xf numFmtId="0" fontId="2" fillId="0" borderId="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/>
    <xf numFmtId="1" fontId="3" fillId="0" borderId="0" xfId="0" applyNumberFormat="1" applyFont="1"/>
    <xf numFmtId="0" fontId="3" fillId="0" borderId="0" xfId="0" applyFont="1"/>
    <xf numFmtId="0" fontId="2" fillId="0" borderId="10" xfId="0" applyFont="1" applyBorder="1"/>
    <xf numFmtId="0" fontId="2" fillId="3" borderId="2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0" borderId="9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9" xfId="0" applyFont="1" applyBorder="1"/>
    <xf numFmtId="0" fontId="2" fillId="0" borderId="13" xfId="0" applyFont="1" applyBorder="1"/>
    <xf numFmtId="0" fontId="2" fillId="4" borderId="0" xfId="0" applyFont="1" applyFill="1"/>
    <xf numFmtId="0" fontId="0" fillId="4" borderId="0" xfId="0" applyFill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1" fontId="4" fillId="0" borderId="0" xfId="0" applyNumberFormat="1" applyFont="1"/>
    <xf numFmtId="0" fontId="4" fillId="0" borderId="0" xfId="0" applyFont="1"/>
    <xf numFmtId="0" fontId="4" fillId="0" borderId="8" xfId="0" applyFont="1" applyBorder="1"/>
    <xf numFmtId="0" fontId="4" fillId="0" borderId="11" xfId="0" applyFont="1" applyBorder="1"/>
    <xf numFmtId="0" fontId="4" fillId="0" borderId="12" xfId="0" applyFont="1" applyBorder="1"/>
    <xf numFmtId="0" fontId="0" fillId="0" borderId="16" xfId="0" applyBorder="1"/>
    <xf numFmtId="0" fontId="0" fillId="0" borderId="5" xfId="0" applyBorder="1"/>
    <xf numFmtId="0" fontId="0" fillId="0" borderId="3" xfId="0" applyBorder="1"/>
    <xf numFmtId="0" fontId="0" fillId="0" borderId="7" xfId="0" applyBorder="1"/>
    <xf numFmtId="0" fontId="2" fillId="0" borderId="8" xfId="0" applyFont="1" applyBorder="1"/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6" xfId="0" applyFont="1" applyBorder="1" applyAlignment="1">
      <alignment wrapText="1"/>
    </xf>
    <xf numFmtId="11" fontId="0" fillId="0" borderId="0" xfId="0" applyNumberFormat="1"/>
    <xf numFmtId="11" fontId="0" fillId="0" borderId="8" xfId="0" applyNumberFormat="1" applyBorder="1"/>
    <xf numFmtId="0" fontId="5" fillId="0" borderId="6" xfId="0" applyFont="1" applyBorder="1"/>
    <xf numFmtId="0" fontId="0" fillId="0" borderId="4" xfId="0" applyBorder="1"/>
    <xf numFmtId="0" fontId="2" fillId="0" borderId="0" xfId="0" applyFont="1" applyAlignment="1">
      <alignment vertical="center" wrapText="1"/>
    </xf>
    <xf numFmtId="2" fontId="6" fillId="0" borderId="0" xfId="0" applyNumberFormat="1" applyFont="1"/>
    <xf numFmtId="164" fontId="0" fillId="0" borderId="9" xfId="0" applyNumberFormat="1" applyBorder="1"/>
    <xf numFmtId="2" fontId="0" fillId="0" borderId="9" xfId="0" applyNumberFormat="1" applyBorder="1"/>
    <xf numFmtId="11" fontId="0" fillId="0" borderId="11" xfId="0" applyNumberFormat="1" applyBorder="1"/>
    <xf numFmtId="11" fontId="0" fillId="0" borderId="12" xfId="0" applyNumberFormat="1" applyBorder="1"/>
    <xf numFmtId="1" fontId="2" fillId="0" borderId="7" xfId="0" applyNumberFormat="1" applyFont="1" applyBorder="1"/>
    <xf numFmtId="0" fontId="2" fillId="5" borderId="0" xfId="0" applyFont="1" applyFill="1"/>
    <xf numFmtId="0" fontId="2" fillId="0" borderId="16" xfId="0" applyFont="1" applyBorder="1" applyAlignment="1">
      <alignment horizontal="center" vertical="center" wrapText="1"/>
    </xf>
    <xf numFmtId="0" fontId="1" fillId="0" borderId="17" xfId="1" applyFill="1" applyBorder="1" applyAlignment="1">
      <alignment horizontal="center" vertical="center" wrapText="1"/>
    </xf>
    <xf numFmtId="0" fontId="1" fillId="0" borderId="18" xfId="1" applyFill="1" applyBorder="1" applyAlignment="1">
      <alignment horizontal="center" vertical="center" wrapText="1"/>
    </xf>
    <xf numFmtId="0" fontId="1" fillId="0" borderId="19" xfId="1" applyFill="1" applyBorder="1" applyAlignment="1">
      <alignment horizontal="center" vertical="center" wrapText="1"/>
    </xf>
    <xf numFmtId="0" fontId="1" fillId="0" borderId="4" xfId="1" applyFill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0" fontId="0" fillId="0" borderId="10" xfId="0" applyBorder="1"/>
    <xf numFmtId="11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4" fillId="0" borderId="0" xfId="0" applyNumberFormat="1" applyFont="1"/>
    <xf numFmtId="165" fontId="0" fillId="0" borderId="9" xfId="0" applyNumberFormat="1" applyBorder="1"/>
    <xf numFmtId="165" fontId="0" fillId="0" borderId="0" xfId="0" applyNumberFormat="1"/>
    <xf numFmtId="11" fontId="4" fillId="0" borderId="11" xfId="0" applyNumberFormat="1" applyFont="1" applyBorder="1"/>
    <xf numFmtId="2" fontId="4" fillId="0" borderId="11" xfId="0" applyNumberFormat="1" applyFont="1" applyBorder="1"/>
    <xf numFmtId="165" fontId="0" fillId="0" borderId="13" xfId="0" applyNumberFormat="1" applyBorder="1"/>
    <xf numFmtId="165" fontId="0" fillId="0" borderId="11" xfId="0" applyNumberFormat="1" applyBorder="1"/>
    <xf numFmtId="0" fontId="2" fillId="0" borderId="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6" xfId="0" applyFont="1" applyBorder="1"/>
    <xf numFmtId="0" fontId="0" fillId="0" borderId="11" xfId="0" applyBorder="1"/>
    <xf numFmtId="0" fontId="2" fillId="0" borderId="11" xfId="0" applyFont="1" applyBorder="1"/>
    <xf numFmtId="0" fontId="2" fillId="0" borderId="12" xfId="0" applyFont="1" applyBorder="1"/>
    <xf numFmtId="1" fontId="2" fillId="0" borderId="10" xfId="0" applyNumberFormat="1" applyFont="1" applyBorder="1"/>
    <xf numFmtId="0" fontId="2" fillId="0" borderId="2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2" fontId="0" fillId="0" borderId="14" xfId="0" applyNumberFormat="1" applyBorder="1" applyAlignment="1">
      <alignment vertical="center"/>
    </xf>
    <xf numFmtId="2" fontId="0" fillId="0" borderId="1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7" xfId="0" applyFont="1" applyBorder="1" applyAlignment="1">
      <alignment vertical="center"/>
    </xf>
    <xf numFmtId="2" fontId="0" fillId="0" borderId="0" xfId="0" applyNumberFormat="1" applyAlignment="1">
      <alignment vertical="center"/>
    </xf>
    <xf numFmtId="2" fontId="0" fillId="0" borderId="8" xfId="0" applyNumberFormat="1" applyBorder="1" applyAlignment="1">
      <alignment vertical="center"/>
    </xf>
    <xf numFmtId="0" fontId="2" fillId="0" borderId="7" xfId="0" applyFont="1" applyBorder="1" applyAlignment="1">
      <alignment horizontal="left" vertical="center" wrapText="1"/>
    </xf>
    <xf numFmtId="0" fontId="1" fillId="0" borderId="20" xfId="1" applyFill="1" applyBorder="1" applyAlignment="1">
      <alignment vertical="center"/>
    </xf>
    <xf numFmtId="166" fontId="1" fillId="0" borderId="21" xfId="1" applyNumberFormat="1" applyFill="1" applyBorder="1" applyAlignment="1">
      <alignment vertical="center"/>
    </xf>
    <xf numFmtId="166" fontId="1" fillId="0" borderId="1" xfId="1" applyNumberFormat="1" applyFill="1" applyAlignment="1">
      <alignment vertical="center"/>
    </xf>
    <xf numFmtId="166" fontId="1" fillId="0" borderId="22" xfId="1" applyNumberForma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0" fontId="1" fillId="0" borderId="1" xfId="1" applyFill="1" applyAlignment="1">
      <alignment vertical="center" wrapText="1"/>
    </xf>
    <xf numFmtId="0" fontId="0" fillId="0" borderId="0" xfId="0"/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6" borderId="0" xfId="0" applyFont="1" applyFill="1"/>
    <xf numFmtId="164" fontId="2" fillId="6" borderId="0" xfId="0" applyNumberFormat="1" applyFont="1" applyFill="1"/>
    <xf numFmtId="0" fontId="5" fillId="0" borderId="0" xfId="0" applyFont="1"/>
    <xf numFmtId="0" fontId="6" fillId="0" borderId="0" xfId="0" applyFont="1"/>
    <xf numFmtId="2" fontId="2" fillId="0" borderId="0" xfId="0" applyNumberFormat="1" applyFont="1"/>
    <xf numFmtId="0" fontId="0" fillId="0" borderId="2" xfId="0" applyBorder="1" applyAlignment="1">
      <alignment wrapText="1"/>
    </xf>
    <xf numFmtId="0" fontId="0" fillId="0" borderId="14" xfId="0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1" fontId="0" fillId="0" borderId="9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3" borderId="0" xfId="0" applyFont="1" applyFill="1"/>
    <xf numFmtId="11" fontId="2" fillId="3" borderId="0" xfId="0" applyNumberFormat="1" applyFont="1" applyFill="1"/>
    <xf numFmtId="0" fontId="0" fillId="3" borderId="0" xfId="0" applyFill="1"/>
    <xf numFmtId="0" fontId="2" fillId="6" borderId="16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6" borderId="3" xfId="0" applyFont="1" applyFill="1" applyBorder="1" applyAlignment="1">
      <alignment horizontal="center" vertical="center" wrapText="1"/>
    </xf>
    <xf numFmtId="11" fontId="0" fillId="0" borderId="7" xfId="0" applyNumberFormat="1" applyBorder="1"/>
    <xf numFmtId="11" fontId="0" fillId="0" borderId="9" xfId="0" applyNumberFormat="1" applyBorder="1"/>
    <xf numFmtId="11" fontId="0" fillId="0" borderId="6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11" fontId="0" fillId="0" borderId="13" xfId="0" applyNumberFormat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Ore grade development </a:t>
            </a:r>
            <a:r>
              <a:rPr lang="de-DE" baseline="0"/>
              <a:t>per metal</a:t>
            </a:r>
          </a:p>
        </c:rich>
      </c:tx>
      <c:layout>
        <c:manualLayout>
          <c:xMode val="edge"/>
          <c:yMode val="edge"/>
          <c:x val="0.276808070371582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27828446995212"/>
          <c:y val="0.17666051675412503"/>
          <c:w val="0.60165882172892227"/>
          <c:h val="0.60805013109873951"/>
        </c:manualLayout>
      </c:layout>
      <c:lineChart>
        <c:grouping val="standard"/>
        <c:varyColors val="0"/>
        <c:ser>
          <c:idx val="6"/>
          <c:order val="1"/>
          <c:tx>
            <c:strRef>
              <c:f>'[1]V1 ore grade decline - Ni,Zn,Pb'!$H$15</c:f>
              <c:strCache>
                <c:ptCount val="1"/>
                <c:pt idx="0">
                  <c:v>Zn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('[1]V1 ore grade decline - Ni,Zn,Pb'!$C$32,'[1]V1 ore grade decline - Ni,Zn,Pb'!$C$34,'[1]V1 ore grade decline - Ni,Zn,Pb'!$C$36,'[1]V1 ore grade decline - Ni,Zn,Pb'!$C$38,'[1]V1 ore grade decline - Ni,Zn,Pb'!$C$40,'[1]V1 ore grade decline - Ni,Zn,Pb'!$C$42,'[1]V1 ore grade decline - Ni,Zn,Pb'!$C$44,'[1]V1 ore grade decline - Ni,Zn,Pb'!$C$46)</c:f>
              <c:numCache>
                <c:formatCode>General</c:formatCode>
                <c:ptCount val="8"/>
                <c:pt idx="0">
                  <c:v>1910</c:v>
                </c:pt>
                <c:pt idx="1">
                  <c:v>1930</c:v>
                </c:pt>
                <c:pt idx="2">
                  <c:v>1950</c:v>
                </c:pt>
                <c:pt idx="3">
                  <c:v>1970</c:v>
                </c:pt>
                <c:pt idx="4">
                  <c:v>1990</c:v>
                </c:pt>
                <c:pt idx="5">
                  <c:v>2010</c:v>
                </c:pt>
                <c:pt idx="6">
                  <c:v>2030</c:v>
                </c:pt>
                <c:pt idx="7">
                  <c:v>2050</c:v>
                </c:pt>
              </c:numCache>
              <c:extLst/>
            </c:numRef>
          </c:cat>
          <c:val>
            <c:numRef>
              <c:f>('[1]V1 ore grade decline - Ni,Zn,Pb'!$D$32,'[1]V1 ore grade decline - Ni,Zn,Pb'!$D$34,'[1]V1 ore grade decline - Ni,Zn,Pb'!$D$36,'[1]V1 ore grade decline - Ni,Zn,Pb'!$D$38,'[1]V1 ore grade decline - Ni,Zn,Pb'!$D$40,'[1]V1 ore grade decline - Ni,Zn,Pb'!$D$42,'[1]V1 ore grade decline - Ni,Zn,Pb'!$D$44,'[1]V1 ore grade decline - Ni,Zn,Pb'!$D$46)</c:f>
              <c:numCache>
                <c:formatCode>General</c:formatCode>
                <c:ptCount val="8"/>
                <c:pt idx="0">
                  <c:v>12.979533015441989</c:v>
                </c:pt>
                <c:pt idx="1">
                  <c:v>11.061564637488202</c:v>
                </c:pt>
                <c:pt idx="2">
                  <c:v>9.442564722401448</c:v>
                </c:pt>
                <c:pt idx="3">
                  <c:v>8.0735526752234161</c:v>
                </c:pt>
                <c:pt idx="4">
                  <c:v>6.9139547333982057</c:v>
                </c:pt>
                <c:pt idx="5">
                  <c:v>5.9300966727710769</c:v>
                </c:pt>
                <c:pt idx="6">
                  <c:v>5.0939780910442032</c:v>
                </c:pt>
                <c:pt idx="7">
                  <c:v>4.3822735897624234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637-45CE-B4C9-B9AB8777867A}"/>
            </c:ext>
          </c:extLst>
        </c:ser>
        <c:ser>
          <c:idx val="7"/>
          <c:order val="2"/>
          <c:tx>
            <c:strRef>
              <c:f>'[1]V1 ore grade decline - Ni,Zn,Pb'!$I$15</c:f>
              <c:strCache>
                <c:ptCount val="1"/>
                <c:pt idx="0">
                  <c:v>Pb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('[1]V1 ore grade decline - Ni,Zn,Pb'!$C$32,'[1]V1 ore grade decline - Ni,Zn,Pb'!$C$34,'[1]V1 ore grade decline - Ni,Zn,Pb'!$C$36,'[1]V1 ore grade decline - Ni,Zn,Pb'!$C$38,'[1]V1 ore grade decline - Ni,Zn,Pb'!$C$40,'[1]V1 ore grade decline - Ni,Zn,Pb'!$C$42,'[1]V1 ore grade decline - Ni,Zn,Pb'!$C$44,'[1]V1 ore grade decline - Ni,Zn,Pb'!$C$46)</c:f>
              <c:numCache>
                <c:formatCode>General</c:formatCode>
                <c:ptCount val="8"/>
                <c:pt idx="0">
                  <c:v>1910</c:v>
                </c:pt>
                <c:pt idx="1">
                  <c:v>1930</c:v>
                </c:pt>
                <c:pt idx="2">
                  <c:v>1950</c:v>
                </c:pt>
                <c:pt idx="3">
                  <c:v>1970</c:v>
                </c:pt>
                <c:pt idx="4">
                  <c:v>1990</c:v>
                </c:pt>
                <c:pt idx="5">
                  <c:v>2010</c:v>
                </c:pt>
                <c:pt idx="6">
                  <c:v>2030</c:v>
                </c:pt>
                <c:pt idx="7">
                  <c:v>2050</c:v>
                </c:pt>
              </c:numCache>
              <c:extLst/>
            </c:numRef>
          </c:cat>
          <c:val>
            <c:numRef>
              <c:f>('[1]V1 ore grade decline - Ni,Zn,Pb'!$E$32,'[1]V1 ore grade decline - Ni,Zn,Pb'!$E$34,'[1]V1 ore grade decline - Ni,Zn,Pb'!$E$36,'[1]V1 ore grade decline - Ni,Zn,Pb'!$E$38,'[1]V1 ore grade decline - Ni,Zn,Pb'!$E$40,'[1]V1 ore grade decline - Ni,Zn,Pb'!$E$42,'[1]V1 ore grade decline - Ni,Zn,Pb'!$E$44,'[1]V1 ore grade decline - Ni,Zn,Pb'!$E$46)</c:f>
              <c:numCache>
                <c:formatCode>General</c:formatCode>
                <c:ptCount val="8"/>
                <c:pt idx="0">
                  <c:v>12.557743927395007</c:v>
                </c:pt>
                <c:pt idx="1">
                  <c:v>9.3359870442602997</c:v>
                </c:pt>
                <c:pt idx="2">
                  <c:v>6.962035209598965</c:v>
                </c:pt>
                <c:pt idx="3">
                  <c:v>5.2072983146275673</c:v>
                </c:pt>
                <c:pt idx="4">
                  <c:v>3.9062739740431716</c:v>
                </c:pt>
                <c:pt idx="5">
                  <c:v>2.9387420044491375</c:v>
                </c:pt>
                <c:pt idx="6">
                  <c:v>2.2170935357275154</c:v>
                </c:pt>
                <c:pt idx="7">
                  <c:v>1.6772830920628847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637-45CE-B4C9-B9AB8777867A}"/>
            </c:ext>
          </c:extLst>
        </c:ser>
        <c:ser>
          <c:idx val="3"/>
          <c:order val="4"/>
          <c:tx>
            <c:strRef>
              <c:f>'[1]V1 ore grade decline - Ni,Zn,Pb'!$K$15</c:f>
              <c:strCache>
                <c:ptCount val="1"/>
                <c:pt idx="0">
                  <c:v>Ni laterites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('[1]V1 ore grade decline - Ni,Zn,Pb'!$C$32,'[1]V1 ore grade decline - Ni,Zn,Pb'!$C$34,'[1]V1 ore grade decline - Ni,Zn,Pb'!$C$36,'[1]V1 ore grade decline - Ni,Zn,Pb'!$C$38,'[1]V1 ore grade decline - Ni,Zn,Pb'!$C$40,'[1]V1 ore grade decline - Ni,Zn,Pb'!$C$42,'[1]V1 ore grade decline - Ni,Zn,Pb'!$C$44,'[1]V1 ore grade decline - Ni,Zn,Pb'!$C$46)</c:f>
              <c:numCache>
                <c:formatCode>General</c:formatCode>
                <c:ptCount val="8"/>
                <c:pt idx="0">
                  <c:v>1910</c:v>
                </c:pt>
                <c:pt idx="1">
                  <c:v>1930</c:v>
                </c:pt>
                <c:pt idx="2">
                  <c:v>1950</c:v>
                </c:pt>
                <c:pt idx="3">
                  <c:v>1970</c:v>
                </c:pt>
                <c:pt idx="4">
                  <c:v>1990</c:v>
                </c:pt>
                <c:pt idx="5">
                  <c:v>2010</c:v>
                </c:pt>
                <c:pt idx="6">
                  <c:v>2030</c:v>
                </c:pt>
                <c:pt idx="7">
                  <c:v>2050</c:v>
                </c:pt>
              </c:numCache>
              <c:extLst/>
            </c:numRef>
          </c:cat>
          <c:val>
            <c:numRef>
              <c:f>'V1 ore grade decline - Ni,Zn,Pb'!#REF!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637-45CE-B4C9-B9AB8777867A}"/>
            </c:ext>
          </c:extLst>
        </c:ser>
        <c:ser>
          <c:idx val="10"/>
          <c:order val="5"/>
          <c:tx>
            <c:v>Ni (average)</c:v>
          </c:tx>
          <c:spPr>
            <a:ln w="19050" cap="rnd" cmpd="sng" algn="ctr">
              <a:solidFill>
                <a:schemeClr val="accent4">
                  <a:lumMod val="8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4">
                  <a:lumMod val="80000"/>
                </a:schemeClr>
              </a:solidFill>
              <a:ln w="6350" cap="flat" cmpd="sng" algn="ctr">
                <a:solidFill>
                  <a:schemeClr val="accent4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('[1]V1 ore grade decline - Ni,Zn,Pb'!$C$32,'[1]V1 ore grade decline - Ni,Zn,Pb'!$C$34,'[1]V1 ore grade decline - Ni,Zn,Pb'!$C$36,'[1]V1 ore grade decline - Ni,Zn,Pb'!$C$38,'[1]V1 ore grade decline - Ni,Zn,Pb'!$C$40,'[1]V1 ore grade decline - Ni,Zn,Pb'!$C$42,'[1]V1 ore grade decline - Ni,Zn,Pb'!$C$44,'[1]V1 ore grade decline - Ni,Zn,Pb'!$C$46)</c:f>
              <c:numCache>
                <c:formatCode>General</c:formatCode>
                <c:ptCount val="8"/>
                <c:pt idx="0">
                  <c:v>1910</c:v>
                </c:pt>
                <c:pt idx="1">
                  <c:v>1930</c:v>
                </c:pt>
                <c:pt idx="2">
                  <c:v>1950</c:v>
                </c:pt>
                <c:pt idx="3">
                  <c:v>1970</c:v>
                </c:pt>
                <c:pt idx="4">
                  <c:v>1990</c:v>
                </c:pt>
                <c:pt idx="5">
                  <c:v>2010</c:v>
                </c:pt>
                <c:pt idx="6">
                  <c:v>2030</c:v>
                </c:pt>
                <c:pt idx="7">
                  <c:v>2050</c:v>
                </c:pt>
              </c:numCache>
              <c:extLst/>
            </c:numRef>
          </c:cat>
          <c:val>
            <c:numRef>
              <c:f>('[1]V1 ore grade decline - Ni,Zn,Pb'!$F$32,'[1]V1 ore grade decline - Ni,Zn,Pb'!$F$34,'[1]V1 ore grade decline - Ni,Zn,Pb'!$F$36,'[1]V1 ore grade decline - Ni,Zn,Pb'!$F$38,'[1]V1 ore grade decline - Ni,Zn,Pb'!$F$40,'[1]V1 ore grade decline - Ni,Zn,Pb'!$F$42,'[1]V1 ore grade decline - Ni,Zn,Pb'!$F$44,'[1]V1 ore grade decline - Ni,Zn,Pb'!$F$46)</c:f>
              <c:numCache>
                <c:formatCode>General</c:formatCode>
                <c:ptCount val="8"/>
                <c:pt idx="0">
                  <c:v>2.6091168631214368</c:v>
                </c:pt>
                <c:pt idx="1">
                  <c:v>2.2625907559502578</c:v>
                </c:pt>
                <c:pt idx="2">
                  <c:v>1.9649726604774316</c:v>
                </c:pt>
                <c:pt idx="3">
                  <c:v>1.7089604881448834</c:v>
                </c:pt>
                <c:pt idx="4">
                  <c:v>1.4884008534667739</c:v>
                </c:pt>
                <c:pt idx="5">
                  <c:v>1.2980993431206669</c:v>
                </c:pt>
                <c:pt idx="6">
                  <c:v>1.1336635859145239</c:v>
                </c:pt>
                <c:pt idx="7">
                  <c:v>0.99137320471934332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637-45CE-B4C9-B9AB87778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75392"/>
        <c:axId val="166263424"/>
        <c:extLst>
          <c:ext xmlns:c15="http://schemas.microsoft.com/office/drawing/2012/chart" uri="{02D57815-91ED-43cb-92C2-25804820EDAC}">
            <c15:filteredLin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'V1 ore grade decline - Ni,Zn,Pb'!#REF!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6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solidFill>
                      <a:schemeClr val="accent6">
                        <a:lumMod val="60000"/>
                      </a:schemeClr>
                    </a:solidFill>
                    <a:ln w="6350" cap="flat" cmpd="sng" algn="ctr">
                      <a:solidFill>
                        <a:schemeClr val="accent6">
                          <a:lumMod val="6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('[1]V1 ore grade decline - Ni,Zn,Pb'!$C$32,'[1]V1 ore grade decline - Ni,Zn,Pb'!$C$34,'[1]V1 ore grade decline - Ni,Zn,Pb'!$C$36,'[1]V1 ore grade decline - Ni,Zn,Pb'!$C$38,'[1]V1 ore grade decline - Ni,Zn,Pb'!$C$40,'[1]V1 ore grade decline - Ni,Zn,Pb'!$C$42,'[1]V1 ore grade decline - Ni,Zn,Pb'!$C$44,'[1]V1 ore grade decline - Ni,Zn,Pb'!$C$46)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1910</c:v>
                      </c:pt>
                      <c:pt idx="1">
                        <c:v>1930</c:v>
                      </c:pt>
                      <c:pt idx="2">
                        <c:v>1950</c:v>
                      </c:pt>
                      <c:pt idx="3">
                        <c:v>1970</c:v>
                      </c:pt>
                      <c:pt idx="4">
                        <c:v>1990</c:v>
                      </c:pt>
                      <c:pt idx="5">
                        <c:v>2010</c:v>
                      </c:pt>
                      <c:pt idx="6">
                        <c:v>2030</c:v>
                      </c:pt>
                      <c:pt idx="7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('V1 ore grade decline - Ni,Zn,Pb'!#REF!,'V1 ore grade decline - Ni,Zn,Pb'!#REF!,'V1 ore grade decline - Ni,Zn,Pb'!#REF!,'V1 ore grade decline - Ni,Zn,Pb'!#REF!,'V1 ore grade decline - Ni,Zn,Pb'!#REF!,'V1 ore grade decline - Ni,Zn,Pb'!#REF!,'V1 ore grade decline - Ni,Zn,Pb'!#REF!,'V1 ore grade decline - Ni,Zn,Pb'!#REF!)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637-45CE-B4C9-B9AB8777867A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Ni,Zn,Pb'!$J$15</c15:sqref>
                        </c15:formulaRef>
                      </c:ext>
                    </c:extLst>
                    <c:strCache>
                      <c:ptCount val="1"/>
                      <c:pt idx="0">
                        <c:v>Ni sulfides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solidFill>
                      <a:schemeClr val="accent4">
                        <a:lumMod val="60000"/>
                      </a:schemeClr>
                    </a:solidFill>
                    <a:ln w="6350" cap="flat" cmpd="sng" algn="ctr">
                      <a:solidFill>
                        <a:schemeClr val="accent4">
                          <a:lumMod val="6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('[1]V1 ore grade decline - Ni,Zn,Pb'!$C$32,'[1]V1 ore grade decline - Ni,Zn,Pb'!$C$34,'[1]V1 ore grade decline - Ni,Zn,Pb'!$C$36,'[1]V1 ore grade decline - Ni,Zn,Pb'!$C$38,'[1]V1 ore grade decline - Ni,Zn,Pb'!$C$40,'[1]V1 ore grade decline - Ni,Zn,Pb'!$C$42,'[1]V1 ore grade decline - Ni,Zn,Pb'!$C$44,'[1]V1 ore grade decline - Ni,Zn,Pb'!$C$46)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1910</c:v>
                      </c:pt>
                      <c:pt idx="1">
                        <c:v>1930</c:v>
                      </c:pt>
                      <c:pt idx="2">
                        <c:v>1950</c:v>
                      </c:pt>
                      <c:pt idx="3">
                        <c:v>1970</c:v>
                      </c:pt>
                      <c:pt idx="4">
                        <c:v>1990</c:v>
                      </c:pt>
                      <c:pt idx="5">
                        <c:v>2010</c:v>
                      </c:pt>
                      <c:pt idx="6">
                        <c:v>2030</c:v>
                      </c:pt>
                      <c:pt idx="7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('[1]V1 ore grade decline - Ni,Zn,Pb'!$G$32,'[1]V1 ore grade decline - Ni,Zn,Pb'!$G$34,'[1]V1 ore grade decline - Ni,Zn,Pb'!$G$36,'[1]V1 ore grade decline - Ni,Zn,Pb'!$G$38,'[1]V1 ore grade decline - Ni,Zn,Pb'!$G$40,'[1]V1 ore grade decline - Ni,Zn,Pb'!$G$42,'[1]V1 ore grade decline - Ni,Zn,Pb'!$G$44,'[1]V1 ore grade decline - Ni,Zn,Pb'!$G$46)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37-45CE-B4C9-B9AB8777867A}"/>
                  </c:ext>
                </c:extLst>
              </c15:ser>
            </c15:filteredLineSeries>
          </c:ext>
        </c:extLst>
      </c:lineChart>
      <c:catAx>
        <c:axId val="1660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3424"/>
        <c:crosses val="autoZero"/>
        <c:auto val="1"/>
        <c:lblAlgn val="ctr"/>
        <c:lblOffset val="100"/>
        <c:noMultiLvlLbl val="0"/>
      </c:catAx>
      <c:valAx>
        <c:axId val="1662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ore grade G(t)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5392"/>
        <c:crosses val="autoZero"/>
        <c:crossBetween val="midCat"/>
        <c:minorUnit val="1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95400244276957"/>
          <c:y val="0.89440504359569983"/>
          <c:w val="0.59289951489311199"/>
          <c:h val="6.8313608788451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Ecoinvent input values for natural gas  into copper primary production for six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47349388871035"/>
          <c:y val="0.20647258668814353"/>
          <c:w val="0.82783341656263842"/>
          <c:h val="0.49504677759980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'[1]V3 Eff. improvement. - Cu'!$Q$38</c:f>
              <c:strCache>
                <c:ptCount val="1"/>
                <c:pt idx="0">
                  <c:v>RER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Cu'!$Q$39:$Q$48</c:f>
              <c:numCache>
                <c:formatCode>General</c:formatCode>
                <c:ptCount val="10"/>
                <c:pt idx="0">
                  <c:v>4.0004989155213817</c:v>
                </c:pt>
                <c:pt idx="1">
                  <c:v>3.7126629967477833</c:v>
                </c:pt>
                <c:pt idx="2">
                  <c:v>3.55</c:v>
                </c:pt>
                <c:pt idx="3">
                  <c:v>3.4439770339531215</c:v>
                </c:pt>
                <c:pt idx="4">
                  <c:v>3.1925667104745439</c:v>
                </c:pt>
                <c:pt idx="5">
                  <c:v>2.9595093406099036</c:v>
                </c:pt>
                <c:pt idx="6">
                  <c:v>2.7434651587453813</c:v>
                </c:pt>
                <c:pt idx="7">
                  <c:v>2.5431922021569693</c:v>
                </c:pt>
                <c:pt idx="8">
                  <c:v>2.3575391713995111</c:v>
                </c:pt>
                <c:pt idx="9">
                  <c:v>2.1854388118873476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0-4F6F-B91D-492BF01E6BF7}"/>
            </c:ext>
          </c:extLst>
        </c:ser>
        <c:ser>
          <c:idx val="1"/>
          <c:order val="1"/>
          <c:tx>
            <c:strRef>
              <c:f>'[1]V3 Eff. improvement. - Cu'!$R$38</c:f>
              <c:strCache>
                <c:ptCount val="1"/>
                <c:pt idx="0">
                  <c:v>RAS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Cu'!$R$39:$R$48</c:f>
              <c:numCache>
                <c:formatCode>General</c:formatCode>
                <c:ptCount val="10"/>
                <c:pt idx="0">
                  <c:v>4.0455749596399322</c:v>
                </c:pt>
                <c:pt idx="1">
                  <c:v>3.7544958192463498</c:v>
                </c:pt>
                <c:pt idx="2">
                  <c:v>3.59</c:v>
                </c:pt>
                <c:pt idx="3">
                  <c:v>3.4827824089835793</c:v>
                </c:pt>
                <c:pt idx="4">
                  <c:v>3.2285392931277781</c:v>
                </c:pt>
                <c:pt idx="5">
                  <c:v>2.9928559247294517</c:v>
                </c:pt>
                <c:pt idx="6">
                  <c:v>2.7743774422242025</c:v>
                </c:pt>
                <c:pt idx="7">
                  <c:v>2.5718478889418366</c:v>
                </c:pt>
                <c:pt idx="8">
                  <c:v>2.3841029930490829</c:v>
                </c:pt>
                <c:pt idx="9">
                  <c:v>2.2100634745565011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60-4F6F-B91D-492BF01E6BF7}"/>
            </c:ext>
          </c:extLst>
        </c:ser>
        <c:ser>
          <c:idx val="2"/>
          <c:order val="2"/>
          <c:tx>
            <c:strRef>
              <c:f>'[1]V3 Eff. improvement. - Cu'!$S$38</c:f>
              <c:strCache>
                <c:ptCount val="1"/>
                <c:pt idx="0">
                  <c:v>RLA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Cu'!$S$39:$S$48</c:f>
              <c:numCache>
                <c:formatCode>General</c:formatCode>
                <c:ptCount val="10"/>
                <c:pt idx="0">
                  <c:v>2.366492316223916</c:v>
                </c:pt>
                <c:pt idx="1">
                  <c:v>2.1962231811747452</c:v>
                </c:pt>
                <c:pt idx="2">
                  <c:v>2.1</c:v>
                </c:pt>
                <c:pt idx="3">
                  <c:v>2.0372821890990296</c:v>
                </c:pt>
                <c:pt idx="4">
                  <c:v>1.8885605892948008</c:v>
                </c:pt>
                <c:pt idx="5">
                  <c:v>1.7506956662762811</c:v>
                </c:pt>
                <c:pt idx="6">
                  <c:v>1.6228948826381131</c:v>
                </c:pt>
                <c:pt idx="7">
                  <c:v>1.5044235562055313</c:v>
                </c:pt>
                <c:pt idx="8">
                  <c:v>1.3946006366025279</c:v>
                </c:pt>
                <c:pt idx="9">
                  <c:v>1.2927947901305439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60-4F6F-B91D-492BF01E6BF7}"/>
            </c:ext>
          </c:extLst>
        </c:ser>
        <c:ser>
          <c:idx val="3"/>
          <c:order val="3"/>
          <c:tx>
            <c:strRef>
              <c:f>'[1]V3 Eff. improvement. - Cu'!$T$38</c:f>
              <c:strCache>
                <c:ptCount val="1"/>
                <c:pt idx="0">
                  <c:v>AU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Cu'!$T$39:$T$48</c:f>
              <c:numCache>
                <c:formatCode>General</c:formatCode>
                <c:ptCount val="10"/>
                <c:pt idx="0">
                  <c:v>2.9412118787354382</c:v>
                </c:pt>
                <c:pt idx="1">
                  <c:v>2.7295916680314689</c:v>
                </c:pt>
                <c:pt idx="2">
                  <c:v>2.61</c:v>
                </c:pt>
                <c:pt idx="3">
                  <c:v>2.5320507207373653</c:v>
                </c:pt>
                <c:pt idx="4">
                  <c:v>2.3472110181235379</c:v>
                </c:pt>
                <c:pt idx="5">
                  <c:v>2.1758646138005204</c:v>
                </c:pt>
                <c:pt idx="6">
                  <c:v>2.0170264969930831</c:v>
                </c:pt>
                <c:pt idx="7">
                  <c:v>1.8697835627125887</c:v>
                </c:pt>
                <c:pt idx="8">
                  <c:v>1.73328936263457</c:v>
                </c:pt>
                <c:pt idx="9">
                  <c:v>1.6067592391622472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60-4F6F-B91D-492BF01E6BF7}"/>
            </c:ext>
          </c:extLst>
        </c:ser>
        <c:ser>
          <c:idx val="4"/>
          <c:order val="4"/>
          <c:tx>
            <c:strRef>
              <c:f>'[1]V3 Eff. improvement. - Cu'!$U$38</c:f>
              <c:strCache>
                <c:ptCount val="1"/>
                <c:pt idx="0">
                  <c:v>RNA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Cu'!$U$39:$U$48</c:f>
              <c:numCache>
                <c:formatCode>General</c:formatCode>
                <c:ptCount val="10"/>
                <c:pt idx="0">
                  <c:v>11.032361798015302</c:v>
                </c:pt>
                <c:pt idx="1">
                  <c:v>10.238583306524168</c:v>
                </c:pt>
                <c:pt idx="2">
                  <c:v>9.7899999999999991</c:v>
                </c:pt>
                <c:pt idx="3">
                  <c:v>9.4976155387045225</c:v>
                </c:pt>
                <c:pt idx="4">
                  <c:v>8.8042896043790932</c:v>
                </c:pt>
                <c:pt idx="5">
                  <c:v>8.1615764632594239</c:v>
                </c:pt>
                <c:pt idx="6">
                  <c:v>7.5657813814414885</c:v>
                </c:pt>
                <c:pt idx="7">
                  <c:v>7.0134793405962617</c:v>
                </c:pt>
                <c:pt idx="8">
                  <c:v>6.5014953487327363</c:v>
                </c:pt>
                <c:pt idx="9">
                  <c:v>6.0268861882752489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60-4F6F-B91D-492BF01E6BF7}"/>
            </c:ext>
          </c:extLst>
        </c:ser>
        <c:ser>
          <c:idx val="5"/>
          <c:order val="5"/>
          <c:tx>
            <c:strRef>
              <c:f>'[1]V3 Eff. improvement. - Cu'!$V$38</c:f>
              <c:strCache>
                <c:ptCount val="1"/>
                <c:pt idx="0">
                  <c:v>RoW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Cu'!$V$39:$V$48</c:f>
              <c:numCache>
                <c:formatCode>General</c:formatCode>
                <c:ptCount val="10"/>
                <c:pt idx="0">
                  <c:v>4.9470958420109472</c:v>
                </c:pt>
                <c:pt idx="1">
                  <c:v>4.5911522692176812</c:v>
                </c:pt>
                <c:pt idx="2">
                  <c:v>4.3899999999999997</c:v>
                </c:pt>
                <c:pt idx="3">
                  <c:v>4.2588899095927326</c:v>
                </c:pt>
                <c:pt idx="4">
                  <c:v>3.9479909461924643</c:v>
                </c:pt>
                <c:pt idx="5">
                  <c:v>3.6597876071204158</c:v>
                </c:pt>
                <c:pt idx="6">
                  <c:v>3.3926231118006265</c:v>
                </c:pt>
                <c:pt idx="7">
                  <c:v>3.1449616246391816</c:v>
                </c:pt>
                <c:pt idx="8">
                  <c:v>2.9153794260405221</c:v>
                </c:pt>
                <c:pt idx="9">
                  <c:v>2.702556727939565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60-4F6F-B91D-492BF01E6BF7}"/>
            </c:ext>
          </c:extLst>
        </c:ser>
        <c:ser>
          <c:idx val="6"/>
          <c:order val="6"/>
          <c:tx>
            <c:v>Regression model</c:v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Cu'!$P$39:$P$48</c:f>
              <c:numCache>
                <c:formatCode>General</c:formatCode>
                <c:ptCount val="10"/>
                <c:pt idx="0">
                  <c:v>6.1</c:v>
                </c:pt>
                <c:pt idx="1">
                  <c:v>5.6547000000000009</c:v>
                </c:pt>
                <c:pt idx="2">
                  <c:v>5.4032792064354123</c:v>
                </c:pt>
                <c:pt idx="3">
                  <c:v>5.2419069000000027</c:v>
                </c:pt>
                <c:pt idx="4">
                  <c:v>4.8592476963000024</c:v>
                </c:pt>
                <c:pt idx="5">
                  <c:v>4.5045226144701047</c:v>
                </c:pt>
                <c:pt idx="6">
                  <c:v>4.175692463613788</c:v>
                </c:pt>
                <c:pt idx="7">
                  <c:v>3.8708669137699827</c:v>
                </c:pt>
                <c:pt idx="8">
                  <c:v>3.5882936290647751</c:v>
                </c:pt>
                <c:pt idx="9">
                  <c:v>3.3263481941430477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60-4F6F-B91D-492BF01E6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40704"/>
        <c:axId val="131642880"/>
      </c:scatterChart>
      <c:valAx>
        <c:axId val="1316407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2880"/>
        <c:crosses val="autoZero"/>
        <c:crossBetween val="midCat"/>
      </c:valAx>
      <c:valAx>
        <c:axId val="1316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in GJ/ t Cu</a:t>
                </a:r>
              </a:p>
              <a:p>
                <a:pPr>
                  <a:defRPr/>
                </a:pPr>
                <a:r>
                  <a:rPr lang="de-DE" baseline="0"/>
                  <a:t> 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1842989532827811E-2"/>
              <c:y val="0.36693004634850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38714243647522"/>
          <c:y val="0.78972435122965512"/>
          <c:w val="0.81703090372999654"/>
          <c:h val="0.1645015637938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Cu production in the 6 EI regions in (kt Cu)</a:t>
            </a:r>
            <a:r>
              <a:rPr lang="de-DE" sz="1400" b="0" i="0" u="none" strike="noStrike" baseline="0"/>
              <a:t> </a:t>
            </a:r>
          </a:p>
          <a:p>
            <a:pPr>
              <a:defRPr/>
            </a:pPr>
            <a:r>
              <a:rPr lang="de-DE" sz="1400" b="0" i="0" u="none" strike="noStrike" baseline="0"/>
              <a:t>2010 - 2050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'[3] Oregrades,prod. of 6 EIregions'!$C$5</c:f>
              <c:strCache>
                <c:ptCount val="1"/>
                <c:pt idx="0">
                  <c:v>RAS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EIregions'!$A$22:$A$62</c15:sqref>
                  </c15:fullRef>
                </c:ext>
              </c:extLst>
              <c:f>('[3] Oregrades,prod. of 6 EIregions'!$A$22,'[3] Oregrades,prod. of 6 EIregions'!$A$27,'[3] Oregrades,prod. of 6 EIregions'!$A$32,'[3] Oregrades,prod. of 6 EIregions'!$A$37,'[3] Oregrades,prod. of 6 EIregions'!$A$42,'[3] Oregrades,prod. of 6 EIregions'!$A$47,'[3] Oregrades,prod. of 6 EIregions'!$A$52,'[3] Oregrades,prod. of 6 EIregions'!$A$57,'[3] Oregrades,prod. of 6 EIregions'!$A$62)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EIregions'!$C$22:$C$62</c15:sqref>
                  </c15:fullRef>
                </c:ext>
              </c:extLst>
              <c:f>('[3] Oregrades,prod. of 6 EIregions'!$C$22,'[3] Oregrades,prod. of 6 EIregions'!$C$27,'[3] Oregrades,prod. of 6 EIregions'!$C$32,'[3] Oregrades,prod. of 6 EIregions'!$C$37,'[3] Oregrades,prod. of 6 EIregions'!$C$42,'[3] Oregrades,prod. of 6 EIregions'!$C$47,'[3] Oregrades,prod. of 6 EIregions'!$C$52,'[3] Oregrades,prod. of 6 EIregions'!$C$57,'[3] Oregrades,prod. of 6 EIregions'!$C$62)</c:f>
              <c:numCache>
                <c:formatCode>General</c:formatCode>
                <c:ptCount val="9"/>
                <c:pt idx="0">
                  <c:v>4268.3601999999992</c:v>
                </c:pt>
                <c:pt idx="1">
                  <c:v>4506.0520619999998</c:v>
                </c:pt>
                <c:pt idx="2">
                  <c:v>4940.2505000000001</c:v>
                </c:pt>
                <c:pt idx="3">
                  <c:v>5421.4777000000004</c:v>
                </c:pt>
                <c:pt idx="4">
                  <c:v>5439.9769999999999</c:v>
                </c:pt>
                <c:pt idx="5">
                  <c:v>5303.3685000000005</c:v>
                </c:pt>
                <c:pt idx="6">
                  <c:v>5072.9517999999998</c:v>
                </c:pt>
                <c:pt idx="7">
                  <c:v>4981.6797500000002</c:v>
                </c:pt>
                <c:pt idx="8">
                  <c:v>4607.8720000000003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D-4880-BCF6-66587954F74B}"/>
            </c:ext>
          </c:extLst>
        </c:ser>
        <c:ser>
          <c:idx val="1"/>
          <c:order val="1"/>
          <c:tx>
            <c:strRef>
              <c:f>'[3] Oregrades,prod. of 6 EIregions'!$E$5</c:f>
              <c:strCache>
                <c:ptCount val="1"/>
                <c:pt idx="0">
                  <c:v>RNA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EIregions'!$A$22:$A$62</c15:sqref>
                  </c15:fullRef>
                </c:ext>
              </c:extLst>
              <c:f>('[3] Oregrades,prod. of 6 EIregions'!$A$22,'[3] Oregrades,prod. of 6 EIregions'!$A$27,'[3] Oregrades,prod. of 6 EIregions'!$A$32,'[3] Oregrades,prod. of 6 EIregions'!$A$37,'[3] Oregrades,prod. of 6 EIregions'!$A$42,'[3] Oregrades,prod. of 6 EIregions'!$A$47,'[3] Oregrades,prod. of 6 EIregions'!$A$52,'[3] Oregrades,prod. of 6 EIregions'!$A$57,'[3] Oregrades,prod. of 6 EIregions'!$A$62)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EIregions'!$E$22:$E$62</c15:sqref>
                  </c15:fullRef>
                </c:ext>
              </c:extLst>
              <c:f>('[3] Oregrades,prod. of 6 EIregions'!$E$22,'[3] Oregrades,prod. of 6 EIregions'!$E$27,'[3] Oregrades,prod. of 6 EIregions'!$E$32,'[3] Oregrades,prod. of 6 EIregions'!$E$37,'[3] Oregrades,prod. of 6 EIregions'!$E$42,'[3] Oregrades,prod. of 6 EIregions'!$E$47,'[3] Oregrades,prod. of 6 EIregions'!$E$52,'[3] Oregrades,prod. of 6 EIregions'!$E$57,'[3] Oregrades,prod. of 6 EIregions'!$E$62)</c:f>
              <c:numCache>
                <c:formatCode>General</c:formatCode>
                <c:ptCount val="9"/>
                <c:pt idx="0">
                  <c:v>1731.8889999999999</c:v>
                </c:pt>
                <c:pt idx="1">
                  <c:v>1725.3039999999999</c:v>
                </c:pt>
                <c:pt idx="2">
                  <c:v>1829.2329999999999</c:v>
                </c:pt>
                <c:pt idx="3">
                  <c:v>2027.6890000000001</c:v>
                </c:pt>
                <c:pt idx="4">
                  <c:v>1923.1659999999999</c:v>
                </c:pt>
                <c:pt idx="5">
                  <c:v>1764.953</c:v>
                </c:pt>
                <c:pt idx="6">
                  <c:v>1691.3109999999999</c:v>
                </c:pt>
                <c:pt idx="7">
                  <c:v>1762.0650000000001</c:v>
                </c:pt>
                <c:pt idx="8">
                  <c:v>1912.7940000000001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D-4880-BCF6-66587954F74B}"/>
            </c:ext>
          </c:extLst>
        </c:ser>
        <c:ser>
          <c:idx val="2"/>
          <c:order val="2"/>
          <c:tx>
            <c:strRef>
              <c:f>'[3] Oregrades,prod. of 6 EIregions'!$F$5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EIregions'!$A$22:$A$62</c15:sqref>
                  </c15:fullRef>
                </c:ext>
              </c:extLst>
              <c:f>('[3] Oregrades,prod. of 6 EIregions'!$A$22,'[3] Oregrades,prod. of 6 EIregions'!$A$27,'[3] Oregrades,prod. of 6 EIregions'!$A$32,'[3] Oregrades,prod. of 6 EIregions'!$A$37,'[3] Oregrades,prod. of 6 EIregions'!$A$42,'[3] Oregrades,prod. of 6 EIregions'!$A$47,'[3] Oregrades,prod. of 6 EIregions'!$A$52,'[3] Oregrades,prod. of 6 EIregions'!$A$57,'[3] Oregrades,prod. of 6 EIregions'!$A$62)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EIregions'!$F$22:$F$62</c15:sqref>
                  </c15:fullRef>
                </c:ext>
              </c:extLst>
              <c:f>('[3] Oregrades,prod. of 6 EIregions'!$F$22,'[3] Oregrades,prod. of 6 EIregions'!$F$27,'[3] Oregrades,prod. of 6 EIregions'!$F$32,'[3] Oregrades,prod. of 6 EIregions'!$F$37,'[3] Oregrades,prod. of 6 EIregions'!$F$42,'[3] Oregrades,prod. of 6 EIregions'!$F$47,'[3] Oregrades,prod. of 6 EIregions'!$F$52,'[3] Oregrades,prod. of 6 EIregions'!$F$57,'[3] Oregrades,prod. of 6 EIregions'!$F$62)</c:f>
              <c:numCache>
                <c:formatCode>General</c:formatCode>
                <c:ptCount val="9"/>
                <c:pt idx="0">
                  <c:v>903.46</c:v>
                </c:pt>
                <c:pt idx="1">
                  <c:v>982.44500000000005</c:v>
                </c:pt>
                <c:pt idx="2">
                  <c:v>1267.06</c:v>
                </c:pt>
                <c:pt idx="3">
                  <c:v>1533.57</c:v>
                </c:pt>
                <c:pt idx="4">
                  <c:v>1732.04</c:v>
                </c:pt>
                <c:pt idx="5">
                  <c:v>1840.15</c:v>
                </c:pt>
                <c:pt idx="6">
                  <c:v>1861.85</c:v>
                </c:pt>
                <c:pt idx="7">
                  <c:v>1786.11</c:v>
                </c:pt>
                <c:pt idx="8">
                  <c:v>1826.08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D-4880-BCF6-66587954F74B}"/>
            </c:ext>
          </c:extLst>
        </c:ser>
        <c:ser>
          <c:idx val="3"/>
          <c:order val="3"/>
          <c:tx>
            <c:strRef>
              <c:f>'[3] Oregrades,prod. of 6 EIregions'!$D$5</c:f>
              <c:strCache>
                <c:ptCount val="1"/>
                <c:pt idx="0">
                  <c:v>RoW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EIregions'!$A$22:$A$62</c15:sqref>
                  </c15:fullRef>
                </c:ext>
              </c:extLst>
              <c:f>('[3] Oregrades,prod. of 6 EIregions'!$A$22,'[3] Oregrades,prod. of 6 EIregions'!$A$27,'[3] Oregrades,prod. of 6 EIregions'!$A$32,'[3] Oregrades,prod. of 6 EIregions'!$A$37,'[3] Oregrades,prod. of 6 EIregions'!$A$42,'[3] Oregrades,prod. of 6 EIregions'!$A$47,'[3] Oregrades,prod. of 6 EIregions'!$A$52,'[3] Oregrades,prod. of 6 EIregions'!$A$57,'[3] Oregrades,prod. of 6 EIregions'!$A$62)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EIregions'!$D$22:$D$62</c15:sqref>
                  </c15:fullRef>
                </c:ext>
              </c:extLst>
              <c:f>('[3] Oregrades,prod. of 6 EIregions'!$D$22,'[3] Oregrades,prod. of 6 EIregions'!$D$27,'[3] Oregrades,prod. of 6 EIregions'!$D$32,'[3] Oregrades,prod. of 6 EIregions'!$D$37,'[3] Oregrades,prod. of 6 EIregions'!$D$42,'[3] Oregrades,prod. of 6 EIregions'!$D$47,'[3] Oregrades,prod. of 6 EIregions'!$D$52,'[3] Oregrades,prod. of 6 EIregions'!$D$57,'[3] Oregrades,prod. of 6 EIregions'!$D$62)</c:f>
              <c:numCache>
                <c:formatCode>General</c:formatCode>
                <c:ptCount val="9"/>
                <c:pt idx="0">
                  <c:v>1362.21325</c:v>
                </c:pt>
                <c:pt idx="1">
                  <c:v>2254.3130000000001</c:v>
                </c:pt>
                <c:pt idx="2">
                  <c:v>3114.5942500000001</c:v>
                </c:pt>
                <c:pt idx="3">
                  <c:v>3857.81</c:v>
                </c:pt>
                <c:pt idx="4">
                  <c:v>4202.7974000000004</c:v>
                </c:pt>
                <c:pt idx="5">
                  <c:v>3446.3662890000005</c:v>
                </c:pt>
                <c:pt idx="6">
                  <c:v>2089.4150499999996</c:v>
                </c:pt>
                <c:pt idx="7">
                  <c:v>1442.0942500000001</c:v>
                </c:pt>
                <c:pt idx="8">
                  <c:v>1048.37555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D-4880-BCF6-66587954F74B}"/>
            </c:ext>
          </c:extLst>
        </c:ser>
        <c:ser>
          <c:idx val="4"/>
          <c:order val="4"/>
          <c:tx>
            <c:strRef>
              <c:f>'[3] Oregrades,prod. of 6 EIregions'!$G$5</c:f>
              <c:strCache>
                <c:ptCount val="1"/>
                <c:pt idx="0">
                  <c:v>RER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EIregions'!$A$22:$A$62</c15:sqref>
                  </c15:fullRef>
                </c:ext>
              </c:extLst>
              <c:f>('[3] Oregrades,prod. of 6 EIregions'!$A$22,'[3] Oregrades,prod. of 6 EIregions'!$A$27,'[3] Oregrades,prod. of 6 EIregions'!$A$32,'[3] Oregrades,prod. of 6 EIregions'!$A$37,'[3] Oregrades,prod. of 6 EIregions'!$A$42,'[3] Oregrades,prod. of 6 EIregions'!$A$47,'[3] Oregrades,prod. of 6 EIregions'!$A$52,'[3] Oregrades,prod. of 6 EIregions'!$A$57,'[3] Oregrades,prod. of 6 EIregions'!$A$62)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EIregions'!$G$22:$G$62</c15:sqref>
                  </c15:fullRef>
                </c:ext>
              </c:extLst>
              <c:f>('[3] Oregrades,prod. of 6 EIregions'!$G$22,'[3] Oregrades,prod. of 6 EIregions'!$G$27,'[3] Oregrades,prod. of 6 EIregions'!$G$32,'[3] Oregrades,prod. of 6 EIregions'!$G$37,'[3] Oregrades,prod. of 6 EIregions'!$G$42,'[3] Oregrades,prod. of 6 EIregions'!$G$47,'[3] Oregrades,prod. of 6 EIregions'!$G$52,'[3] Oregrades,prod. of 6 EIregions'!$G$57,'[3] Oregrades,prod. of 6 EIregions'!$G$62)</c:f>
              <c:numCache>
                <c:formatCode>General</c:formatCode>
                <c:ptCount val="9"/>
                <c:pt idx="0">
                  <c:v>420.71924999999999</c:v>
                </c:pt>
                <c:pt idx="1">
                  <c:v>487.803</c:v>
                </c:pt>
                <c:pt idx="2">
                  <c:v>469.31299999999999</c:v>
                </c:pt>
                <c:pt idx="3">
                  <c:v>675.00720999999999</c:v>
                </c:pt>
                <c:pt idx="4">
                  <c:v>818.56259999999997</c:v>
                </c:pt>
                <c:pt idx="5">
                  <c:v>851.12211000000002</c:v>
                </c:pt>
                <c:pt idx="6">
                  <c:v>1021.2501</c:v>
                </c:pt>
                <c:pt idx="7">
                  <c:v>1055.1563000000001</c:v>
                </c:pt>
                <c:pt idx="8">
                  <c:v>804.68799999999999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1D-4880-BCF6-66587954F74B}"/>
            </c:ext>
          </c:extLst>
        </c:ser>
        <c:ser>
          <c:idx val="5"/>
          <c:order val="5"/>
          <c:tx>
            <c:strRef>
              <c:f>'[3] Oregrades,prod. of 6 EIregions'!$B$5</c:f>
              <c:strCache>
                <c:ptCount val="1"/>
                <c:pt idx="0">
                  <c:v>RLA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EIregions'!$A$22:$A$62</c15:sqref>
                  </c15:fullRef>
                </c:ext>
              </c:extLst>
              <c:f>('[3] Oregrades,prod. of 6 EIregions'!$A$22,'[3] Oregrades,prod. of 6 EIregions'!$A$27,'[3] Oregrades,prod. of 6 EIregions'!$A$32,'[3] Oregrades,prod. of 6 EIregions'!$A$37,'[3] Oregrades,prod. of 6 EIregions'!$A$42,'[3] Oregrades,prod. of 6 EIregions'!$A$47,'[3] Oregrades,prod. of 6 EIregions'!$A$52,'[3] Oregrades,prod. of 6 EIregions'!$A$57,'[3] Oregrades,prod. of 6 EIregions'!$A$62)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EIregions'!$B$22:$B$62</c15:sqref>
                  </c15:fullRef>
                </c:ext>
              </c:extLst>
              <c:f>('[3] Oregrades,prod. of 6 EIregions'!$B$22,'[3] Oregrades,prod. of 6 EIregions'!$B$27,'[3] Oregrades,prod. of 6 EIregions'!$B$32,'[3] Oregrades,prod. of 6 EIregions'!$B$37,'[3] Oregrades,prod. of 6 EIregions'!$B$42,'[3] Oregrades,prod. of 6 EIregions'!$B$47,'[3] Oregrades,prod. of 6 EIregions'!$B$52,'[3] Oregrades,prod. of 6 EIregions'!$B$57,'[3] Oregrades,prod. of 6 EIregions'!$B$62)</c:f>
              <c:numCache>
                <c:formatCode>General</c:formatCode>
                <c:ptCount val="9"/>
                <c:pt idx="0">
                  <c:v>8342.5489999999991</c:v>
                </c:pt>
                <c:pt idx="1">
                  <c:v>9723.24</c:v>
                </c:pt>
                <c:pt idx="2">
                  <c:v>11229.267749999999</c:v>
                </c:pt>
                <c:pt idx="3">
                  <c:v>12463.512999999999</c:v>
                </c:pt>
                <c:pt idx="4">
                  <c:v>13217.828</c:v>
                </c:pt>
                <c:pt idx="5">
                  <c:v>13667.820454000001</c:v>
                </c:pt>
                <c:pt idx="6">
                  <c:v>13725.3243</c:v>
                </c:pt>
                <c:pt idx="7">
                  <c:v>13388.95852</c:v>
                </c:pt>
                <c:pt idx="8">
                  <c:v>12452.5802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1D-4880-BCF6-66587954F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715840"/>
        <c:axId val="219722112"/>
      </c:barChart>
      <c:catAx>
        <c:axId val="21971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22112"/>
        <c:crosses val="autoZero"/>
        <c:auto val="1"/>
        <c:lblAlgn val="ctr"/>
        <c:lblOffset val="100"/>
        <c:noMultiLvlLbl val="0"/>
      </c:catAx>
      <c:valAx>
        <c:axId val="2197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Cu</a:t>
                </a:r>
                <a:r>
                  <a:rPr lang="de-DE" baseline="0"/>
                  <a:t> production in kt Cu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Production Shares per region</a:t>
            </a:r>
            <a:r>
              <a:rPr lang="de-DE" sz="1400" b="0" i="0" u="none" strike="noStrike" baseline="0"/>
              <a:t> </a:t>
            </a:r>
          </a:p>
          <a:p>
            <a:pPr>
              <a:defRPr/>
            </a:pPr>
            <a:r>
              <a:rPr lang="de-DE" sz="1400" b="0" i="0" u="none" strike="noStrike" baseline="0"/>
              <a:t>2010 - 2050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 Oregrades,prod. of 6 EIregions'!$K$5</c:f>
              <c:strCache>
                <c:ptCount val="1"/>
                <c:pt idx="0">
                  <c:v>RLA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EIregions'!$J$22:$J$62</c15:sqref>
                  </c15:fullRef>
                </c:ext>
              </c:extLst>
              <c:f>('[3] Oregrades,prod. of 6 EIregions'!$J$22,'[3] Oregrades,prod. of 6 EIregions'!$J$27,'[3] Oregrades,prod. of 6 EIregions'!$J$32,'[3] Oregrades,prod. of 6 EIregions'!$J$37,'[3] Oregrades,prod. of 6 EIregions'!$J$42,'[3] Oregrades,prod. of 6 EIregions'!$J$47,'[3] Oregrades,prod. of 6 EIregions'!$J$52,'[3] Oregrades,prod. of 6 EIregions'!$J$57,'[3] Oregrades,prod. of 6 EIregions'!$J$62)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EIregions'!$K$22:$K$62</c15:sqref>
                  </c15:fullRef>
                </c:ext>
              </c:extLst>
              <c:f>('[3] Oregrades,prod. of 6 EIregions'!$K$22,'[3] Oregrades,prod. of 6 EIregions'!$K$27,'[3] Oregrades,prod. of 6 EIregions'!$K$32,'[3] Oregrades,prod. of 6 EIregions'!$K$37,'[3] Oregrades,prod. of 6 EIregions'!$K$42,'[3] Oregrades,prod. of 6 EIregions'!$K$47,'[3] Oregrades,prod. of 6 EIregions'!$K$52,'[3] Oregrades,prod. of 6 EIregions'!$K$57,'[3] Oregrades,prod. of 6 EIregions'!$K$62)</c:f>
              <c:numCache>
                <c:formatCode>General</c:formatCode>
                <c:ptCount val="9"/>
                <c:pt idx="0">
                  <c:v>0.48989697437588747</c:v>
                </c:pt>
                <c:pt idx="1">
                  <c:v>0.49408823606450869</c:v>
                </c:pt>
                <c:pt idx="2">
                  <c:v>0.49144009148296508</c:v>
                </c:pt>
                <c:pt idx="3">
                  <c:v>0.47975214210647721</c:v>
                </c:pt>
                <c:pt idx="4">
                  <c:v>0.48356071555478625</c:v>
                </c:pt>
                <c:pt idx="5">
                  <c:v>0.50859314448754944</c:v>
                </c:pt>
                <c:pt idx="6">
                  <c:v>0.5390491391966663</c:v>
                </c:pt>
                <c:pt idx="7">
                  <c:v>0.54836678912317827</c:v>
                </c:pt>
                <c:pt idx="8">
                  <c:v>0.5497247900743012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6-43FF-8D1A-06C6FFF4D6BF}"/>
            </c:ext>
          </c:extLst>
        </c:ser>
        <c:ser>
          <c:idx val="1"/>
          <c:order val="1"/>
          <c:tx>
            <c:strRef>
              <c:f>'[3] Oregrades,prod. of 6 EIregions'!$L$5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EIregions'!$J$22:$J$62</c15:sqref>
                  </c15:fullRef>
                </c:ext>
              </c:extLst>
              <c:f>('[3] Oregrades,prod. of 6 EIregions'!$J$22,'[3] Oregrades,prod. of 6 EIregions'!$J$27,'[3] Oregrades,prod. of 6 EIregions'!$J$32,'[3] Oregrades,prod. of 6 EIregions'!$J$37,'[3] Oregrades,prod. of 6 EIregions'!$J$42,'[3] Oregrades,prod. of 6 EIregions'!$J$47,'[3] Oregrades,prod. of 6 EIregions'!$J$52,'[3] Oregrades,prod. of 6 EIregions'!$J$57,'[3] Oregrades,prod. of 6 EIregions'!$J$62)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EIregions'!$L$22:$L$62</c15:sqref>
                  </c15:fullRef>
                </c:ext>
              </c:extLst>
              <c:f>('[3] Oregrades,prod. of 6 EIregions'!$L$22,'[3] Oregrades,prod. of 6 EIregions'!$L$27,'[3] Oregrades,prod. of 6 EIregions'!$L$32,'[3] Oregrades,prod. of 6 EIregions'!$L$37,'[3] Oregrades,prod. of 6 EIregions'!$L$42,'[3] Oregrades,prod. of 6 EIregions'!$L$47,'[3] Oregrades,prod. of 6 EIregions'!$L$52,'[3] Oregrades,prod. of 6 EIregions'!$L$57,'[3] Oregrades,prod. of 6 EIregions'!$L$62)</c:f>
              <c:numCache>
                <c:formatCode>General</c:formatCode>
                <c:ptCount val="9"/>
                <c:pt idx="0">
                  <c:v>0.2506496212999717</c:v>
                </c:pt>
                <c:pt idx="1">
                  <c:v>0.22897586760466901</c:v>
                </c:pt>
                <c:pt idx="2">
                  <c:v>0.21620618652260423</c:v>
                </c:pt>
                <c:pt idx="3">
                  <c:v>0.2086863904227883</c:v>
                </c:pt>
                <c:pt idx="4">
                  <c:v>0.19901599345380946</c:v>
                </c:pt>
                <c:pt idx="5">
                  <c:v>0.19734359774984053</c:v>
                </c:pt>
                <c:pt idx="6">
                  <c:v>0.19923538717232195</c:v>
                </c:pt>
                <c:pt idx="7">
                  <c:v>0.20403287715521712</c:v>
                </c:pt>
                <c:pt idx="8">
                  <c:v>0.20341659537268031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6-43FF-8D1A-06C6FFF4D6BF}"/>
            </c:ext>
          </c:extLst>
        </c:ser>
        <c:ser>
          <c:idx val="2"/>
          <c:order val="2"/>
          <c:tx>
            <c:strRef>
              <c:f>'[3] Oregrades,prod. of 6 EIregions'!$M$5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EIregions'!$J$22:$J$62</c15:sqref>
                  </c15:fullRef>
                </c:ext>
              </c:extLst>
              <c:f>('[3] Oregrades,prod. of 6 EIregions'!$J$22,'[3] Oregrades,prod. of 6 EIregions'!$J$27,'[3] Oregrades,prod. of 6 EIregions'!$J$32,'[3] Oregrades,prod. of 6 EIregions'!$J$37,'[3] Oregrades,prod. of 6 EIregions'!$J$42,'[3] Oregrades,prod. of 6 EIregions'!$J$47,'[3] Oregrades,prod. of 6 EIregions'!$J$52,'[3] Oregrades,prod. of 6 EIregions'!$J$57,'[3] Oregrades,prod. of 6 EIregions'!$J$62)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EIregions'!$M$22:$M$62</c15:sqref>
                  </c15:fullRef>
                </c:ext>
              </c:extLst>
              <c:f>('[3] Oregrades,prod. of 6 EIregions'!$M$22,'[3] Oregrades,prod. of 6 EIregions'!$M$27,'[3] Oregrades,prod. of 6 EIregions'!$M$32,'[3] Oregrades,prod. of 6 EIregions'!$M$37,'[3] Oregrades,prod. of 6 EIregions'!$M$42,'[3] Oregrades,prod. of 6 EIregions'!$M$47,'[3] Oregrades,prod. of 6 EIregions'!$M$52,'[3] Oregrades,prod. of 6 EIregions'!$M$57,'[3] Oregrades,prod. of 6 EIregions'!$M$62)</c:f>
              <c:numCache>
                <c:formatCode>General</c:formatCode>
                <c:ptCount val="9"/>
                <c:pt idx="0">
                  <c:v>7.9992835478670185E-2</c:v>
                </c:pt>
                <c:pt idx="1">
                  <c:v>0.11455333136971738</c:v>
                </c:pt>
                <c:pt idx="2">
                  <c:v>0.13630777333208724</c:v>
                </c:pt>
                <c:pt idx="3">
                  <c:v>0.14849686531716932</c:v>
                </c:pt>
                <c:pt idx="4">
                  <c:v>0.15375504342133939</c:v>
                </c:pt>
                <c:pt idx="5">
                  <c:v>0.12824270510997429</c:v>
                </c:pt>
                <c:pt idx="6">
                  <c:v>8.2059801248343486E-2</c:v>
                </c:pt>
                <c:pt idx="7">
                  <c:v>5.9063338817894703E-2</c:v>
                </c:pt>
                <c:pt idx="8">
                  <c:v>4.6281013242763937E-2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6-43FF-8D1A-06C6FFF4D6BF}"/>
            </c:ext>
          </c:extLst>
        </c:ser>
        <c:ser>
          <c:idx val="3"/>
          <c:order val="3"/>
          <c:tx>
            <c:strRef>
              <c:f>'[3] Oregrades,prod. of 6 EIregions'!$N$5</c:f>
              <c:strCache>
                <c:ptCount val="1"/>
                <c:pt idx="0">
                  <c:v>RNA</c:v>
                </c:pt>
              </c:strCache>
            </c:strRef>
          </c:tx>
          <c:spPr>
            <a:ln w="28575" cap="rnd">
              <a:solidFill>
                <a:srgbClr val="9933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EIregions'!$J$22:$J$62</c15:sqref>
                  </c15:fullRef>
                </c:ext>
              </c:extLst>
              <c:f>('[3] Oregrades,prod. of 6 EIregions'!$J$22,'[3] Oregrades,prod. of 6 EIregions'!$J$27,'[3] Oregrades,prod. of 6 EIregions'!$J$32,'[3] Oregrades,prod. of 6 EIregions'!$J$37,'[3] Oregrades,prod. of 6 EIregions'!$J$42,'[3] Oregrades,prod. of 6 EIregions'!$J$47,'[3] Oregrades,prod. of 6 EIregions'!$J$52,'[3] Oregrades,prod. of 6 EIregions'!$J$57,'[3] Oregrades,prod. of 6 EIregions'!$J$62)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EIregions'!$N$22:$N$62</c15:sqref>
                  </c15:fullRef>
                </c:ext>
              </c:extLst>
              <c:f>('[3] Oregrades,prod. of 6 EIregions'!$N$22,'[3] Oregrades,prod. of 6 EIregions'!$N$27,'[3] Oregrades,prod. of 6 EIregions'!$N$32,'[3] Oregrades,prod. of 6 EIregions'!$N$37,'[3] Oregrades,prod. of 6 EIregions'!$N$42,'[3] Oregrades,prod. of 6 EIregions'!$N$47,'[3] Oregrades,prod. of 6 EIregions'!$N$52,'[3] Oregrades,prod. of 6 EIregions'!$N$57,'[3] Oregrades,prod. of 6 EIregions'!$N$62)</c:f>
              <c:numCache>
                <c:formatCode>General</c:formatCode>
                <c:ptCount val="9"/>
                <c:pt idx="0">
                  <c:v>0.10170119241192127</c:v>
                </c:pt>
                <c:pt idx="1">
                  <c:v>8.7671641349492666E-2</c:v>
                </c:pt>
                <c:pt idx="2">
                  <c:v>8.0054946847594649E-2</c:v>
                </c:pt>
                <c:pt idx="3">
                  <c:v>7.8050878694934628E-2</c:v>
                </c:pt>
                <c:pt idx="4">
                  <c:v>7.0357060713048772E-2</c:v>
                </c:pt>
                <c:pt idx="5">
                  <c:v>6.5675650273854108E-2</c:v>
                </c:pt>
                <c:pt idx="6">
                  <c:v>6.6424640958308925E-2</c:v>
                </c:pt>
                <c:pt idx="7">
                  <c:v>7.21682664736744E-2</c:v>
                </c:pt>
                <c:pt idx="8">
                  <c:v>8.4441157030683708E-2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6-43FF-8D1A-06C6FFF4D6BF}"/>
            </c:ext>
          </c:extLst>
        </c:ser>
        <c:ser>
          <c:idx val="4"/>
          <c:order val="4"/>
          <c:tx>
            <c:strRef>
              <c:f>'[3] Oregrades,prod. of 6 EIregions'!$O$5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EIregions'!$J$22:$J$62</c15:sqref>
                  </c15:fullRef>
                </c:ext>
              </c:extLst>
              <c:f>('[3] Oregrades,prod. of 6 EIregions'!$J$22,'[3] Oregrades,prod. of 6 EIregions'!$J$27,'[3] Oregrades,prod. of 6 EIregions'!$J$32,'[3] Oregrades,prod. of 6 EIregions'!$J$37,'[3] Oregrades,prod. of 6 EIregions'!$J$42,'[3] Oregrades,prod. of 6 EIregions'!$J$47,'[3] Oregrades,prod. of 6 EIregions'!$J$52,'[3] Oregrades,prod. of 6 EIregions'!$J$57,'[3] Oregrades,prod. of 6 EIregions'!$J$62)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EIregions'!$O$22:$O$62</c15:sqref>
                  </c15:fullRef>
                </c:ext>
              </c:extLst>
              <c:f>('[3] Oregrades,prod. of 6 EIregions'!$O$22,'[3] Oregrades,prod. of 6 EIregions'!$O$27,'[3] Oregrades,prod. of 6 EIregions'!$O$32,'[3] Oregrades,prod. of 6 EIregions'!$O$37,'[3] Oregrades,prod. of 6 EIregions'!$O$42,'[3] Oregrades,prod. of 6 EIregions'!$O$47,'[3] Oregrades,prod. of 6 EIregions'!$O$52,'[3] Oregrades,prod. of 6 EIregions'!$O$57,'[3] Oregrades,prod. of 6 EIregions'!$O$62)</c:f>
              <c:numCache>
                <c:formatCode>General</c:formatCode>
                <c:ptCount val="9"/>
                <c:pt idx="0">
                  <c:v>5.3053607532858288E-2</c:v>
                </c:pt>
                <c:pt idx="1">
                  <c:v>4.9923124090364555E-2</c:v>
                </c:pt>
                <c:pt idx="2">
                  <c:v>5.5451886639216144E-2</c:v>
                </c:pt>
                <c:pt idx="3">
                  <c:v>5.9030988499809832E-2</c:v>
                </c:pt>
                <c:pt idx="4">
                  <c:v>6.3364911524761258E-2</c:v>
                </c:pt>
                <c:pt idx="5">
                  <c:v>6.8473805167294899E-2</c:v>
                </c:pt>
                <c:pt idx="6">
                  <c:v>7.3122398995943069E-2</c:v>
                </c:pt>
                <c:pt idx="7">
                  <c:v>7.3153068945410391E-2</c:v>
                </c:pt>
                <c:pt idx="8">
                  <c:v>8.0613128246215179E-2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E6-43FF-8D1A-06C6FFF4D6BF}"/>
            </c:ext>
          </c:extLst>
        </c:ser>
        <c:ser>
          <c:idx val="5"/>
          <c:order val="5"/>
          <c:tx>
            <c:strRef>
              <c:f>'[3] Oregrades,prod. of 6 EIregions'!$P$5</c:f>
              <c:strCache>
                <c:ptCount val="1"/>
                <c:pt idx="0">
                  <c:v>RER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EIregions'!$J$22:$J$62</c15:sqref>
                  </c15:fullRef>
                </c:ext>
              </c:extLst>
              <c:f>('[3] Oregrades,prod. of 6 EIregions'!$J$22,'[3] Oregrades,prod. of 6 EIregions'!$J$27,'[3] Oregrades,prod. of 6 EIregions'!$J$32,'[3] Oregrades,prod. of 6 EIregions'!$J$37,'[3] Oregrades,prod. of 6 EIregions'!$J$42,'[3] Oregrades,prod. of 6 EIregions'!$J$47,'[3] Oregrades,prod. of 6 EIregions'!$J$52,'[3] Oregrades,prod. of 6 EIregions'!$J$57,'[3] Oregrades,prod. of 6 EIregions'!$J$62)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EIregions'!$P$22:$P$62</c15:sqref>
                  </c15:fullRef>
                </c:ext>
              </c:extLst>
              <c:f>('[3] Oregrades,prod. of 6 EIregions'!$P$22,'[3] Oregrades,prod. of 6 EIregions'!$P$27,'[3] Oregrades,prod. of 6 EIregions'!$P$32,'[3] Oregrades,prod. of 6 EIregions'!$P$37,'[3] Oregrades,prod. of 6 EIregions'!$P$42,'[3] Oregrades,prod. of 6 EIregions'!$P$47,'[3] Oregrades,prod. of 6 EIregions'!$P$52,'[3] Oregrades,prod. of 6 EIregions'!$P$57,'[3] Oregrades,prod. of 6 EIregions'!$P$62)</c:f>
              <c:numCache>
                <c:formatCode>General</c:formatCode>
                <c:ptCount val="9"/>
                <c:pt idx="0">
                  <c:v>2.4705768900691216E-2</c:v>
                </c:pt>
                <c:pt idx="1">
                  <c:v>2.47877995212476E-2</c:v>
                </c:pt>
                <c:pt idx="2">
                  <c:v>2.0539115175532689E-2</c:v>
                </c:pt>
                <c:pt idx="3">
                  <c:v>2.5982734958820738E-2</c:v>
                </c:pt>
                <c:pt idx="4">
                  <c:v>2.994627533225476E-2</c:v>
                </c:pt>
                <c:pt idx="5">
                  <c:v>3.1671097211486532E-2</c:v>
                </c:pt>
                <c:pt idx="6">
                  <c:v>4.0108632428416238E-2</c:v>
                </c:pt>
                <c:pt idx="7">
                  <c:v>4.3215659484625329E-2</c:v>
                </c:pt>
                <c:pt idx="8">
                  <c:v>3.5523316033355817E-2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E6-43FF-8D1A-06C6FFF4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96576"/>
        <c:axId val="220698496"/>
      </c:lineChart>
      <c:catAx>
        <c:axId val="2206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98496"/>
        <c:crosses val="autoZero"/>
        <c:auto val="1"/>
        <c:lblAlgn val="ctr"/>
        <c:lblOffset val="100"/>
        <c:noMultiLvlLbl val="0"/>
      </c:catAx>
      <c:valAx>
        <c:axId val="2206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Production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ore grade per region</a:t>
            </a:r>
          </a:p>
          <a:p>
            <a:pPr>
              <a:defRPr/>
            </a:pPr>
            <a:r>
              <a:rPr lang="de-DE"/>
              <a:t>2010 -2050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 Oregrades,prod. of 6 EIregions'!$T$5</c:f>
              <c:strCache>
                <c:ptCount val="1"/>
                <c:pt idx="0">
                  <c:v>RLA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EIregions'!$S$22:$S$62</c15:sqref>
                  </c15:fullRef>
                </c:ext>
              </c:extLst>
              <c:f>('[3] Oregrades,prod. of 6 EIregions'!$S$22,'[3] Oregrades,prod. of 6 EIregions'!$S$27,'[3] Oregrades,prod. of 6 EIregions'!$S$34,'[3] Oregrades,prod. of 6 EIregions'!$S$42,'[3] Oregrades,prod. of 6 EIregions'!$S$47,'[3] Oregrades,prod. of 6 EIregions'!$S$52,'[3] Oregrades,prod. of 6 EIregions'!$S$57,'[3] Oregrades,prod. of 6 EIregions'!$S$62)</c:f>
              <c:numCache>
                <c:formatCode>General</c:formatCode>
                <c:ptCount val="8"/>
                <c:pt idx="0">
                  <c:v>2010</c:v>
                </c:pt>
                <c:pt idx="1">
                  <c:v>2015</c:v>
                </c:pt>
                <c:pt idx="2">
                  <c:v>2022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EIregions'!$T$22:$T$62</c15:sqref>
                  </c15:fullRef>
                </c:ext>
              </c:extLst>
              <c:f>('[3] Oregrades,prod. of 6 EIregions'!$T$22,'[3] Oregrades,prod. of 6 EIregions'!$T$27,'[3] Oregrades,prod. of 6 EIregions'!$T$34,'[3] Oregrades,prod. of 6 EIregions'!$T$42,'[3] Oregrades,prod. of 6 EIregions'!$T$47,'[3] Oregrades,prod. of 6 EIregions'!$T$52,'[3] Oregrades,prod. of 6 EIregions'!$T$57,'[3] Oregrades,prod. of 6 EIregions'!$T$62)</c:f>
              <c:numCache>
                <c:formatCode>General</c:formatCode>
                <c:ptCount val="8"/>
                <c:pt idx="0">
                  <c:v>0.70036704034479813</c:v>
                </c:pt>
                <c:pt idx="1">
                  <c:v>0.70974572508282274</c:v>
                </c:pt>
                <c:pt idx="2">
                  <c:v>0.67893300879043694</c:v>
                </c:pt>
                <c:pt idx="3">
                  <c:v>0.6718256736727316</c:v>
                </c:pt>
                <c:pt idx="4">
                  <c:v>0.66779541834138822</c:v>
                </c:pt>
                <c:pt idx="5">
                  <c:v>0.65088893834134087</c:v>
                </c:pt>
                <c:pt idx="6">
                  <c:v>0.64184184900314789</c:v>
                </c:pt>
                <c:pt idx="7">
                  <c:v>0.63942959691022971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3-49E0-BF3B-F68B5DA7ABA2}"/>
            </c:ext>
          </c:extLst>
        </c:ser>
        <c:ser>
          <c:idx val="1"/>
          <c:order val="1"/>
          <c:tx>
            <c:strRef>
              <c:f>'[3] Oregrades,prod. of 6 EIregions'!$U$5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EIregions'!$S$22:$S$62</c15:sqref>
                  </c15:fullRef>
                </c:ext>
              </c:extLst>
              <c:f>('[3] Oregrades,prod. of 6 EIregions'!$S$22,'[3] Oregrades,prod. of 6 EIregions'!$S$27,'[3] Oregrades,prod. of 6 EIregions'!$S$34,'[3] Oregrades,prod. of 6 EIregions'!$S$42,'[3] Oregrades,prod. of 6 EIregions'!$S$47,'[3] Oregrades,prod. of 6 EIregions'!$S$52,'[3] Oregrades,prod. of 6 EIregions'!$S$57,'[3] Oregrades,prod. of 6 EIregions'!$S$62)</c:f>
              <c:numCache>
                <c:formatCode>General</c:formatCode>
                <c:ptCount val="8"/>
                <c:pt idx="0">
                  <c:v>2010</c:v>
                </c:pt>
                <c:pt idx="1">
                  <c:v>2015</c:v>
                </c:pt>
                <c:pt idx="2">
                  <c:v>2022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EIregions'!$U$22:$U$62</c15:sqref>
                  </c15:fullRef>
                </c:ext>
              </c:extLst>
              <c:f>('[3] Oregrades,prod. of 6 EIregions'!$U$22,'[3] Oregrades,prod. of 6 EIregions'!$U$27,'[3] Oregrades,prod. of 6 EIregions'!$U$34,'[3] Oregrades,prod. of 6 EIregions'!$U$42,'[3] Oregrades,prod. of 6 EIregions'!$U$47,'[3] Oregrades,prod. of 6 EIregions'!$U$52,'[3] Oregrades,prod. of 6 EIregions'!$U$57,'[3] Oregrades,prod. of 6 EIregions'!$U$62)</c:f>
              <c:numCache>
                <c:formatCode>General</c:formatCode>
                <c:ptCount val="8"/>
                <c:pt idx="0">
                  <c:v>1.0733491860313835</c:v>
                </c:pt>
                <c:pt idx="1">
                  <c:v>1.1000647840012627</c:v>
                </c:pt>
                <c:pt idx="2">
                  <c:v>1.116008736253935</c:v>
                </c:pt>
                <c:pt idx="3">
                  <c:v>1.1006301813783823</c:v>
                </c:pt>
                <c:pt idx="4">
                  <c:v>1.0797189241156104</c:v>
                </c:pt>
                <c:pt idx="5">
                  <c:v>0.75751442874196384</c:v>
                </c:pt>
                <c:pt idx="6">
                  <c:v>0.7906608018062149</c:v>
                </c:pt>
                <c:pt idx="7">
                  <c:v>0.78120994421154255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3-49E0-BF3B-F68B5DA7ABA2}"/>
            </c:ext>
          </c:extLst>
        </c:ser>
        <c:ser>
          <c:idx val="2"/>
          <c:order val="2"/>
          <c:tx>
            <c:strRef>
              <c:f>'[3] Oregrades,prod. of 6 EIregions'!$V$5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EIregions'!$S$22:$S$62</c15:sqref>
                  </c15:fullRef>
                </c:ext>
              </c:extLst>
              <c:f>('[3] Oregrades,prod. of 6 EIregions'!$S$22,'[3] Oregrades,prod. of 6 EIregions'!$S$27,'[3] Oregrades,prod. of 6 EIregions'!$S$34,'[3] Oregrades,prod. of 6 EIregions'!$S$42,'[3] Oregrades,prod. of 6 EIregions'!$S$47,'[3] Oregrades,prod. of 6 EIregions'!$S$52,'[3] Oregrades,prod. of 6 EIregions'!$S$57,'[3] Oregrades,prod. of 6 EIregions'!$S$62)</c:f>
              <c:numCache>
                <c:formatCode>General</c:formatCode>
                <c:ptCount val="8"/>
                <c:pt idx="0">
                  <c:v>2010</c:v>
                </c:pt>
                <c:pt idx="1">
                  <c:v>2015</c:v>
                </c:pt>
                <c:pt idx="2">
                  <c:v>2022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EIregions'!$V$22:$V$62</c15:sqref>
                  </c15:fullRef>
                </c:ext>
              </c:extLst>
              <c:f>('[3] Oregrades,prod. of 6 EIregions'!$V$22,'[3] Oregrades,prod. of 6 EIregions'!$V$27,'[3] Oregrades,prod. of 6 EIregions'!$V$34,'[3] Oregrades,prod. of 6 EIregions'!$V$42,'[3] Oregrades,prod. of 6 EIregions'!$V$47,'[3] Oregrades,prod. of 6 EIregions'!$V$52,'[3] Oregrades,prod. of 6 EIregions'!$V$57,'[3] Oregrades,prod. of 6 EIregions'!$V$62)</c:f>
              <c:numCache>
                <c:formatCode>General</c:formatCode>
                <c:ptCount val="8"/>
                <c:pt idx="0">
                  <c:v>2.896433996075412</c:v>
                </c:pt>
                <c:pt idx="1">
                  <c:v>2.6661085691288893</c:v>
                </c:pt>
                <c:pt idx="2">
                  <c:v>2.3740493156598435</c:v>
                </c:pt>
                <c:pt idx="3">
                  <c:v>2.0210092087322411</c:v>
                </c:pt>
                <c:pt idx="4">
                  <c:v>1.7701271402049941</c:v>
                </c:pt>
                <c:pt idx="5">
                  <c:v>1.6733542194212601</c:v>
                </c:pt>
                <c:pt idx="6">
                  <c:v>1.2442313514271823</c:v>
                </c:pt>
                <c:pt idx="7">
                  <c:v>0.93134809593225121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3-49E0-BF3B-F68B5DA7ABA2}"/>
            </c:ext>
          </c:extLst>
        </c:ser>
        <c:ser>
          <c:idx val="3"/>
          <c:order val="3"/>
          <c:tx>
            <c:strRef>
              <c:f>'[3] Oregrades,prod. of 6 EIregions'!$W$5</c:f>
              <c:strCache>
                <c:ptCount val="1"/>
                <c:pt idx="0">
                  <c:v>RNA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EIregions'!$S$22:$S$62</c15:sqref>
                  </c15:fullRef>
                </c:ext>
              </c:extLst>
              <c:f>('[3] Oregrades,prod. of 6 EIregions'!$S$22,'[3] Oregrades,prod. of 6 EIregions'!$S$27,'[3] Oregrades,prod. of 6 EIregions'!$S$34,'[3] Oregrades,prod. of 6 EIregions'!$S$42,'[3] Oregrades,prod. of 6 EIregions'!$S$47,'[3] Oregrades,prod. of 6 EIregions'!$S$52,'[3] Oregrades,prod. of 6 EIregions'!$S$57,'[3] Oregrades,prod. of 6 EIregions'!$S$62)</c:f>
              <c:numCache>
                <c:formatCode>General</c:formatCode>
                <c:ptCount val="8"/>
                <c:pt idx="0">
                  <c:v>2010</c:v>
                </c:pt>
                <c:pt idx="1">
                  <c:v>2015</c:v>
                </c:pt>
                <c:pt idx="2">
                  <c:v>2022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EIregions'!$W$22:$W$62</c15:sqref>
                  </c15:fullRef>
                </c:ext>
              </c:extLst>
              <c:f>('[3] Oregrades,prod. of 6 EIregions'!$W$22,'[3] Oregrades,prod. of 6 EIregions'!$W$27,'[3] Oregrades,prod. of 6 EIregions'!$W$34,'[3] Oregrades,prod. of 6 EIregions'!$W$42,'[3] Oregrades,prod. of 6 EIregions'!$W$47,'[3] Oregrades,prod. of 6 EIregions'!$W$52,'[3] Oregrades,prod. of 6 EIregions'!$W$57,'[3] Oregrades,prod. of 6 EIregions'!$W$62)</c:f>
              <c:numCache>
                <c:formatCode>General</c:formatCode>
                <c:ptCount val="8"/>
                <c:pt idx="0">
                  <c:v>1.3848956847753473</c:v>
                </c:pt>
                <c:pt idx="1">
                  <c:v>1.327823874227573</c:v>
                </c:pt>
                <c:pt idx="2">
                  <c:v>1.2615657908220712</c:v>
                </c:pt>
                <c:pt idx="3">
                  <c:v>1.2379001846626103</c:v>
                </c:pt>
                <c:pt idx="4">
                  <c:v>1.2281288940717228</c:v>
                </c:pt>
                <c:pt idx="5">
                  <c:v>0.70340049821822848</c:v>
                </c:pt>
                <c:pt idx="6">
                  <c:v>0.56506940647562764</c:v>
                </c:pt>
                <c:pt idx="7">
                  <c:v>0.59152508504396073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33-49E0-BF3B-F68B5DA7ABA2}"/>
            </c:ext>
          </c:extLst>
        </c:ser>
        <c:ser>
          <c:idx val="4"/>
          <c:order val="4"/>
          <c:tx>
            <c:strRef>
              <c:f>'[3] Oregrades,prod. of 6 EIregions'!$X$5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EIregions'!$S$22:$S$62</c15:sqref>
                  </c15:fullRef>
                </c:ext>
              </c:extLst>
              <c:f>('[3] Oregrades,prod. of 6 EIregions'!$S$22,'[3] Oregrades,prod. of 6 EIregions'!$S$27,'[3] Oregrades,prod. of 6 EIregions'!$S$34,'[3] Oregrades,prod. of 6 EIregions'!$S$42,'[3] Oregrades,prod. of 6 EIregions'!$S$47,'[3] Oregrades,prod. of 6 EIregions'!$S$52,'[3] Oregrades,prod. of 6 EIregions'!$S$57,'[3] Oregrades,prod. of 6 EIregions'!$S$62)</c:f>
              <c:numCache>
                <c:formatCode>General</c:formatCode>
                <c:ptCount val="8"/>
                <c:pt idx="0">
                  <c:v>2010</c:v>
                </c:pt>
                <c:pt idx="1">
                  <c:v>2015</c:v>
                </c:pt>
                <c:pt idx="2">
                  <c:v>2022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EIregions'!$X$22:$X$62</c15:sqref>
                  </c15:fullRef>
                </c:ext>
              </c:extLst>
              <c:f>('[3] Oregrades,prod. of 6 EIregions'!$X$22,'[3] Oregrades,prod. of 6 EIregions'!$X$27,'[3] Oregrades,prod. of 6 EIregions'!$X$34,'[3] Oregrades,prod. of 6 EIregions'!$X$42,'[3] Oregrades,prod. of 6 EIregions'!$X$47,'[3] Oregrades,prod. of 6 EIregions'!$X$52,'[3] Oregrades,prod. of 6 EIregions'!$X$57,'[3] Oregrades,prod. of 6 EIregions'!$X$62)</c:f>
              <c:numCache>
                <c:formatCode>General</c:formatCode>
                <c:ptCount val="8"/>
                <c:pt idx="0">
                  <c:v>2.2081233706038321</c:v>
                </c:pt>
                <c:pt idx="1">
                  <c:v>2.2081233706038321</c:v>
                </c:pt>
                <c:pt idx="2">
                  <c:v>2.2081233706038321</c:v>
                </c:pt>
                <c:pt idx="3">
                  <c:v>1.1956143793039746</c:v>
                </c:pt>
                <c:pt idx="4">
                  <c:v>1.1956143793039746</c:v>
                </c:pt>
                <c:pt idx="5">
                  <c:v>1.1956143793039746</c:v>
                </c:pt>
                <c:pt idx="6">
                  <c:v>1.1956143793039746</c:v>
                </c:pt>
                <c:pt idx="7">
                  <c:v>1.1956143793039746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33-49E0-BF3B-F68B5DA7ABA2}"/>
            </c:ext>
          </c:extLst>
        </c:ser>
        <c:ser>
          <c:idx val="5"/>
          <c:order val="5"/>
          <c:tx>
            <c:strRef>
              <c:f>'[3] Oregrades,prod. of 6 EIregions'!$Y$5</c:f>
              <c:strCache>
                <c:ptCount val="1"/>
                <c:pt idx="0">
                  <c:v>RER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EIregions'!$S$22:$S$62</c15:sqref>
                  </c15:fullRef>
                </c:ext>
              </c:extLst>
              <c:f>('[3] Oregrades,prod. of 6 EIregions'!$S$22,'[3] Oregrades,prod. of 6 EIregions'!$S$27,'[3] Oregrades,prod. of 6 EIregions'!$S$34,'[3] Oregrades,prod. of 6 EIregions'!$S$42,'[3] Oregrades,prod. of 6 EIregions'!$S$47,'[3] Oregrades,prod. of 6 EIregions'!$S$52,'[3] Oregrades,prod. of 6 EIregions'!$S$57,'[3] Oregrades,prod. of 6 EIregions'!$S$62)</c:f>
              <c:numCache>
                <c:formatCode>General</c:formatCode>
                <c:ptCount val="8"/>
                <c:pt idx="0">
                  <c:v>2010</c:v>
                </c:pt>
                <c:pt idx="1">
                  <c:v>2015</c:v>
                </c:pt>
                <c:pt idx="2">
                  <c:v>2022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EIregions'!$Y$22:$Y$62</c15:sqref>
                  </c15:fullRef>
                </c:ext>
              </c:extLst>
              <c:f>('[3] Oregrades,prod. of 6 EIregions'!$Y$22,'[3] Oregrades,prod. of 6 EIregions'!$Y$27,'[3] Oregrades,prod. of 6 EIregions'!$Y$34,'[3] Oregrades,prod. of 6 EIregions'!$Y$42,'[3] Oregrades,prod. of 6 EIregions'!$Y$47,'[3] Oregrades,prod. of 6 EIregions'!$Y$52,'[3] Oregrades,prod. of 6 EIregions'!$Y$57,'[3] Oregrades,prod. of 6 EIregions'!$Y$62)</c:f>
              <c:numCache>
                <c:formatCode>General</c:formatCode>
                <c:ptCount val="8"/>
                <c:pt idx="0">
                  <c:v>2.0387295695722338</c:v>
                </c:pt>
                <c:pt idx="1">
                  <c:v>2.4584535959148375</c:v>
                </c:pt>
                <c:pt idx="2">
                  <c:v>2.565670407490301</c:v>
                </c:pt>
                <c:pt idx="3">
                  <c:v>2.4712995403562372</c:v>
                </c:pt>
                <c:pt idx="4">
                  <c:v>2.4303808667801308</c:v>
                </c:pt>
                <c:pt idx="5">
                  <c:v>2.3458570154310006</c:v>
                </c:pt>
                <c:pt idx="6">
                  <c:v>2.0744755558270729</c:v>
                </c:pt>
                <c:pt idx="7">
                  <c:v>1.8955209633168573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33-49E0-BF3B-F68B5DA7ABA2}"/>
            </c:ext>
          </c:extLst>
        </c:ser>
        <c:ser>
          <c:idx val="6"/>
          <c:order val="6"/>
          <c:tx>
            <c:strRef>
              <c:f>'[3] Oregrades,prod. of 6 EIregions'!$Z$5</c:f>
              <c:strCache>
                <c:ptCount val="1"/>
                <c:pt idx="0">
                  <c:v>Global average weighed by production shares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EIregions'!$S$22:$S$62</c15:sqref>
                  </c15:fullRef>
                </c:ext>
              </c:extLst>
              <c:f>('[3] Oregrades,prod. of 6 EIregions'!$S$22,'[3] Oregrades,prod. of 6 EIregions'!$S$27,'[3] Oregrades,prod. of 6 EIregions'!$S$34,'[3] Oregrades,prod. of 6 EIregions'!$S$42,'[3] Oregrades,prod. of 6 EIregions'!$S$47,'[3] Oregrades,prod. of 6 EIregions'!$S$52,'[3] Oregrades,prod. of 6 EIregions'!$S$57,'[3] Oregrades,prod. of 6 EIregions'!$S$62)</c:f>
              <c:numCache>
                <c:formatCode>General</c:formatCode>
                <c:ptCount val="8"/>
                <c:pt idx="0">
                  <c:v>2010</c:v>
                </c:pt>
                <c:pt idx="1">
                  <c:v>2015</c:v>
                </c:pt>
                <c:pt idx="2">
                  <c:v>2022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EIregions'!$Z$22:$Z$62</c15:sqref>
                  </c15:fullRef>
                </c:ext>
              </c:extLst>
              <c:f>('[3] Oregrades,prod. of 6 EIregions'!$Z$22,'[3] Oregrades,prod. of 6 EIregions'!$Z$27,'[3] Oregrades,prod. of 6 EIregions'!$Z$34,'[3] Oregrades,prod. of 6 EIregions'!$Z$42,'[3] Oregrades,prod. of 6 EIregions'!$Z$47,'[3] Oregrades,prod. of 6 EIregions'!$Z$52,'[3] Oregrades,prod. of 6 EIregions'!$Z$57,'[3] Oregrades,prod. of 6 EIregions'!$Z$62)</c:f>
              <c:numCache>
                <c:formatCode>General</c:formatCode>
                <c:ptCount val="8"/>
                <c:pt idx="0">
                  <c:v>1.1521990639345807</c:v>
                </c:pt>
                <c:pt idx="1">
                  <c:v>1.1955654904674842</c:v>
                </c:pt>
                <c:pt idx="2">
                  <c:v>1.1950515552670984</c:v>
                </c:pt>
                <c:pt idx="3">
                  <c:v>1.091513105380393</c:v>
                </c:pt>
                <c:pt idx="4">
                  <c:v>1.0192169400753348</c:v>
                </c:pt>
                <c:pt idx="5">
                  <c:v>0.86733835108267987</c:v>
                </c:pt>
                <c:pt idx="6">
                  <c:v>0.80466677984010715</c:v>
                </c:pt>
                <c:pt idx="7">
                  <c:v>0.76719156972641978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33-49E0-BF3B-F68B5DA7A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93856"/>
        <c:axId val="220820992"/>
      </c:lineChart>
      <c:catAx>
        <c:axId val="22079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20992"/>
        <c:crosses val="autoZero"/>
        <c:auto val="1"/>
        <c:lblAlgn val="ctr"/>
        <c:lblOffset val="100"/>
        <c:noMultiLvlLbl val="0"/>
      </c:catAx>
      <c:valAx>
        <c:axId val="2208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Ore grade in % Cu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9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Cu production in the 6 EI regions in (kt Cu)</a:t>
            </a:r>
            <a:r>
              <a:rPr lang="de-DE" sz="1400" b="0" i="0" u="none" strike="noStrike" baseline="0"/>
              <a:t> </a:t>
            </a:r>
          </a:p>
          <a:p>
            <a:pPr>
              <a:defRPr/>
            </a:pPr>
            <a:r>
              <a:rPr lang="de-DE" sz="1400" b="0" i="0" u="none" strike="noStrike" baseline="0"/>
              <a:t>1994 - 2050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'[3] Oregrades,prod. of 6 EIregions'!$C$5</c:f>
              <c:strCache>
                <c:ptCount val="1"/>
                <c:pt idx="0">
                  <c:v>RAS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EIregions'!$A$6:$A$62</c15:sqref>
                  </c15:fullRef>
                </c:ext>
              </c:extLst>
              <c:f>('[3] Oregrades,prod. of 6 EIregions'!$A$6:$A$7,'[3] Oregrades,prod. of 6 EIregions'!$A$12,'[3] Oregrades,prod. of 6 EIregions'!$A$17,'[3] Oregrades,prod. of 6 EIregions'!$A$22,'[3] Oregrades,prod. of 6 EIregions'!$A$27,'[3] Oregrades,prod. of 6 EIregions'!$A$32,'[3] Oregrades,prod. of 6 EIregions'!$A$37,'[3] Oregrades,prod. of 6 EIregions'!$A$42,'[3] Oregrades,prod. of 6 EIregions'!$A$47,'[3] Oregrades,prod. of 6 EIregions'!$A$52,'[3] Oregrades,prod. of 6 EIregions'!$A$57,'[3] Oregrades,prod. of 6 EIregions'!$A$62)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EIregions'!$C$6:$C$62</c15:sqref>
                  </c15:fullRef>
                </c:ext>
              </c:extLst>
              <c:f>('[3] Oregrades,prod. of 6 EIregions'!$C$6:$C$7,'[3] Oregrades,prod. of 6 EIregions'!$C$12,'[3] Oregrades,prod. of 6 EIregions'!$C$17,'[3] Oregrades,prod. of 6 EIregions'!$C$22,'[3] Oregrades,prod. of 6 EIregions'!$C$27,'[3] Oregrades,prod. of 6 EIregions'!$C$32,'[3] Oregrades,prod. of 6 EIregions'!$C$37,'[3] Oregrades,prod. of 6 EIregions'!$C$42,'[3] Oregrades,prod. of 6 EIregions'!$C$47,'[3] Oregrades,prod. of 6 EIregions'!$C$52,'[3] Oregrades,prod. of 6 EIregions'!$C$57,'[3] Oregrades,prod. of 6 EIregions'!$C$62)</c:f>
              <c:numCache>
                <c:formatCode>General</c:formatCode>
                <c:ptCount val="13"/>
                <c:pt idx="0">
                  <c:v>2358.1898530000003</c:v>
                </c:pt>
                <c:pt idx="1">
                  <c:v>2435.4182500000002</c:v>
                </c:pt>
                <c:pt idx="2">
                  <c:v>3000.2037223000002</c:v>
                </c:pt>
                <c:pt idx="3">
                  <c:v>3690.5315000000001</c:v>
                </c:pt>
                <c:pt idx="4">
                  <c:v>4268.3601999999992</c:v>
                </c:pt>
                <c:pt idx="5">
                  <c:v>4506.0520619999998</c:v>
                </c:pt>
                <c:pt idx="6">
                  <c:v>4940.2505000000001</c:v>
                </c:pt>
                <c:pt idx="7">
                  <c:v>5421.4777000000004</c:v>
                </c:pt>
                <c:pt idx="8">
                  <c:v>5439.9769999999999</c:v>
                </c:pt>
                <c:pt idx="9">
                  <c:v>5303.3685000000005</c:v>
                </c:pt>
                <c:pt idx="10">
                  <c:v>5072.9517999999998</c:v>
                </c:pt>
                <c:pt idx="11">
                  <c:v>4981.6797500000002</c:v>
                </c:pt>
                <c:pt idx="12">
                  <c:v>4607.8720000000003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7-45D3-AF9E-840EB5449936}"/>
            </c:ext>
          </c:extLst>
        </c:ser>
        <c:ser>
          <c:idx val="1"/>
          <c:order val="1"/>
          <c:tx>
            <c:strRef>
              <c:f>'[3] Oregrades,prod. of 6 EIregions'!$E$5</c:f>
              <c:strCache>
                <c:ptCount val="1"/>
                <c:pt idx="0">
                  <c:v>RNA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EIregions'!$A$6:$A$62</c15:sqref>
                  </c15:fullRef>
                </c:ext>
              </c:extLst>
              <c:f>('[3] Oregrades,prod. of 6 EIregions'!$A$6:$A$7,'[3] Oregrades,prod. of 6 EIregions'!$A$12,'[3] Oregrades,prod. of 6 EIregions'!$A$17,'[3] Oregrades,prod. of 6 EIregions'!$A$22,'[3] Oregrades,prod. of 6 EIregions'!$A$27,'[3] Oregrades,prod. of 6 EIregions'!$A$32,'[3] Oregrades,prod. of 6 EIregions'!$A$37,'[3] Oregrades,prod. of 6 EIregions'!$A$42,'[3] Oregrades,prod. of 6 EIregions'!$A$47,'[3] Oregrades,prod. of 6 EIregions'!$A$52,'[3] Oregrades,prod. of 6 EIregions'!$A$57,'[3] Oregrades,prod. of 6 EIregions'!$A$62)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EIregions'!$E$6:$E$62</c15:sqref>
                  </c15:fullRef>
                </c:ext>
              </c:extLst>
              <c:f>('[3] Oregrades,prod. of 6 EIregions'!$E$6:$E$7,'[3] Oregrades,prod. of 6 EIregions'!$E$12,'[3] Oregrades,prod. of 6 EIregions'!$E$17,'[3] Oregrades,prod. of 6 EIregions'!$E$22,'[3] Oregrades,prod. of 6 EIregions'!$E$27,'[3] Oregrades,prod. of 6 EIregions'!$E$32,'[3] Oregrades,prod. of 6 EIregions'!$E$37,'[3] Oregrades,prod. of 6 EIregions'!$E$42,'[3] Oregrades,prod. of 6 EIregions'!$E$47,'[3] Oregrades,prod. of 6 EIregions'!$E$52,'[3] Oregrades,prod. of 6 EIregions'!$E$57,'[3] Oregrades,prod. of 6 EIregions'!$E$62)</c:f>
              <c:numCache>
                <c:formatCode>General</c:formatCode>
                <c:ptCount val="13"/>
                <c:pt idx="0">
                  <c:v>2542.924</c:v>
                </c:pt>
                <c:pt idx="1">
                  <c:v>2584.5929999999998</c:v>
                </c:pt>
                <c:pt idx="2">
                  <c:v>2051.6259999999997</c:v>
                </c:pt>
                <c:pt idx="3">
                  <c:v>1899.8489999999999</c:v>
                </c:pt>
                <c:pt idx="4">
                  <c:v>1731.8889999999999</c:v>
                </c:pt>
                <c:pt idx="5">
                  <c:v>1725.3039999999999</c:v>
                </c:pt>
                <c:pt idx="6">
                  <c:v>1829.2329999999999</c:v>
                </c:pt>
                <c:pt idx="7">
                  <c:v>2027.6890000000001</c:v>
                </c:pt>
                <c:pt idx="8">
                  <c:v>1923.1659999999999</c:v>
                </c:pt>
                <c:pt idx="9">
                  <c:v>1764.953</c:v>
                </c:pt>
                <c:pt idx="10">
                  <c:v>1691.3109999999999</c:v>
                </c:pt>
                <c:pt idx="11">
                  <c:v>1762.0650000000001</c:v>
                </c:pt>
                <c:pt idx="12">
                  <c:v>1912.7940000000001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7-45D3-AF9E-840EB5449936}"/>
            </c:ext>
          </c:extLst>
        </c:ser>
        <c:ser>
          <c:idx val="2"/>
          <c:order val="2"/>
          <c:tx>
            <c:strRef>
              <c:f>'[3] Oregrades,prod. of 6 EIregions'!$F$5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EIregions'!$A$6:$A$62</c15:sqref>
                  </c15:fullRef>
                </c:ext>
              </c:extLst>
              <c:f>('[3] Oregrades,prod. of 6 EIregions'!$A$6:$A$7,'[3] Oregrades,prod. of 6 EIregions'!$A$12,'[3] Oregrades,prod. of 6 EIregions'!$A$17,'[3] Oregrades,prod. of 6 EIregions'!$A$22,'[3] Oregrades,prod. of 6 EIregions'!$A$27,'[3] Oregrades,prod. of 6 EIregions'!$A$32,'[3] Oregrades,prod. of 6 EIregions'!$A$37,'[3] Oregrades,prod. of 6 EIregions'!$A$42,'[3] Oregrades,prod. of 6 EIregions'!$A$47,'[3] Oregrades,prod. of 6 EIregions'!$A$52,'[3] Oregrades,prod. of 6 EIregions'!$A$57,'[3] Oregrades,prod. of 6 EIregions'!$A$62)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EIregions'!$F$6:$F$62</c15:sqref>
                  </c15:fullRef>
                </c:ext>
              </c:extLst>
              <c:f>('[3] Oregrades,prod. of 6 EIregions'!$F$6:$F$7,'[3] Oregrades,prod. of 6 EIregions'!$F$12,'[3] Oregrades,prod. of 6 EIregions'!$F$17,'[3] Oregrades,prod. of 6 EIregions'!$F$22,'[3] Oregrades,prod. of 6 EIregions'!$F$27,'[3] Oregrades,prod. of 6 EIregions'!$F$32,'[3] Oregrades,prod. of 6 EIregions'!$F$37,'[3] Oregrades,prod. of 6 EIregions'!$F$42,'[3] Oregrades,prod. of 6 EIregions'!$F$47,'[3] Oregrades,prod. of 6 EIregions'!$F$52,'[3] Oregrades,prod. of 6 EIregions'!$F$57,'[3] Oregrades,prod. of 6 EIregions'!$F$62)</c:f>
              <c:numCache>
                <c:formatCode>General</c:formatCode>
                <c:ptCount val="13"/>
                <c:pt idx="0">
                  <c:v>506.399</c:v>
                </c:pt>
                <c:pt idx="1">
                  <c:v>535.20399999999995</c:v>
                </c:pt>
                <c:pt idx="2">
                  <c:v>732.22799999999995</c:v>
                </c:pt>
                <c:pt idx="3">
                  <c:v>925.697</c:v>
                </c:pt>
                <c:pt idx="4">
                  <c:v>903.46</c:v>
                </c:pt>
                <c:pt idx="5">
                  <c:v>982.44500000000005</c:v>
                </c:pt>
                <c:pt idx="6">
                  <c:v>1267.06</c:v>
                </c:pt>
                <c:pt idx="7">
                  <c:v>1533.57</c:v>
                </c:pt>
                <c:pt idx="8">
                  <c:v>1732.04</c:v>
                </c:pt>
                <c:pt idx="9">
                  <c:v>1840.15</c:v>
                </c:pt>
                <c:pt idx="10">
                  <c:v>1861.85</c:v>
                </c:pt>
                <c:pt idx="11">
                  <c:v>1786.11</c:v>
                </c:pt>
                <c:pt idx="12">
                  <c:v>1826.08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7-45D3-AF9E-840EB5449936}"/>
            </c:ext>
          </c:extLst>
        </c:ser>
        <c:ser>
          <c:idx val="3"/>
          <c:order val="3"/>
          <c:tx>
            <c:strRef>
              <c:f>'[3] Oregrades,prod. of 6 EIregions'!$D$5</c:f>
              <c:strCache>
                <c:ptCount val="1"/>
                <c:pt idx="0">
                  <c:v>RoW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EIregions'!$A$6:$A$62</c15:sqref>
                  </c15:fullRef>
                </c:ext>
              </c:extLst>
              <c:f>('[3] Oregrades,prod. of 6 EIregions'!$A$6:$A$7,'[3] Oregrades,prod. of 6 EIregions'!$A$12,'[3] Oregrades,prod. of 6 EIregions'!$A$17,'[3] Oregrades,prod. of 6 EIregions'!$A$22,'[3] Oregrades,prod. of 6 EIregions'!$A$27,'[3] Oregrades,prod. of 6 EIregions'!$A$32,'[3] Oregrades,prod. of 6 EIregions'!$A$37,'[3] Oregrades,prod. of 6 EIregions'!$A$42,'[3] Oregrades,prod. of 6 EIregions'!$A$47,'[3] Oregrades,prod. of 6 EIregions'!$A$52,'[3] Oregrades,prod. of 6 EIregions'!$A$57,'[3] Oregrades,prod. of 6 EIregions'!$A$62)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EIregions'!$D$6:$D$62</c15:sqref>
                  </c15:fullRef>
                </c:ext>
              </c:extLst>
              <c:f>('[3] Oregrades,prod. of 6 EIregions'!$D$6:$D$7,'[3] Oregrades,prod. of 6 EIregions'!$D$12,'[3] Oregrades,prod. of 6 EIregions'!$D$17,'[3] Oregrades,prod. of 6 EIregions'!$D$22,'[3] Oregrades,prod. of 6 EIregions'!$D$27,'[3] Oregrades,prod. of 6 EIregions'!$D$32,'[3] Oregrades,prod. of 6 EIregions'!$D$37,'[3] Oregrades,prod. of 6 EIregions'!$D$42,'[3] Oregrades,prod. of 6 EIregions'!$D$47,'[3] Oregrades,prod. of 6 EIregions'!$D$52,'[3] Oregrades,prod. of 6 EIregions'!$D$57,'[3] Oregrades,prod. of 6 EIregions'!$D$62)</c:f>
              <c:numCache>
                <c:formatCode>General</c:formatCode>
                <c:ptCount val="13"/>
                <c:pt idx="0">
                  <c:v>868.13279999999997</c:v>
                </c:pt>
                <c:pt idx="1">
                  <c:v>788.97300000000007</c:v>
                </c:pt>
                <c:pt idx="2">
                  <c:v>608.14112499999999</c:v>
                </c:pt>
                <c:pt idx="3">
                  <c:v>983.84012999999993</c:v>
                </c:pt>
                <c:pt idx="4">
                  <c:v>1362.21325</c:v>
                </c:pt>
                <c:pt idx="5">
                  <c:v>2254.3130000000001</c:v>
                </c:pt>
                <c:pt idx="6">
                  <c:v>3114.5942500000001</c:v>
                </c:pt>
                <c:pt idx="7">
                  <c:v>3857.81</c:v>
                </c:pt>
                <c:pt idx="8">
                  <c:v>4202.7974000000004</c:v>
                </c:pt>
                <c:pt idx="9">
                  <c:v>3446.3662890000005</c:v>
                </c:pt>
                <c:pt idx="10">
                  <c:v>2089.4150499999996</c:v>
                </c:pt>
                <c:pt idx="11">
                  <c:v>1442.0942500000001</c:v>
                </c:pt>
                <c:pt idx="12">
                  <c:v>1048.37555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7-45D3-AF9E-840EB5449936}"/>
            </c:ext>
          </c:extLst>
        </c:ser>
        <c:ser>
          <c:idx val="4"/>
          <c:order val="4"/>
          <c:tx>
            <c:strRef>
              <c:f>'[3] Oregrades,prod. of 6 EIregions'!$G$5</c:f>
              <c:strCache>
                <c:ptCount val="1"/>
                <c:pt idx="0">
                  <c:v>RER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EIregions'!$A$6:$A$62</c15:sqref>
                  </c15:fullRef>
                </c:ext>
              </c:extLst>
              <c:f>('[3] Oregrades,prod. of 6 EIregions'!$A$6:$A$7,'[3] Oregrades,prod. of 6 EIregions'!$A$12,'[3] Oregrades,prod. of 6 EIregions'!$A$17,'[3] Oregrades,prod. of 6 EIregions'!$A$22,'[3] Oregrades,prod. of 6 EIregions'!$A$27,'[3] Oregrades,prod. of 6 EIregions'!$A$32,'[3] Oregrades,prod. of 6 EIregions'!$A$37,'[3] Oregrades,prod. of 6 EIregions'!$A$42,'[3] Oregrades,prod. of 6 EIregions'!$A$47,'[3] Oregrades,prod. of 6 EIregions'!$A$52,'[3] Oregrades,prod. of 6 EIregions'!$A$57,'[3] Oregrades,prod. of 6 EIregions'!$A$62)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EIregions'!$G$6:$G$62</c15:sqref>
                  </c15:fullRef>
                </c:ext>
              </c:extLst>
              <c:f>('[3] Oregrades,prod. of 6 EIregions'!$G$6:$G$7,'[3] Oregrades,prod. of 6 EIregions'!$G$12,'[3] Oregrades,prod. of 6 EIregions'!$G$17,'[3] Oregrades,prod. of 6 EIregions'!$G$22,'[3] Oregrades,prod. of 6 EIregions'!$G$27,'[3] Oregrades,prod. of 6 EIregions'!$G$32,'[3] Oregrades,prod. of 6 EIregions'!$G$37,'[3] Oregrades,prod. of 6 EIregions'!$G$42,'[3] Oregrades,prod. of 6 EIregions'!$G$47,'[3] Oregrades,prod. of 6 EIregions'!$G$52,'[3] Oregrades,prod. of 6 EIregions'!$G$57,'[3] Oregrades,prod. of 6 EIregions'!$G$62)</c:f>
              <c:numCache>
                <c:formatCode>General</c:formatCode>
                <c:ptCount val="13"/>
                <c:pt idx="0">
                  <c:v>946.29349999999999</c:v>
                </c:pt>
                <c:pt idx="1">
                  <c:v>919.41849999999999</c:v>
                </c:pt>
                <c:pt idx="2">
                  <c:v>829.30509999999992</c:v>
                </c:pt>
                <c:pt idx="3">
                  <c:v>754.21929999999998</c:v>
                </c:pt>
                <c:pt idx="4">
                  <c:v>420.71924999999999</c:v>
                </c:pt>
                <c:pt idx="5">
                  <c:v>487.803</c:v>
                </c:pt>
                <c:pt idx="6">
                  <c:v>469.31299999999999</c:v>
                </c:pt>
                <c:pt idx="7">
                  <c:v>675.00720999999999</c:v>
                </c:pt>
                <c:pt idx="8">
                  <c:v>818.56259999999997</c:v>
                </c:pt>
                <c:pt idx="9">
                  <c:v>851.12211000000002</c:v>
                </c:pt>
                <c:pt idx="10">
                  <c:v>1021.2501</c:v>
                </c:pt>
                <c:pt idx="11">
                  <c:v>1055.1563000000001</c:v>
                </c:pt>
                <c:pt idx="12">
                  <c:v>804.68799999999999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7-45D3-AF9E-840EB5449936}"/>
            </c:ext>
          </c:extLst>
        </c:ser>
        <c:ser>
          <c:idx val="5"/>
          <c:order val="5"/>
          <c:tx>
            <c:strRef>
              <c:f>'[3] Oregrades,prod. of 6 EIregions'!$B$5</c:f>
              <c:strCache>
                <c:ptCount val="1"/>
                <c:pt idx="0">
                  <c:v>RLA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EIregions'!$A$6:$A$62</c15:sqref>
                  </c15:fullRef>
                </c:ext>
              </c:extLst>
              <c:f>('[3] Oregrades,prod. of 6 EIregions'!$A$6:$A$7,'[3] Oregrades,prod. of 6 EIregions'!$A$12,'[3] Oregrades,prod. of 6 EIregions'!$A$17,'[3] Oregrades,prod. of 6 EIregions'!$A$22,'[3] Oregrades,prod. of 6 EIregions'!$A$27,'[3] Oregrades,prod. of 6 EIregions'!$A$32,'[3] Oregrades,prod. of 6 EIregions'!$A$37,'[3] Oregrades,prod. of 6 EIregions'!$A$42,'[3] Oregrades,prod. of 6 EIregions'!$A$47,'[3] Oregrades,prod. of 6 EIregions'!$A$52,'[3] Oregrades,prod. of 6 EIregions'!$A$57,'[3] Oregrades,prod. of 6 EIregions'!$A$62)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EIregions'!$B$6:$B$62</c15:sqref>
                  </c15:fullRef>
                </c:ext>
              </c:extLst>
              <c:f>('[3] Oregrades,prod. of 6 EIregions'!$B$6:$B$7,'[3] Oregrades,prod. of 6 EIregions'!$B$12,'[3] Oregrades,prod. of 6 EIregions'!$B$17,'[3] Oregrades,prod. of 6 EIregions'!$B$22,'[3] Oregrades,prod. of 6 EIregions'!$B$27,'[3] Oregrades,prod. of 6 EIregions'!$B$32,'[3] Oregrades,prod. of 6 EIregions'!$B$37,'[3] Oregrades,prod. of 6 EIregions'!$B$42,'[3] Oregrades,prod. of 6 EIregions'!$B$47,'[3] Oregrades,prod. of 6 EIregions'!$B$52,'[3] Oregrades,prod. of 6 EIregions'!$B$57,'[3] Oregrades,prod. of 6 EIregions'!$B$62)</c:f>
              <c:numCache>
                <c:formatCode>General</c:formatCode>
                <c:ptCount val="13"/>
                <c:pt idx="0">
                  <c:v>4246.252125</c:v>
                </c:pt>
                <c:pt idx="1">
                  <c:v>4455.6350000000002</c:v>
                </c:pt>
                <c:pt idx="2">
                  <c:v>5728.0300000000007</c:v>
                </c:pt>
                <c:pt idx="3">
                  <c:v>7105.6380399999998</c:v>
                </c:pt>
                <c:pt idx="4">
                  <c:v>8342.5489999999991</c:v>
                </c:pt>
                <c:pt idx="5">
                  <c:v>9723.24</c:v>
                </c:pt>
                <c:pt idx="6">
                  <c:v>11229.267749999999</c:v>
                </c:pt>
                <c:pt idx="7">
                  <c:v>12463.512999999999</c:v>
                </c:pt>
                <c:pt idx="8">
                  <c:v>13217.828</c:v>
                </c:pt>
                <c:pt idx="9">
                  <c:v>13667.820454000001</c:v>
                </c:pt>
                <c:pt idx="10">
                  <c:v>13725.3243</c:v>
                </c:pt>
                <c:pt idx="11">
                  <c:v>13388.95852</c:v>
                </c:pt>
                <c:pt idx="12">
                  <c:v>12452.5802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37-45D3-AF9E-840EB5449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536832"/>
        <c:axId val="222538368"/>
      </c:barChart>
      <c:catAx>
        <c:axId val="2225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38368"/>
        <c:crosses val="autoZero"/>
        <c:auto val="1"/>
        <c:lblAlgn val="ctr"/>
        <c:lblOffset val="100"/>
        <c:noMultiLvlLbl val="0"/>
      </c:catAx>
      <c:valAx>
        <c:axId val="2225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Cu</a:t>
                </a:r>
                <a:r>
                  <a:rPr lang="de-DE" baseline="0"/>
                  <a:t> production in kt Cu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Production Shares per region</a:t>
            </a:r>
            <a:r>
              <a:rPr lang="de-DE" sz="1400" b="0" i="0" u="none" strike="noStrike" baseline="0"/>
              <a:t> </a:t>
            </a:r>
          </a:p>
          <a:p>
            <a:pPr>
              <a:defRPr/>
            </a:pPr>
            <a:r>
              <a:rPr lang="de-DE" sz="1400" b="0" i="0" u="none" strike="noStrike" baseline="0"/>
              <a:t>1994 - 2050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 Oregrades,prod. of 6 EIregions'!$K$5</c:f>
              <c:strCache>
                <c:ptCount val="1"/>
                <c:pt idx="0">
                  <c:v>RLA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EIregions'!$J$6:$J$62</c15:sqref>
                  </c15:fullRef>
                </c:ext>
              </c:extLst>
              <c:f>('[3] Oregrades,prod. of 6 EIregions'!$J$6:$J$7,'[3] Oregrades,prod. of 6 EIregions'!$J$12,'[3] Oregrades,prod. of 6 EIregions'!$J$16:$J$17,'[3] Oregrades,prod. of 6 EIregions'!$J$22,'[3] Oregrades,prod. of 6 EIregions'!$J$27,'[3] Oregrades,prod. of 6 EIregions'!$J$32,'[3] Oregrades,prod. of 6 EIregions'!$J$37,'[3] Oregrades,prod. of 6 EIregions'!$J$42,'[3] Oregrades,prod. of 6 EIregions'!$J$47,'[3] Oregrades,prod. of 6 EIregions'!$J$52,'[3] Oregrades,prod. of 6 EIregions'!$J$57,'[3] Oregrades,prod. of 6 EIregions'!$J$62)</c:f>
              <c:numCache>
                <c:formatCode>General</c:formatCode>
                <c:ptCount val="14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EIregions'!$K$6:$K$62</c15:sqref>
                  </c15:fullRef>
                </c:ext>
              </c:extLst>
              <c:f>('[3] Oregrades,prod. of 6 EIregions'!$K$6:$K$7,'[3] Oregrades,prod. of 6 EIregions'!$K$12,'[3] Oregrades,prod. of 6 EIregions'!$K$16:$K$17,'[3] Oregrades,prod. of 6 EIregions'!$K$22,'[3] Oregrades,prod. of 6 EIregions'!$K$27,'[3] Oregrades,prod. of 6 EIregions'!$K$32,'[3] Oregrades,prod. of 6 EIregions'!$K$37,'[3] Oregrades,prod. of 6 EIregions'!$K$42,'[3] Oregrades,prod. of 6 EIregions'!$K$47,'[3] Oregrades,prod. of 6 EIregions'!$K$52,'[3] Oregrades,prod. of 6 EIregions'!$K$57,'[3] Oregrades,prod. of 6 EIregions'!$K$62)</c:f>
              <c:numCache>
                <c:formatCode>General</c:formatCode>
                <c:ptCount val="14"/>
                <c:pt idx="0">
                  <c:v>0.37026345498315816</c:v>
                </c:pt>
                <c:pt idx="1">
                  <c:v>0.3801982325349676</c:v>
                </c:pt>
                <c:pt idx="2">
                  <c:v>0.44233483794173956</c:v>
                </c:pt>
                <c:pt idx="3">
                  <c:v>0.45747356500642045</c:v>
                </c:pt>
                <c:pt idx="4">
                  <c:v>0.4626134206964882</c:v>
                </c:pt>
                <c:pt idx="5">
                  <c:v>0.48989697437588747</c:v>
                </c:pt>
                <c:pt idx="6">
                  <c:v>0.49408823606450869</c:v>
                </c:pt>
                <c:pt idx="7">
                  <c:v>0.49144009148296508</c:v>
                </c:pt>
                <c:pt idx="8">
                  <c:v>0.47975214210647721</c:v>
                </c:pt>
                <c:pt idx="9">
                  <c:v>0.48356071555478625</c:v>
                </c:pt>
                <c:pt idx="10">
                  <c:v>0.50859314448754944</c:v>
                </c:pt>
                <c:pt idx="11">
                  <c:v>0.5390491391966663</c:v>
                </c:pt>
                <c:pt idx="12">
                  <c:v>0.54836678912317827</c:v>
                </c:pt>
                <c:pt idx="13">
                  <c:v>0.5497247900743012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1-4C42-BF11-BAD25BD870A7}"/>
            </c:ext>
          </c:extLst>
        </c:ser>
        <c:ser>
          <c:idx val="1"/>
          <c:order val="1"/>
          <c:tx>
            <c:strRef>
              <c:f>'[3] Oregrades,prod. of 6 EIregions'!$L$5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EIregions'!$J$6:$J$62</c15:sqref>
                  </c15:fullRef>
                </c:ext>
              </c:extLst>
              <c:f>('[3] Oregrades,prod. of 6 EIregions'!$J$6:$J$7,'[3] Oregrades,prod. of 6 EIregions'!$J$12,'[3] Oregrades,prod. of 6 EIregions'!$J$16:$J$17,'[3] Oregrades,prod. of 6 EIregions'!$J$22,'[3] Oregrades,prod. of 6 EIregions'!$J$27,'[3] Oregrades,prod. of 6 EIregions'!$J$32,'[3] Oregrades,prod. of 6 EIregions'!$J$37,'[3] Oregrades,prod. of 6 EIregions'!$J$42,'[3] Oregrades,prod. of 6 EIregions'!$J$47,'[3] Oregrades,prod. of 6 EIregions'!$J$52,'[3] Oregrades,prod. of 6 EIregions'!$J$57,'[3] Oregrades,prod. of 6 EIregions'!$J$62)</c:f>
              <c:numCache>
                <c:formatCode>General</c:formatCode>
                <c:ptCount val="14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EIregions'!$L$6:$L$62</c15:sqref>
                  </c15:fullRef>
                </c:ext>
              </c:extLst>
              <c:f>('[3] Oregrades,prod. of 6 EIregions'!$L$6:$L$7,'[3] Oregrades,prod. of 6 EIregions'!$L$12,'[3] Oregrades,prod. of 6 EIregions'!$L$16:$L$17,'[3] Oregrades,prod. of 6 EIregions'!$L$22,'[3] Oregrades,prod. of 6 EIregions'!$L$27,'[3] Oregrades,prod. of 6 EIregions'!$L$32,'[3] Oregrades,prod. of 6 EIregions'!$L$37,'[3] Oregrades,prod. of 6 EIregions'!$L$42,'[3] Oregrades,prod. of 6 EIregions'!$L$47,'[3] Oregrades,prod. of 6 EIregions'!$L$52,'[3] Oregrades,prod. of 6 EIregions'!$L$57,'[3] Oregrades,prod. of 6 EIregions'!$L$62)</c:f>
              <c:numCache>
                <c:formatCode>General</c:formatCode>
                <c:ptCount val="14"/>
                <c:pt idx="0">
                  <c:v>0.20562875137283704</c:v>
                </c:pt>
                <c:pt idx="1">
                  <c:v>0.20781363691895854</c:v>
                </c:pt>
                <c:pt idx="2">
                  <c:v>0.23168430111151203</c:v>
                </c:pt>
                <c:pt idx="3">
                  <c:v>0.23792821520682836</c:v>
                </c:pt>
                <c:pt idx="4">
                  <c:v>0.24027249795053476</c:v>
                </c:pt>
                <c:pt idx="5">
                  <c:v>0.2506496212999717</c:v>
                </c:pt>
                <c:pt idx="6">
                  <c:v>0.22897586760466901</c:v>
                </c:pt>
                <c:pt idx="7">
                  <c:v>0.21620618652260423</c:v>
                </c:pt>
                <c:pt idx="8">
                  <c:v>0.2086863904227883</c:v>
                </c:pt>
                <c:pt idx="9">
                  <c:v>0.19901599345380946</c:v>
                </c:pt>
                <c:pt idx="10">
                  <c:v>0.19734359774984053</c:v>
                </c:pt>
                <c:pt idx="11">
                  <c:v>0.19923538717232195</c:v>
                </c:pt>
                <c:pt idx="12">
                  <c:v>0.20403287715521712</c:v>
                </c:pt>
                <c:pt idx="13">
                  <c:v>0.20341659537268031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1-4C42-BF11-BAD25BD870A7}"/>
            </c:ext>
          </c:extLst>
        </c:ser>
        <c:ser>
          <c:idx val="2"/>
          <c:order val="2"/>
          <c:tx>
            <c:strRef>
              <c:f>'[3] Oregrades,prod. of 6 EIregions'!$M$5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EIregions'!$J$6:$J$62</c15:sqref>
                  </c15:fullRef>
                </c:ext>
              </c:extLst>
              <c:f>('[3] Oregrades,prod. of 6 EIregions'!$J$6:$J$7,'[3] Oregrades,prod. of 6 EIregions'!$J$12,'[3] Oregrades,prod. of 6 EIregions'!$J$16:$J$17,'[3] Oregrades,prod. of 6 EIregions'!$J$22,'[3] Oregrades,prod. of 6 EIregions'!$J$27,'[3] Oregrades,prod. of 6 EIregions'!$J$32,'[3] Oregrades,prod. of 6 EIregions'!$J$37,'[3] Oregrades,prod. of 6 EIregions'!$J$42,'[3] Oregrades,prod. of 6 EIregions'!$J$47,'[3] Oregrades,prod. of 6 EIregions'!$J$52,'[3] Oregrades,prod. of 6 EIregions'!$J$57,'[3] Oregrades,prod. of 6 EIregions'!$J$62)</c:f>
              <c:numCache>
                <c:formatCode>General</c:formatCode>
                <c:ptCount val="14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EIregions'!$M$6:$M$62</c15:sqref>
                  </c15:fullRef>
                </c:ext>
              </c:extLst>
              <c:f>('[3] Oregrades,prod. of 6 EIregions'!$M$6:$M$7,'[3] Oregrades,prod. of 6 EIregions'!$M$12,'[3] Oregrades,prod. of 6 EIregions'!$M$16:$M$17,'[3] Oregrades,prod. of 6 EIregions'!$M$22,'[3] Oregrades,prod. of 6 EIregions'!$M$27,'[3] Oregrades,prod. of 6 EIregions'!$M$32,'[3] Oregrades,prod. of 6 EIregions'!$M$37,'[3] Oregrades,prod. of 6 EIregions'!$M$42,'[3] Oregrades,prod. of 6 EIregions'!$M$47,'[3] Oregrades,prod. of 6 EIregions'!$M$52,'[3] Oregrades,prod. of 6 EIregions'!$M$57,'[3] Oregrades,prod. of 6 EIregions'!$M$62)</c:f>
              <c:numCache>
                <c:formatCode>General</c:formatCode>
                <c:ptCount val="14"/>
                <c:pt idx="0">
                  <c:v>7.569919082753547E-2</c:v>
                </c:pt>
                <c:pt idx="1">
                  <c:v>6.7322870952807173E-2</c:v>
                </c:pt>
                <c:pt idx="2">
                  <c:v>4.6962394745240887E-2</c:v>
                </c:pt>
                <c:pt idx="3">
                  <c:v>6.2191170867283319E-2</c:v>
                </c:pt>
                <c:pt idx="4">
                  <c:v>6.4053030198788122E-2</c:v>
                </c:pt>
                <c:pt idx="5">
                  <c:v>7.9992835478670185E-2</c:v>
                </c:pt>
                <c:pt idx="6">
                  <c:v>0.11455333136971738</c:v>
                </c:pt>
                <c:pt idx="7">
                  <c:v>0.13630777333208724</c:v>
                </c:pt>
                <c:pt idx="8">
                  <c:v>0.14849686531716932</c:v>
                </c:pt>
                <c:pt idx="9">
                  <c:v>0.15375504342133939</c:v>
                </c:pt>
                <c:pt idx="10">
                  <c:v>0.12824270510997429</c:v>
                </c:pt>
                <c:pt idx="11">
                  <c:v>8.2059801248343486E-2</c:v>
                </c:pt>
                <c:pt idx="12">
                  <c:v>5.9063338817894703E-2</c:v>
                </c:pt>
                <c:pt idx="13">
                  <c:v>4.6281013242763937E-2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1-4C42-BF11-BAD25BD870A7}"/>
            </c:ext>
          </c:extLst>
        </c:ser>
        <c:ser>
          <c:idx val="3"/>
          <c:order val="3"/>
          <c:tx>
            <c:strRef>
              <c:f>'[3] Oregrades,prod. of 6 EIregions'!$N$5</c:f>
              <c:strCache>
                <c:ptCount val="1"/>
                <c:pt idx="0">
                  <c:v>RNA</c:v>
                </c:pt>
              </c:strCache>
            </c:strRef>
          </c:tx>
          <c:spPr>
            <a:ln w="28575" cap="rnd">
              <a:solidFill>
                <a:srgbClr val="9933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EIregions'!$J$6:$J$62</c15:sqref>
                  </c15:fullRef>
                </c:ext>
              </c:extLst>
              <c:f>('[3] Oregrades,prod. of 6 EIregions'!$J$6:$J$7,'[3] Oregrades,prod. of 6 EIregions'!$J$12,'[3] Oregrades,prod. of 6 EIregions'!$J$16:$J$17,'[3] Oregrades,prod. of 6 EIregions'!$J$22,'[3] Oregrades,prod. of 6 EIregions'!$J$27,'[3] Oregrades,prod. of 6 EIregions'!$J$32,'[3] Oregrades,prod. of 6 EIregions'!$J$37,'[3] Oregrades,prod. of 6 EIregions'!$J$42,'[3] Oregrades,prod. of 6 EIregions'!$J$47,'[3] Oregrades,prod. of 6 EIregions'!$J$52,'[3] Oregrades,prod. of 6 EIregions'!$J$57,'[3] Oregrades,prod. of 6 EIregions'!$J$62)</c:f>
              <c:numCache>
                <c:formatCode>General</c:formatCode>
                <c:ptCount val="14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EIregions'!$N$6:$N$62</c15:sqref>
                  </c15:fullRef>
                </c:ext>
              </c:extLst>
              <c:f>('[3] Oregrades,prod. of 6 EIregions'!$N$6:$N$7,'[3] Oregrades,prod. of 6 EIregions'!$N$12,'[3] Oregrades,prod. of 6 EIregions'!$N$16:$N$17,'[3] Oregrades,prod. of 6 EIregions'!$N$22,'[3] Oregrades,prod. of 6 EIregions'!$N$27,'[3] Oregrades,prod. of 6 EIregions'!$N$32,'[3] Oregrades,prod. of 6 EIregions'!$N$37,'[3] Oregrades,prod. of 6 EIregions'!$N$42,'[3] Oregrades,prod. of 6 EIregions'!$N$47,'[3] Oregrades,prod. of 6 EIregions'!$N$52,'[3] Oregrades,prod. of 6 EIregions'!$N$57,'[3] Oregrades,prod. of 6 EIregions'!$N$62)</c:f>
              <c:numCache>
                <c:formatCode>General</c:formatCode>
                <c:ptCount val="14"/>
                <c:pt idx="0">
                  <c:v>0.22173714567162978</c:v>
                </c:pt>
                <c:pt idx="1">
                  <c:v>0.22054268144097292</c:v>
                </c:pt>
                <c:pt idx="2">
                  <c:v>0.15843241991174264</c:v>
                </c:pt>
                <c:pt idx="3">
                  <c:v>0.1290505051922102</c:v>
                </c:pt>
                <c:pt idx="4">
                  <c:v>0.12368989804282268</c:v>
                </c:pt>
                <c:pt idx="5">
                  <c:v>0.10170119241192127</c:v>
                </c:pt>
                <c:pt idx="6">
                  <c:v>8.7671641349492666E-2</c:v>
                </c:pt>
                <c:pt idx="7">
                  <c:v>8.0054946847594649E-2</c:v>
                </c:pt>
                <c:pt idx="8">
                  <c:v>7.8050878694934628E-2</c:v>
                </c:pt>
                <c:pt idx="9">
                  <c:v>7.0357060713048772E-2</c:v>
                </c:pt>
                <c:pt idx="10">
                  <c:v>6.5675650273854108E-2</c:v>
                </c:pt>
                <c:pt idx="11">
                  <c:v>6.6424640958308925E-2</c:v>
                </c:pt>
                <c:pt idx="12">
                  <c:v>7.21682664736744E-2</c:v>
                </c:pt>
                <c:pt idx="13">
                  <c:v>8.4441157030683708E-2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11-4C42-BF11-BAD25BD870A7}"/>
            </c:ext>
          </c:extLst>
        </c:ser>
        <c:ser>
          <c:idx val="4"/>
          <c:order val="4"/>
          <c:tx>
            <c:strRef>
              <c:f>'[3] Oregrades,prod. of 6 EIregions'!$O$5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EIregions'!$J$6:$J$62</c15:sqref>
                  </c15:fullRef>
                </c:ext>
              </c:extLst>
              <c:f>('[3] Oregrades,prod. of 6 EIregions'!$J$6:$J$7,'[3] Oregrades,prod. of 6 EIregions'!$J$12,'[3] Oregrades,prod. of 6 EIregions'!$J$16:$J$17,'[3] Oregrades,prod. of 6 EIregions'!$J$22,'[3] Oregrades,prod. of 6 EIregions'!$J$27,'[3] Oregrades,prod. of 6 EIregions'!$J$32,'[3] Oregrades,prod. of 6 EIregions'!$J$37,'[3] Oregrades,prod. of 6 EIregions'!$J$42,'[3] Oregrades,prod. of 6 EIregions'!$J$47,'[3] Oregrades,prod. of 6 EIregions'!$J$52,'[3] Oregrades,prod. of 6 EIregions'!$J$57,'[3] Oregrades,prod. of 6 EIregions'!$J$62)</c:f>
              <c:numCache>
                <c:formatCode>General</c:formatCode>
                <c:ptCount val="14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EIregions'!$O$6:$O$62</c15:sqref>
                  </c15:fullRef>
                </c:ext>
              </c:extLst>
              <c:f>('[3] Oregrades,prod. of 6 EIregions'!$O$6:$O$7,'[3] Oregrades,prod. of 6 EIregions'!$O$12,'[3] Oregrades,prod. of 6 EIregions'!$O$16:$O$17,'[3] Oregrades,prod. of 6 EIregions'!$O$22,'[3] Oregrades,prod. of 6 EIregions'!$O$27,'[3] Oregrades,prod. of 6 EIregions'!$O$32,'[3] Oregrades,prod. of 6 EIregions'!$O$37,'[3] Oregrades,prod. of 6 EIregions'!$O$42,'[3] Oregrades,prod. of 6 EIregions'!$O$47,'[3] Oregrades,prod. of 6 EIregions'!$O$52,'[3] Oregrades,prod. of 6 EIregions'!$O$57,'[3] Oregrades,prod. of 6 EIregions'!$O$62)</c:f>
              <c:numCache>
                <c:formatCode>General</c:formatCode>
                <c:ptCount val="14"/>
                <c:pt idx="0">
                  <c:v>4.4156832383102147E-2</c:v>
                </c:pt>
                <c:pt idx="1">
                  <c:v>4.5668824947654993E-2</c:v>
                </c:pt>
                <c:pt idx="2">
                  <c:v>5.6544737670089718E-2</c:v>
                </c:pt>
                <c:pt idx="3">
                  <c:v>6.132125108569083E-2</c:v>
                </c:pt>
                <c:pt idx="4">
                  <c:v>6.0267614714930945E-2</c:v>
                </c:pt>
                <c:pt idx="5">
                  <c:v>5.3053607532858288E-2</c:v>
                </c:pt>
                <c:pt idx="6">
                  <c:v>4.9923124090364555E-2</c:v>
                </c:pt>
                <c:pt idx="7">
                  <c:v>5.5451886639216144E-2</c:v>
                </c:pt>
                <c:pt idx="8">
                  <c:v>5.9030988499809832E-2</c:v>
                </c:pt>
                <c:pt idx="9">
                  <c:v>6.3364911524761258E-2</c:v>
                </c:pt>
                <c:pt idx="10">
                  <c:v>6.8473805167294899E-2</c:v>
                </c:pt>
                <c:pt idx="11">
                  <c:v>7.3122398995943069E-2</c:v>
                </c:pt>
                <c:pt idx="12">
                  <c:v>7.3153068945410391E-2</c:v>
                </c:pt>
                <c:pt idx="13">
                  <c:v>8.0613128246215179E-2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11-4C42-BF11-BAD25BD870A7}"/>
            </c:ext>
          </c:extLst>
        </c:ser>
        <c:ser>
          <c:idx val="5"/>
          <c:order val="5"/>
          <c:tx>
            <c:strRef>
              <c:f>'[3] Oregrades,prod. of 6 EIregions'!$P$5</c:f>
              <c:strCache>
                <c:ptCount val="1"/>
                <c:pt idx="0">
                  <c:v>RER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EIregions'!$J$6:$J$62</c15:sqref>
                  </c15:fullRef>
                </c:ext>
              </c:extLst>
              <c:f>('[3] Oregrades,prod. of 6 EIregions'!$J$6:$J$7,'[3] Oregrades,prod. of 6 EIregions'!$J$12,'[3] Oregrades,prod. of 6 EIregions'!$J$16:$J$17,'[3] Oregrades,prod. of 6 EIregions'!$J$22,'[3] Oregrades,prod. of 6 EIregions'!$J$27,'[3] Oregrades,prod. of 6 EIregions'!$J$32,'[3] Oregrades,prod. of 6 EIregions'!$J$37,'[3] Oregrades,prod. of 6 EIregions'!$J$42,'[3] Oregrades,prod. of 6 EIregions'!$J$47,'[3] Oregrades,prod. of 6 EIregions'!$J$52,'[3] Oregrades,prod. of 6 EIregions'!$J$57,'[3] Oregrades,prod. of 6 EIregions'!$J$62)</c:f>
              <c:numCache>
                <c:formatCode>General</c:formatCode>
                <c:ptCount val="14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EIregions'!$P$6:$P$62</c15:sqref>
                  </c15:fullRef>
                </c:ext>
              </c:extLst>
              <c:f>('[3] Oregrades,prod. of 6 EIregions'!$P$6:$P$7,'[3] Oregrades,prod. of 6 EIregions'!$P$12,'[3] Oregrades,prod. of 6 EIregions'!$P$16:$P$17,'[3] Oregrades,prod. of 6 EIregions'!$P$22,'[3] Oregrades,prod. of 6 EIregions'!$P$27,'[3] Oregrades,prod. of 6 EIregions'!$P$32,'[3] Oregrades,prod. of 6 EIregions'!$P$37,'[3] Oregrades,prod. of 6 EIregions'!$P$42,'[3] Oregrades,prod. of 6 EIregions'!$P$47,'[3] Oregrades,prod. of 6 EIregions'!$P$52,'[3] Oregrades,prod. of 6 EIregions'!$P$57,'[3] Oregrades,prod. of 6 EIregions'!$P$62)</c:f>
              <c:numCache>
                <c:formatCode>General</c:formatCode>
                <c:ptCount val="14"/>
                <c:pt idx="0">
                  <c:v>8.2514624761737432E-2</c:v>
                </c:pt>
                <c:pt idx="1">
                  <c:v>7.8453753204638862E-2</c:v>
                </c:pt>
                <c:pt idx="2">
                  <c:v>6.4041308619675177E-2</c:v>
                </c:pt>
                <c:pt idx="3">
                  <c:v>5.2035292641566887E-2</c:v>
                </c:pt>
                <c:pt idx="4">
                  <c:v>4.9103538396435241E-2</c:v>
                </c:pt>
                <c:pt idx="5">
                  <c:v>2.4705768900691216E-2</c:v>
                </c:pt>
                <c:pt idx="6">
                  <c:v>2.47877995212476E-2</c:v>
                </c:pt>
                <c:pt idx="7">
                  <c:v>2.0539115175532689E-2</c:v>
                </c:pt>
                <c:pt idx="8">
                  <c:v>2.5982734958820738E-2</c:v>
                </c:pt>
                <c:pt idx="9">
                  <c:v>2.994627533225476E-2</c:v>
                </c:pt>
                <c:pt idx="10">
                  <c:v>3.1671097211486532E-2</c:v>
                </c:pt>
                <c:pt idx="11">
                  <c:v>4.0108632428416238E-2</c:v>
                </c:pt>
                <c:pt idx="12">
                  <c:v>4.3215659484625329E-2</c:v>
                </c:pt>
                <c:pt idx="13">
                  <c:v>3.5523316033355817E-2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11-4C42-BF11-BAD25BD87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607616"/>
        <c:axId val="222822784"/>
      </c:lineChart>
      <c:catAx>
        <c:axId val="22260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22784"/>
        <c:crosses val="autoZero"/>
        <c:auto val="1"/>
        <c:lblAlgn val="ctr"/>
        <c:lblOffset val="100"/>
        <c:noMultiLvlLbl val="0"/>
      </c:catAx>
      <c:valAx>
        <c:axId val="2228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Production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17434141922754"/>
          <c:y val="0.24204090964971844"/>
          <c:w val="0.13128884496433407"/>
          <c:h val="0.60920748612351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ore grade per region</a:t>
            </a:r>
          </a:p>
          <a:p>
            <a:pPr>
              <a:defRPr/>
            </a:pPr>
            <a:r>
              <a:rPr lang="de-DE"/>
              <a:t>1994 -2050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2392358708004"/>
          <c:y val="0.21140465443806725"/>
          <c:w val="0.55852953639767577"/>
          <c:h val="0.6980781478842667"/>
        </c:manualLayout>
      </c:layout>
      <c:lineChart>
        <c:grouping val="standard"/>
        <c:varyColors val="0"/>
        <c:ser>
          <c:idx val="0"/>
          <c:order val="0"/>
          <c:tx>
            <c:strRef>
              <c:f>'[3] Oregrades,prod. of 6 EIregions'!$T$5</c:f>
              <c:strCache>
                <c:ptCount val="1"/>
                <c:pt idx="0">
                  <c:v>RLA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EIregions'!$S$6:$S$62</c15:sqref>
                  </c15:fullRef>
                </c:ext>
              </c:extLst>
              <c:f>('[3] Oregrades,prod. of 6 EIregions'!$S$6:$S$7,'[3] Oregrades,prod. of 6 EIregions'!$S$12,'[3] Oregrades,prod. of 6 EIregions'!$S$17,'[3] Oregrades,prod. of 6 EIregions'!$S$22,'[3] Oregrades,prod. of 6 EIregions'!$S$27,'[3] Oregrades,prod. of 6 EIregions'!$S$32,'[3] Oregrades,prod. of 6 EIregions'!$S$37,'[3] Oregrades,prod. of 6 EIregions'!$S$42,'[3] Oregrades,prod. of 6 EIregions'!$S$47,'[3] Oregrades,prod. of 6 EIregions'!$S$52,'[3] Oregrades,prod. of 6 EIregions'!$S$57,'[3] Oregrades,prod. of 6 EIregions'!$S$62)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EIregions'!$T$6:$T$62</c15:sqref>
                  </c15:fullRef>
                </c:ext>
              </c:extLst>
              <c:f>('[3] Oregrades,prod. of 6 EIregions'!$T$6:$T$7,'[3] Oregrades,prod. of 6 EIregions'!$T$12,'[3] Oregrades,prod. of 6 EIregions'!$T$17,'[3] Oregrades,prod. of 6 EIregions'!$T$22,'[3] Oregrades,prod. of 6 EIregions'!$T$27,'[3] Oregrades,prod. of 6 EIregions'!$T$32,'[3] Oregrades,prod. of 6 EIregions'!$T$37,'[3] Oregrades,prod. of 6 EIregions'!$T$42,'[3] Oregrades,prod. of 6 EIregions'!$T$47,'[3] Oregrades,prod. of 6 EIregions'!$T$52,'[3] Oregrades,prod. of 6 EIregions'!$T$57,'[3] Oregrades,prod. of 6 EIregions'!$T$62)</c:f>
              <c:numCache>
                <c:formatCode>General</c:formatCode>
                <c:ptCount val="13"/>
                <c:pt idx="0">
                  <c:v>1.39</c:v>
                </c:pt>
                <c:pt idx="4">
                  <c:v>0.70036704034479813</c:v>
                </c:pt>
                <c:pt idx="5">
                  <c:v>0.70974572508282274</c:v>
                </c:pt>
                <c:pt idx="6">
                  <c:v>0.67980536049553952</c:v>
                </c:pt>
                <c:pt idx="7">
                  <c:v>0.67182550866762858</c:v>
                </c:pt>
                <c:pt idx="8">
                  <c:v>0.6718256736727316</c:v>
                </c:pt>
                <c:pt idx="9">
                  <c:v>0.66779541834138822</c:v>
                </c:pt>
                <c:pt idx="10">
                  <c:v>0.65088893834134087</c:v>
                </c:pt>
                <c:pt idx="11">
                  <c:v>0.64184184900314789</c:v>
                </c:pt>
                <c:pt idx="12">
                  <c:v>0.63942959691022971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C-4C7B-9F13-AA9D0246A305}"/>
            </c:ext>
          </c:extLst>
        </c:ser>
        <c:ser>
          <c:idx val="1"/>
          <c:order val="1"/>
          <c:tx>
            <c:strRef>
              <c:f>'[3] Oregrades,prod. of 6 EIregions'!$U$5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EIregions'!$S$6:$S$62</c15:sqref>
                  </c15:fullRef>
                </c:ext>
              </c:extLst>
              <c:f>('[3] Oregrades,prod. of 6 EIregions'!$S$6:$S$7,'[3] Oregrades,prod. of 6 EIregions'!$S$12,'[3] Oregrades,prod. of 6 EIregions'!$S$17,'[3] Oregrades,prod. of 6 EIregions'!$S$22,'[3] Oregrades,prod. of 6 EIregions'!$S$27,'[3] Oregrades,prod. of 6 EIregions'!$S$32,'[3] Oregrades,prod. of 6 EIregions'!$S$37,'[3] Oregrades,prod. of 6 EIregions'!$S$42,'[3] Oregrades,prod. of 6 EIregions'!$S$47,'[3] Oregrades,prod. of 6 EIregions'!$S$52,'[3] Oregrades,prod. of 6 EIregions'!$S$57,'[3] Oregrades,prod. of 6 EIregions'!$S$62)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EIregions'!$U$6:$U$62</c15:sqref>
                  </c15:fullRef>
                </c:ext>
              </c:extLst>
              <c:f>('[3] Oregrades,prod. of 6 EIregions'!$U$6:$U$7,'[3] Oregrades,prod. of 6 EIregions'!$U$12,'[3] Oregrades,prod. of 6 EIregions'!$U$17,'[3] Oregrades,prod. of 6 EIregions'!$U$22,'[3] Oregrades,prod. of 6 EIregions'!$U$27,'[3] Oregrades,prod. of 6 EIregions'!$U$32,'[3] Oregrades,prod. of 6 EIregions'!$U$37,'[3] Oregrades,prod. of 6 EIregions'!$U$42,'[3] Oregrades,prod. of 6 EIregions'!$U$47,'[3] Oregrades,prod. of 6 EIregions'!$U$52,'[3] Oregrades,prod. of 6 EIregions'!$U$57,'[3] Oregrades,prod. of 6 EIregions'!$U$62)</c:f>
              <c:numCache>
                <c:formatCode>General</c:formatCode>
                <c:ptCount val="13"/>
                <c:pt idx="0">
                  <c:v>1.3149999999999999</c:v>
                </c:pt>
                <c:pt idx="4">
                  <c:v>1.0733491860313835</c:v>
                </c:pt>
                <c:pt idx="5">
                  <c:v>1.1000647840012627</c:v>
                </c:pt>
                <c:pt idx="6">
                  <c:v>1.1204054637562977</c:v>
                </c:pt>
                <c:pt idx="7">
                  <c:v>1.1081750802217747</c:v>
                </c:pt>
                <c:pt idx="8">
                  <c:v>1.1006301813783823</c:v>
                </c:pt>
                <c:pt idx="9">
                  <c:v>1.0797189241156104</c:v>
                </c:pt>
                <c:pt idx="10">
                  <c:v>0.75751442874196384</c:v>
                </c:pt>
                <c:pt idx="11">
                  <c:v>0.7906608018062149</c:v>
                </c:pt>
                <c:pt idx="12">
                  <c:v>0.78120994421154255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C-4C7B-9F13-AA9D0246A305}"/>
            </c:ext>
          </c:extLst>
        </c:ser>
        <c:ser>
          <c:idx val="2"/>
          <c:order val="2"/>
          <c:tx>
            <c:strRef>
              <c:f>'[3] Oregrades,prod. of 6 EIregions'!$V$5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EIregions'!$S$6:$S$62</c15:sqref>
                  </c15:fullRef>
                </c:ext>
              </c:extLst>
              <c:f>('[3] Oregrades,prod. of 6 EIregions'!$S$6:$S$7,'[3] Oregrades,prod. of 6 EIregions'!$S$12,'[3] Oregrades,prod. of 6 EIregions'!$S$17,'[3] Oregrades,prod. of 6 EIregions'!$S$22,'[3] Oregrades,prod. of 6 EIregions'!$S$27,'[3] Oregrades,prod. of 6 EIregions'!$S$32,'[3] Oregrades,prod. of 6 EIregions'!$S$37,'[3] Oregrades,prod. of 6 EIregions'!$S$42,'[3] Oregrades,prod. of 6 EIregions'!$S$47,'[3] Oregrades,prod. of 6 EIregions'!$S$52,'[3] Oregrades,prod. of 6 EIregions'!$S$57,'[3] Oregrades,prod. of 6 EIregions'!$S$62)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EIregions'!$V$6:$V$62</c15:sqref>
                  </c15:fullRef>
                </c:ext>
              </c:extLst>
              <c:f>('[3] Oregrades,prod. of 6 EIregions'!$V$6:$V$7,'[3] Oregrades,prod. of 6 EIregions'!$V$12,'[3] Oregrades,prod. of 6 EIregions'!$V$17,'[3] Oregrades,prod. of 6 EIregions'!$V$22,'[3] Oregrades,prod. of 6 EIregions'!$V$27,'[3] Oregrades,prod. of 6 EIregions'!$V$32,'[3] Oregrades,prod. of 6 EIregions'!$V$37,'[3] Oregrades,prod. of 6 EIregions'!$V$42,'[3] Oregrades,prod. of 6 EIregions'!$V$47,'[3] Oregrades,prod. of 6 EIregions'!$V$52,'[3] Oregrades,prod. of 6 EIregions'!$V$57,'[3] Oregrades,prod. of 6 EIregions'!$V$62)</c:f>
              <c:numCache>
                <c:formatCode>General</c:formatCode>
                <c:ptCount val="13"/>
                <c:pt idx="0">
                  <c:v>0.82</c:v>
                </c:pt>
                <c:pt idx="4">
                  <c:v>2.896433996075412</c:v>
                </c:pt>
                <c:pt idx="5">
                  <c:v>2.6661085691288893</c:v>
                </c:pt>
                <c:pt idx="6">
                  <c:v>2.3406839902232015</c:v>
                </c:pt>
                <c:pt idx="7">
                  <c:v>2.1962069808970575</c:v>
                </c:pt>
                <c:pt idx="8">
                  <c:v>2.0210092087322411</c:v>
                </c:pt>
                <c:pt idx="9">
                  <c:v>1.7701271402049941</c:v>
                </c:pt>
                <c:pt idx="10">
                  <c:v>1.6733542194212601</c:v>
                </c:pt>
                <c:pt idx="11">
                  <c:v>1.2442313514271823</c:v>
                </c:pt>
                <c:pt idx="12">
                  <c:v>0.93134809593225121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C-4C7B-9F13-AA9D0246A305}"/>
            </c:ext>
          </c:extLst>
        </c:ser>
        <c:ser>
          <c:idx val="3"/>
          <c:order val="3"/>
          <c:tx>
            <c:strRef>
              <c:f>'[3] Oregrades,prod. of 6 EIregions'!$W$5</c:f>
              <c:strCache>
                <c:ptCount val="1"/>
                <c:pt idx="0">
                  <c:v>RNA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EIregions'!$S$6:$S$62</c15:sqref>
                  </c15:fullRef>
                </c:ext>
              </c:extLst>
              <c:f>('[3] Oregrades,prod. of 6 EIregions'!$S$6:$S$7,'[3] Oregrades,prod. of 6 EIregions'!$S$12,'[3] Oregrades,prod. of 6 EIregions'!$S$17,'[3] Oregrades,prod. of 6 EIregions'!$S$22,'[3] Oregrades,prod. of 6 EIregions'!$S$27,'[3] Oregrades,prod. of 6 EIregions'!$S$32,'[3] Oregrades,prod. of 6 EIregions'!$S$37,'[3] Oregrades,prod. of 6 EIregions'!$S$42,'[3] Oregrades,prod. of 6 EIregions'!$S$47,'[3] Oregrades,prod. of 6 EIregions'!$S$52,'[3] Oregrades,prod. of 6 EIregions'!$S$57,'[3] Oregrades,prod. of 6 EIregions'!$S$62)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EIregions'!$W$6:$W$62</c15:sqref>
                  </c15:fullRef>
                </c:ext>
              </c:extLst>
              <c:f>('[3] Oregrades,prod. of 6 EIregions'!$W$6:$W$7,'[3] Oregrades,prod. of 6 EIregions'!$W$12,'[3] Oregrades,prod. of 6 EIregions'!$W$17,'[3] Oregrades,prod. of 6 EIregions'!$W$22,'[3] Oregrades,prod. of 6 EIregions'!$W$27,'[3] Oregrades,prod. of 6 EIregions'!$W$32,'[3] Oregrades,prod. of 6 EIregions'!$W$37,'[3] Oregrades,prod. of 6 EIregions'!$W$42,'[3] Oregrades,prod. of 6 EIregions'!$W$47,'[3] Oregrades,prod. of 6 EIregions'!$W$52,'[3] Oregrades,prod. of 6 EIregions'!$W$57,'[3] Oregrades,prod. of 6 EIregions'!$W$62)</c:f>
              <c:numCache>
                <c:formatCode>General</c:formatCode>
                <c:ptCount val="13"/>
                <c:pt idx="0">
                  <c:v>0.58899999999999997</c:v>
                </c:pt>
                <c:pt idx="4">
                  <c:v>1.3848956847753473</c:v>
                </c:pt>
                <c:pt idx="5">
                  <c:v>1.327823874227573</c:v>
                </c:pt>
                <c:pt idx="6">
                  <c:v>1.2769314578511735</c:v>
                </c:pt>
                <c:pt idx="7">
                  <c:v>1.2541481085243829</c:v>
                </c:pt>
                <c:pt idx="8">
                  <c:v>1.2379001846626103</c:v>
                </c:pt>
                <c:pt idx="9">
                  <c:v>1.2281288940717228</c:v>
                </c:pt>
                <c:pt idx="10">
                  <c:v>0.70340049821822848</c:v>
                </c:pt>
                <c:pt idx="11">
                  <c:v>0.56506940647562764</c:v>
                </c:pt>
                <c:pt idx="12">
                  <c:v>0.59152508504396073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3C-4C7B-9F13-AA9D0246A305}"/>
            </c:ext>
          </c:extLst>
        </c:ser>
        <c:ser>
          <c:idx val="4"/>
          <c:order val="4"/>
          <c:tx>
            <c:strRef>
              <c:f>'[3] Oregrades,prod. of 6 EIregions'!$X$5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EIregions'!$S$6:$S$62</c15:sqref>
                  </c15:fullRef>
                </c:ext>
              </c:extLst>
              <c:f>('[3] Oregrades,prod. of 6 EIregions'!$S$6:$S$7,'[3] Oregrades,prod. of 6 EIregions'!$S$12,'[3] Oregrades,prod. of 6 EIregions'!$S$17,'[3] Oregrades,prod. of 6 EIregions'!$S$22,'[3] Oregrades,prod. of 6 EIregions'!$S$27,'[3] Oregrades,prod. of 6 EIregions'!$S$32,'[3] Oregrades,prod. of 6 EIregions'!$S$37,'[3] Oregrades,prod. of 6 EIregions'!$S$42,'[3] Oregrades,prod. of 6 EIregions'!$S$47,'[3] Oregrades,prod. of 6 EIregions'!$S$52,'[3] Oregrades,prod. of 6 EIregions'!$S$57,'[3] Oregrades,prod. of 6 EIregions'!$S$62)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EIregions'!$X$6:$X$62</c15:sqref>
                  </c15:fullRef>
                </c:ext>
              </c:extLst>
              <c:f>('[3] Oregrades,prod. of 6 EIregions'!$X$6:$X$7,'[3] Oregrades,prod. of 6 EIregions'!$X$12,'[3] Oregrades,prod. of 6 EIregions'!$X$17,'[3] Oregrades,prod. of 6 EIregions'!$X$22,'[3] Oregrades,prod. of 6 EIregions'!$X$27,'[3] Oregrades,prod. of 6 EIregions'!$X$32,'[3] Oregrades,prod. of 6 EIregions'!$X$37,'[3] Oregrades,prod. of 6 EIregions'!$X$42,'[3] Oregrades,prod. of 6 EIregions'!$X$47,'[3] Oregrades,prod. of 6 EIregions'!$X$52,'[3] Oregrades,prod. of 6 EIregions'!$X$57,'[3] Oregrades,prod. of 6 EIregions'!$X$62)</c:f>
              <c:numCache>
                <c:formatCode>General</c:formatCode>
                <c:ptCount val="13"/>
                <c:pt idx="0">
                  <c:v>2.37</c:v>
                </c:pt>
                <c:pt idx="4">
                  <c:v>2.2081233706038321</c:v>
                </c:pt>
                <c:pt idx="5">
                  <c:v>2.2081233706038321</c:v>
                </c:pt>
                <c:pt idx="6">
                  <c:v>2.2081233706038321</c:v>
                </c:pt>
                <c:pt idx="7">
                  <c:v>1.1956143793039746</c:v>
                </c:pt>
                <c:pt idx="8">
                  <c:v>1.1956143793039746</c:v>
                </c:pt>
                <c:pt idx="9">
                  <c:v>1.1956143793039746</c:v>
                </c:pt>
                <c:pt idx="10">
                  <c:v>1.1956143793039746</c:v>
                </c:pt>
                <c:pt idx="11">
                  <c:v>1.1956143793039746</c:v>
                </c:pt>
                <c:pt idx="12">
                  <c:v>1.1956143793039746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3C-4C7B-9F13-AA9D0246A305}"/>
            </c:ext>
          </c:extLst>
        </c:ser>
        <c:ser>
          <c:idx val="5"/>
          <c:order val="5"/>
          <c:tx>
            <c:strRef>
              <c:f>'[3] Oregrades,prod. of 6 EIregions'!$Y$5</c:f>
              <c:strCache>
                <c:ptCount val="1"/>
                <c:pt idx="0">
                  <c:v>RER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EIregions'!$S$6:$S$62</c15:sqref>
                  </c15:fullRef>
                </c:ext>
              </c:extLst>
              <c:f>('[3] Oregrades,prod. of 6 EIregions'!$S$6:$S$7,'[3] Oregrades,prod. of 6 EIregions'!$S$12,'[3] Oregrades,prod. of 6 EIregions'!$S$17,'[3] Oregrades,prod. of 6 EIregions'!$S$22,'[3] Oregrades,prod. of 6 EIregions'!$S$27,'[3] Oregrades,prod. of 6 EIregions'!$S$32,'[3] Oregrades,prod. of 6 EIregions'!$S$37,'[3] Oregrades,prod. of 6 EIregions'!$S$42,'[3] Oregrades,prod. of 6 EIregions'!$S$47,'[3] Oregrades,prod. of 6 EIregions'!$S$52,'[3] Oregrades,prod. of 6 EIregions'!$S$57,'[3] Oregrades,prod. of 6 EIregions'!$S$62)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EIregions'!$Y$6:$Y$62</c15:sqref>
                  </c15:fullRef>
                </c:ext>
              </c:extLst>
              <c:f>('[3] Oregrades,prod. of 6 EIregions'!$Y$6:$Y$7,'[3] Oregrades,prod. of 6 EIregions'!$Y$12,'[3] Oregrades,prod. of 6 EIregions'!$Y$17,'[3] Oregrades,prod. of 6 EIregions'!$Y$22,'[3] Oregrades,prod. of 6 EIregions'!$Y$27,'[3] Oregrades,prod. of 6 EIregions'!$Y$32,'[3] Oregrades,prod. of 6 EIregions'!$Y$37,'[3] Oregrades,prod. of 6 EIregions'!$Y$42,'[3] Oregrades,prod. of 6 EIregions'!$Y$47,'[3] Oregrades,prod. of 6 EIregions'!$Y$52,'[3] Oregrades,prod. of 6 EIregions'!$Y$57,'[3] Oregrades,prod. of 6 EIregions'!$Y$62)</c:f>
              <c:numCache>
                <c:formatCode>General</c:formatCode>
                <c:ptCount val="13"/>
                <c:pt idx="0">
                  <c:v>1.78</c:v>
                </c:pt>
                <c:pt idx="4">
                  <c:v>2.0387295695722338</c:v>
                </c:pt>
                <c:pt idx="5">
                  <c:v>2.4584535959148375</c:v>
                </c:pt>
                <c:pt idx="6">
                  <c:v>2.5945176749740217</c:v>
                </c:pt>
                <c:pt idx="7">
                  <c:v>2.5023996047802108</c:v>
                </c:pt>
                <c:pt idx="8">
                  <c:v>2.4712995403562372</c:v>
                </c:pt>
                <c:pt idx="9">
                  <c:v>2.4303808667801308</c:v>
                </c:pt>
                <c:pt idx="10">
                  <c:v>2.3458570154310006</c:v>
                </c:pt>
                <c:pt idx="11">
                  <c:v>2.0744755558270729</c:v>
                </c:pt>
                <c:pt idx="12">
                  <c:v>1.8955209633168573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3C-4C7B-9F13-AA9D0246A305}"/>
            </c:ext>
          </c:extLst>
        </c:ser>
        <c:ser>
          <c:idx val="6"/>
          <c:order val="6"/>
          <c:tx>
            <c:strRef>
              <c:f>'[3] Oregrades,prod. of 6 EIregions'!$Z$5</c:f>
              <c:strCache>
                <c:ptCount val="1"/>
                <c:pt idx="0">
                  <c:v>Global average weighed by production shares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EIregions'!$S$6:$S$62</c15:sqref>
                  </c15:fullRef>
                </c:ext>
              </c:extLst>
              <c:f>('[3] Oregrades,prod. of 6 EIregions'!$S$6:$S$7,'[3] Oregrades,prod. of 6 EIregions'!$S$12,'[3] Oregrades,prod. of 6 EIregions'!$S$17,'[3] Oregrades,prod. of 6 EIregions'!$S$22,'[3] Oregrades,prod. of 6 EIregions'!$S$27,'[3] Oregrades,prod. of 6 EIregions'!$S$32,'[3] Oregrades,prod. of 6 EIregions'!$S$37,'[3] Oregrades,prod. of 6 EIregions'!$S$42,'[3] Oregrades,prod. of 6 EIregions'!$S$47,'[3] Oregrades,prod. of 6 EIregions'!$S$52,'[3] Oregrades,prod. of 6 EIregions'!$S$57,'[3] Oregrades,prod. of 6 EIregions'!$S$62)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 Oregrades,prod. of 6 EIregions'!$Z$6:$Z$62</c15:sqref>
                  </c15:fullRef>
                </c:ext>
              </c:extLst>
              <c:f>('[3] Oregrades,prod. of 6 EIregions'!$Z$6:$Z$7,'[3] Oregrades,prod. of 6 EIregions'!$Z$12,'[3] Oregrades,prod. of 6 EIregions'!$Z$17,'[3] Oregrades,prod. of 6 EIregions'!$Z$22,'[3] Oregrades,prod. of 6 EIregions'!$Z$27,'[3] Oregrades,prod. of 6 EIregions'!$Z$32,'[3] Oregrades,prod. of 6 EIregions'!$Z$37,'[3] Oregrades,prod. of 6 EIregions'!$Z$42,'[3] Oregrades,prod. of 6 EIregions'!$Z$47,'[3] Oregrades,prod. of 6 EIregions'!$Z$52,'[3] Oregrades,prod. of 6 EIregions'!$Z$57,'[3] Oregrades,prod. of 6 EIregions'!$Z$62)</c:f>
              <c:numCache>
                <c:formatCode>General</c:formatCode>
                <c:ptCount val="13"/>
                <c:pt idx="0">
                  <c:v>1.2292722505848841</c:v>
                </c:pt>
                <c:pt idx="4">
                  <c:v>1.1521990639345807</c:v>
                </c:pt>
                <c:pt idx="5">
                  <c:v>1.1955654904674842</c:v>
                </c:pt>
                <c:pt idx="6">
                  <c:v>1.1733340081814383</c:v>
                </c:pt>
                <c:pt idx="7">
                  <c:v>1.1131854828548124</c:v>
                </c:pt>
                <c:pt idx="8">
                  <c:v>1.091513105380393</c:v>
                </c:pt>
                <c:pt idx="9">
                  <c:v>1.0192169400753348</c:v>
                </c:pt>
                <c:pt idx="10">
                  <c:v>0.86733835108267987</c:v>
                </c:pt>
                <c:pt idx="11">
                  <c:v>0.80466677984010715</c:v>
                </c:pt>
                <c:pt idx="12">
                  <c:v>0.76719156972641978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3C-4C7B-9F13-AA9D0246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56800"/>
        <c:axId val="223375360"/>
      </c:lineChart>
      <c:catAx>
        <c:axId val="2233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75360"/>
        <c:crosses val="autoZero"/>
        <c:auto val="1"/>
        <c:lblAlgn val="ctr"/>
        <c:lblOffset val="100"/>
        <c:noMultiLvlLbl val="0"/>
      </c:catAx>
      <c:valAx>
        <c:axId val="2233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Ore grade in % Cu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5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70362386627083"/>
          <c:y val="0.17580586520378128"/>
          <c:w val="0.28181698483027051"/>
          <c:h val="0.76191800128157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ore grade per region</a:t>
            </a:r>
          </a:p>
          <a:p>
            <a:pPr>
              <a:defRPr/>
            </a:pPr>
            <a:r>
              <a:rPr lang="de-DE"/>
              <a:t>2010 -2050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235014207142952"/>
          <c:y val="0.20946636311065031"/>
          <c:w val="0.29107631868690104"/>
          <c:h val="0.37318581441887538"/>
        </c:manualLayout>
      </c:layout>
      <c:scatterChart>
        <c:scatterStyle val="lineMarker"/>
        <c:varyColors val="0"/>
        <c:ser>
          <c:idx val="7"/>
          <c:order val="7"/>
          <c:tx>
            <c:v>RLA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'[3] Oregrades,prod. of 6 EIregions'!$S$6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'[3] Oregrades,prod. of 6 EIregions'!$T$6</c:f>
              <c:numCache>
                <c:formatCode>General</c:formatCode>
                <c:ptCount val="1"/>
                <c:pt idx="0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E-4288-A759-B148409776F7}"/>
            </c:ext>
          </c:extLst>
        </c:ser>
        <c:ser>
          <c:idx val="8"/>
          <c:order val="8"/>
          <c:tx>
            <c:v>RAS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'[3] Oregrades,prod. of 6 EIregions'!$S$6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'[3] Oregrades,prod. of 6 EIregions'!$U$6</c:f>
              <c:numCache>
                <c:formatCode>General</c:formatCode>
                <c:ptCount val="1"/>
                <c:pt idx="0">
                  <c:v>1.3149999999999999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E-4288-A759-B148409776F7}"/>
            </c:ext>
          </c:extLst>
        </c:ser>
        <c:ser>
          <c:idx val="9"/>
          <c:order val="9"/>
          <c:tx>
            <c:v>RoW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'[3] Oregrades,prod. of 6 EIregions'!$S$6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'[3] Oregrades,prod. of 6 EIregions'!$V$6</c:f>
              <c:numCache>
                <c:formatCode>General</c:formatCode>
                <c:ptCount val="1"/>
                <c:pt idx="0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E-4288-A759-B148409776F7}"/>
            </c:ext>
          </c:extLst>
        </c:ser>
        <c:ser>
          <c:idx val="10"/>
          <c:order val="10"/>
          <c:tx>
            <c:v>RNA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93300"/>
                </a:solidFill>
              </a:ln>
              <a:effectLst/>
            </c:spPr>
          </c:marker>
          <c:xVal>
            <c:numRef>
              <c:f>'[3] Oregrades,prod. of 6 EIregions'!$S$6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'[3] Oregrades,prod. of 6 EIregions'!$W$6</c:f>
              <c:numCache>
                <c:formatCode>General</c:formatCode>
                <c:ptCount val="1"/>
                <c:pt idx="0">
                  <c:v>0.58899999999999997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BE-4288-A759-B148409776F7}"/>
            </c:ext>
          </c:extLst>
        </c:ser>
        <c:ser>
          <c:idx val="11"/>
          <c:order val="11"/>
          <c:tx>
            <c:v>AU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96633"/>
                </a:solidFill>
              </a:ln>
              <a:effectLst/>
            </c:spPr>
          </c:marker>
          <c:xVal>
            <c:numRef>
              <c:f>'[3] Oregrades,prod. of 6 EIregions'!$S$6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'[3] Oregrades,prod. of 6 EIregions'!$X$6</c:f>
              <c:numCache>
                <c:formatCode>General</c:formatCode>
                <c:ptCount val="1"/>
                <c:pt idx="0">
                  <c:v>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BE-4288-A759-B148409776F7}"/>
            </c:ext>
          </c:extLst>
        </c:ser>
        <c:ser>
          <c:idx val="12"/>
          <c:order val="12"/>
          <c:tx>
            <c:v>RER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'[3] Oregrades,prod. of 6 EIregions'!$S$6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'[3] Oregrades,prod. of 6 EIregions'!$Y$6</c:f>
              <c:numCache>
                <c:formatCode>General</c:formatCode>
                <c:ptCount val="1"/>
                <c:pt idx="0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BE-4288-A759-B148409776F7}"/>
            </c:ext>
          </c:extLst>
        </c:ser>
        <c:ser>
          <c:idx val="13"/>
          <c:order val="13"/>
          <c:tx>
            <c:v>Global average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'[3] Oregrades,prod. of 6 EIregions'!$S$6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'[3] Oregrades,prod. of 6 EIregions'!$Z$6</c:f>
              <c:numCache>
                <c:formatCode>General</c:formatCode>
                <c:ptCount val="1"/>
                <c:pt idx="0">
                  <c:v>1.2292722505848841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BE-4288-A759-B14840977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5632"/>
        <c:axId val="224807168"/>
      </c:scatterChart>
      <c:scatterChart>
        <c:scatterStyle val="smoothMarker"/>
        <c:varyColors val="0"/>
        <c:ser>
          <c:idx val="0"/>
          <c:order val="0"/>
          <c:tx>
            <c:strRef>
              <c:f>'[3] Oregrades,prod. of 6 EIregions'!$T$5</c:f>
              <c:strCache>
                <c:ptCount val="1"/>
                <c:pt idx="0">
                  <c:v>RLA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'[3] Oregrades,prod. of 6 EIregions'!$S$6:$S$62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'[3] Oregrades,prod. of 6 EIregions'!$T$6:$T$62</c:f>
              <c:numCache>
                <c:formatCode>General</c:formatCode>
                <c:ptCount val="57"/>
                <c:pt idx="0">
                  <c:v>1.39</c:v>
                </c:pt>
                <c:pt idx="16">
                  <c:v>0.70036704034479813</c:v>
                </c:pt>
                <c:pt idx="17">
                  <c:v>0.69872800861807294</c:v>
                </c:pt>
                <c:pt idx="18">
                  <c:v>0.70111065556728192</c:v>
                </c:pt>
                <c:pt idx="19">
                  <c:v>0.70311894616888382</c:v>
                </c:pt>
                <c:pt idx="20">
                  <c:v>0.70560739763871616</c:v>
                </c:pt>
                <c:pt idx="21">
                  <c:v>0.70974572508282274</c:v>
                </c:pt>
                <c:pt idx="22">
                  <c:v>0.71353434672827498</c:v>
                </c:pt>
                <c:pt idx="23">
                  <c:v>0.71747946539528373</c:v>
                </c:pt>
                <c:pt idx="24">
                  <c:v>0.72004251402678732</c:v>
                </c:pt>
                <c:pt idx="25">
                  <c:v>0.69794230518772138</c:v>
                </c:pt>
                <c:pt idx="26">
                  <c:v>0.67980536049553952</c:v>
                </c:pt>
                <c:pt idx="27">
                  <c:v>0.67931180182230955</c:v>
                </c:pt>
                <c:pt idx="28">
                  <c:v>0.67893300879043694</c:v>
                </c:pt>
                <c:pt idx="29">
                  <c:v>0.67806953413288118</c:v>
                </c:pt>
                <c:pt idx="30">
                  <c:v>0.67234098568430478</c:v>
                </c:pt>
                <c:pt idx="31">
                  <c:v>0.67182550866762858</c:v>
                </c:pt>
                <c:pt idx="32">
                  <c:v>0.67151586395471052</c:v>
                </c:pt>
                <c:pt idx="33">
                  <c:v>0.67170236939991712</c:v>
                </c:pt>
                <c:pt idx="34">
                  <c:v>0.6716530374527715</c:v>
                </c:pt>
                <c:pt idx="35">
                  <c:v>0.67195671075111796</c:v>
                </c:pt>
                <c:pt idx="36">
                  <c:v>0.6718256736727316</c:v>
                </c:pt>
                <c:pt idx="37">
                  <c:v>0.67117460900049297</c:v>
                </c:pt>
                <c:pt idx="38">
                  <c:v>0.67054060104380075</c:v>
                </c:pt>
                <c:pt idx="39">
                  <c:v>0.669558274942333</c:v>
                </c:pt>
                <c:pt idx="40">
                  <c:v>0.6686147961439135</c:v>
                </c:pt>
                <c:pt idx="41">
                  <c:v>0.66779541834138822</c:v>
                </c:pt>
                <c:pt idx="42">
                  <c:v>0.66708089930398251</c:v>
                </c:pt>
                <c:pt idx="43">
                  <c:v>0.66375879863479881</c:v>
                </c:pt>
                <c:pt idx="44">
                  <c:v>0.66316210542574938</c:v>
                </c:pt>
                <c:pt idx="45">
                  <c:v>0.65212951541459396</c:v>
                </c:pt>
                <c:pt idx="46">
                  <c:v>0.65088893834134087</c:v>
                </c:pt>
                <c:pt idx="47">
                  <c:v>0.64956163609686957</c:v>
                </c:pt>
                <c:pt idx="48">
                  <c:v>0.64831972788580183</c:v>
                </c:pt>
                <c:pt idx="49">
                  <c:v>0.64801668777976851</c:v>
                </c:pt>
                <c:pt idx="50">
                  <c:v>0.64176629568326216</c:v>
                </c:pt>
                <c:pt idx="51">
                  <c:v>0.64184184900314789</c:v>
                </c:pt>
                <c:pt idx="52">
                  <c:v>0.64160373628253131</c:v>
                </c:pt>
                <c:pt idx="53">
                  <c:v>0.64060558986619642</c:v>
                </c:pt>
                <c:pt idx="54">
                  <c:v>0.63831629658667965</c:v>
                </c:pt>
                <c:pt idx="55">
                  <c:v>0.63884884072367676</c:v>
                </c:pt>
                <c:pt idx="56">
                  <c:v>0.63942959691022971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BE-4288-A759-B148409776F7}"/>
            </c:ext>
          </c:extLst>
        </c:ser>
        <c:ser>
          <c:idx val="1"/>
          <c:order val="1"/>
          <c:tx>
            <c:strRef>
              <c:f>'[3] Oregrades,prod. of 6 EIregions'!$U$5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'[3] Oregrades,prod. of 6 EIregions'!$S$6:$S$62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'[3] Oregrades,prod. of 6 EIregions'!$U$6:$U$62</c:f>
              <c:numCache>
                <c:formatCode>General</c:formatCode>
                <c:ptCount val="57"/>
                <c:pt idx="0">
                  <c:v>1.3149999999999999</c:v>
                </c:pt>
                <c:pt idx="16">
                  <c:v>1.0733491860313835</c:v>
                </c:pt>
                <c:pt idx="17">
                  <c:v>1.0816511736509968</c:v>
                </c:pt>
                <c:pt idx="18">
                  <c:v>1.0811379263577945</c:v>
                </c:pt>
                <c:pt idx="19">
                  <c:v>1.0866766387475246</c:v>
                </c:pt>
                <c:pt idx="20">
                  <c:v>1.0925425401161459</c:v>
                </c:pt>
                <c:pt idx="21">
                  <c:v>1.1000647840012627</c:v>
                </c:pt>
                <c:pt idx="22">
                  <c:v>1.1051414387922363</c:v>
                </c:pt>
                <c:pt idx="23">
                  <c:v>1.1108732773253516</c:v>
                </c:pt>
                <c:pt idx="24">
                  <c:v>1.1166600771823514</c:v>
                </c:pt>
                <c:pt idx="25">
                  <c:v>1.1200724236451587</c:v>
                </c:pt>
                <c:pt idx="26">
                  <c:v>1.1204054637562977</c:v>
                </c:pt>
                <c:pt idx="27">
                  <c:v>1.1168934692712824</c:v>
                </c:pt>
                <c:pt idx="28">
                  <c:v>1.116008736253935</c:v>
                </c:pt>
                <c:pt idx="29">
                  <c:v>1.1132593486689113</c:v>
                </c:pt>
                <c:pt idx="30">
                  <c:v>1.1139334204568458</c:v>
                </c:pt>
                <c:pt idx="31">
                  <c:v>1.1081750802217747</c:v>
                </c:pt>
                <c:pt idx="32">
                  <c:v>1.1081037406544514</c:v>
                </c:pt>
                <c:pt idx="33">
                  <c:v>1.1084874278969385</c:v>
                </c:pt>
                <c:pt idx="34">
                  <c:v>1.106104444579473</c:v>
                </c:pt>
                <c:pt idx="35">
                  <c:v>1.1031930084870141</c:v>
                </c:pt>
                <c:pt idx="36">
                  <c:v>1.1006301813783823</c:v>
                </c:pt>
                <c:pt idx="37">
                  <c:v>1.0986393045384308</c:v>
                </c:pt>
                <c:pt idx="38">
                  <c:v>1.0977061645161765</c:v>
                </c:pt>
                <c:pt idx="39">
                  <c:v>1.0947285280200421</c:v>
                </c:pt>
                <c:pt idx="40">
                  <c:v>1.0886066988441785</c:v>
                </c:pt>
                <c:pt idx="41">
                  <c:v>1.0797189241156104</c:v>
                </c:pt>
                <c:pt idx="42">
                  <c:v>1.0712048289915799</c:v>
                </c:pt>
                <c:pt idx="43">
                  <c:v>1.0630869969966861</c:v>
                </c:pt>
                <c:pt idx="44">
                  <c:v>0.74604741628643367</c:v>
                </c:pt>
                <c:pt idx="45">
                  <c:v>0.7510880056870437</c:v>
                </c:pt>
                <c:pt idx="46">
                  <c:v>0.75751442874196384</c:v>
                </c:pt>
                <c:pt idx="47">
                  <c:v>0.76499343174714673</c:v>
                </c:pt>
                <c:pt idx="48">
                  <c:v>0.77208504298560554</c:v>
                </c:pt>
                <c:pt idx="49">
                  <c:v>0.77872677272978175</c:v>
                </c:pt>
                <c:pt idx="50">
                  <c:v>0.78510286920065497</c:v>
                </c:pt>
                <c:pt idx="51">
                  <c:v>0.7906608018062149</c:v>
                </c:pt>
                <c:pt idx="52">
                  <c:v>0.79766660372272791</c:v>
                </c:pt>
                <c:pt idx="53">
                  <c:v>0.80400666450296254</c:v>
                </c:pt>
                <c:pt idx="54">
                  <c:v>0.80921705308591252</c:v>
                </c:pt>
                <c:pt idx="55">
                  <c:v>0.81315215905828853</c:v>
                </c:pt>
                <c:pt idx="56">
                  <c:v>0.78120994421154255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DBE-4288-A759-B148409776F7}"/>
            </c:ext>
          </c:extLst>
        </c:ser>
        <c:ser>
          <c:idx val="2"/>
          <c:order val="2"/>
          <c:tx>
            <c:strRef>
              <c:f>'[3] Oregrades,prod. of 6 EIregions'!$V$5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'[3] Oregrades,prod. of 6 EIregions'!$S$6:$S$62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'[3] Oregrades,prod. of 6 EIregions'!$V$6:$V$62</c:f>
              <c:numCache>
                <c:formatCode>General</c:formatCode>
                <c:ptCount val="57"/>
                <c:pt idx="0">
                  <c:v>0.82</c:v>
                </c:pt>
                <c:pt idx="16">
                  <c:v>2.896433996075412</c:v>
                </c:pt>
                <c:pt idx="17">
                  <c:v>2.8465774279272558</c:v>
                </c:pt>
                <c:pt idx="18">
                  <c:v>2.7873884303611702</c:v>
                </c:pt>
                <c:pt idx="19">
                  <c:v>2.7477038482301226</c:v>
                </c:pt>
                <c:pt idx="20">
                  <c:v>2.7039200924986462</c:v>
                </c:pt>
                <c:pt idx="21">
                  <c:v>2.6661085691288893</c:v>
                </c:pt>
                <c:pt idx="22">
                  <c:v>2.254593880250245</c:v>
                </c:pt>
                <c:pt idx="23">
                  <c:v>2.2694886113075663</c:v>
                </c:pt>
                <c:pt idx="24">
                  <c:v>2.2879011219218257</c:v>
                </c:pt>
                <c:pt idx="25">
                  <c:v>2.3143813751948912</c:v>
                </c:pt>
                <c:pt idx="26">
                  <c:v>2.3406839902232015</c:v>
                </c:pt>
                <c:pt idx="27">
                  <c:v>2.3599947647154149</c:v>
                </c:pt>
                <c:pt idx="28">
                  <c:v>2.3740493156598435</c:v>
                </c:pt>
                <c:pt idx="29">
                  <c:v>2.1469905205483992</c:v>
                </c:pt>
                <c:pt idx="30">
                  <c:v>2.1724232536645425</c:v>
                </c:pt>
                <c:pt idx="31">
                  <c:v>2.1962069808970575</c:v>
                </c:pt>
                <c:pt idx="32">
                  <c:v>2.2199969687426711</c:v>
                </c:pt>
                <c:pt idx="33">
                  <c:v>2.239781771298087</c:v>
                </c:pt>
                <c:pt idx="34">
                  <c:v>2.2797731116160969</c:v>
                </c:pt>
                <c:pt idx="35">
                  <c:v>2.3208042803626601</c:v>
                </c:pt>
                <c:pt idx="36">
                  <c:v>2.0210092087322411</c:v>
                </c:pt>
                <c:pt idx="37">
                  <c:v>1.7222041094438294</c:v>
                </c:pt>
                <c:pt idx="38">
                  <c:v>1.7334666047618754</c:v>
                </c:pt>
                <c:pt idx="39">
                  <c:v>1.7477851522364256</c:v>
                </c:pt>
                <c:pt idx="40">
                  <c:v>1.7561227236810641</c:v>
                </c:pt>
                <c:pt idx="41">
                  <c:v>1.7701271402049941</c:v>
                </c:pt>
                <c:pt idx="42">
                  <c:v>1.6903822859471593</c:v>
                </c:pt>
                <c:pt idx="43">
                  <c:v>1.7110568406286362</c:v>
                </c:pt>
                <c:pt idx="44">
                  <c:v>1.6394328185985843</c:v>
                </c:pt>
                <c:pt idx="45">
                  <c:v>1.6578429798832302</c:v>
                </c:pt>
                <c:pt idx="46">
                  <c:v>1.6733542194212601</c:v>
                </c:pt>
                <c:pt idx="47">
                  <c:v>1.6654109886464803</c:v>
                </c:pt>
                <c:pt idx="48">
                  <c:v>1.6223310515052214</c:v>
                </c:pt>
                <c:pt idx="49">
                  <c:v>1.4653317134211385</c:v>
                </c:pt>
                <c:pt idx="50">
                  <c:v>1.3984674286161234</c:v>
                </c:pt>
                <c:pt idx="51">
                  <c:v>1.2442313514271823</c:v>
                </c:pt>
                <c:pt idx="52">
                  <c:v>1.1721010104281968</c:v>
                </c:pt>
                <c:pt idx="53">
                  <c:v>1.1084906894927591</c:v>
                </c:pt>
                <c:pt idx="54">
                  <c:v>1.046370411991614</c:v>
                </c:pt>
                <c:pt idx="55">
                  <c:v>0.98873004071225068</c:v>
                </c:pt>
                <c:pt idx="56">
                  <c:v>0.93134809593225121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DBE-4288-A759-B148409776F7}"/>
            </c:ext>
          </c:extLst>
        </c:ser>
        <c:ser>
          <c:idx val="3"/>
          <c:order val="3"/>
          <c:tx>
            <c:strRef>
              <c:f>'[3] Oregrades,prod. of 6 EIregions'!$W$5</c:f>
              <c:strCache>
                <c:ptCount val="1"/>
                <c:pt idx="0">
                  <c:v>RNA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'[3] Oregrades,prod. of 6 EIregions'!$S$6:$S$62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'[3] Oregrades,prod. of 6 EIregions'!$W$6:$W$62</c:f>
              <c:numCache>
                <c:formatCode>General</c:formatCode>
                <c:ptCount val="57"/>
                <c:pt idx="0">
                  <c:v>0.58899999999999997</c:v>
                </c:pt>
                <c:pt idx="16">
                  <c:v>1.3848956847753473</c:v>
                </c:pt>
                <c:pt idx="17">
                  <c:v>1.3747178882828295</c:v>
                </c:pt>
                <c:pt idx="18">
                  <c:v>1.3633303538725696</c:v>
                </c:pt>
                <c:pt idx="19">
                  <c:v>1.3499765889720057</c:v>
                </c:pt>
                <c:pt idx="20">
                  <c:v>1.3384843470893193</c:v>
                </c:pt>
                <c:pt idx="21">
                  <c:v>1.327823874227573</c:v>
                </c:pt>
                <c:pt idx="22">
                  <c:v>1.3196831602650021</c:v>
                </c:pt>
                <c:pt idx="23">
                  <c:v>1.3111654705976843</c:v>
                </c:pt>
                <c:pt idx="24">
                  <c:v>1.2990563808411548</c:v>
                </c:pt>
                <c:pt idx="25">
                  <c:v>1.2888945043542868</c:v>
                </c:pt>
                <c:pt idx="26">
                  <c:v>1.2769314578511735</c:v>
                </c:pt>
                <c:pt idx="27">
                  <c:v>1.2676683452624737</c:v>
                </c:pt>
                <c:pt idx="28">
                  <c:v>1.2615657908220712</c:v>
                </c:pt>
                <c:pt idx="29">
                  <c:v>1.2583564926049902</c:v>
                </c:pt>
                <c:pt idx="30">
                  <c:v>1.2561332440154094</c:v>
                </c:pt>
                <c:pt idx="31">
                  <c:v>1.2541481085243829</c:v>
                </c:pt>
                <c:pt idx="32">
                  <c:v>1.2510681439969518</c:v>
                </c:pt>
                <c:pt idx="33">
                  <c:v>1.2459885971909692</c:v>
                </c:pt>
                <c:pt idx="34">
                  <c:v>1.2425715842662459</c:v>
                </c:pt>
                <c:pt idx="35">
                  <c:v>1.2384063875918372</c:v>
                </c:pt>
                <c:pt idx="36">
                  <c:v>1.2379001846626103</c:v>
                </c:pt>
                <c:pt idx="37">
                  <c:v>1.2361747180539144</c:v>
                </c:pt>
                <c:pt idx="38">
                  <c:v>1.2336387783811269</c:v>
                </c:pt>
                <c:pt idx="39">
                  <c:v>1.2312671028969866</c:v>
                </c:pt>
                <c:pt idx="40">
                  <c:v>1.2265049753251918</c:v>
                </c:pt>
                <c:pt idx="41">
                  <c:v>1.2281288940717228</c:v>
                </c:pt>
                <c:pt idx="42">
                  <c:v>0.66550754766354281</c:v>
                </c:pt>
                <c:pt idx="43">
                  <c:v>0.67654963627064524</c:v>
                </c:pt>
                <c:pt idx="44">
                  <c:v>0.69550439160011035</c:v>
                </c:pt>
                <c:pt idx="45">
                  <c:v>0.70014201918979335</c:v>
                </c:pt>
                <c:pt idx="46">
                  <c:v>0.70340049821822848</c:v>
                </c:pt>
                <c:pt idx="47">
                  <c:v>0.7135297183484105</c:v>
                </c:pt>
                <c:pt idx="48">
                  <c:v>0.71926124529481705</c:v>
                </c:pt>
                <c:pt idx="49">
                  <c:v>0.73959527911079981</c:v>
                </c:pt>
                <c:pt idx="50">
                  <c:v>0.55949475693370143</c:v>
                </c:pt>
                <c:pt idx="51">
                  <c:v>0.56506940647562764</c:v>
                </c:pt>
                <c:pt idx="52">
                  <c:v>0.57115423733426463</c:v>
                </c:pt>
                <c:pt idx="53">
                  <c:v>0.57707494631473533</c:v>
                </c:pt>
                <c:pt idx="54">
                  <c:v>0.58162846461904683</c:v>
                </c:pt>
                <c:pt idx="55">
                  <c:v>0.58668958280137118</c:v>
                </c:pt>
                <c:pt idx="56">
                  <c:v>0.59152508504396073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DBE-4288-A759-B148409776F7}"/>
            </c:ext>
          </c:extLst>
        </c:ser>
        <c:ser>
          <c:idx val="4"/>
          <c:order val="4"/>
          <c:tx>
            <c:strRef>
              <c:f>'[3] Oregrades,prod. of 6 EIregions'!$X$5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'[3] Oregrades,prod. of 6 EIregions'!$S$6:$S$62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'[3] Oregrades,prod. of 6 EIregions'!$X$6:$X$62</c:f>
              <c:numCache>
                <c:formatCode>General</c:formatCode>
                <c:ptCount val="57"/>
                <c:pt idx="0">
                  <c:v>2.37</c:v>
                </c:pt>
                <c:pt idx="16">
                  <c:v>2.2081233706038321</c:v>
                </c:pt>
                <c:pt idx="17">
                  <c:v>2.2081233706038321</c:v>
                </c:pt>
                <c:pt idx="18">
                  <c:v>2.2081233706038321</c:v>
                </c:pt>
                <c:pt idx="19">
                  <c:v>2.2081233706038321</c:v>
                </c:pt>
                <c:pt idx="20">
                  <c:v>2.2081233706038321</c:v>
                </c:pt>
                <c:pt idx="21">
                  <c:v>2.2081233706038321</c:v>
                </c:pt>
                <c:pt idx="22">
                  <c:v>2.2081233706038321</c:v>
                </c:pt>
                <c:pt idx="23">
                  <c:v>2.2081233706038321</c:v>
                </c:pt>
                <c:pt idx="24">
                  <c:v>2.2081233706038321</c:v>
                </c:pt>
                <c:pt idx="25">
                  <c:v>2.2081233706038321</c:v>
                </c:pt>
                <c:pt idx="26">
                  <c:v>2.2081233706038321</c:v>
                </c:pt>
                <c:pt idx="27">
                  <c:v>2.2081233706038321</c:v>
                </c:pt>
                <c:pt idx="28">
                  <c:v>2.2081233706038321</c:v>
                </c:pt>
                <c:pt idx="29">
                  <c:v>2.2081233706038321</c:v>
                </c:pt>
                <c:pt idx="30">
                  <c:v>1.1956143793039746</c:v>
                </c:pt>
                <c:pt idx="31">
                  <c:v>1.1956143793039746</c:v>
                </c:pt>
                <c:pt idx="32">
                  <c:v>1.1956143793039746</c:v>
                </c:pt>
                <c:pt idx="33">
                  <c:v>1.1956143793039746</c:v>
                </c:pt>
                <c:pt idx="34">
                  <c:v>1.1956143793039746</c:v>
                </c:pt>
                <c:pt idx="35">
                  <c:v>1.1956143793039746</c:v>
                </c:pt>
                <c:pt idx="36">
                  <c:v>1.1956143793039746</c:v>
                </c:pt>
                <c:pt idx="37">
                  <c:v>1.1956143793039746</c:v>
                </c:pt>
                <c:pt idx="38">
                  <c:v>1.1956143793039746</c:v>
                </c:pt>
                <c:pt idx="39">
                  <c:v>1.1956143793039746</c:v>
                </c:pt>
                <c:pt idx="40">
                  <c:v>1.1956143793039746</c:v>
                </c:pt>
                <c:pt idx="41">
                  <c:v>1.1956143793039746</c:v>
                </c:pt>
                <c:pt idx="42">
                  <c:v>1.1956143793039746</c:v>
                </c:pt>
                <c:pt idx="43">
                  <c:v>1.1956143793039746</c:v>
                </c:pt>
                <c:pt idx="44">
                  <c:v>1.1956143793039746</c:v>
                </c:pt>
                <c:pt idx="45">
                  <c:v>1.1956143793039746</c:v>
                </c:pt>
                <c:pt idx="46">
                  <c:v>1.1956143793039746</c:v>
                </c:pt>
                <c:pt idx="47">
                  <c:v>1.1956143793039746</c:v>
                </c:pt>
                <c:pt idx="48">
                  <c:v>1.1956143793039746</c:v>
                </c:pt>
                <c:pt idx="49">
                  <c:v>1.1956143793039746</c:v>
                </c:pt>
                <c:pt idx="50">
                  <c:v>1.1956143793039746</c:v>
                </c:pt>
                <c:pt idx="51">
                  <c:v>1.1956143793039746</c:v>
                </c:pt>
                <c:pt idx="52">
                  <c:v>1.1956143793039746</c:v>
                </c:pt>
                <c:pt idx="53">
                  <c:v>1.1956143793039746</c:v>
                </c:pt>
                <c:pt idx="54">
                  <c:v>1.1956143793039746</c:v>
                </c:pt>
                <c:pt idx="55">
                  <c:v>1.1956143793039746</c:v>
                </c:pt>
                <c:pt idx="56">
                  <c:v>1.1956143793039746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DBE-4288-A759-B148409776F7}"/>
            </c:ext>
          </c:extLst>
        </c:ser>
        <c:ser>
          <c:idx val="5"/>
          <c:order val="5"/>
          <c:tx>
            <c:strRef>
              <c:f>'[3] Oregrades,prod. of 6 EIregions'!$Y$5</c:f>
              <c:strCache>
                <c:ptCount val="1"/>
                <c:pt idx="0">
                  <c:v>RER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'[3] Oregrades,prod. of 6 EIregions'!$S$6:$S$62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'[3] Oregrades,prod. of 6 EIregions'!$Y$6:$Y$62</c:f>
              <c:numCache>
                <c:formatCode>General</c:formatCode>
                <c:ptCount val="57"/>
                <c:pt idx="0">
                  <c:v>1.78</c:v>
                </c:pt>
                <c:pt idx="16">
                  <c:v>2.0387295695722338</c:v>
                </c:pt>
                <c:pt idx="17">
                  <c:v>2.0822801779848343</c:v>
                </c:pt>
                <c:pt idx="18">
                  <c:v>2.2014561265513857</c:v>
                </c:pt>
                <c:pt idx="19">
                  <c:v>2.316255461478069</c:v>
                </c:pt>
                <c:pt idx="20">
                  <c:v>2.3902193587348814</c:v>
                </c:pt>
                <c:pt idx="21">
                  <c:v>2.4584535959148375</c:v>
                </c:pt>
                <c:pt idx="22">
                  <c:v>2.5045724441907895</c:v>
                </c:pt>
                <c:pt idx="23">
                  <c:v>2.5374356922261714</c:v>
                </c:pt>
                <c:pt idx="24">
                  <c:v>2.5488515926668631</c:v>
                </c:pt>
                <c:pt idx="25">
                  <c:v>2.5732455003031607</c:v>
                </c:pt>
                <c:pt idx="26">
                  <c:v>2.5945176749740217</c:v>
                </c:pt>
                <c:pt idx="27">
                  <c:v>2.5824517384037855</c:v>
                </c:pt>
                <c:pt idx="28">
                  <c:v>2.565670407490301</c:v>
                </c:pt>
                <c:pt idx="29">
                  <c:v>2.5265289831198783</c:v>
                </c:pt>
                <c:pt idx="30">
                  <c:v>2.5048249986645437</c:v>
                </c:pt>
                <c:pt idx="31">
                  <c:v>2.5023996047802108</c:v>
                </c:pt>
                <c:pt idx="32">
                  <c:v>2.4530728282447516</c:v>
                </c:pt>
                <c:pt idx="33">
                  <c:v>2.4607264953409458</c:v>
                </c:pt>
                <c:pt idx="34">
                  <c:v>2.472418501184352</c:v>
                </c:pt>
                <c:pt idx="35">
                  <c:v>2.4776676864151099</c:v>
                </c:pt>
                <c:pt idx="36">
                  <c:v>2.4712995403562372</c:v>
                </c:pt>
                <c:pt idx="37">
                  <c:v>2.4706862160466567</c:v>
                </c:pt>
                <c:pt idx="38">
                  <c:v>2.4635982731086608</c:v>
                </c:pt>
                <c:pt idx="39">
                  <c:v>2.4582422081696942</c:v>
                </c:pt>
                <c:pt idx="40">
                  <c:v>2.4492878914984453</c:v>
                </c:pt>
                <c:pt idx="41">
                  <c:v>2.4303808667801308</c:v>
                </c:pt>
                <c:pt idx="42">
                  <c:v>2.4137156724288151</c:v>
                </c:pt>
                <c:pt idx="43">
                  <c:v>2.3965585489779144</c:v>
                </c:pt>
                <c:pt idx="44">
                  <c:v>2.3766070328850817</c:v>
                </c:pt>
                <c:pt idx="45">
                  <c:v>2.3645123646339306</c:v>
                </c:pt>
                <c:pt idx="46">
                  <c:v>2.3458570154310006</c:v>
                </c:pt>
                <c:pt idx="47">
                  <c:v>2.1442137324054693</c:v>
                </c:pt>
                <c:pt idx="48">
                  <c:v>2.1243218870221248</c:v>
                </c:pt>
                <c:pt idx="49">
                  <c:v>2.1042860081171249</c:v>
                </c:pt>
                <c:pt idx="50">
                  <c:v>2.0904880308197114</c:v>
                </c:pt>
                <c:pt idx="51">
                  <c:v>2.0744755558270729</c:v>
                </c:pt>
                <c:pt idx="52">
                  <c:v>2.0525146903800691</c:v>
                </c:pt>
                <c:pt idx="53">
                  <c:v>2.0250241360109658</c:v>
                </c:pt>
                <c:pt idx="54">
                  <c:v>1.985892654202472</c:v>
                </c:pt>
                <c:pt idx="55">
                  <c:v>1.9461977268583528</c:v>
                </c:pt>
                <c:pt idx="56">
                  <c:v>1.8955209633168573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DBE-4288-A759-B148409776F7}"/>
            </c:ext>
          </c:extLst>
        </c:ser>
        <c:ser>
          <c:idx val="6"/>
          <c:order val="6"/>
          <c:tx>
            <c:v>Global average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ADBE-4288-A759-B148409776F7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ADBE-4288-A759-B148409776F7}"/>
              </c:ext>
            </c:extLst>
          </c:dPt>
          <c:dPt>
            <c:idx val="2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ADBE-4288-A759-B148409776F7}"/>
              </c:ext>
            </c:extLst>
          </c:dPt>
          <c:xVal>
            <c:numRef>
              <c:f>'[3] Oregrades,prod. of 6 EIregions'!$S$6:$S$62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'[3] Oregrades,prod. of 6 EIregions'!$Z$6:$Z$62</c:f>
              <c:numCache>
                <c:formatCode>General</c:formatCode>
                <c:ptCount val="57"/>
                <c:pt idx="0">
                  <c:v>1.2292722505848841</c:v>
                </c:pt>
                <c:pt idx="16">
                  <c:v>1.1521990639345807</c:v>
                </c:pt>
                <c:pt idx="17">
                  <c:v>1.1569263202987963</c:v>
                </c:pt>
                <c:pt idx="18">
                  <c:v>1.1653189037841085</c:v>
                </c:pt>
                <c:pt idx="19">
                  <c:v>1.1753807808231249</c:v>
                </c:pt>
                <c:pt idx="20">
                  <c:v>1.1870034875744859</c:v>
                </c:pt>
                <c:pt idx="21">
                  <c:v>1.1955654904674842</c:v>
                </c:pt>
                <c:pt idx="22">
                  <c:v>1.1549533082737962</c:v>
                </c:pt>
                <c:pt idx="23">
                  <c:v>1.1645993442113662</c:v>
                </c:pt>
                <c:pt idx="24">
                  <c:v>1.1722546836349674</c:v>
                </c:pt>
                <c:pt idx="25">
                  <c:v>1.1714494688790436</c:v>
                </c:pt>
                <c:pt idx="26">
                  <c:v>1.1733340081814383</c:v>
                </c:pt>
                <c:pt idx="27">
                  <c:v>1.1848596529790043</c:v>
                </c:pt>
                <c:pt idx="28">
                  <c:v>1.1950515552670984</c:v>
                </c:pt>
                <c:pt idx="29">
                  <c:v>1.1654622448543235</c:v>
                </c:pt>
                <c:pt idx="30">
                  <c:v>1.1120259387890885</c:v>
                </c:pt>
                <c:pt idx="31">
                  <c:v>1.1131854828548124</c:v>
                </c:pt>
                <c:pt idx="32">
                  <c:v>1.114347595170359</c:v>
                </c:pt>
                <c:pt idx="33">
                  <c:v>1.1175970704586085</c:v>
                </c:pt>
                <c:pt idx="34">
                  <c:v>1.1265397461576234</c:v>
                </c:pt>
                <c:pt idx="35">
                  <c:v>1.1365578510470531</c:v>
                </c:pt>
                <c:pt idx="36">
                  <c:v>1.091513105380393</c:v>
                </c:pt>
                <c:pt idx="37">
                  <c:v>1.0446766182736773</c:v>
                </c:pt>
                <c:pt idx="38">
                  <c:v>1.0413892784574303</c:v>
                </c:pt>
                <c:pt idx="39">
                  <c:v>1.0355302460553086</c:v>
                </c:pt>
                <c:pt idx="40">
                  <c:v>1.0277163689906217</c:v>
                </c:pt>
                <c:pt idx="41">
                  <c:v>1.0192169400753348</c:v>
                </c:pt>
                <c:pt idx="42">
                  <c:v>0.96369904443779131</c:v>
                </c:pt>
                <c:pt idx="43">
                  <c:v>0.95786058080795444</c:v>
                </c:pt>
                <c:pt idx="44">
                  <c:v>0.88182595029163424</c:v>
                </c:pt>
                <c:pt idx="45">
                  <c:v>0.87302927564783694</c:v>
                </c:pt>
                <c:pt idx="46">
                  <c:v>0.86733835108267987</c:v>
                </c:pt>
                <c:pt idx="47">
                  <c:v>0.85444433896947181</c:v>
                </c:pt>
                <c:pt idx="48">
                  <c:v>0.84765204850152276</c:v>
                </c:pt>
                <c:pt idx="49">
                  <c:v>0.83582843708254351</c:v>
                </c:pt>
                <c:pt idx="50">
                  <c:v>0.81473444661117878</c:v>
                </c:pt>
                <c:pt idx="51">
                  <c:v>0.80466677984010715</c:v>
                </c:pt>
                <c:pt idx="52">
                  <c:v>0.79996620827510134</c:v>
                </c:pt>
                <c:pt idx="53">
                  <c:v>0.79412761236615803</c:v>
                </c:pt>
                <c:pt idx="54">
                  <c:v>0.78595036398892626</c:v>
                </c:pt>
                <c:pt idx="55">
                  <c:v>0.78002037431667437</c:v>
                </c:pt>
                <c:pt idx="56">
                  <c:v>0.76719156972641978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DBE-4288-A759-B14840977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5632"/>
        <c:axId val="224807168"/>
      </c:scatterChart>
      <c:valAx>
        <c:axId val="224805632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07168"/>
        <c:crosses val="autoZero"/>
        <c:crossBetween val="midCat"/>
        <c:minorUnit val="5"/>
      </c:valAx>
      <c:valAx>
        <c:axId val="22480716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Ore grade in % Cu</a:t>
                </a:r>
              </a:p>
            </c:rich>
          </c:tx>
          <c:layout>
            <c:manualLayout>
              <c:xMode val="edge"/>
              <c:yMode val="edge"/>
              <c:x val="0.28408723056760282"/>
              <c:y val="0.28012024152500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05632"/>
        <c:crosses val="autoZero"/>
        <c:crossBetween val="midCat"/>
        <c:min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4712657323380662E-2"/>
          <c:y val="0.7225927990539055"/>
          <c:w val="0.82104785883230047"/>
          <c:h val="0.12695681949461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Energy consumption per region in MJ/kg of concentrated Cu </a:t>
            </a:r>
          </a:p>
          <a:p>
            <a:pPr>
              <a:defRPr/>
            </a:pPr>
            <a:r>
              <a:rPr lang="de-DE"/>
              <a:t>2010 - 2050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'[3]E(G) of 6 EIregions'!$B$17</c:f>
              <c:strCache>
                <c:ptCount val="1"/>
                <c:pt idx="0">
                  <c:v>RLA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'[3]E(G) of 6 EIregions'!$A$34:$A$74</c15:sqref>
                  </c15:fullRef>
                </c:ext>
              </c:extLst>
              <c:f>('[3]E(G) of 6 EIregions'!$A$34,'[3]E(G) of 6 EIregions'!$A$39,'[3]E(G) of 6 EIregions'!$A$44,'[3]E(G) of 6 EIregions'!$A$49,'[3]E(G) of 6 EIregions'!$A$54,'[3]E(G) of 6 EIregions'!$A$59,'[3]E(G) of 6 EIregions'!$A$64,'[3]E(G) of 6 EIregions'!$A$69,'[3]E(G) of 6 EIregions'!$A$74)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'[3]E(G) of 6 EIregions'!$B$34:$B$74</c15:sqref>
                  </c15:fullRef>
                </c:ext>
              </c:extLst>
              <c:f>('[3]E(G) of 6 EIregions'!$B$34,'[3]E(G) of 6 EIregions'!$B$39,'[3]E(G) of 6 EIregions'!$B$44,'[3]E(G) of 6 EIregions'!$B$49,'[3]E(G) of 6 EIregions'!$B$54,'[3]E(G) of 6 EIregions'!$B$59,'[3]E(G) of 6 EIregions'!$B$64,'[3]E(G) of 6 EIregions'!$B$69,'[3]E(G) of 6 EIregions'!$B$74)</c:f>
              <c:numCache>
                <c:formatCode>General</c:formatCode>
                <c:ptCount val="9"/>
                <c:pt idx="0">
                  <c:v>216.73864660531805</c:v>
                </c:pt>
                <c:pt idx="1">
                  <c:v>215.21597344950408</c:v>
                </c:pt>
                <c:pt idx="2">
                  <c:v>220.18876118724978</c:v>
                </c:pt>
                <c:pt idx="3">
                  <c:v>221.57106160321905</c:v>
                </c:pt>
                <c:pt idx="4">
                  <c:v>221.5710327609309</c:v>
                </c:pt>
                <c:pt idx="5">
                  <c:v>222.27875593017075</c:v>
                </c:pt>
                <c:pt idx="6">
                  <c:v>225.32030261535488</c:v>
                </c:pt>
                <c:pt idx="7">
                  <c:v>226.99804765090434</c:v>
                </c:pt>
                <c:pt idx="8">
                  <c:v>227.45151233527477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A-4FD0-8DE2-57663A4E619D}"/>
            </c:ext>
          </c:extLst>
        </c:ser>
        <c:ser>
          <c:idx val="1"/>
          <c:order val="1"/>
          <c:tx>
            <c:strRef>
              <c:f>'[3]E(G) of 6 EIregions'!$C$17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'[3]E(G) of 6 EIregions'!$A$34:$A$74</c15:sqref>
                  </c15:fullRef>
                </c:ext>
              </c:extLst>
              <c:f>('[3]E(G) of 6 EIregions'!$A$34,'[3]E(G) of 6 EIregions'!$A$39,'[3]E(G) of 6 EIregions'!$A$44,'[3]E(G) of 6 EIregions'!$A$49,'[3]E(G) of 6 EIregions'!$A$54,'[3]E(G) of 6 EIregions'!$A$59,'[3]E(G) of 6 EIregions'!$A$64,'[3]E(G) of 6 EIregions'!$A$69,'[3]E(G) of 6 EIregions'!$A$74)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'[3]E(G) of 6 EIregions'!$C$34:$C$74</c15:sqref>
                  </c15:fullRef>
                </c:ext>
              </c:extLst>
              <c:f>('[3]E(G) of 6 EIregions'!$C$34,'[3]E(G) of 6 EIregions'!$C$39,'[3]E(G) of 6 EIregions'!$C$44,'[3]E(G) of 6 EIregions'!$C$49,'[3]E(G) of 6 EIregions'!$C$54,'[3]E(G) of 6 EIregions'!$C$59,'[3]E(G) of 6 EIregions'!$C$64,'[3]E(G) of 6 EIregions'!$C$69,'[3]E(G) of 6 EIregions'!$C$74)</c:f>
              <c:numCache>
                <c:formatCode>General</c:formatCode>
                <c:ptCount val="9"/>
                <c:pt idx="0">
                  <c:v>172.84874532813572</c:v>
                </c:pt>
                <c:pt idx="1">
                  <c:v>170.61110632983014</c:v>
                </c:pt>
                <c:pt idx="2">
                  <c:v>168.96241661110403</c:v>
                </c:pt>
                <c:pt idx="3">
                  <c:v>169.94818730752323</c:v>
                </c:pt>
                <c:pt idx="4">
                  <c:v>170.56464967030078</c:v>
                </c:pt>
                <c:pt idx="5">
                  <c:v>172.30754707949353</c:v>
                </c:pt>
                <c:pt idx="6">
                  <c:v>207.91307231662333</c:v>
                </c:pt>
                <c:pt idx="7">
                  <c:v>203.24701101155563</c:v>
                </c:pt>
                <c:pt idx="8">
                  <c:v>204.54650518651627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A-4FD0-8DE2-57663A4E619D}"/>
            </c:ext>
          </c:extLst>
        </c:ser>
        <c:ser>
          <c:idx val="2"/>
          <c:order val="2"/>
          <c:tx>
            <c:strRef>
              <c:f>'[3]E(G) of 6 EIregions'!$D$17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'[3]E(G) of 6 EIregions'!$A$34:$A$74</c15:sqref>
                  </c15:fullRef>
                </c:ext>
              </c:extLst>
              <c:f>('[3]E(G) of 6 EIregions'!$A$34,'[3]E(G) of 6 EIregions'!$A$39,'[3]E(G) of 6 EIregions'!$A$44,'[3]E(G) of 6 EIregions'!$A$49,'[3]E(G) of 6 EIregions'!$A$54,'[3]E(G) of 6 EIregions'!$A$59,'[3]E(G) of 6 EIregions'!$A$64,'[3]E(G) of 6 EIregions'!$A$69,'[3]E(G) of 6 EIregions'!$A$74)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'[3]E(G) of 6 EIregions'!$D$34:$D$74</c15:sqref>
                  </c15:fullRef>
                </c:ext>
              </c:extLst>
              <c:f>('[3]E(G) of 6 EIregions'!$D$34,'[3]E(G) of 6 EIregions'!$D$39,'[3]E(G) of 6 EIregions'!$D$44,'[3]E(G) of 6 EIregions'!$D$49,'[3]E(G) of 6 EIregions'!$D$54,'[3]E(G) of 6 EIregions'!$D$59,'[3]E(G) of 6 EIregions'!$D$64,'[3]E(G) of 6 EIregions'!$D$69,'[3]E(G) of 6 EIregions'!$D$74)</c:f>
              <c:numCache>
                <c:formatCode>General</c:formatCode>
                <c:ptCount val="9"/>
                <c:pt idx="0">
                  <c:v>102.13421394960332</c:v>
                </c:pt>
                <c:pt idx="1">
                  <c:v>106.7194867034369</c:v>
                </c:pt>
                <c:pt idx="2">
                  <c:v>114.34239960791216</c:v>
                </c:pt>
                <c:pt idx="3">
                  <c:v>118.26933262308886</c:v>
                </c:pt>
                <c:pt idx="4">
                  <c:v>123.59695832406635</c:v>
                </c:pt>
                <c:pt idx="5">
                  <c:v>132.59178392113415</c:v>
                </c:pt>
                <c:pt idx="6">
                  <c:v>136.60210758052216</c:v>
                </c:pt>
                <c:pt idx="7">
                  <c:v>159.83113138946351</c:v>
                </c:pt>
                <c:pt idx="8">
                  <c:v>186.35008774302378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A-4FD0-8DE2-57663A4E619D}"/>
            </c:ext>
          </c:extLst>
        </c:ser>
        <c:ser>
          <c:idx val="3"/>
          <c:order val="3"/>
          <c:tx>
            <c:strRef>
              <c:f>'[3]E(G) of 6 EIregions'!$E$17</c:f>
              <c:strCache>
                <c:ptCount val="1"/>
                <c:pt idx="0">
                  <c:v>RNA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'[3]E(G) of 6 EIregions'!$A$34:$A$74</c15:sqref>
                  </c15:fullRef>
                </c:ext>
              </c:extLst>
              <c:f>('[3]E(G) of 6 EIregions'!$A$34,'[3]E(G) of 6 EIregions'!$A$39,'[3]E(G) of 6 EIregions'!$A$44,'[3]E(G) of 6 EIregions'!$A$49,'[3]E(G) of 6 EIregions'!$A$54,'[3]E(G) of 6 EIregions'!$A$59,'[3]E(G) of 6 EIregions'!$A$64,'[3]E(G) of 6 EIregions'!$A$69,'[3]E(G) of 6 EIregions'!$A$74)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'[3]E(G) of 6 EIregions'!$E$34:$E$74</c15:sqref>
                  </c15:fullRef>
                </c:ext>
              </c:extLst>
              <c:f>('[3]E(G) of 6 EIregions'!$E$34,'[3]E(G) of 6 EIregions'!$E$39,'[3]E(G) of 6 EIregions'!$E$44,'[3]E(G) of 6 EIregions'!$E$49,'[3]E(G) of 6 EIregions'!$E$54,'[3]E(G) of 6 EIregions'!$E$59,'[3]E(G) of 6 EIregions'!$E$64,'[3]E(G) of 6 EIregions'!$E$69,'[3]E(G) of 6 EIregions'!$E$74)</c:f>
              <c:numCache>
                <c:formatCode>General</c:formatCode>
                <c:ptCount val="9"/>
                <c:pt idx="0">
                  <c:v>151.01077455875264</c:v>
                </c:pt>
                <c:pt idx="1">
                  <c:v>154.41679255826111</c:v>
                </c:pt>
                <c:pt idx="2">
                  <c:v>157.64861416009902</c:v>
                </c:pt>
                <c:pt idx="3">
                  <c:v>159.16006192460767</c:v>
                </c:pt>
                <c:pt idx="4">
                  <c:v>160.26385877878712</c:v>
                </c:pt>
                <c:pt idx="5">
                  <c:v>160.93840207919962</c:v>
                </c:pt>
                <c:pt idx="6">
                  <c:v>216.2427531591286</c:v>
                </c:pt>
                <c:pt idx="7">
                  <c:v>242.85386902168915</c:v>
                </c:pt>
                <c:pt idx="8">
                  <c:v>237.03539411794529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0A-4FD0-8DE2-57663A4E619D}"/>
            </c:ext>
          </c:extLst>
        </c:ser>
        <c:ser>
          <c:idx val="4"/>
          <c:order val="4"/>
          <c:tx>
            <c:strRef>
              <c:f>'[3]E(G) of 6 EIregions'!$F$17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'[3]E(G) of 6 EIregions'!$A$34:$A$74</c15:sqref>
                  </c15:fullRef>
                </c:ext>
              </c:extLst>
              <c:f>('[3]E(G) of 6 EIregions'!$A$34,'[3]E(G) of 6 EIregions'!$A$39,'[3]E(G) of 6 EIregions'!$A$44,'[3]E(G) of 6 EIregions'!$A$49,'[3]E(G) of 6 EIregions'!$A$54,'[3]E(G) of 6 EIregions'!$A$59,'[3]E(G) of 6 EIregions'!$A$64,'[3]E(G) of 6 EIregions'!$A$69,'[3]E(G) of 6 EIregions'!$A$74)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'[3]E(G) of 6 EIregions'!$F$34:$F$74</c15:sqref>
                  </c15:fullRef>
                </c:ext>
              </c:extLst>
              <c:f>('[3]E(G) of 6 EIregions'!$F$34,'[3]E(G) of 6 EIregions'!$F$39,'[3]E(G) of 6 EIregions'!$F$44,'[3]E(G) of 6 EIregions'!$F$49,'[3]E(G) of 6 EIregions'!$F$54,'[3]E(G) of 6 EIregions'!$F$59,'[3]E(G) of 6 EIregions'!$F$64,'[3]E(G) of 6 EIregions'!$F$69,'[3]E(G) of 6 EIregions'!$F$74)</c:f>
              <c:numCache>
                <c:formatCode>General</c:formatCode>
                <c:ptCount val="9"/>
                <c:pt idx="0">
                  <c:v>117.93062789138692</c:v>
                </c:pt>
                <c:pt idx="1">
                  <c:v>117.93062789138692</c:v>
                </c:pt>
                <c:pt idx="2">
                  <c:v>117.93062789138692</c:v>
                </c:pt>
                <c:pt idx="3">
                  <c:v>163.24341795811995</c:v>
                </c:pt>
                <c:pt idx="4">
                  <c:v>163.24341795811995</c:v>
                </c:pt>
                <c:pt idx="5">
                  <c:v>163.24341795811995</c:v>
                </c:pt>
                <c:pt idx="6">
                  <c:v>163.24341795811995</c:v>
                </c:pt>
                <c:pt idx="7">
                  <c:v>163.24341795811995</c:v>
                </c:pt>
                <c:pt idx="8">
                  <c:v>163.24341795811995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0A-4FD0-8DE2-57663A4E619D}"/>
            </c:ext>
          </c:extLst>
        </c:ser>
        <c:ser>
          <c:idx val="5"/>
          <c:order val="5"/>
          <c:tx>
            <c:strRef>
              <c:f>'[3]E(G) of 6 EIregions'!$G$17</c:f>
              <c:strCache>
                <c:ptCount val="1"/>
                <c:pt idx="0">
                  <c:v>RER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'[3]E(G) of 6 EIregions'!$A$34:$A$74</c15:sqref>
                  </c15:fullRef>
                </c:ext>
              </c:extLst>
              <c:f>('[3]E(G) of 6 EIregions'!$A$34,'[3]E(G) of 6 EIregions'!$A$39,'[3]E(G) of 6 EIregions'!$A$44,'[3]E(G) of 6 EIregions'!$A$49,'[3]E(G) of 6 EIregions'!$A$54,'[3]E(G) of 6 EIregions'!$A$59,'[3]E(G) of 6 EIregions'!$A$64,'[3]E(G) of 6 EIregions'!$A$69,'[3]E(G) of 6 EIregions'!$A$74)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'[3]E(G) of 6 EIregions'!$G$34:$G$74</c15:sqref>
                  </c15:fullRef>
                </c:ext>
              </c:extLst>
              <c:f>('[3]E(G) of 6 EIregions'!$G$34,'[3]E(G) of 6 EIregions'!$G$39,'[3]E(G) of 6 EIregions'!$G$44,'[3]E(G) of 6 EIregions'!$G$49,'[3]E(G) of 6 EIregions'!$G$54,'[3]E(G) of 6 EIregions'!$G$59,'[3]E(G) of 6 EIregions'!$G$64,'[3]E(G) of 6 EIregions'!$G$69,'[3]E(G) of 6 EIregions'!$G$74)</c:f>
              <c:numCache>
                <c:formatCode>General</c:formatCode>
                <c:ptCount val="9"/>
                <c:pt idx="0">
                  <c:v>123.02641771334777</c:v>
                </c:pt>
                <c:pt idx="1">
                  <c:v>111.40587908573261</c:v>
                </c:pt>
                <c:pt idx="2">
                  <c:v>108.270205775522</c:v>
                </c:pt>
                <c:pt idx="3">
                  <c:v>110.36463891882966</c:v>
                </c:pt>
                <c:pt idx="4">
                  <c:v>111.09858360751919</c:v>
                </c:pt>
                <c:pt idx="5">
                  <c:v>112.08605375913095</c:v>
                </c:pt>
                <c:pt idx="6">
                  <c:v>114.20869343058604</c:v>
                </c:pt>
                <c:pt idx="7">
                  <c:v>121.89827712807147</c:v>
                </c:pt>
                <c:pt idx="8">
                  <c:v>127.86828028862207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0A-4FD0-8DE2-57663A4E619D}"/>
            </c:ext>
          </c:extLst>
        </c:ser>
        <c:ser>
          <c:idx val="6"/>
          <c:order val="6"/>
          <c:tx>
            <c:strRef>
              <c:f>'[3]E(G) of 6 EIregions'!$H$17</c:f>
              <c:strCache>
                <c:ptCount val="1"/>
                <c:pt idx="0">
                  <c:v>Global average weighed by production shares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'[3]E(G) of 6 EIregions'!$A$34:$A$74</c15:sqref>
                  </c15:fullRef>
                </c:ext>
              </c:extLst>
              <c:f>('[3]E(G) of 6 EIregions'!$A$34,'[3]E(G) of 6 EIregions'!$A$39,'[3]E(G) of 6 EIregions'!$A$44,'[3]E(G) of 6 EIregions'!$A$49,'[3]E(G) of 6 EIregions'!$A$54,'[3]E(G) of 6 EIregions'!$A$59,'[3]E(G) of 6 EIregions'!$A$64,'[3]E(G) of 6 EIregions'!$A$69,'[3]E(G) of 6 EIregions'!$A$74)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'[3]E(G) of 6 EIregions'!$H$34:$H$74</c15:sqref>
                  </c15:fullRef>
                </c:ext>
              </c:extLst>
              <c:f>('[3]E(G) of 6 EIregions'!$H$34,'[3]E(G) of 6 EIregions'!$H$39,'[3]E(G) of 6 EIregions'!$H$44,'[3]E(G) of 6 EIregions'!$H$49,'[3]E(G) of 6 EIregions'!$H$54,'[3]E(G) of 6 EIregions'!$H$59,'[3]E(G) of 6 EIregions'!$H$64,'[3]E(G) of 6 EIregions'!$H$69,'[3]E(G) of 6 EIregions'!$H$74)</c:f>
              <c:numCache>
                <c:formatCode>General</c:formatCode>
                <c:ptCount val="9"/>
                <c:pt idx="0">
                  <c:v>166.475141784046</c:v>
                </c:pt>
                <c:pt idx="1">
                  <c:v>163.24695584307497</c:v>
                </c:pt>
                <c:pt idx="2">
                  <c:v>164.87905855335299</c:v>
                </c:pt>
                <c:pt idx="3">
                  <c:v>169.54234470376875</c:v>
                </c:pt>
                <c:pt idx="4">
                  <c:v>171.31825105448436</c:v>
                </c:pt>
                <c:pt idx="5">
                  <c:v>177.65509301696105</c:v>
                </c:pt>
                <c:pt idx="6">
                  <c:v>193.51696603121351</c:v>
                </c:pt>
                <c:pt idx="7">
                  <c:v>201.3642921577021</c:v>
                </c:pt>
                <c:pt idx="8">
                  <c:v>206.51897096087887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0A-4FD0-8DE2-57663A4E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194176"/>
        <c:axId val="226196096"/>
      </c:lineChart>
      <c:catAx>
        <c:axId val="22619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6096"/>
        <c:crosses val="autoZero"/>
        <c:auto val="1"/>
        <c:lblAlgn val="ctr"/>
        <c:lblOffset val="100"/>
        <c:noMultiLvlLbl val="0"/>
      </c:catAx>
      <c:valAx>
        <c:axId val="22619609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Energy consumption in MJ/kg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Percentage increase of the energy consumption per region in relation to year 1994</a:t>
            </a:r>
          </a:p>
        </c:rich>
      </c:tx>
      <c:layout>
        <c:manualLayout>
          <c:xMode val="edge"/>
          <c:yMode val="edge"/>
          <c:x val="0.1186804703444959"/>
          <c:y val="2.75960973726297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40829244284468"/>
          <c:y val="0.1951068849251745"/>
          <c:w val="0.78920449337034304"/>
          <c:h val="0.5438600934710156"/>
        </c:manualLayout>
      </c:layout>
      <c:lineChart>
        <c:grouping val="standard"/>
        <c:varyColors val="0"/>
        <c:ser>
          <c:idx val="0"/>
          <c:order val="0"/>
          <c:tx>
            <c:strRef>
              <c:f>'[3]E(G) of 6 EIregions'!$K$16</c:f>
              <c:strCache>
                <c:ptCount val="1"/>
                <c:pt idx="0">
                  <c:v>RLA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'[3]E(G) of 6 EIregions'!$J$17:$J$74</c15:sqref>
                  </c15:fullRef>
                </c:ext>
              </c:extLst>
              <c:f>('[3]E(G) of 6 EIregions'!$J$34,'[3]E(G) of 6 EIregions'!$J$39,'[3]E(G) of 6 EIregions'!$J$44,'[3]E(G) of 6 EIregions'!$J$49,'[3]E(G) of 6 EIregions'!$J$54,'[3]E(G) of 6 EIregions'!$J$59,'[3]E(G) of 6 EIregions'!$J$64,'[3]E(G) of 6 EIregions'!$J$69,'[3]E(G) of 6 EIregions'!$J$74)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'[3]E(G) of 6 EIregions'!$K$17:$K$74</c15:sqref>
                  </c15:fullRef>
                </c:ext>
              </c:extLst>
              <c:f>('[3]E(G) of 6 EIregions'!$K$34,'[3]E(G) of 6 EIregions'!$K$39,'[3]E(G) of 6 EIregions'!$K$44,'[3]E(G) of 6 EIregions'!$K$49,'[3]E(G) of 6 EIregions'!$K$54,'[3]E(G) of 6 EIregions'!$K$59,'[3]E(G) of 6 EIregions'!$K$64,'[3]E(G) of 6 EIregions'!$K$69,'[3]E(G) of 6 EIregions'!$K$74)</c:f>
              <c:numCache>
                <c:formatCode>General</c:formatCode>
                <c:ptCount val="9"/>
                <c:pt idx="0">
                  <c:v>43.805409545912724</c:v>
                </c:pt>
                <c:pt idx="1">
                  <c:v>42.795120701694103</c:v>
                </c:pt>
                <c:pt idx="2">
                  <c:v>46.094549707143408</c:v>
                </c:pt>
                <c:pt idx="3">
                  <c:v>47.011701680487278</c:v>
                </c:pt>
                <c:pt idx="4">
                  <c:v>47.011682543719914</c:v>
                </c:pt>
                <c:pt idx="5">
                  <c:v>47.481254637998966</c:v>
                </c:pt>
                <c:pt idx="6">
                  <c:v>49.499311286255185</c:v>
                </c:pt>
                <c:pt idx="7">
                  <c:v>50.612489834380767</c:v>
                </c:pt>
                <c:pt idx="8">
                  <c:v>50.913362224569894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9-40EB-A129-A39A960F54B8}"/>
            </c:ext>
          </c:extLst>
        </c:ser>
        <c:ser>
          <c:idx val="1"/>
          <c:order val="1"/>
          <c:tx>
            <c:strRef>
              <c:f>'[3]E(G) of 6 EIregions'!$L$16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'[3]E(G) of 6 EIregions'!$J$17:$J$74</c15:sqref>
                  </c15:fullRef>
                </c:ext>
              </c:extLst>
              <c:f>('[3]E(G) of 6 EIregions'!$J$34,'[3]E(G) of 6 EIregions'!$J$39,'[3]E(G) of 6 EIregions'!$J$44,'[3]E(G) of 6 EIregions'!$J$49,'[3]E(G) of 6 EIregions'!$J$54,'[3]E(G) of 6 EIregions'!$J$59,'[3]E(G) of 6 EIregions'!$J$64,'[3]E(G) of 6 EIregions'!$J$69,'[3]E(G) of 6 EIregions'!$J$74)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'[3]E(G) of 6 EIregions'!$L$17:$L$74</c15:sqref>
                  </c15:fullRef>
                </c:ext>
              </c:extLst>
              <c:f>('[3]E(G) of 6 EIregions'!$L$34,'[3]E(G) of 6 EIregions'!$L$39,'[3]E(G) of 6 EIregions'!$L$44,'[3]E(G) of 6 EIregions'!$L$49,'[3]E(G) of 6 EIregions'!$L$54,'[3]E(G) of 6 EIregions'!$L$59,'[3]E(G) of 6 EIregions'!$L$64,'[3]E(G) of 6 EIregions'!$L$69,'[3]E(G) of 6 EIregions'!$L$74)</c:f>
              <c:numCache>
                <c:formatCode>General</c:formatCode>
                <c:ptCount val="9"/>
                <c:pt idx="0">
                  <c:v>11.362225750924621</c:v>
                </c:pt>
                <c:pt idx="1">
                  <c:v>9.9205695861354535</c:v>
                </c:pt>
                <c:pt idx="2">
                  <c:v>8.8583590603867393</c:v>
                </c:pt>
                <c:pt idx="3">
                  <c:v>9.4934670481530326</c:v>
                </c:pt>
                <c:pt idx="4">
                  <c:v>9.8906386948448031</c:v>
                </c:pt>
                <c:pt idx="5">
                  <c:v>11.01354493506517</c:v>
                </c:pt>
                <c:pt idx="6">
                  <c:v>33.953315379508574</c:v>
                </c:pt>
                <c:pt idx="7">
                  <c:v>30.947086023107104</c:v>
                </c:pt>
                <c:pt idx="8">
                  <c:v>31.784318387156098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9-40EB-A129-A39A960F54B8}"/>
            </c:ext>
          </c:extLst>
        </c:ser>
        <c:ser>
          <c:idx val="2"/>
          <c:order val="2"/>
          <c:tx>
            <c:strRef>
              <c:f>'[3]E(G) of 6 EIregions'!$M$16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'[3]E(G) of 6 EIregions'!$J$17:$J$74</c15:sqref>
                  </c15:fullRef>
                </c:ext>
              </c:extLst>
              <c:f>('[3]E(G) of 6 EIregions'!$J$34,'[3]E(G) of 6 EIregions'!$J$39,'[3]E(G) of 6 EIregions'!$J$44,'[3]E(G) of 6 EIregions'!$J$49,'[3]E(G) of 6 EIregions'!$J$54,'[3]E(G) of 6 EIregions'!$J$59,'[3]E(G) of 6 EIregions'!$J$64,'[3]E(G) of 6 EIregions'!$J$69,'[3]E(G) of 6 EIregions'!$J$74)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'[3]E(G) of 6 EIregions'!$M$17:$M$74</c15:sqref>
                  </c15:fullRef>
                </c:ext>
              </c:extLst>
              <c:f>('[3]E(G) of 6 EIregions'!$M$34,'[3]E(G) of 6 EIregions'!$M$39,'[3]E(G) of 6 EIregions'!$M$44,'[3]E(G) of 6 EIregions'!$M$49,'[3]E(G) of 6 EIregions'!$M$54,'[3]E(G) of 6 EIregions'!$M$59,'[3]E(G) of 6 EIregions'!$M$64,'[3]E(G) of 6 EIregions'!$M$69,'[3]E(G) of 6 EIregions'!$M$74)</c:f>
              <c:numCache>
                <c:formatCode>General</c:formatCode>
                <c:ptCount val="9"/>
                <c:pt idx="0">
                  <c:v>-48.768907821654459</c:v>
                </c:pt>
                <c:pt idx="1">
                  <c:v>-46.468909397713809</c:v>
                </c:pt>
                <c:pt idx="2">
                  <c:v>-42.645213707752632</c:v>
                </c:pt>
                <c:pt idx="3">
                  <c:v>-40.675442173818119</c:v>
                </c:pt>
                <c:pt idx="4">
                  <c:v>-38.003075365246218</c:v>
                </c:pt>
                <c:pt idx="5">
                  <c:v>-33.4912206059889</c:v>
                </c:pt>
                <c:pt idx="6">
                  <c:v>-31.479619859147252</c:v>
                </c:pt>
                <c:pt idx="7">
                  <c:v>-19.827811773013945</c:v>
                </c:pt>
                <c:pt idx="8">
                  <c:v>-6.5257551468852331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9-40EB-A129-A39A960F54B8}"/>
            </c:ext>
          </c:extLst>
        </c:ser>
        <c:ser>
          <c:idx val="3"/>
          <c:order val="3"/>
          <c:tx>
            <c:strRef>
              <c:f>'[3]E(G) of 6 EIregions'!$N$16</c:f>
              <c:strCache>
                <c:ptCount val="1"/>
                <c:pt idx="0">
                  <c:v>RNA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'[3]E(G) of 6 EIregions'!$J$17:$J$74</c15:sqref>
                  </c15:fullRef>
                </c:ext>
              </c:extLst>
              <c:f>('[3]E(G) of 6 EIregions'!$J$34,'[3]E(G) of 6 EIregions'!$J$39,'[3]E(G) of 6 EIregions'!$J$44,'[3]E(G) of 6 EIregions'!$J$49,'[3]E(G) of 6 EIregions'!$J$54,'[3]E(G) of 6 EIregions'!$J$59,'[3]E(G) of 6 EIregions'!$J$64,'[3]E(G) of 6 EIregions'!$J$69,'[3]E(G) of 6 EIregions'!$J$74)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'[3]E(G) of 6 EIregions'!$N$17:$N$74</c15:sqref>
                  </c15:fullRef>
                </c:ext>
              </c:extLst>
              <c:f>('[3]E(G) of 6 EIregions'!$N$34,'[3]E(G) of 6 EIregions'!$N$39,'[3]E(G) of 6 EIregions'!$N$44,'[3]E(G) of 6 EIregions'!$N$49,'[3]E(G) of 6 EIregions'!$N$54,'[3]E(G) of 6 EIregions'!$N$59,'[3]E(G) of 6 EIregions'!$N$64,'[3]E(G) of 6 EIregions'!$N$69,'[3]E(G) of 6 EIregions'!$N$74)</c:f>
              <c:numCache>
                <c:formatCode>General</c:formatCode>
                <c:ptCount val="9"/>
                <c:pt idx="0">
                  <c:v>-36.436169139227303</c:v>
                </c:pt>
                <c:pt idx="1">
                  <c:v>-35.002499570535221</c:v>
                </c:pt>
                <c:pt idx="2">
                  <c:v>-33.642153182857484</c:v>
                </c:pt>
                <c:pt idx="3">
                  <c:v>-33.00595083015223</c:v>
                </c:pt>
                <c:pt idx="4">
                  <c:v>-32.541337912638724</c:v>
                </c:pt>
                <c:pt idx="5">
                  <c:v>-32.257407468728545</c:v>
                </c:pt>
                <c:pt idx="6">
                  <c:v>-8.9785624447153474</c:v>
                </c:pt>
                <c:pt idx="7">
                  <c:v>2.2226546382824184</c:v>
                </c:pt>
                <c:pt idx="8">
                  <c:v>-0.22647229143432793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9-40EB-A129-A39A960F54B8}"/>
            </c:ext>
          </c:extLst>
        </c:ser>
        <c:ser>
          <c:idx val="4"/>
          <c:order val="4"/>
          <c:tx>
            <c:strRef>
              <c:f>'[3]E(G) of 6 EIregions'!$O$16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'[3]E(G) of 6 EIregions'!$J$17:$J$74</c15:sqref>
                  </c15:fullRef>
                </c:ext>
              </c:extLst>
              <c:f>('[3]E(G) of 6 EIregions'!$J$34,'[3]E(G) of 6 EIregions'!$J$39,'[3]E(G) of 6 EIregions'!$J$44,'[3]E(G) of 6 EIregions'!$J$49,'[3]E(G) of 6 EIregions'!$J$54,'[3]E(G) of 6 EIregions'!$J$59,'[3]E(G) of 6 EIregions'!$J$64,'[3]E(G) of 6 EIregions'!$J$69,'[3]E(G) of 6 EIregions'!$J$74)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'[3]E(G) of 6 EIregions'!$O$17:$O$74</c15:sqref>
                  </c15:fullRef>
                </c:ext>
              </c:extLst>
              <c:f>('[3]E(G) of 6 EIregions'!$O$34,'[3]E(G) of 6 EIregions'!$O$39,'[3]E(G) of 6 EIregions'!$O$44,'[3]E(G) of 6 EIregions'!$O$49,'[3]E(G) of 6 EIregions'!$O$54,'[3]E(G) of 6 EIregions'!$O$59,'[3]E(G) of 6 EIregions'!$O$64,'[3]E(G) of 6 EIregions'!$O$69,'[3]E(G) of 6 EIregions'!$O$74)</c:f>
              <c:numCache>
                <c:formatCode>General</c:formatCode>
                <c:ptCount val="9"/>
                <c:pt idx="0">
                  <c:v>3.820772545090283</c:v>
                </c:pt>
                <c:pt idx="1">
                  <c:v>3.820772545090283</c:v>
                </c:pt>
                <c:pt idx="2">
                  <c:v>3.820772545090283</c:v>
                </c:pt>
                <c:pt idx="3">
                  <c:v>43.712096410799163</c:v>
                </c:pt>
                <c:pt idx="4">
                  <c:v>43.712096410799163</c:v>
                </c:pt>
                <c:pt idx="5">
                  <c:v>43.712096410799163</c:v>
                </c:pt>
                <c:pt idx="6">
                  <c:v>43.712096410799163</c:v>
                </c:pt>
                <c:pt idx="7">
                  <c:v>43.712096410799163</c:v>
                </c:pt>
                <c:pt idx="8">
                  <c:v>43.712096410799163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49-40EB-A129-A39A960F54B8}"/>
            </c:ext>
          </c:extLst>
        </c:ser>
        <c:ser>
          <c:idx val="5"/>
          <c:order val="5"/>
          <c:tx>
            <c:strRef>
              <c:f>'[3]E(G) of 6 EIregions'!$P$16</c:f>
              <c:strCache>
                <c:ptCount val="1"/>
                <c:pt idx="0">
                  <c:v>RER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'[3]E(G) of 6 EIregions'!$J$17:$J$74</c15:sqref>
                  </c15:fullRef>
                </c:ext>
              </c:extLst>
              <c:f>('[3]E(G) of 6 EIregions'!$J$34,'[3]E(G) of 6 EIregions'!$J$39,'[3]E(G) of 6 EIregions'!$J$44,'[3]E(G) of 6 EIregions'!$J$49,'[3]E(G) of 6 EIregions'!$J$54,'[3]E(G) of 6 EIregions'!$J$59,'[3]E(G) of 6 EIregions'!$J$64,'[3]E(G) of 6 EIregions'!$J$69,'[3]E(G) of 6 EIregions'!$J$74)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'[3]E(G) of 6 EIregions'!$P$17:$P$74</c15:sqref>
                  </c15:fullRef>
                </c:ext>
              </c:extLst>
              <c:f>('[3]E(G) of 6 EIregions'!$P$34,'[3]E(G) of 6 EIregions'!$P$39,'[3]E(G) of 6 EIregions'!$P$44,'[3]E(G) of 6 EIregions'!$P$49,'[3]E(G) of 6 EIregions'!$P$54,'[3]E(G) of 6 EIregions'!$P$59,'[3]E(G) of 6 EIregions'!$P$64,'[3]E(G) of 6 EIregions'!$P$69,'[3]E(G) of 6 EIregions'!$P$74)</c:f>
              <c:numCache>
                <c:formatCode>General</c:formatCode>
                <c:ptCount val="9"/>
                <c:pt idx="0">
                  <c:v>-6.9402242637375267</c:v>
                </c:pt>
                <c:pt idx="1">
                  <c:v>-15.730244640825326</c:v>
                </c:pt>
                <c:pt idx="2">
                  <c:v>-18.102134032177759</c:v>
                </c:pt>
                <c:pt idx="3">
                  <c:v>-16.517860652252637</c:v>
                </c:pt>
                <c:pt idx="4">
                  <c:v>-15.96268941828718</c:v>
                </c:pt>
                <c:pt idx="5">
                  <c:v>-15.215746179889745</c:v>
                </c:pt>
                <c:pt idx="6">
                  <c:v>-13.610136787484644</c:v>
                </c:pt>
                <c:pt idx="7">
                  <c:v>-7.7935735834698345</c:v>
                </c:pt>
                <c:pt idx="8">
                  <c:v>-3.2777373460846917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49-40EB-A129-A39A960F54B8}"/>
            </c:ext>
          </c:extLst>
        </c:ser>
        <c:ser>
          <c:idx val="6"/>
          <c:order val="6"/>
          <c:tx>
            <c:v>Global average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'[3]E(G) of 6 EIregions'!$J$17:$J$74</c15:sqref>
                  </c15:fullRef>
                </c:ext>
              </c:extLst>
              <c:f>('[3]E(G) of 6 EIregions'!$J$34,'[3]E(G) of 6 EIregions'!$J$39,'[3]E(G) of 6 EIregions'!$J$44,'[3]E(G) of 6 EIregions'!$J$49,'[3]E(G) of 6 EIregions'!$J$54,'[3]E(G) of 6 EIregions'!$J$59,'[3]E(G) of 6 EIregions'!$J$64,'[3]E(G) of 6 EIregions'!$J$69,'[3]E(G) of 6 EIregions'!$J$74)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'[3]E(G) of 6 EIregions'!$Q$17:$Q$74</c15:sqref>
                  </c15:fullRef>
                </c:ext>
              </c:extLst>
              <c:f>('[3]E(G) of 6 EIregions'!$Q$34,'[3]E(G) of 6 EIregions'!$Q$39,'[3]E(G) of 6 EIregions'!$Q$44,'[3]E(G) of 6 EIregions'!$Q$49,'[3]E(G) of 6 EIregions'!$Q$54,'[3]E(G) of 6 EIregions'!$Q$59,'[3]E(G) of 6 EIregions'!$Q$64,'[3]E(G) of 6 EIregions'!$Q$69,'[3]E(G) of 6 EIregions'!$Q$74)</c:f>
              <c:numCache>
                <c:formatCode>General</c:formatCode>
                <c:ptCount val="9"/>
                <c:pt idx="0">
                  <c:v>3.4913129723490455</c:v>
                </c:pt>
                <c:pt idx="1">
                  <c:v>1.4844716027026663</c:v>
                </c:pt>
                <c:pt idx="2">
                  <c:v>2.499088263077776</c:v>
                </c:pt>
                <c:pt idx="3">
                  <c:v>5.3980772730907312</c:v>
                </c:pt>
                <c:pt idx="4">
                  <c:v>6.5020912296603459</c:v>
                </c:pt>
                <c:pt idx="5">
                  <c:v>10.44146672901095</c:v>
                </c:pt>
                <c:pt idx="6">
                  <c:v>20.302194564131963</c:v>
                </c:pt>
                <c:pt idx="7">
                  <c:v>25.180581063457058</c:v>
                </c:pt>
                <c:pt idx="8">
                  <c:v>28.385050340819319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49-40EB-A129-A39A960F5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81792"/>
        <c:axId val="229283712"/>
      </c:lineChart>
      <c:catAx>
        <c:axId val="2292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3712"/>
        <c:crossesAt val="-60"/>
        <c:auto val="1"/>
        <c:lblAlgn val="ctr"/>
        <c:lblOffset val="100"/>
        <c:noMultiLvlLbl val="0"/>
      </c:catAx>
      <c:valAx>
        <c:axId val="2292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Percentage increase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179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261291736435769E-2"/>
          <c:y val="0.82263527251779356"/>
          <c:w val="0.89073693921354535"/>
          <c:h val="0.10945795309901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400" b="0"/>
              <a:t> Energy requirement: E(t) = r * G(t)^q  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27828446995212"/>
          <c:y val="0.15797631713014712"/>
          <c:w val="0.89234842193863295"/>
          <c:h val="0.63087003009754961"/>
        </c:manualLayout>
      </c:layout>
      <c:lineChart>
        <c:grouping val="standard"/>
        <c:varyColors val="0"/>
        <c:ser>
          <c:idx val="6"/>
          <c:order val="1"/>
          <c:tx>
            <c:strRef>
              <c:f>'[1]V1 ore grade decline - Ni,Zn,Pb'!$H$15</c:f>
              <c:strCache>
                <c:ptCount val="1"/>
                <c:pt idx="0">
                  <c:v>Zn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'[1]V1 ore grade decline - Ni,Zn,Pb'!$C$18:$C$46</c:f>
              <c:numCache>
                <c:formatCode>General</c:formatCode>
                <c:ptCount val="29"/>
                <c:pt idx="0">
                  <c:v>1770</c:v>
                </c:pt>
                <c:pt idx="1">
                  <c:v>1780</c:v>
                </c:pt>
                <c:pt idx="2">
                  <c:v>1790</c:v>
                </c:pt>
                <c:pt idx="3">
                  <c:v>1800</c:v>
                </c:pt>
                <c:pt idx="4">
                  <c:v>1810</c:v>
                </c:pt>
                <c:pt idx="5">
                  <c:v>1820</c:v>
                </c:pt>
                <c:pt idx="6">
                  <c:v>1830</c:v>
                </c:pt>
                <c:pt idx="7">
                  <c:v>1840</c:v>
                </c:pt>
                <c:pt idx="8">
                  <c:v>1850</c:v>
                </c:pt>
                <c:pt idx="9">
                  <c:v>1860</c:v>
                </c:pt>
                <c:pt idx="10">
                  <c:v>1870</c:v>
                </c:pt>
                <c:pt idx="11">
                  <c:v>1880</c:v>
                </c:pt>
                <c:pt idx="12">
                  <c:v>1890</c:v>
                </c:pt>
                <c:pt idx="13">
                  <c:v>1900</c:v>
                </c:pt>
                <c:pt idx="14">
                  <c:v>1910</c:v>
                </c:pt>
                <c:pt idx="15">
                  <c:v>1920</c:v>
                </c:pt>
                <c:pt idx="16">
                  <c:v>1930</c:v>
                </c:pt>
                <c:pt idx="17">
                  <c:v>1940</c:v>
                </c:pt>
                <c:pt idx="18">
                  <c:v>1950</c:v>
                </c:pt>
                <c:pt idx="19">
                  <c:v>1960</c:v>
                </c:pt>
                <c:pt idx="20">
                  <c:v>1970</c:v>
                </c:pt>
                <c:pt idx="21">
                  <c:v>1980</c:v>
                </c:pt>
                <c:pt idx="22">
                  <c:v>1990</c:v>
                </c:pt>
                <c:pt idx="23">
                  <c:v>2000</c:v>
                </c:pt>
                <c:pt idx="24">
                  <c:v>2010</c:v>
                </c:pt>
                <c:pt idx="25">
                  <c:v>2020</c:v>
                </c:pt>
                <c:pt idx="26">
                  <c:v>2030</c:v>
                </c:pt>
                <c:pt idx="27">
                  <c:v>2040</c:v>
                </c:pt>
                <c:pt idx="28">
                  <c:v>2050</c:v>
                </c:pt>
              </c:numCache>
            </c:numRef>
          </c:cat>
          <c:val>
            <c:numRef>
              <c:f>'[1]V1 ore grade decline - Ni,Zn,Pb'!$H$18:$H$46</c:f>
              <c:numCache>
                <c:formatCode>General</c:formatCode>
                <c:ptCount val="29"/>
                <c:pt idx="0">
                  <c:v>185.95584939361524</c:v>
                </c:pt>
                <c:pt idx="1">
                  <c:v>202.75297754042853</c:v>
                </c:pt>
                <c:pt idx="2">
                  <c:v>220.96028982713838</c:v>
                </c:pt>
                <c:pt idx="3">
                  <c:v>240.68729090680972</c:v>
                </c:pt>
                <c:pt idx="4">
                  <c:v>262.05130667868212</c:v>
                </c:pt>
                <c:pt idx="5">
                  <c:v>285.17799475013118</c:v>
                </c:pt>
                <c:pt idx="6">
                  <c:v>310.20188510673688</c:v>
                </c:pt>
                <c:pt idx="7">
                  <c:v>337.26695259645732</c:v>
                </c:pt>
                <c:pt idx="8">
                  <c:v>366.52722290935822</c:v>
                </c:pt>
                <c:pt idx="9">
                  <c:v>398.14741381358164</c:v>
                </c:pt>
                <c:pt idx="10">
                  <c:v>432.30361349030687</c:v>
                </c:pt>
                <c:pt idx="11">
                  <c:v>469.18399789596856</c:v>
                </c:pt>
                <c:pt idx="12">
                  <c:v>508.98958916907145</c:v>
                </c:pt>
                <c:pt idx="13">
                  <c:v>551.93505719150858</c:v>
                </c:pt>
                <c:pt idx="14">
                  <c:v>598.24956651073944</c:v>
                </c:pt>
                <c:pt idx="15">
                  <c:v>648.17767092909332</c:v>
                </c:pt>
                <c:pt idx="16">
                  <c:v>701.98025817107498</c:v>
                </c:pt>
                <c:pt idx="17">
                  <c:v>759.93554714734842</c:v>
                </c:pt>
                <c:pt idx="18">
                  <c:v>822.34014044705361</c:v>
                </c:pt>
                <c:pt idx="19">
                  <c:v>889.51013480681127</c:v>
                </c:pt>
                <c:pt idx="20">
                  <c:v>961.78229242619295</c:v>
                </c:pt>
                <c:pt idx="21">
                  <c:v>1039.5152761260679</c:v>
                </c:pt>
                <c:pt idx="22">
                  <c:v>1123.0909514768412</c:v>
                </c:pt>
                <c:pt idx="23">
                  <c:v>1212.9157591598291</c:v>
                </c:pt>
                <c:pt idx="24">
                  <c:v>1309.4221609664739</c:v>
                </c:pt>
                <c:pt idx="25">
                  <c:v>1413.0701629864966</c:v>
                </c:pt>
                <c:pt idx="26">
                  <c:v>1524.3489196884768</c:v>
                </c:pt>
                <c:pt idx="27">
                  <c:v>1643.778422753687</c:v>
                </c:pt>
                <c:pt idx="28">
                  <c:v>1771.9112786887788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0-4E65-AFEE-4C8FA4941912}"/>
            </c:ext>
          </c:extLst>
        </c:ser>
        <c:ser>
          <c:idx val="7"/>
          <c:order val="2"/>
          <c:tx>
            <c:strRef>
              <c:f>'[1]V1 ore grade decline - Ni,Zn,Pb'!$I$15</c:f>
              <c:strCache>
                <c:ptCount val="1"/>
                <c:pt idx="0">
                  <c:v>Pb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'[1]V1 ore grade decline - Ni,Zn,Pb'!$C$18:$C$46</c:f>
              <c:numCache>
                <c:formatCode>General</c:formatCode>
                <c:ptCount val="29"/>
                <c:pt idx="0">
                  <c:v>1770</c:v>
                </c:pt>
                <c:pt idx="1">
                  <c:v>1780</c:v>
                </c:pt>
                <c:pt idx="2">
                  <c:v>1790</c:v>
                </c:pt>
                <c:pt idx="3">
                  <c:v>1800</c:v>
                </c:pt>
                <c:pt idx="4">
                  <c:v>1810</c:v>
                </c:pt>
                <c:pt idx="5">
                  <c:v>1820</c:v>
                </c:pt>
                <c:pt idx="6">
                  <c:v>1830</c:v>
                </c:pt>
                <c:pt idx="7">
                  <c:v>1840</c:v>
                </c:pt>
                <c:pt idx="8">
                  <c:v>1850</c:v>
                </c:pt>
                <c:pt idx="9">
                  <c:v>1860</c:v>
                </c:pt>
                <c:pt idx="10">
                  <c:v>1870</c:v>
                </c:pt>
                <c:pt idx="11">
                  <c:v>1880</c:v>
                </c:pt>
                <c:pt idx="12">
                  <c:v>1890</c:v>
                </c:pt>
                <c:pt idx="13">
                  <c:v>1900</c:v>
                </c:pt>
                <c:pt idx="14">
                  <c:v>1910</c:v>
                </c:pt>
                <c:pt idx="15">
                  <c:v>1920</c:v>
                </c:pt>
                <c:pt idx="16">
                  <c:v>1930</c:v>
                </c:pt>
                <c:pt idx="17">
                  <c:v>1940</c:v>
                </c:pt>
                <c:pt idx="18">
                  <c:v>1950</c:v>
                </c:pt>
                <c:pt idx="19">
                  <c:v>1960</c:v>
                </c:pt>
                <c:pt idx="20">
                  <c:v>1970</c:v>
                </c:pt>
                <c:pt idx="21">
                  <c:v>1980</c:v>
                </c:pt>
                <c:pt idx="22">
                  <c:v>1990</c:v>
                </c:pt>
                <c:pt idx="23">
                  <c:v>2000</c:v>
                </c:pt>
                <c:pt idx="24">
                  <c:v>2010</c:v>
                </c:pt>
                <c:pt idx="25">
                  <c:v>2020</c:v>
                </c:pt>
                <c:pt idx="26">
                  <c:v>2030</c:v>
                </c:pt>
                <c:pt idx="27">
                  <c:v>2040</c:v>
                </c:pt>
                <c:pt idx="28">
                  <c:v>2050</c:v>
                </c:pt>
              </c:numCache>
            </c:numRef>
          </c:cat>
          <c:val>
            <c:numRef>
              <c:f>'[1]V1 ore grade decline - Ni,Zn,Pb'!$I$18:$I$46</c:f>
              <c:numCache>
                <c:formatCode>General</c:formatCode>
                <c:ptCount val="29"/>
                <c:pt idx="0">
                  <c:v>68.815209124982118</c:v>
                </c:pt>
                <c:pt idx="1">
                  <c:v>80.782732469936349</c:v>
                </c:pt>
                <c:pt idx="2">
                  <c:v>94.746360209416224</c:v>
                </c:pt>
                <c:pt idx="3">
                  <c:v>111.02499661125987</c:v>
                </c:pt>
                <c:pt idx="4">
                  <c:v>129.98627970381048</c:v>
                </c:pt>
                <c:pt idx="5">
                  <c:v>152.05369400879619</c:v>
                </c:pt>
                <c:pt idx="6">
                  <c:v>177.71467312180525</c:v>
                </c:pt>
                <c:pt idx="7">
                  <c:v>207.52982325478459</c:v>
                </c:pt>
                <c:pt idx="8">
                  <c:v>242.14341535308668</c:v>
                </c:pt>
                <c:pt idx="9">
                  <c:v>282.29531186552344</c:v>
                </c:pt>
                <c:pt idx="10">
                  <c:v>328.83451490183438</c:v>
                </c:pt>
                <c:pt idx="11">
                  <c:v>382.73454560304276</c:v>
                </c:pt>
                <c:pt idx="12">
                  <c:v>445.11089034866177</c:v>
                </c:pt>
                <c:pt idx="13">
                  <c:v>517.24077822966285</c:v>
                </c:pt>
                <c:pt idx="14">
                  <c:v>600.58558636053681</c:v>
                </c:pt>
                <c:pt idx="15">
                  <c:v>696.81620545200667</c:v>
                </c:pt>
                <c:pt idx="16">
                  <c:v>807.84173802348721</c:v>
                </c:pt>
                <c:pt idx="17">
                  <c:v>935.84194614498927</c:v>
                </c:pt>
                <c:pt idx="18">
                  <c:v>1083.3039151542071</c:v>
                </c:pt>
                <c:pt idx="19">
                  <c:v>1253.063454936178</c:v>
                </c:pt>
                <c:pt idx="20">
                  <c:v>1448.3518216757693</c:v>
                </c:pt>
                <c:pt idx="21">
                  <c:v>1672.848411151929</c:v>
                </c:pt>
                <c:pt idx="22">
                  <c:v>1930.7401503621845</c:v>
                </c:pt>
                <c:pt idx="23">
                  <c:v>2226.7883983314327</c:v>
                </c:pt>
                <c:pt idx="24">
                  <c:v>2566.404260252079</c:v>
                </c:pt>
                <c:pt idx="25">
                  <c:v>2955.7333225690363</c:v>
                </c:pt>
                <c:pt idx="26">
                  <c:v>3401.7509313269343</c:v>
                </c:pt>
                <c:pt idx="27">
                  <c:v>3912.3692631737458</c:v>
                </c:pt>
                <c:pt idx="28">
                  <c:v>4496.5575791526762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0-4E65-AFEE-4C8FA4941912}"/>
            </c:ext>
          </c:extLst>
        </c:ser>
        <c:ser>
          <c:idx val="4"/>
          <c:order val="3"/>
          <c:tx>
            <c:strRef>
              <c:f>'[1]V1 ore grade decline - Ni,Zn,Pb'!$J$15</c:f>
              <c:strCache>
                <c:ptCount val="1"/>
                <c:pt idx="0">
                  <c:v>Ni sulfides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4">
                  <a:lumMod val="60000"/>
                </a:schemeClr>
              </a:solidFill>
              <a:ln w="6350" cap="flat" cmpd="sng" algn="ctr">
                <a:solidFill>
                  <a:schemeClr val="accent4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'[1]V1 ore grade decline - Ni,Zn,Pb'!$C$18:$C$46</c:f>
              <c:numCache>
                <c:formatCode>General</c:formatCode>
                <c:ptCount val="29"/>
                <c:pt idx="0">
                  <c:v>1770</c:v>
                </c:pt>
                <c:pt idx="1">
                  <c:v>1780</c:v>
                </c:pt>
                <c:pt idx="2">
                  <c:v>1790</c:v>
                </c:pt>
                <c:pt idx="3">
                  <c:v>1800</c:v>
                </c:pt>
                <c:pt idx="4">
                  <c:v>1810</c:v>
                </c:pt>
                <c:pt idx="5">
                  <c:v>1820</c:v>
                </c:pt>
                <c:pt idx="6">
                  <c:v>1830</c:v>
                </c:pt>
                <c:pt idx="7">
                  <c:v>1840</c:v>
                </c:pt>
                <c:pt idx="8">
                  <c:v>1850</c:v>
                </c:pt>
                <c:pt idx="9">
                  <c:v>1860</c:v>
                </c:pt>
                <c:pt idx="10">
                  <c:v>1870</c:v>
                </c:pt>
                <c:pt idx="11">
                  <c:v>1880</c:v>
                </c:pt>
                <c:pt idx="12">
                  <c:v>1890</c:v>
                </c:pt>
                <c:pt idx="13">
                  <c:v>1900</c:v>
                </c:pt>
                <c:pt idx="14">
                  <c:v>1910</c:v>
                </c:pt>
                <c:pt idx="15">
                  <c:v>1920</c:v>
                </c:pt>
                <c:pt idx="16">
                  <c:v>1930</c:v>
                </c:pt>
                <c:pt idx="17">
                  <c:v>1940</c:v>
                </c:pt>
                <c:pt idx="18">
                  <c:v>1950</c:v>
                </c:pt>
                <c:pt idx="19">
                  <c:v>1960</c:v>
                </c:pt>
                <c:pt idx="20">
                  <c:v>1970</c:v>
                </c:pt>
                <c:pt idx="21">
                  <c:v>1980</c:v>
                </c:pt>
                <c:pt idx="22">
                  <c:v>1990</c:v>
                </c:pt>
                <c:pt idx="23">
                  <c:v>2000</c:v>
                </c:pt>
                <c:pt idx="24">
                  <c:v>2010</c:v>
                </c:pt>
                <c:pt idx="25">
                  <c:v>2020</c:v>
                </c:pt>
                <c:pt idx="26">
                  <c:v>2030</c:v>
                </c:pt>
                <c:pt idx="27">
                  <c:v>2040</c:v>
                </c:pt>
                <c:pt idx="28">
                  <c:v>2050</c:v>
                </c:pt>
              </c:numCache>
            </c:numRef>
          </c:cat>
          <c:val>
            <c:numRef>
              <c:f>'[1]V1 ore grade decline - Ni,Zn,Pb'!$J$18:$J$46</c:f>
              <c:numCache>
                <c:formatCode>General</c:formatCode>
                <c:ptCount val="29"/>
                <c:pt idx="0">
                  <c:v>570.73256428833224</c:v>
                </c:pt>
                <c:pt idx="1">
                  <c:v>588.87351218775962</c:v>
                </c:pt>
                <c:pt idx="2">
                  <c:v>607.48457623666729</c:v>
                </c:pt>
                <c:pt idx="3">
                  <c:v>626.57521053497862</c:v>
                </c:pt>
                <c:pt idx="4">
                  <c:v>646.15500504510032</c:v>
                </c:pt>
                <c:pt idx="5">
                  <c:v>666.23368677330632</c:v>
                </c:pt>
                <c:pt idx="6">
                  <c:v>686.82112095473974</c:v>
                </c:pt>
                <c:pt idx="7">
                  <c:v>707.92731224210274</c:v>
                </c:pt>
                <c:pt idx="8">
                  <c:v>729.56240589788422</c:v>
                </c:pt>
                <c:pt idx="9">
                  <c:v>751.73668899029519</c:v>
                </c:pt>
                <c:pt idx="10">
                  <c:v>774.46059159273671</c:v>
                </c:pt>
                <c:pt idx="11">
                  <c:v>797.74468798691271</c:v>
                </c:pt>
                <c:pt idx="12">
                  <c:v>821.59969786951649</c:v>
                </c:pt>
                <c:pt idx="13">
                  <c:v>846.03648756248526</c:v>
                </c:pt>
                <c:pt idx="14">
                  <c:v>871.06607122685</c:v>
                </c:pt>
                <c:pt idx="15">
                  <c:v>896.69961208013274</c:v>
                </c:pt>
                <c:pt idx="16">
                  <c:v>922.9484236173131</c:v>
                </c:pt>
                <c:pt idx="17">
                  <c:v>949.82397083531225</c:v>
                </c:pt>
                <c:pt idx="18">
                  <c:v>977.33787146106886</c:v>
                </c:pt>
                <c:pt idx="19">
                  <c:v>1005.5018971830788</c:v>
                </c:pt>
                <c:pt idx="20">
                  <c:v>1034.3279748865259</c:v>
                </c:pt>
                <c:pt idx="21">
                  <c:v>1063.8281878918649</c:v>
                </c:pt>
                <c:pt idx="22">
                  <c:v>1094.01477719696</c:v>
                </c:pt>
                <c:pt idx="23">
                  <c:v>1124.9001427226883</c:v>
                </c:pt>
                <c:pt idx="24">
                  <c:v>1156.4968445620573</c:v>
                </c:pt>
                <c:pt idx="25">
                  <c:v>1188.8176042327839</c:v>
                </c:pt>
                <c:pt idx="26">
                  <c:v>1221.8753059333724</c:v>
                </c:pt>
                <c:pt idx="27">
                  <c:v>1255.682997802634</c:v>
                </c:pt>
                <c:pt idx="28">
                  <c:v>1290.2538931826828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5C0-4E65-AFEE-4C8FA4941912}"/>
            </c:ext>
          </c:extLst>
        </c:ser>
        <c:ser>
          <c:idx val="3"/>
          <c:order val="4"/>
          <c:tx>
            <c:strRef>
              <c:f>'[1]V1 ore grade decline - Ni,Zn,Pb'!$K$15</c:f>
              <c:strCache>
                <c:ptCount val="1"/>
                <c:pt idx="0">
                  <c:v>Ni laterites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'[1]V1 ore grade decline - Ni,Zn,Pb'!$C$18:$C$46</c:f>
              <c:numCache>
                <c:formatCode>General</c:formatCode>
                <c:ptCount val="29"/>
                <c:pt idx="0">
                  <c:v>1770</c:v>
                </c:pt>
                <c:pt idx="1">
                  <c:v>1780</c:v>
                </c:pt>
                <c:pt idx="2">
                  <c:v>1790</c:v>
                </c:pt>
                <c:pt idx="3">
                  <c:v>1800</c:v>
                </c:pt>
                <c:pt idx="4">
                  <c:v>1810</c:v>
                </c:pt>
                <c:pt idx="5">
                  <c:v>1820</c:v>
                </c:pt>
                <c:pt idx="6">
                  <c:v>1830</c:v>
                </c:pt>
                <c:pt idx="7">
                  <c:v>1840</c:v>
                </c:pt>
                <c:pt idx="8">
                  <c:v>1850</c:v>
                </c:pt>
                <c:pt idx="9">
                  <c:v>1860</c:v>
                </c:pt>
                <c:pt idx="10">
                  <c:v>1870</c:v>
                </c:pt>
                <c:pt idx="11">
                  <c:v>1880</c:v>
                </c:pt>
                <c:pt idx="12">
                  <c:v>1890</c:v>
                </c:pt>
                <c:pt idx="13">
                  <c:v>1900</c:v>
                </c:pt>
                <c:pt idx="14">
                  <c:v>1910</c:v>
                </c:pt>
                <c:pt idx="15">
                  <c:v>1920</c:v>
                </c:pt>
                <c:pt idx="16">
                  <c:v>1930</c:v>
                </c:pt>
                <c:pt idx="17">
                  <c:v>1940</c:v>
                </c:pt>
                <c:pt idx="18">
                  <c:v>1950</c:v>
                </c:pt>
                <c:pt idx="19">
                  <c:v>1960</c:v>
                </c:pt>
                <c:pt idx="20">
                  <c:v>1970</c:v>
                </c:pt>
                <c:pt idx="21">
                  <c:v>1980</c:v>
                </c:pt>
                <c:pt idx="22">
                  <c:v>1990</c:v>
                </c:pt>
                <c:pt idx="23">
                  <c:v>2000</c:v>
                </c:pt>
                <c:pt idx="24">
                  <c:v>2010</c:v>
                </c:pt>
                <c:pt idx="25">
                  <c:v>2020</c:v>
                </c:pt>
                <c:pt idx="26">
                  <c:v>2030</c:v>
                </c:pt>
                <c:pt idx="27">
                  <c:v>2040</c:v>
                </c:pt>
                <c:pt idx="28">
                  <c:v>2050</c:v>
                </c:pt>
              </c:numCache>
            </c:numRef>
          </c:cat>
          <c:val>
            <c:numRef>
              <c:f>'[1]V1 ore grade decline - Ni,Zn,Pb'!$K$18:$K$46</c:f>
              <c:numCache>
                <c:formatCode>General</c:formatCode>
                <c:ptCount val="29"/>
                <c:pt idx="0">
                  <c:v>705.74289962995431</c:v>
                </c:pt>
                <c:pt idx="1">
                  <c:v>733.13062775731748</c:v>
                </c:pt>
                <c:pt idx="2">
                  <c:v>761.41876618498361</c:v>
                </c:pt>
                <c:pt idx="3">
                  <c:v>790.63163766928278</c:v>
                </c:pt>
                <c:pt idx="4">
                  <c:v>820.79408098560066</c:v>
                </c:pt>
                <c:pt idx="5">
                  <c:v>851.9314589178349</c:v>
                </c:pt>
                <c:pt idx="6">
                  <c:v>884.06966632622698</c:v>
                </c:pt>
                <c:pt idx="7">
                  <c:v>917.23513829401395</c:v>
                </c:pt>
                <c:pt idx="8">
                  <c:v>951.45485835301338</c:v>
                </c:pt>
                <c:pt idx="9">
                  <c:v>986.75636678875082</c:v>
                </c:pt>
                <c:pt idx="10">
                  <c:v>1023.1677690251968</c:v>
                </c:pt>
                <c:pt idx="11">
                  <c:v>1060.7177440896307</c:v>
                </c:pt>
                <c:pt idx="12">
                  <c:v>1099.4355531578597</c:v>
                </c:pt>
                <c:pt idx="13">
                  <c:v>1139.3510481801304</c:v>
                </c:pt>
                <c:pt idx="14">
                  <c:v>1180.4946805881066</c:v>
                </c:pt>
                <c:pt idx="15">
                  <c:v>1222.8975100831933</c:v>
                </c:pt>
                <c:pt idx="16">
                  <c:v>1266.5912135065578</c:v>
                </c:pt>
                <c:pt idx="17">
                  <c:v>1311.6080937911281</c:v>
                </c:pt>
                <c:pt idx="18">
                  <c:v>1357.9810889960124</c:v>
                </c:pt>
                <c:pt idx="19">
                  <c:v>1405.7437814234713</c:v>
                </c:pt>
                <c:pt idx="20">
                  <c:v>1454.9304068189942</c:v>
                </c:pt>
                <c:pt idx="21">
                  <c:v>1505.5758636545834</c:v>
                </c:pt>
                <c:pt idx="22">
                  <c:v>1557.7157224957582</c:v>
                </c:pt>
                <c:pt idx="23">
                  <c:v>1611.3862354524572</c:v>
                </c:pt>
                <c:pt idx="24">
                  <c:v>1666.6243457142687</c:v>
                </c:pt>
                <c:pt idx="25">
                  <c:v>1723.4676971702218</c:v>
                </c:pt>
                <c:pt idx="26">
                  <c:v>1781.9546441135542</c:v>
                </c:pt>
                <c:pt idx="27">
                  <c:v>1842.1242610316745</c:v>
                </c:pt>
                <c:pt idx="28">
                  <c:v>1904.0163524817281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5C0-4E65-AFEE-4C8FA4941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24704"/>
        <c:axId val="168088704"/>
        <c:extLst>
          <c:ext xmlns:c15="http://schemas.microsoft.com/office/drawing/2012/chart" uri="{02D57815-91ED-43cb-92C2-25804820EDAC}">
            <c15:filteredLin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'V1 ore grade decline - Ni,Zn,Pb'!#REF!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6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solidFill>
                      <a:schemeClr val="accent6">
                        <a:lumMod val="60000"/>
                      </a:schemeClr>
                    </a:solidFill>
                    <a:ln w="6350" cap="flat" cmpd="sng" algn="ctr">
                      <a:solidFill>
                        <a:schemeClr val="accent6">
                          <a:lumMod val="6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'[1]V1 ore grade decline - Ni,Zn,Pb'!$C$18:$C$46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1770</c:v>
                      </c:pt>
                      <c:pt idx="1">
                        <c:v>1780</c:v>
                      </c:pt>
                      <c:pt idx="2">
                        <c:v>1790</c:v>
                      </c:pt>
                      <c:pt idx="3">
                        <c:v>1800</c:v>
                      </c:pt>
                      <c:pt idx="4">
                        <c:v>1810</c:v>
                      </c:pt>
                      <c:pt idx="5">
                        <c:v>1820</c:v>
                      </c:pt>
                      <c:pt idx="6">
                        <c:v>1830</c:v>
                      </c:pt>
                      <c:pt idx="7">
                        <c:v>1840</c:v>
                      </c:pt>
                      <c:pt idx="8">
                        <c:v>1850</c:v>
                      </c:pt>
                      <c:pt idx="9">
                        <c:v>1860</c:v>
                      </c:pt>
                      <c:pt idx="10">
                        <c:v>1870</c:v>
                      </c:pt>
                      <c:pt idx="11">
                        <c:v>1880</c:v>
                      </c:pt>
                      <c:pt idx="12">
                        <c:v>1890</c:v>
                      </c:pt>
                      <c:pt idx="13">
                        <c:v>1900</c:v>
                      </c:pt>
                      <c:pt idx="14">
                        <c:v>1910</c:v>
                      </c:pt>
                      <c:pt idx="15">
                        <c:v>1920</c:v>
                      </c:pt>
                      <c:pt idx="16">
                        <c:v>1930</c:v>
                      </c:pt>
                      <c:pt idx="17">
                        <c:v>1940</c:v>
                      </c:pt>
                      <c:pt idx="18">
                        <c:v>1950</c:v>
                      </c:pt>
                      <c:pt idx="19">
                        <c:v>1960</c:v>
                      </c:pt>
                      <c:pt idx="20">
                        <c:v>1970</c:v>
                      </c:pt>
                      <c:pt idx="21">
                        <c:v>1980</c:v>
                      </c:pt>
                      <c:pt idx="22">
                        <c:v>1990</c:v>
                      </c:pt>
                      <c:pt idx="23">
                        <c:v>2000</c:v>
                      </c:pt>
                      <c:pt idx="24">
                        <c:v>2010</c:v>
                      </c:pt>
                      <c:pt idx="25">
                        <c:v>2020</c:v>
                      </c:pt>
                      <c:pt idx="26">
                        <c:v>2030</c:v>
                      </c:pt>
                      <c:pt idx="27">
                        <c:v>2040</c:v>
                      </c:pt>
                      <c:pt idx="28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'V1 ore grade decline - Ni,Zn,Pb'!#REF!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5C0-4E65-AFEE-4C8FA4941912}"/>
                  </c:ext>
                </c:extLst>
              </c15:ser>
            </c15:filteredLineSeries>
          </c:ext>
        </c:extLst>
      </c:lineChart>
      <c:catAx>
        <c:axId val="16802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88704"/>
        <c:crosses val="autoZero"/>
        <c:auto val="1"/>
        <c:lblAlgn val="ctr"/>
        <c:lblOffset val="100"/>
        <c:noMultiLvlLbl val="0"/>
      </c:catAx>
      <c:valAx>
        <c:axId val="1680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Energy requirement in MJ /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4704"/>
        <c:crosses val="autoZero"/>
        <c:crossBetween val="between"/>
        <c:minorUnit val="10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Modelling Factors for 2010 - 2050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64582791150002"/>
          <c:y val="0.29398841458068198"/>
          <c:w val="0.75693888672559084"/>
          <c:h val="0.62445147898882858"/>
        </c:manualLayout>
      </c:layout>
      <c:lineChart>
        <c:grouping val="standard"/>
        <c:varyColors val="0"/>
        <c:ser>
          <c:idx val="0"/>
          <c:order val="0"/>
          <c:tx>
            <c:strRef>
              <c:f>'[3]E(G) of 6 EIregions'!$AD$16</c:f>
              <c:strCache>
                <c:ptCount val="1"/>
                <c:pt idx="0">
                  <c:v>RLA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'[3]E(G) of 6 EIregions'!$AC$17:$AC$74</c15:sqref>
                  </c15:fullRef>
                </c:ext>
              </c:extLst>
              <c:f>('[3]E(G) of 6 EIregions'!$AC$34,'[3]E(G) of 6 EIregions'!$AC$39,'[3]E(G) of 6 EIregions'!$AC$44,'[3]E(G) of 6 EIregions'!$AC$49,'[3]E(G) of 6 EIregions'!$AC$54,'[3]E(G) of 6 EIregions'!$AC$59,'[3]E(G) of 6 EIregions'!$AC$64,'[3]E(G) of 6 EIregions'!$AC$69,'[3]E(G) of 6 EIregions'!$AC$74)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'[3]E(G) of 6 EIregions'!$AD$17:$AD$74</c15:sqref>
                  </c15:fullRef>
                </c:ext>
              </c:extLst>
              <c:f>('[3]E(G) of 6 EIregions'!$AD$34,'[3]E(G) of 6 EIregions'!$AD$39,'[3]E(G) of 6 EIregions'!$AD$44,'[3]E(G) of 6 EIregions'!$AD$49,'[3]E(G) of 6 EIregions'!$AD$54,'[3]E(G) of 6 EIregions'!$AD$59,'[3]E(G) of 6 EIregions'!$AD$64,'[3]E(G) of 6 EIregions'!$AD$69,'[3]E(G) of 6 EIregions'!$AD$74)</c:f>
              <c:numCache>
                <c:formatCode>General</c:formatCode>
                <c:ptCount val="9"/>
                <c:pt idx="0">
                  <c:v>0.69538413273718347</c:v>
                </c:pt>
                <c:pt idx="1">
                  <c:v>0.7003040405624561</c:v>
                </c:pt>
                <c:pt idx="2">
                  <c:v>0.68448823176810425</c:v>
                </c:pt>
                <c:pt idx="3">
                  <c:v>0.68021796127044565</c:v>
                </c:pt>
                <c:pt idx="4">
                  <c:v>0.68021804981560519</c:v>
                </c:pt>
                <c:pt idx="5">
                  <c:v>0.67805227345980768</c:v>
                </c:pt>
                <c:pt idx="6">
                  <c:v>0.668899402543227</c:v>
                </c:pt>
                <c:pt idx="7">
                  <c:v>0.66395555979430265</c:v>
                </c:pt>
                <c:pt idx="8">
                  <c:v>0.66263184734558389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D-4895-B632-67240C56F72A}"/>
            </c:ext>
          </c:extLst>
        </c:ser>
        <c:ser>
          <c:idx val="1"/>
          <c:order val="1"/>
          <c:tx>
            <c:strRef>
              <c:f>'[3]E(G) of 6 EIregions'!$AE$16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'[3]E(G) of 6 EIregions'!$AC$17:$AC$74</c15:sqref>
                  </c15:fullRef>
                </c:ext>
              </c:extLst>
              <c:f>('[3]E(G) of 6 EIregions'!$AC$34,'[3]E(G) of 6 EIregions'!$AC$39,'[3]E(G) of 6 EIregions'!$AC$44,'[3]E(G) of 6 EIregions'!$AC$49,'[3]E(G) of 6 EIregions'!$AC$54,'[3]E(G) of 6 EIregions'!$AC$59,'[3]E(G) of 6 EIregions'!$AC$64,'[3]E(G) of 6 EIregions'!$AC$69,'[3]E(G) of 6 EIregions'!$AC$74)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'[3]E(G) of 6 EIregions'!$AE$17:$AE$74</c15:sqref>
                  </c15:fullRef>
                </c:ext>
              </c:extLst>
              <c:f>('[3]E(G) of 6 EIregions'!$AE$34,'[3]E(G) of 6 EIregions'!$AE$39,'[3]E(G) of 6 EIregions'!$AE$44,'[3]E(G) of 6 EIregions'!$AE$49,'[3]E(G) of 6 EIregions'!$AE$54,'[3]E(G) of 6 EIregions'!$AE$59,'[3]E(G) of 6 EIregions'!$AE$64,'[3]E(G) of 6 EIregions'!$AE$69,'[3]E(G) of 6 EIregions'!$AE$74)</c:f>
              <c:numCache>
                <c:formatCode>General</c:formatCode>
                <c:ptCount val="9"/>
                <c:pt idx="0">
                  <c:v>0.89797055802083514</c:v>
                </c:pt>
                <c:pt idx="1">
                  <c:v>0.90974783315363428</c:v>
                </c:pt>
                <c:pt idx="2">
                  <c:v>0.91862490729377277</c:v>
                </c:pt>
                <c:pt idx="3">
                  <c:v>0.9132964979182</c:v>
                </c:pt>
                <c:pt idx="4">
                  <c:v>0.9099956209890625</c:v>
                </c:pt>
                <c:pt idx="5">
                  <c:v>0.90079098058252904</c:v>
                </c:pt>
                <c:pt idx="6">
                  <c:v>0.74652874187313645</c:v>
                </c:pt>
                <c:pt idx="7">
                  <c:v>0.7636672417617133</c:v>
                </c:pt>
                <c:pt idx="8">
                  <c:v>0.75881562559074678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D-4895-B632-67240C56F72A}"/>
            </c:ext>
          </c:extLst>
        </c:ser>
        <c:ser>
          <c:idx val="2"/>
          <c:order val="2"/>
          <c:tx>
            <c:strRef>
              <c:f>'[3]E(G) of 6 EIregions'!$AF$16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'[3]E(G) of 6 EIregions'!$AC$17:$AC$74</c15:sqref>
                  </c15:fullRef>
                </c:ext>
              </c:extLst>
              <c:f>('[3]E(G) of 6 EIregions'!$AC$34,'[3]E(G) of 6 EIregions'!$AC$39,'[3]E(G) of 6 EIregions'!$AC$44,'[3]E(G) of 6 EIregions'!$AC$49,'[3]E(G) of 6 EIregions'!$AC$54,'[3]E(G) of 6 EIregions'!$AC$59,'[3]E(G) of 6 EIregions'!$AC$64,'[3]E(G) of 6 EIregions'!$AC$69,'[3]E(G) of 6 EIregions'!$AC$74)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'[3]E(G) of 6 EIregions'!$AF$17:$AF$74</c15:sqref>
                  </c15:fullRef>
                </c:ext>
              </c:extLst>
              <c:f>('[3]E(G) of 6 EIregions'!$AF$34,'[3]E(G) of 6 EIregions'!$AF$39,'[3]E(G) of 6 EIregions'!$AF$44,'[3]E(G) of 6 EIregions'!$AF$49,'[3]E(G) of 6 EIregions'!$AF$54,'[3]E(G) of 6 EIregions'!$AF$59,'[3]E(G) of 6 EIregions'!$AF$64,'[3]E(G) of 6 EIregions'!$AF$69,'[3]E(G) of 6 EIregions'!$AF$74)</c:f>
              <c:numCache>
                <c:formatCode>General</c:formatCode>
                <c:ptCount val="9"/>
                <c:pt idx="0">
                  <c:v>1.9519396473508757</c:v>
                </c:pt>
                <c:pt idx="1">
                  <c:v>1.8680732799366735</c:v>
                </c:pt>
                <c:pt idx="2">
                  <c:v>1.7435336519337179</c:v>
                </c:pt>
                <c:pt idx="3">
                  <c:v>1.6856425680069158</c:v>
                </c:pt>
                <c:pt idx="4">
                  <c:v>1.6129832340738839</c:v>
                </c:pt>
                <c:pt idx="5">
                  <c:v>1.5035608969393397</c:v>
                </c:pt>
                <c:pt idx="6">
                  <c:v>1.4594198075731148</c:v>
                </c:pt>
                <c:pt idx="7">
                  <c:v>1.2473153372947339</c:v>
                </c:pt>
                <c:pt idx="8">
                  <c:v>1.0698134032228857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D-4895-B632-67240C56F72A}"/>
            </c:ext>
          </c:extLst>
        </c:ser>
        <c:ser>
          <c:idx val="3"/>
          <c:order val="3"/>
          <c:tx>
            <c:strRef>
              <c:f>'[3]E(G) of 6 EIregions'!$AG$16</c:f>
              <c:strCache>
                <c:ptCount val="1"/>
                <c:pt idx="0">
                  <c:v>RNA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'[3]E(G) of 6 EIregions'!$AC$17:$AC$74</c15:sqref>
                  </c15:fullRef>
                </c:ext>
              </c:extLst>
              <c:f>('[3]E(G) of 6 EIregions'!$AC$34,'[3]E(G) of 6 EIregions'!$AC$39,'[3]E(G) of 6 EIregions'!$AC$44,'[3]E(G) of 6 EIregions'!$AC$49,'[3]E(G) of 6 EIregions'!$AC$54,'[3]E(G) of 6 EIregions'!$AC$59,'[3]E(G) of 6 EIregions'!$AC$64,'[3]E(G) of 6 EIregions'!$AC$69,'[3]E(G) of 6 EIregions'!$AC$74)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'[3]E(G) of 6 EIregions'!$AG$17:$AG$74</c15:sqref>
                  </c15:fullRef>
                </c:ext>
              </c:extLst>
              <c:f>('[3]E(G) of 6 EIregions'!$AG$34,'[3]E(G) of 6 EIregions'!$AG$39,'[3]E(G) of 6 EIregions'!$AG$44,'[3]E(G) of 6 EIregions'!$AG$49,'[3]E(G) of 6 EIregions'!$AG$54,'[3]E(G) of 6 EIregions'!$AG$59,'[3]E(G) of 6 EIregions'!$AG$64,'[3]E(G) of 6 EIregions'!$AG$69,'[3]E(G) of 6 EIregions'!$AG$74)</c:f>
              <c:numCache>
                <c:formatCode>General</c:formatCode>
                <c:ptCount val="9"/>
                <c:pt idx="0">
                  <c:v>1.5732217307518079</c:v>
                </c:pt>
                <c:pt idx="1">
                  <c:v>1.5385207021694614</c:v>
                </c:pt>
                <c:pt idx="2">
                  <c:v>1.5069807836827904</c:v>
                </c:pt>
                <c:pt idx="3">
                  <c:v>1.4926698899251984</c:v>
                </c:pt>
                <c:pt idx="4">
                  <c:v>1.4823893167418081</c:v>
                </c:pt>
                <c:pt idx="5">
                  <c:v>1.4761761583576509</c:v>
                </c:pt>
                <c:pt idx="6">
                  <c:v>1.0986422834649467</c:v>
                </c:pt>
                <c:pt idx="7">
                  <c:v>0.97825673138554914</c:v>
                </c:pt>
                <c:pt idx="8">
                  <c:v>1.0022698635262837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D-4895-B632-67240C56F72A}"/>
            </c:ext>
          </c:extLst>
        </c:ser>
        <c:ser>
          <c:idx val="4"/>
          <c:order val="4"/>
          <c:tx>
            <c:strRef>
              <c:f>'[3]E(G) of 6 EIregions'!$AH$16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'[3]E(G) of 6 EIregions'!$AC$17:$AC$74</c15:sqref>
                  </c15:fullRef>
                </c:ext>
              </c:extLst>
              <c:f>('[3]E(G) of 6 EIregions'!$AC$34,'[3]E(G) of 6 EIregions'!$AC$39,'[3]E(G) of 6 EIregions'!$AC$44,'[3]E(G) of 6 EIregions'!$AC$49,'[3]E(G) of 6 EIregions'!$AC$54,'[3]E(G) of 6 EIregions'!$AC$59,'[3]E(G) of 6 EIregions'!$AC$64,'[3]E(G) of 6 EIregions'!$AC$69,'[3]E(G) of 6 EIregions'!$AC$74)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'[3]E(G) of 6 EIregions'!$AH$17:$AH$74</c15:sqref>
                  </c15:fullRef>
                </c:ext>
              </c:extLst>
              <c:f>('[3]E(G) of 6 EIregions'!$AH$34,'[3]E(G) of 6 EIregions'!$AH$39,'[3]E(G) of 6 EIregions'!$AH$44,'[3]E(G) of 6 EIregions'!$AH$49,'[3]E(G) of 6 EIregions'!$AH$54,'[3]E(G) of 6 EIregions'!$AH$59,'[3]E(G) of 6 EIregions'!$AH$64,'[3]E(G) of 6 EIregions'!$AH$69,'[3]E(G) of 6 EIregions'!$AH$74)</c:f>
              <c:numCache>
                <c:formatCode>General</c:formatCode>
                <c:ptCount val="9"/>
                <c:pt idx="0">
                  <c:v>0.96319838071489128</c:v>
                </c:pt>
                <c:pt idx="1">
                  <c:v>0.96319838071489128</c:v>
                </c:pt>
                <c:pt idx="2">
                  <c:v>0.96319838071489128</c:v>
                </c:pt>
                <c:pt idx="3">
                  <c:v>0.69583564986868818</c:v>
                </c:pt>
                <c:pt idx="4">
                  <c:v>0.69583564986868818</c:v>
                </c:pt>
                <c:pt idx="5">
                  <c:v>0.69583564986868818</c:v>
                </c:pt>
                <c:pt idx="6">
                  <c:v>0.69583564986868818</c:v>
                </c:pt>
                <c:pt idx="7">
                  <c:v>0.69583564986868818</c:v>
                </c:pt>
                <c:pt idx="8">
                  <c:v>0.69583564986868818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FD-4895-B632-67240C56F72A}"/>
            </c:ext>
          </c:extLst>
        </c:ser>
        <c:ser>
          <c:idx val="5"/>
          <c:order val="5"/>
          <c:tx>
            <c:strRef>
              <c:f>'[3]E(G) of 6 EIregions'!$AI$16</c:f>
              <c:strCache>
                <c:ptCount val="1"/>
                <c:pt idx="0">
                  <c:v>RER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'[3]E(G) of 6 EIregions'!$AC$17:$AC$74</c15:sqref>
                  </c15:fullRef>
                </c:ext>
              </c:extLst>
              <c:f>('[3]E(G) of 6 EIregions'!$AC$34,'[3]E(G) of 6 EIregions'!$AC$39,'[3]E(G) of 6 EIregions'!$AC$44,'[3]E(G) of 6 EIregions'!$AC$49,'[3]E(G) of 6 EIregions'!$AC$54,'[3]E(G) of 6 EIregions'!$AC$59,'[3]E(G) of 6 EIregions'!$AC$64,'[3]E(G) of 6 EIregions'!$AC$69,'[3]E(G) of 6 EIregions'!$AC$74)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'[3]E(G) of 6 EIregions'!$AI$17:$AI$74</c15:sqref>
                  </c15:fullRef>
                </c:ext>
              </c:extLst>
              <c:f>('[3]E(G) of 6 EIregions'!$AI$34,'[3]E(G) of 6 EIregions'!$AI$39,'[3]E(G) of 6 EIregions'!$AI$44,'[3]E(G) of 6 EIregions'!$AI$49,'[3]E(G) of 6 EIregions'!$AI$54,'[3]E(G) of 6 EIregions'!$AI$59,'[3]E(G) of 6 EIregions'!$AI$64,'[3]E(G) of 6 EIregions'!$AI$69,'[3]E(G) of 6 EIregions'!$AI$74)</c:f>
              <c:numCache>
                <c:formatCode>General</c:formatCode>
                <c:ptCount val="9"/>
                <c:pt idx="0">
                  <c:v>1.0745781322685171</c:v>
                </c:pt>
                <c:pt idx="1">
                  <c:v>1.1866653649791656</c:v>
                </c:pt>
                <c:pt idx="2">
                  <c:v>1.2210330369205236</c:v>
                </c:pt>
                <c:pt idx="3">
                  <c:v>1.1978610129221412</c:v>
                </c:pt>
                <c:pt idx="4">
                  <c:v>1.1899476471556765</c:v>
                </c:pt>
                <c:pt idx="5">
                  <c:v>1.1794642931242107</c:v>
                </c:pt>
                <c:pt idx="6">
                  <c:v>1.1575432149256248</c:v>
                </c:pt>
                <c:pt idx="7">
                  <c:v>1.084523106320848</c:v>
                </c:pt>
                <c:pt idx="8">
                  <c:v>1.0338881376029514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FD-4895-B632-67240C56F72A}"/>
            </c:ext>
          </c:extLst>
        </c:ser>
        <c:ser>
          <c:idx val="6"/>
          <c:order val="6"/>
          <c:tx>
            <c:v>Global averages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'[3]E(G) of 6 EIregions'!$AC$17:$AC$74</c15:sqref>
                  </c15:fullRef>
                </c:ext>
              </c:extLst>
              <c:f>('[3]E(G) of 6 EIregions'!$AC$34,'[3]E(G) of 6 EIregions'!$AC$39,'[3]E(G) of 6 EIregions'!$AC$44,'[3]E(G) of 6 EIregions'!$AC$49,'[3]E(G) of 6 EIregions'!$AC$54,'[3]E(G) of 6 EIregions'!$AC$59,'[3]E(G) of 6 EIregions'!$AC$64,'[3]E(G) of 6 EIregions'!$AC$69,'[3]E(G) of 6 EIregions'!$AC$74)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'[3]E(G) of 6 EIregions'!$AJ$17:$AJ$74</c15:sqref>
                  </c15:fullRef>
                </c:ext>
              </c:extLst>
              <c:f>('[3]E(G) of 6 EIregions'!$AJ$34,'[3]E(G) of 6 EIregions'!$AJ$39,'[3]E(G) of 6 EIregions'!$AJ$44,'[3]E(G) of 6 EIregions'!$AJ$49,'[3]E(G) of 6 EIregions'!$AJ$54,'[3]E(G) of 6 EIregions'!$AJ$59,'[3]E(G) of 6 EIregions'!$AJ$64,'[3]E(G) of 6 EIregions'!$AJ$69,'[3]E(G) of 6 EIregions'!$AJ$74)</c:f>
              <c:numCache>
                <c:formatCode>General</c:formatCode>
                <c:ptCount val="9"/>
                <c:pt idx="0">
                  <c:v>0.96626467601892485</c:v>
                </c:pt>
                <c:pt idx="1">
                  <c:v>0.985372426152898</c:v>
                </c:pt>
                <c:pt idx="2">
                  <c:v>0.97561843421803385</c:v>
                </c:pt>
                <c:pt idx="3">
                  <c:v>0.94878391131268836</c:v>
                </c:pt>
                <c:pt idx="4">
                  <c:v>0.93894869899184152</c:v>
                </c:pt>
                <c:pt idx="5">
                  <c:v>0.90545700778647698</c:v>
                </c:pt>
                <c:pt idx="6">
                  <c:v>0.83124003150824444</c:v>
                </c:pt>
                <c:pt idx="7">
                  <c:v>0.79884594839280687</c:v>
                </c:pt>
                <c:pt idx="8">
                  <c:v>0.77890688779210271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FD-4895-B632-67240C56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726848"/>
        <c:axId val="229733120"/>
      </c:lineChart>
      <c:catAx>
        <c:axId val="22972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33120"/>
        <c:crosses val="autoZero"/>
        <c:auto val="1"/>
        <c:lblAlgn val="ctr"/>
        <c:lblOffset val="100"/>
        <c:noMultiLvlLbl val="0"/>
      </c:catAx>
      <c:valAx>
        <c:axId val="2297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Modelling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2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53595433723833"/>
          <c:y val="0.27540892637314135"/>
          <c:w val="0.52420281928809465"/>
          <c:h val="0.14878875596469246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Energy consumption per region in MJ/kg of concentrated Cu with 1994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9036180475786"/>
          <c:y val="0.2686102381690128"/>
          <c:w val="0.56137129859475643"/>
          <c:h val="0.448659150272186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'[3]E(G) of 6 EIregions'!$B$17</c:f>
              <c:strCache>
                <c:ptCount val="1"/>
                <c:pt idx="0">
                  <c:v>RLA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'[3]E(G) of 6 EIregions'!$A$18:$A$74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'[3]E(G) of 6 EIregions'!$B$18:$B$74</c:f>
              <c:numCache>
                <c:formatCode>General</c:formatCode>
                <c:ptCount val="57"/>
                <c:pt idx="0">
                  <c:v>150.71661580026998</c:v>
                </c:pt>
                <c:pt idx="16">
                  <c:v>216.73864660531805</c:v>
                </c:pt>
                <c:pt idx="17">
                  <c:v>217.00795645630464</c:v>
                </c:pt>
                <c:pt idx="18">
                  <c:v>216.61678069975028</c:v>
                </c:pt>
                <c:pt idx="19">
                  <c:v>216.28864193389489</c:v>
                </c:pt>
                <c:pt idx="20">
                  <c:v>215.88403246942985</c:v>
                </c:pt>
                <c:pt idx="21">
                  <c:v>215.21597344950408</c:v>
                </c:pt>
                <c:pt idx="22">
                  <c:v>214.60957274309354</c:v>
                </c:pt>
                <c:pt idx="23">
                  <c:v>213.98333694721197</c:v>
                </c:pt>
                <c:pt idx="24">
                  <c:v>213.57930258453845</c:v>
                </c:pt>
                <c:pt idx="25">
                  <c:v>217.13739863328277</c:v>
                </c:pt>
                <c:pt idx="26">
                  <c:v>220.18876118724978</c:v>
                </c:pt>
                <c:pt idx="27">
                  <c:v>220.2735359365754</c:v>
                </c:pt>
                <c:pt idx="28">
                  <c:v>220.33866222388474</c:v>
                </c:pt>
                <c:pt idx="29">
                  <c:v>220.48732835453953</c:v>
                </c:pt>
                <c:pt idx="30">
                  <c:v>221.48101094365603</c:v>
                </c:pt>
                <c:pt idx="31">
                  <c:v>221.57106160321905</c:v>
                </c:pt>
                <c:pt idx="32">
                  <c:v>221.62520546737511</c:v>
                </c:pt>
                <c:pt idx="33">
                  <c:v>221.59258891921542</c:v>
                </c:pt>
                <c:pt idx="34">
                  <c:v>221.60121486808617</c:v>
                </c:pt>
                <c:pt idx="35">
                  <c:v>221.54813138049218</c:v>
                </c:pt>
                <c:pt idx="36">
                  <c:v>221.5710327609309</c:v>
                </c:pt>
                <c:pt idx="37">
                  <c:v>221.68492090038202</c:v>
                </c:pt>
                <c:pt idx="38">
                  <c:v>221.79598793758038</c:v>
                </c:pt>
                <c:pt idx="39">
                  <c:v>221.96839188515011</c:v>
                </c:pt>
                <c:pt idx="40">
                  <c:v>222.13434263835282</c:v>
                </c:pt>
                <c:pt idx="41">
                  <c:v>222.27875593017075</c:v>
                </c:pt>
                <c:pt idx="42">
                  <c:v>222.40490958950016</c:v>
                </c:pt>
                <c:pt idx="43">
                  <c:v>222.99417762348111</c:v>
                </c:pt>
                <c:pt idx="44">
                  <c:v>223.10049615949882</c:v>
                </c:pt>
                <c:pt idx="45">
                  <c:v>225.09302305572166</c:v>
                </c:pt>
                <c:pt idx="46">
                  <c:v>225.32030261535488</c:v>
                </c:pt>
                <c:pt idx="47">
                  <c:v>225.56420568707895</c:v>
                </c:pt>
                <c:pt idx="48">
                  <c:v>225.79310840602579</c:v>
                </c:pt>
                <c:pt idx="49">
                  <c:v>225.84906519079769</c:v>
                </c:pt>
                <c:pt idx="50">
                  <c:v>227.01221089122564</c:v>
                </c:pt>
                <c:pt idx="51">
                  <c:v>226.99804765090434</c:v>
                </c:pt>
                <c:pt idx="52">
                  <c:v>227.04269295992174</c:v>
                </c:pt>
                <c:pt idx="53">
                  <c:v>227.23011816623793</c:v>
                </c:pt>
                <c:pt idx="54">
                  <c:v>227.66167870053891</c:v>
                </c:pt>
                <c:pt idx="55">
                  <c:v>227.56107628627393</c:v>
                </c:pt>
                <c:pt idx="56">
                  <c:v>227.45151233527477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A-464E-A2AA-5D968D40C983}"/>
            </c:ext>
          </c:extLst>
        </c:ser>
        <c:ser>
          <c:idx val="1"/>
          <c:order val="1"/>
          <c:tx>
            <c:strRef>
              <c:f>'[3]E(G) of 6 EIregions'!$C$17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'[3]E(G) of 6 EIregions'!$A$18:$A$74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'[3]E(G) of 6 EIregions'!$C$18:$C$74</c:f>
              <c:numCache>
                <c:formatCode>General</c:formatCode>
                <c:ptCount val="57"/>
                <c:pt idx="0">
                  <c:v>155.21308429550726</c:v>
                </c:pt>
                <c:pt idx="16">
                  <c:v>172.84874532813572</c:v>
                </c:pt>
                <c:pt idx="17">
                  <c:v>172.14434015003465</c:v>
                </c:pt>
                <c:pt idx="18">
                  <c:v>172.18764791199206</c:v>
                </c:pt>
                <c:pt idx="19">
                  <c:v>171.72194653156191</c:v>
                </c:pt>
                <c:pt idx="20">
                  <c:v>171.2326781718738</c:v>
                </c:pt>
                <c:pt idx="21">
                  <c:v>170.61110632983014</c:v>
                </c:pt>
                <c:pt idx="22">
                  <c:v>170.19527944157269</c:v>
                </c:pt>
                <c:pt idx="23">
                  <c:v>169.72928533537947</c:v>
                </c:pt>
                <c:pt idx="24">
                  <c:v>169.26253993819361</c:v>
                </c:pt>
                <c:pt idx="25">
                  <c:v>168.98904139412565</c:v>
                </c:pt>
                <c:pt idx="26">
                  <c:v>168.96241661110403</c:v>
                </c:pt>
                <c:pt idx="27">
                  <c:v>169.24379291005533</c:v>
                </c:pt>
                <c:pt idx="28">
                  <c:v>169.31489009000171</c:v>
                </c:pt>
                <c:pt idx="29">
                  <c:v>169.53638248421763</c:v>
                </c:pt>
                <c:pt idx="30">
                  <c:v>169.4820014489141</c:v>
                </c:pt>
                <c:pt idx="31">
                  <c:v>169.94818730752323</c:v>
                </c:pt>
                <c:pt idx="32">
                  <c:v>169.95398607755712</c:v>
                </c:pt>
                <c:pt idx="33">
                  <c:v>169.92280514191793</c:v>
                </c:pt>
                <c:pt idx="34">
                  <c:v>170.11672965236059</c:v>
                </c:pt>
                <c:pt idx="35">
                  <c:v>170.35452840681052</c:v>
                </c:pt>
                <c:pt idx="36">
                  <c:v>170.56464967030078</c:v>
                </c:pt>
                <c:pt idx="37">
                  <c:v>170.72839515710558</c:v>
                </c:pt>
                <c:pt idx="38">
                  <c:v>170.80530034010306</c:v>
                </c:pt>
                <c:pt idx="39">
                  <c:v>171.05137400544834</c:v>
                </c:pt>
                <c:pt idx="40">
                  <c:v>171.56051715532007</c:v>
                </c:pt>
                <c:pt idx="41">
                  <c:v>172.30754707949353</c:v>
                </c:pt>
                <c:pt idx="42">
                  <c:v>173.03204535365293</c:v>
                </c:pt>
                <c:pt idx="43">
                  <c:v>173.73107651756283</c:v>
                </c:pt>
                <c:pt idx="44">
                  <c:v>209.60071981149761</c:v>
                </c:pt>
                <c:pt idx="45">
                  <c:v>208.85402045407412</c:v>
                </c:pt>
                <c:pt idx="46">
                  <c:v>207.91307231662333</c:v>
                </c:pt>
                <c:pt idx="47">
                  <c:v>206.83326787820317</c:v>
                </c:pt>
                <c:pt idx="48">
                  <c:v>205.82420859460345</c:v>
                </c:pt>
                <c:pt idx="49">
                  <c:v>204.89193871030994</c:v>
                </c:pt>
                <c:pt idx="50">
                  <c:v>204.00832909388532</c:v>
                </c:pt>
                <c:pt idx="51">
                  <c:v>203.24701101155563</c:v>
                </c:pt>
                <c:pt idx="52">
                  <c:v>202.29895106081491</c:v>
                </c:pt>
                <c:pt idx="53">
                  <c:v>201.45189833609908</c:v>
                </c:pt>
                <c:pt idx="54">
                  <c:v>200.76338708458297</c:v>
                </c:pt>
                <c:pt idx="55">
                  <c:v>200.24787388855333</c:v>
                </c:pt>
                <c:pt idx="56">
                  <c:v>204.54650518651627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A-464E-A2AA-5D968D40C983}"/>
            </c:ext>
          </c:extLst>
        </c:ser>
        <c:ser>
          <c:idx val="2"/>
          <c:order val="2"/>
          <c:tx>
            <c:strRef>
              <c:f>'[3]E(G) of 6 EIregions'!$D$17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'[3]E(G) of 6 EIregions'!$A$18:$A$74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'[3]E(G) of 6 EIregions'!$D$18:$D$74</c:f>
              <c:numCache>
                <c:formatCode>General</c:formatCode>
                <c:ptCount val="57"/>
                <c:pt idx="0">
                  <c:v>199.35982155924759</c:v>
                </c:pt>
                <c:pt idx="16">
                  <c:v>102.13421394960332</c:v>
                </c:pt>
                <c:pt idx="17">
                  <c:v>103.07842815021182</c:v>
                </c:pt>
                <c:pt idx="18">
                  <c:v>104.23277655995919</c:v>
                </c:pt>
                <c:pt idx="19">
                  <c:v>105.02795740722898</c:v>
                </c:pt>
                <c:pt idx="20">
                  <c:v>105.92591786880239</c:v>
                </c:pt>
                <c:pt idx="21">
                  <c:v>106.7194867034369</c:v>
                </c:pt>
                <c:pt idx="22">
                  <c:v>116.63604006055945</c:v>
                </c:pt>
                <c:pt idx="23">
                  <c:v>116.22970457082528</c:v>
                </c:pt>
                <c:pt idx="24">
                  <c:v>115.73300637203064</c:v>
                </c:pt>
                <c:pt idx="25">
                  <c:v>115.02929747203125</c:v>
                </c:pt>
                <c:pt idx="26">
                  <c:v>114.34239960791216</c:v>
                </c:pt>
                <c:pt idx="27">
                  <c:v>113.84556769281573</c:v>
                </c:pt>
                <c:pt idx="28">
                  <c:v>113.48786289157505</c:v>
                </c:pt>
                <c:pt idx="29">
                  <c:v>119.69858341793474</c:v>
                </c:pt>
                <c:pt idx="30">
                  <c:v>118.95382824038106</c:v>
                </c:pt>
                <c:pt idx="31">
                  <c:v>118.26933262308886</c:v>
                </c:pt>
                <c:pt idx="32">
                  <c:v>117.59590963772681</c:v>
                </c:pt>
                <c:pt idx="33">
                  <c:v>117.0442151978549</c:v>
                </c:pt>
                <c:pt idx="34">
                  <c:v>115.95151185358871</c:v>
                </c:pt>
                <c:pt idx="35">
                  <c:v>114.86046340821589</c:v>
                </c:pt>
                <c:pt idx="36">
                  <c:v>123.59695832406635</c:v>
                </c:pt>
                <c:pt idx="37">
                  <c:v>134.53464242899713</c:v>
                </c:pt>
                <c:pt idx="38">
                  <c:v>134.07066821870706</c:v>
                </c:pt>
                <c:pt idx="39">
                  <c:v>133.48741219301533</c:v>
                </c:pt>
                <c:pt idx="40">
                  <c:v>133.15114360789389</c:v>
                </c:pt>
                <c:pt idx="41">
                  <c:v>132.59178392113415</c:v>
                </c:pt>
                <c:pt idx="42">
                  <c:v>135.87105999402436</c:v>
                </c:pt>
                <c:pt idx="43">
                  <c:v>134.99846378763166</c:v>
                </c:pt>
                <c:pt idx="44">
                  <c:v>138.09290219460769</c:v>
                </c:pt>
                <c:pt idx="45">
                  <c:v>137.27801123756652</c:v>
                </c:pt>
                <c:pt idx="46">
                  <c:v>136.60210758052216</c:v>
                </c:pt>
                <c:pt idx="47">
                  <c:v>136.94703134070562</c:v>
                </c:pt>
                <c:pt idx="48">
                  <c:v>138.86252349456151</c:v>
                </c:pt>
                <c:pt idx="49">
                  <c:v>146.55914579493387</c:v>
                </c:pt>
                <c:pt idx="50">
                  <c:v>150.23227000110327</c:v>
                </c:pt>
                <c:pt idx="51">
                  <c:v>159.83113138946351</c:v>
                </c:pt>
                <c:pt idx="52">
                  <c:v>164.97096189309627</c:v>
                </c:pt>
                <c:pt idx="53">
                  <c:v>169.92254015408659</c:v>
                </c:pt>
                <c:pt idx="54">
                  <c:v>175.19660624867532</c:v>
                </c:pt>
                <c:pt idx="55">
                  <c:v>180.53764844137774</c:v>
                </c:pt>
                <c:pt idx="56">
                  <c:v>186.35008774302378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8A-464E-A2AA-5D968D40C983}"/>
            </c:ext>
          </c:extLst>
        </c:ser>
        <c:ser>
          <c:idx val="3"/>
          <c:order val="3"/>
          <c:tx>
            <c:strRef>
              <c:f>'[3]E(G) of 6 EIregions'!$E$17</c:f>
              <c:strCache>
                <c:ptCount val="1"/>
                <c:pt idx="0">
                  <c:v>RNA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'[3]E(G) of 6 EIregions'!$A$18:$A$74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'[3]E(G) of 6 EIregions'!$E$18:$E$74</c:f>
              <c:numCache>
                <c:formatCode>General</c:formatCode>
                <c:ptCount val="57"/>
                <c:pt idx="0">
                  <c:v>237.57343211349189</c:v>
                </c:pt>
                <c:pt idx="16">
                  <c:v>151.01077455875264</c:v>
                </c:pt>
                <c:pt idx="17">
                  <c:v>151.60229595489912</c:v>
                </c:pt>
                <c:pt idx="18">
                  <c:v>152.27211950584291</c:v>
                </c:pt>
                <c:pt idx="19">
                  <c:v>153.06858670825235</c:v>
                </c:pt>
                <c:pt idx="20">
                  <c:v>153.7637389239805</c:v>
                </c:pt>
                <c:pt idx="21">
                  <c:v>154.41679255826111</c:v>
                </c:pt>
                <c:pt idx="22">
                  <c:v>154.92091390488679</c:v>
                </c:pt>
                <c:pt idx="23">
                  <c:v>155.45349877345183</c:v>
                </c:pt>
                <c:pt idx="24">
                  <c:v>156.2198216935345</c:v>
                </c:pt>
                <c:pt idx="25">
                  <c:v>156.8713994457905</c:v>
                </c:pt>
                <c:pt idx="26">
                  <c:v>157.64861416009902</c:v>
                </c:pt>
                <c:pt idx="27">
                  <c:v>158.25811397512686</c:v>
                </c:pt>
                <c:pt idx="28">
                  <c:v>158.66338990552387</c:v>
                </c:pt>
                <c:pt idx="29">
                  <c:v>158.87772778779131</c:v>
                </c:pt>
                <c:pt idx="30">
                  <c:v>159.02670185970811</c:v>
                </c:pt>
                <c:pt idx="31">
                  <c:v>159.16006192460767</c:v>
                </c:pt>
                <c:pt idx="32">
                  <c:v>159.36761238055198</c:v>
                </c:pt>
                <c:pt idx="33">
                  <c:v>159.71162264259607</c:v>
                </c:pt>
                <c:pt idx="34">
                  <c:v>159.94424809166799</c:v>
                </c:pt>
                <c:pt idx="35">
                  <c:v>160.22913598517985</c:v>
                </c:pt>
                <c:pt idx="36">
                  <c:v>160.26385877878712</c:v>
                </c:pt>
                <c:pt idx="37">
                  <c:v>160.38237990934687</c:v>
                </c:pt>
                <c:pt idx="38">
                  <c:v>160.55703200063161</c:v>
                </c:pt>
                <c:pt idx="39">
                  <c:v>160.72086890852773</c:v>
                </c:pt>
                <c:pt idx="40">
                  <c:v>161.05130247740615</c:v>
                </c:pt>
                <c:pt idx="41">
                  <c:v>160.93840207919962</c:v>
                </c:pt>
                <c:pt idx="42">
                  <c:v>222.68342676474359</c:v>
                </c:pt>
                <c:pt idx="43">
                  <c:v>220.74971707110711</c:v>
                </c:pt>
                <c:pt idx="44">
                  <c:v>217.54046044726431</c:v>
                </c:pt>
                <c:pt idx="45">
                  <c:v>216.77556277523783</c:v>
                </c:pt>
                <c:pt idx="46">
                  <c:v>216.2427531591286</c:v>
                </c:pt>
                <c:pt idx="47">
                  <c:v>214.61031054746991</c:v>
                </c:pt>
                <c:pt idx="48">
                  <c:v>213.70222695800942</c:v>
                </c:pt>
                <c:pt idx="49">
                  <c:v>210.56786266894423</c:v>
                </c:pt>
                <c:pt idx="50">
                  <c:v>244.13333667120071</c:v>
                </c:pt>
                <c:pt idx="51">
                  <c:v>242.85386902168915</c:v>
                </c:pt>
                <c:pt idx="52">
                  <c:v>241.47916995115989</c:v>
                </c:pt>
                <c:pt idx="53">
                  <c:v>240.16289027128076</c:v>
                </c:pt>
                <c:pt idx="54">
                  <c:v>239.16453628097244</c:v>
                </c:pt>
                <c:pt idx="55">
                  <c:v>238.06883033880669</c:v>
                </c:pt>
                <c:pt idx="56">
                  <c:v>237.03539411794529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8A-464E-A2AA-5D968D40C983}"/>
            </c:ext>
          </c:extLst>
        </c:ser>
        <c:ser>
          <c:idx val="4"/>
          <c:order val="4"/>
          <c:tx>
            <c:strRef>
              <c:f>'[3]E(G) of 6 EIregions'!$F$17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'[3]E(G) of 6 EIregions'!$A$18:$A$74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'[3]E(G) of 6 EIregions'!$F$18:$F$74</c:f>
              <c:numCache>
                <c:formatCode>General</c:formatCode>
                <c:ptCount val="57"/>
                <c:pt idx="0">
                  <c:v>113.59058982167427</c:v>
                </c:pt>
                <c:pt idx="16">
                  <c:v>117.93062789138692</c:v>
                </c:pt>
                <c:pt idx="17">
                  <c:v>117.93062789138692</c:v>
                </c:pt>
                <c:pt idx="18">
                  <c:v>117.93062789138692</c:v>
                </c:pt>
                <c:pt idx="19">
                  <c:v>117.93062789138692</c:v>
                </c:pt>
                <c:pt idx="20">
                  <c:v>117.93062789138692</c:v>
                </c:pt>
                <c:pt idx="21">
                  <c:v>117.93062789138692</c:v>
                </c:pt>
                <c:pt idx="22">
                  <c:v>117.93062789138692</c:v>
                </c:pt>
                <c:pt idx="23">
                  <c:v>117.93062789138692</c:v>
                </c:pt>
                <c:pt idx="24">
                  <c:v>117.93062789138692</c:v>
                </c:pt>
                <c:pt idx="25">
                  <c:v>117.93062789138692</c:v>
                </c:pt>
                <c:pt idx="26">
                  <c:v>117.93062789138692</c:v>
                </c:pt>
                <c:pt idx="27">
                  <c:v>117.93062789138692</c:v>
                </c:pt>
                <c:pt idx="28">
                  <c:v>117.93062789138692</c:v>
                </c:pt>
                <c:pt idx="29">
                  <c:v>117.93062789138692</c:v>
                </c:pt>
                <c:pt idx="30">
                  <c:v>163.24341795811995</c:v>
                </c:pt>
                <c:pt idx="31">
                  <c:v>163.24341795811995</c:v>
                </c:pt>
                <c:pt idx="32">
                  <c:v>163.24341795811995</c:v>
                </c:pt>
                <c:pt idx="33">
                  <c:v>163.24341795811995</c:v>
                </c:pt>
                <c:pt idx="34">
                  <c:v>163.24341795811995</c:v>
                </c:pt>
                <c:pt idx="35">
                  <c:v>163.24341795811995</c:v>
                </c:pt>
                <c:pt idx="36">
                  <c:v>163.24341795811995</c:v>
                </c:pt>
                <c:pt idx="37">
                  <c:v>163.24341795811995</c:v>
                </c:pt>
                <c:pt idx="38">
                  <c:v>163.24341795811995</c:v>
                </c:pt>
                <c:pt idx="39">
                  <c:v>163.24341795811995</c:v>
                </c:pt>
                <c:pt idx="40">
                  <c:v>163.24341795811995</c:v>
                </c:pt>
                <c:pt idx="41">
                  <c:v>163.24341795811995</c:v>
                </c:pt>
                <c:pt idx="42">
                  <c:v>163.24341795811995</c:v>
                </c:pt>
                <c:pt idx="43">
                  <c:v>163.24341795811995</c:v>
                </c:pt>
                <c:pt idx="44">
                  <c:v>163.24341795811995</c:v>
                </c:pt>
                <c:pt idx="45">
                  <c:v>163.24341795811995</c:v>
                </c:pt>
                <c:pt idx="46">
                  <c:v>163.24341795811995</c:v>
                </c:pt>
                <c:pt idx="47">
                  <c:v>163.24341795811995</c:v>
                </c:pt>
                <c:pt idx="48">
                  <c:v>163.24341795811995</c:v>
                </c:pt>
                <c:pt idx="49">
                  <c:v>163.24341795811995</c:v>
                </c:pt>
                <c:pt idx="50">
                  <c:v>163.24341795811995</c:v>
                </c:pt>
                <c:pt idx="51">
                  <c:v>163.24341795811995</c:v>
                </c:pt>
                <c:pt idx="52">
                  <c:v>163.24341795811995</c:v>
                </c:pt>
                <c:pt idx="53">
                  <c:v>163.24341795811995</c:v>
                </c:pt>
                <c:pt idx="54">
                  <c:v>163.24341795811995</c:v>
                </c:pt>
                <c:pt idx="55">
                  <c:v>163.24341795811995</c:v>
                </c:pt>
                <c:pt idx="56">
                  <c:v>163.24341795811995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8A-464E-A2AA-5D968D40C983}"/>
            </c:ext>
          </c:extLst>
        </c:ser>
        <c:ser>
          <c:idx val="5"/>
          <c:order val="5"/>
          <c:tx>
            <c:strRef>
              <c:f>'[3]E(G) of 6 EIregions'!$G$17</c:f>
              <c:strCache>
                <c:ptCount val="1"/>
                <c:pt idx="0">
                  <c:v>RER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'[3]E(G) of 6 EIregions'!$A$18:$A$74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'[3]E(G) of 6 EIregions'!$G$18:$G$74</c:f>
              <c:numCache>
                <c:formatCode>General</c:formatCode>
                <c:ptCount val="57"/>
                <c:pt idx="0">
                  <c:v>132.20149816609566</c:v>
                </c:pt>
                <c:pt idx="16">
                  <c:v>123.02641771334777</c:v>
                </c:pt>
                <c:pt idx="17">
                  <c:v>121.65591250981947</c:v>
                </c:pt>
                <c:pt idx="18">
                  <c:v>118.11978821745558</c:v>
                </c:pt>
                <c:pt idx="19">
                  <c:v>114.97996077583865</c:v>
                </c:pt>
                <c:pt idx="20">
                  <c:v>113.08030351371198</c:v>
                </c:pt>
                <c:pt idx="21">
                  <c:v>111.40587908573261</c:v>
                </c:pt>
                <c:pt idx="22">
                  <c:v>110.31388279852665</c:v>
                </c:pt>
                <c:pt idx="23">
                  <c:v>109.5543444439174</c:v>
                </c:pt>
                <c:pt idx="24">
                  <c:v>109.29401159637565</c:v>
                </c:pt>
                <c:pt idx="25">
                  <c:v>108.74365607600171</c:v>
                </c:pt>
                <c:pt idx="26">
                  <c:v>108.270205775522</c:v>
                </c:pt>
                <c:pt idx="27">
                  <c:v>108.5380224631274</c:v>
                </c:pt>
                <c:pt idx="28">
                  <c:v>108.9137018707515</c:v>
                </c:pt>
                <c:pt idx="29">
                  <c:v>109.80474486196519</c:v>
                </c:pt>
                <c:pt idx="30">
                  <c:v>110.30798766008677</c:v>
                </c:pt>
                <c:pt idx="31">
                  <c:v>110.36463891882966</c:v>
                </c:pt>
                <c:pt idx="32">
                  <c:v>111.53532671346056</c:v>
                </c:pt>
                <c:pt idx="33">
                  <c:v>111.35132903553743</c:v>
                </c:pt>
                <c:pt idx="34">
                  <c:v>111.07193199517093</c:v>
                </c:pt>
                <c:pt idx="35">
                  <c:v>110.94715186611175</c:v>
                </c:pt>
                <c:pt idx="36">
                  <c:v>111.09858360751919</c:v>
                </c:pt>
                <c:pt idx="37">
                  <c:v>111.11319971221421</c:v>
                </c:pt>
                <c:pt idx="38">
                  <c:v>111.28251591810793</c:v>
                </c:pt>
                <c:pt idx="39">
                  <c:v>111.41095635666223</c:v>
                </c:pt>
                <c:pt idx="40">
                  <c:v>111.62664326033197</c:v>
                </c:pt>
                <c:pt idx="41">
                  <c:v>112.08605375913095</c:v>
                </c:pt>
                <c:pt idx="42">
                  <c:v>112.49554901222447</c:v>
                </c:pt>
                <c:pt idx="43">
                  <c:v>112.92167589581986</c:v>
                </c:pt>
                <c:pt idx="44">
                  <c:v>113.42311430112061</c:v>
                </c:pt>
                <c:pt idx="45">
                  <c:v>113.73023476799865</c:v>
                </c:pt>
                <c:pt idx="46">
                  <c:v>114.20869343058604</c:v>
                </c:pt>
                <c:pt idx="47">
                  <c:v>119.78071448191766</c:v>
                </c:pt>
                <c:pt idx="48">
                  <c:v>120.37386534760384</c:v>
                </c:pt>
                <c:pt idx="49">
                  <c:v>120.97996408947608</c:v>
                </c:pt>
                <c:pt idx="50">
                  <c:v>121.40252087889006</c:v>
                </c:pt>
                <c:pt idx="51">
                  <c:v>121.89827712807147</c:v>
                </c:pt>
                <c:pt idx="52">
                  <c:v>122.58780044823553</c:v>
                </c:pt>
                <c:pt idx="53">
                  <c:v>123.46702108631499</c:v>
                </c:pt>
                <c:pt idx="54">
                  <c:v>124.75053599401896</c:v>
                </c:pt>
                <c:pt idx="55">
                  <c:v>126.09268386074675</c:v>
                </c:pt>
                <c:pt idx="56">
                  <c:v>127.86828028862207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8A-464E-A2AA-5D968D40C983}"/>
            </c:ext>
          </c:extLst>
        </c:ser>
        <c:ser>
          <c:idx val="6"/>
          <c:order val="6"/>
          <c:tx>
            <c:v>Global average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'[3]E(G) of 6 EIregions'!$A$18:$A$74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'[3]E(G) of 6 EIregions'!$H$18:$H$74</c:f>
              <c:numCache>
                <c:formatCode>General</c:formatCode>
                <c:ptCount val="57"/>
                <c:pt idx="0">
                  <c:v>160.85904894116578</c:v>
                </c:pt>
                <c:pt idx="16">
                  <c:v>166.475141784046</c:v>
                </c:pt>
                <c:pt idx="17">
                  <c:v>166.11427544667799</c:v>
                </c:pt>
                <c:pt idx="18">
                  <c:v>165.47913362451024</c:v>
                </c:pt>
                <c:pt idx="19">
                  <c:v>164.72682505592351</c:v>
                </c:pt>
                <c:pt idx="20">
                  <c:v>163.8699875382454</c:v>
                </c:pt>
                <c:pt idx="21">
                  <c:v>163.24695584307497</c:v>
                </c:pt>
                <c:pt idx="22">
                  <c:v>166.26461522081638</c:v>
                </c:pt>
                <c:pt idx="23">
                  <c:v>165.53331453242487</c:v>
                </c:pt>
                <c:pt idx="24">
                  <c:v>164.959499562415</c:v>
                </c:pt>
                <c:pt idx="25">
                  <c:v>165.01958527707762</c:v>
                </c:pt>
                <c:pt idx="26">
                  <c:v>164.87905855335299</c:v>
                </c:pt>
                <c:pt idx="27">
                  <c:v>164.0270654492524</c:v>
                </c:pt>
                <c:pt idx="28">
                  <c:v>163.28416062816393</c:v>
                </c:pt>
                <c:pt idx="29">
                  <c:v>165.46834653966835</c:v>
                </c:pt>
                <c:pt idx="30">
                  <c:v>169.63601890868989</c:v>
                </c:pt>
                <c:pt idx="31">
                  <c:v>169.54234470376875</c:v>
                </c:pt>
                <c:pt idx="32">
                  <c:v>169.44861268878901</c:v>
                </c:pt>
                <c:pt idx="33">
                  <c:v>169.18731297399952</c:v>
                </c:pt>
                <c:pt idx="34">
                  <c:v>168.47416903443147</c:v>
                </c:pt>
                <c:pt idx="35">
                  <c:v>167.68548003720187</c:v>
                </c:pt>
                <c:pt idx="36">
                  <c:v>171.31825105448436</c:v>
                </c:pt>
                <c:pt idx="37">
                  <c:v>175.34709873850639</c:v>
                </c:pt>
                <c:pt idx="38">
                  <c:v>175.64024486580371</c:v>
                </c:pt>
                <c:pt idx="39">
                  <c:v>176.16624611666035</c:v>
                </c:pt>
                <c:pt idx="40">
                  <c:v>176.87487375617809</c:v>
                </c:pt>
                <c:pt idx="41">
                  <c:v>177.65509301696105</c:v>
                </c:pt>
                <c:pt idx="42">
                  <c:v>183.00797729696839</c:v>
                </c:pt>
                <c:pt idx="43">
                  <c:v>183.59834350824943</c:v>
                </c:pt>
                <c:pt idx="44">
                  <c:v>191.8253742767007</c:v>
                </c:pt>
                <c:pt idx="45">
                  <c:v>192.8473654196236</c:v>
                </c:pt>
                <c:pt idx="46">
                  <c:v>193.51696603121351</c:v>
                </c:pt>
                <c:pt idx="47">
                  <c:v>195.05926181862679</c:v>
                </c:pt>
                <c:pt idx="48">
                  <c:v>195.88610986253431</c:v>
                </c:pt>
                <c:pt idx="49">
                  <c:v>197.34989164505419</c:v>
                </c:pt>
                <c:pt idx="50">
                  <c:v>200.04166305953171</c:v>
                </c:pt>
                <c:pt idx="51">
                  <c:v>201.3642921577021</c:v>
                </c:pt>
                <c:pt idx="52">
                  <c:v>201.99052951119202</c:v>
                </c:pt>
                <c:pt idx="53">
                  <c:v>202.77626557072821</c:v>
                </c:pt>
                <c:pt idx="54">
                  <c:v>203.89170835722078</c:v>
                </c:pt>
                <c:pt idx="55">
                  <c:v>204.71177608734234</c:v>
                </c:pt>
                <c:pt idx="56">
                  <c:v>206.51897096087887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8A-464E-A2AA-5D968D40C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68672"/>
        <c:axId val="229870592"/>
      </c:scatterChart>
      <c:scatterChart>
        <c:scatterStyle val="lineMarker"/>
        <c:varyColors val="0"/>
        <c:ser>
          <c:idx val="7"/>
          <c:order val="7"/>
          <c:tx>
            <c:v>RLA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'[3]E(G) of 6 EIregions'!$A$18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'[3]E(G) of 6 EIregions'!$B$18</c:f>
              <c:numCache>
                <c:formatCode>General</c:formatCode>
                <c:ptCount val="1"/>
                <c:pt idx="0">
                  <c:v>150.71661580026998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8A-464E-A2AA-5D968D40C983}"/>
            </c:ext>
          </c:extLst>
        </c:ser>
        <c:ser>
          <c:idx val="8"/>
          <c:order val="8"/>
          <c:tx>
            <c:v>RAS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'[3]E(G) of 6 EIregions'!$A$18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'[3]E(G) of 6 EIregions'!$C$18</c:f>
              <c:numCache>
                <c:formatCode>General</c:formatCode>
                <c:ptCount val="1"/>
                <c:pt idx="0">
                  <c:v>155.21308429550726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8A-464E-A2AA-5D968D40C983}"/>
            </c:ext>
          </c:extLst>
        </c:ser>
        <c:ser>
          <c:idx val="9"/>
          <c:order val="9"/>
          <c:tx>
            <c:v>RoW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'[3]E(G) of 6 EIregions'!$A$18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'[3]E(G) of 6 EIregions'!$D$18</c:f>
              <c:numCache>
                <c:formatCode>General</c:formatCode>
                <c:ptCount val="1"/>
                <c:pt idx="0">
                  <c:v>199.35982155924759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8A-464E-A2AA-5D968D40C983}"/>
            </c:ext>
          </c:extLst>
        </c:ser>
        <c:ser>
          <c:idx val="10"/>
          <c:order val="10"/>
          <c:tx>
            <c:v>RNA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93300"/>
                </a:solidFill>
              </a:ln>
              <a:effectLst/>
            </c:spPr>
          </c:marker>
          <c:xVal>
            <c:numRef>
              <c:f>'[3]E(G) of 6 EIregions'!$A$18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'[3]E(G) of 6 EIregions'!$E$18</c:f>
              <c:numCache>
                <c:formatCode>General</c:formatCode>
                <c:ptCount val="1"/>
                <c:pt idx="0">
                  <c:v>237.57343211349189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8A-464E-A2AA-5D968D40C983}"/>
            </c:ext>
          </c:extLst>
        </c:ser>
        <c:ser>
          <c:idx val="11"/>
          <c:order val="11"/>
          <c:tx>
            <c:v>AU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96633"/>
                </a:solidFill>
              </a:ln>
              <a:effectLst/>
            </c:spPr>
          </c:marker>
          <c:xVal>
            <c:numRef>
              <c:f>'[3]E(G) of 6 EIregions'!$A$18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'[3]E(G) of 6 EIregions'!$F$18</c:f>
              <c:numCache>
                <c:formatCode>General</c:formatCode>
                <c:ptCount val="1"/>
                <c:pt idx="0">
                  <c:v>113.59058982167427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88A-464E-A2AA-5D968D40C983}"/>
            </c:ext>
          </c:extLst>
        </c:ser>
        <c:ser>
          <c:idx val="12"/>
          <c:order val="12"/>
          <c:tx>
            <c:v>RER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'[3]E(G) of 6 EIregions'!$A$18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'[3]E(G) of 6 EIregions'!$G$18</c:f>
              <c:numCache>
                <c:formatCode>General</c:formatCode>
                <c:ptCount val="1"/>
                <c:pt idx="0">
                  <c:v>132.20149816609566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88A-464E-A2AA-5D968D40C983}"/>
            </c:ext>
          </c:extLst>
        </c:ser>
        <c:ser>
          <c:idx val="13"/>
          <c:order val="13"/>
          <c:tx>
            <c:v>Global average weighed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'[3]E(G) of 6 EIregions'!$A$18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'[3]E(G) of 6 EIregions'!$H$18</c:f>
              <c:numCache>
                <c:formatCode>General</c:formatCode>
                <c:ptCount val="1"/>
                <c:pt idx="0">
                  <c:v>160.85904894116578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88A-464E-A2AA-5D968D40C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68672"/>
        <c:axId val="229870592"/>
      </c:scatterChart>
      <c:valAx>
        <c:axId val="229868672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70592"/>
        <c:crosses val="autoZero"/>
        <c:crossBetween val="midCat"/>
        <c:minorUnit val="5"/>
      </c:valAx>
      <c:valAx>
        <c:axId val="229870592"/>
        <c:scaling>
          <c:orientation val="minMax"/>
          <c:max val="25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Energy consumption in MJ/kg Cu</a:t>
                </a:r>
              </a:p>
            </c:rich>
          </c:tx>
          <c:layout>
            <c:manualLayout>
              <c:xMode val="edge"/>
              <c:yMode val="edge"/>
              <c:x val="1.4356317824653035E-2"/>
              <c:y val="0.24985657880585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68672"/>
        <c:crosses val="autoZero"/>
        <c:crossBetween val="midCat"/>
        <c:majorUnit val="25"/>
        <c:minorUnit val="12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878997643398484E-2"/>
          <c:y val="0.80003915830845418"/>
          <c:w val="0.87146917261659185"/>
          <c:h val="0.19010660422718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yearly increase of E(t) per metal</a:t>
            </a:r>
            <a:endParaRPr lang="de-DE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spc="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27828446995212"/>
          <c:y val="9.8734283345717669E-2"/>
          <c:w val="0.89234842193863295"/>
          <c:h val="0.72216927296489175"/>
        </c:manualLayout>
      </c:layout>
      <c:lineChart>
        <c:grouping val="standard"/>
        <c:varyColors val="0"/>
        <c:ser>
          <c:idx val="6"/>
          <c:order val="1"/>
          <c:tx>
            <c:strRef>
              <c:f>'[1]V1 ore grade decline - Ni,Zn,Pb'!$H$15</c:f>
              <c:strCache>
                <c:ptCount val="1"/>
                <c:pt idx="0">
                  <c:v>Zn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'[1]V1 ore grade decline - Ni,Zn,Pb'!$C$18:$C$46</c:f>
              <c:numCache>
                <c:formatCode>General</c:formatCode>
                <c:ptCount val="29"/>
                <c:pt idx="0">
                  <c:v>1770</c:v>
                </c:pt>
                <c:pt idx="1">
                  <c:v>1780</c:v>
                </c:pt>
                <c:pt idx="2">
                  <c:v>1790</c:v>
                </c:pt>
                <c:pt idx="3">
                  <c:v>1800</c:v>
                </c:pt>
                <c:pt idx="4">
                  <c:v>1810</c:v>
                </c:pt>
                <c:pt idx="5">
                  <c:v>1820</c:v>
                </c:pt>
                <c:pt idx="6">
                  <c:v>1830</c:v>
                </c:pt>
                <c:pt idx="7">
                  <c:v>1840</c:v>
                </c:pt>
                <c:pt idx="8">
                  <c:v>1850</c:v>
                </c:pt>
                <c:pt idx="9">
                  <c:v>1860</c:v>
                </c:pt>
                <c:pt idx="10">
                  <c:v>1870</c:v>
                </c:pt>
                <c:pt idx="11">
                  <c:v>1880</c:v>
                </c:pt>
                <c:pt idx="12">
                  <c:v>1890</c:v>
                </c:pt>
                <c:pt idx="13">
                  <c:v>1900</c:v>
                </c:pt>
                <c:pt idx="14">
                  <c:v>1910</c:v>
                </c:pt>
                <c:pt idx="15">
                  <c:v>1920</c:v>
                </c:pt>
                <c:pt idx="16">
                  <c:v>1930</c:v>
                </c:pt>
                <c:pt idx="17">
                  <c:v>1940</c:v>
                </c:pt>
                <c:pt idx="18">
                  <c:v>1950</c:v>
                </c:pt>
                <c:pt idx="19">
                  <c:v>1960</c:v>
                </c:pt>
                <c:pt idx="20">
                  <c:v>1970</c:v>
                </c:pt>
                <c:pt idx="21">
                  <c:v>1980</c:v>
                </c:pt>
                <c:pt idx="22">
                  <c:v>1990</c:v>
                </c:pt>
                <c:pt idx="23">
                  <c:v>2000</c:v>
                </c:pt>
                <c:pt idx="24">
                  <c:v>2010</c:v>
                </c:pt>
                <c:pt idx="25">
                  <c:v>2020</c:v>
                </c:pt>
                <c:pt idx="26">
                  <c:v>2030</c:v>
                </c:pt>
                <c:pt idx="27">
                  <c:v>2040</c:v>
                </c:pt>
                <c:pt idx="28">
                  <c:v>2050</c:v>
                </c:pt>
              </c:numCache>
            </c:numRef>
          </c:cat>
          <c:val>
            <c:numRef>
              <c:f>'[1]V1 ore grade decline - Ni,Zn,Pb'!$D$66:$D$94</c:f>
              <c:numCache>
                <c:formatCode>General</c:formatCode>
                <c:ptCount val="29"/>
                <c:pt idx="0">
                  <c:v>0.87075596507539821</c:v>
                </c:pt>
                <c:pt idx="1">
                  <c:v>0.86584434000838151</c:v>
                </c:pt>
                <c:pt idx="2">
                  <c:v>0.86098781327910157</c:v>
                </c:pt>
                <c:pt idx="3">
                  <c:v>0.85618546292953734</c:v>
                </c:pt>
                <c:pt idx="4">
                  <c:v>0.85143638745566186</c:v>
                </c:pt>
                <c:pt idx="5">
                  <c:v>0.84673970524642428</c:v>
                </c:pt>
                <c:pt idx="6">
                  <c:v>0.84209455403483346</c:v>
                </c:pt>
                <c:pt idx="7">
                  <c:v>0.83750009037184547</c:v>
                </c:pt>
                <c:pt idx="8">
                  <c:v>0.83295548911637152</c:v>
                </c:pt>
                <c:pt idx="9">
                  <c:v>0.8284599429396966</c:v>
                </c:pt>
                <c:pt idx="10">
                  <c:v>0.82401266184870536</c:v>
                </c:pt>
                <c:pt idx="11">
                  <c:v>0.81961287272225292</c:v>
                </c:pt>
                <c:pt idx="12">
                  <c:v>0.81525981886396703</c:v>
                </c:pt>
                <c:pt idx="13">
                  <c:v>0.81095275956684088</c:v>
                </c:pt>
                <c:pt idx="14">
                  <c:v>0.80669096969505638</c:v>
                </c:pt>
                <c:pt idx="15">
                  <c:v>0.80247373927602172</c:v>
                </c:pt>
                <c:pt idx="16">
                  <c:v>0.79830037310553159</c:v>
                </c:pt>
                <c:pt idx="17">
                  <c:v>0.7941701903670273</c:v>
                </c:pt>
                <c:pt idx="18">
                  <c:v>0.79008252425978309</c:v>
                </c:pt>
                <c:pt idx="19">
                  <c:v>0.78603672164203608</c:v>
                </c:pt>
                <c:pt idx="20">
                  <c:v>0.78203214268044441</c:v>
                </c:pt>
                <c:pt idx="21">
                  <c:v>0.77806816051599892</c:v>
                </c:pt>
                <c:pt idx="22">
                  <c:v>0.77414416093335436</c:v>
                </c:pt>
                <c:pt idx="23">
                  <c:v>0.77025954204708036</c:v>
                </c:pt>
                <c:pt idx="24">
                  <c:v>0.76641371399128744</c:v>
                </c:pt>
                <c:pt idx="25">
                  <c:v>0.76260609862148776</c:v>
                </c:pt>
                <c:pt idx="26">
                  <c:v>0.75883612922635901</c:v>
                </c:pt>
                <c:pt idx="27">
                  <c:v>0.75510325024530367</c:v>
                </c:pt>
                <c:pt idx="28">
                  <c:v>0.75140691699515649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F-45F2-A5E7-1E80E2B2B7B7}"/>
            </c:ext>
          </c:extLst>
        </c:ser>
        <c:ser>
          <c:idx val="7"/>
          <c:order val="2"/>
          <c:tx>
            <c:strRef>
              <c:f>'[1]V1 ore grade decline - Ni,Zn,Pb'!$I$15</c:f>
              <c:strCache>
                <c:ptCount val="1"/>
                <c:pt idx="0">
                  <c:v>Pb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'[1]V1 ore grade decline - Ni,Zn,Pb'!$C$18:$C$46</c:f>
              <c:numCache>
                <c:formatCode>General</c:formatCode>
                <c:ptCount val="29"/>
                <c:pt idx="0">
                  <c:v>1770</c:v>
                </c:pt>
                <c:pt idx="1">
                  <c:v>1780</c:v>
                </c:pt>
                <c:pt idx="2">
                  <c:v>1790</c:v>
                </c:pt>
                <c:pt idx="3">
                  <c:v>1800</c:v>
                </c:pt>
                <c:pt idx="4">
                  <c:v>1810</c:v>
                </c:pt>
                <c:pt idx="5">
                  <c:v>1820</c:v>
                </c:pt>
                <c:pt idx="6">
                  <c:v>1830</c:v>
                </c:pt>
                <c:pt idx="7">
                  <c:v>1840</c:v>
                </c:pt>
                <c:pt idx="8">
                  <c:v>1850</c:v>
                </c:pt>
                <c:pt idx="9">
                  <c:v>1860</c:v>
                </c:pt>
                <c:pt idx="10">
                  <c:v>1870</c:v>
                </c:pt>
                <c:pt idx="11">
                  <c:v>1880</c:v>
                </c:pt>
                <c:pt idx="12">
                  <c:v>1890</c:v>
                </c:pt>
                <c:pt idx="13">
                  <c:v>1900</c:v>
                </c:pt>
                <c:pt idx="14">
                  <c:v>1910</c:v>
                </c:pt>
                <c:pt idx="15">
                  <c:v>1920</c:v>
                </c:pt>
                <c:pt idx="16">
                  <c:v>1930</c:v>
                </c:pt>
                <c:pt idx="17">
                  <c:v>1940</c:v>
                </c:pt>
                <c:pt idx="18">
                  <c:v>1950</c:v>
                </c:pt>
                <c:pt idx="19">
                  <c:v>1960</c:v>
                </c:pt>
                <c:pt idx="20">
                  <c:v>1970</c:v>
                </c:pt>
                <c:pt idx="21">
                  <c:v>1980</c:v>
                </c:pt>
                <c:pt idx="22">
                  <c:v>1990</c:v>
                </c:pt>
                <c:pt idx="23">
                  <c:v>2000</c:v>
                </c:pt>
                <c:pt idx="24">
                  <c:v>2010</c:v>
                </c:pt>
                <c:pt idx="25">
                  <c:v>2020</c:v>
                </c:pt>
                <c:pt idx="26">
                  <c:v>2030</c:v>
                </c:pt>
                <c:pt idx="27">
                  <c:v>2040</c:v>
                </c:pt>
                <c:pt idx="28">
                  <c:v>2050</c:v>
                </c:pt>
              </c:numCache>
            </c:numRef>
          </c:cat>
          <c:val>
            <c:numRef>
              <c:f>'[1]V1 ore grade decline - Ni,Zn,Pb'!$E$66:$E$94</c:f>
              <c:numCache>
                <c:formatCode>General</c:formatCode>
                <c:ptCount val="29"/>
                <c:pt idx="0">
                  <c:v>1.620444635241447</c:v>
                </c:pt>
                <c:pt idx="1">
                  <c:v>1.6112706400585708</c:v>
                </c:pt>
                <c:pt idx="2">
                  <c:v>1.6021999333758696</c:v>
                </c:pt>
                <c:pt idx="3">
                  <c:v>1.5932307806318935</c:v>
                </c:pt>
                <c:pt idx="4">
                  <c:v>1.5843614858848332</c:v>
                </c:pt>
                <c:pt idx="5">
                  <c:v>1.5755903907492819</c:v>
                </c:pt>
                <c:pt idx="6">
                  <c:v>1.566915873356356</c:v>
                </c:pt>
                <c:pt idx="7">
                  <c:v>1.5583363473571143</c:v>
                </c:pt>
                <c:pt idx="8">
                  <c:v>1.5498502609564424</c:v>
                </c:pt>
                <c:pt idx="9">
                  <c:v>1.5414560959746026</c:v>
                </c:pt>
                <c:pt idx="10">
                  <c:v>1.5331523669442015</c:v>
                </c:pt>
                <c:pt idx="11">
                  <c:v>1.5249376202324472</c:v>
                </c:pt>
                <c:pt idx="12">
                  <c:v>1.516810433194471</c:v>
                </c:pt>
                <c:pt idx="13">
                  <c:v>1.5087694133490315</c:v>
                </c:pt>
                <c:pt idx="14">
                  <c:v>1.5008131975869254</c:v>
                </c:pt>
                <c:pt idx="15">
                  <c:v>1.492940451398983</c:v>
                </c:pt>
                <c:pt idx="16">
                  <c:v>1.4851498681287767</c:v>
                </c:pt>
                <c:pt idx="17">
                  <c:v>1.477440168252131</c:v>
                </c:pt>
                <c:pt idx="18">
                  <c:v>1.4698100986737295</c:v>
                </c:pt>
                <c:pt idx="19">
                  <c:v>1.4622584320518994</c:v>
                </c:pt>
                <c:pt idx="20">
                  <c:v>1.4547839661355422</c:v>
                </c:pt>
                <c:pt idx="21">
                  <c:v>1.4473855231321275</c:v>
                </c:pt>
                <c:pt idx="22">
                  <c:v>1.4400619490825717</c:v>
                </c:pt>
                <c:pt idx="23">
                  <c:v>1.4328121132675342</c:v>
                </c:pt>
                <c:pt idx="24">
                  <c:v>1.4256349076207764</c:v>
                </c:pt>
                <c:pt idx="25">
                  <c:v>1.4185292461655452</c:v>
                </c:pt>
                <c:pt idx="26">
                  <c:v>1.4114940644693208</c:v>
                </c:pt>
                <c:pt idx="27">
                  <c:v>1.4045283191101987</c:v>
                </c:pt>
                <c:pt idx="28">
                  <c:v>1.3976309871603476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F-45F2-A5E7-1E80E2B2B7B7}"/>
            </c:ext>
          </c:extLst>
        </c:ser>
        <c:ser>
          <c:idx val="4"/>
          <c:order val="3"/>
          <c:tx>
            <c:strRef>
              <c:f>'[1]V1 ore grade decline - Ni,Zn,Pb'!$J$15</c:f>
              <c:strCache>
                <c:ptCount val="1"/>
                <c:pt idx="0">
                  <c:v>Ni sulfides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4">
                  <a:lumMod val="60000"/>
                </a:schemeClr>
              </a:solidFill>
              <a:ln w="6350" cap="flat" cmpd="sng" algn="ctr">
                <a:solidFill>
                  <a:schemeClr val="accent4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'[1]V1 ore grade decline - Ni,Zn,Pb'!$C$18:$C$46</c:f>
              <c:numCache>
                <c:formatCode>General</c:formatCode>
                <c:ptCount val="29"/>
                <c:pt idx="0">
                  <c:v>1770</c:v>
                </c:pt>
                <c:pt idx="1">
                  <c:v>1780</c:v>
                </c:pt>
                <c:pt idx="2">
                  <c:v>1790</c:v>
                </c:pt>
                <c:pt idx="3">
                  <c:v>1800</c:v>
                </c:pt>
                <c:pt idx="4">
                  <c:v>1810</c:v>
                </c:pt>
                <c:pt idx="5">
                  <c:v>1820</c:v>
                </c:pt>
                <c:pt idx="6">
                  <c:v>1830</c:v>
                </c:pt>
                <c:pt idx="7">
                  <c:v>1840</c:v>
                </c:pt>
                <c:pt idx="8">
                  <c:v>1850</c:v>
                </c:pt>
                <c:pt idx="9">
                  <c:v>1860</c:v>
                </c:pt>
                <c:pt idx="10">
                  <c:v>1870</c:v>
                </c:pt>
                <c:pt idx="11">
                  <c:v>1880</c:v>
                </c:pt>
                <c:pt idx="12">
                  <c:v>1890</c:v>
                </c:pt>
                <c:pt idx="13">
                  <c:v>1900</c:v>
                </c:pt>
                <c:pt idx="14">
                  <c:v>1910</c:v>
                </c:pt>
                <c:pt idx="15">
                  <c:v>1920</c:v>
                </c:pt>
                <c:pt idx="16">
                  <c:v>1930</c:v>
                </c:pt>
                <c:pt idx="17">
                  <c:v>1940</c:v>
                </c:pt>
                <c:pt idx="18">
                  <c:v>1950</c:v>
                </c:pt>
                <c:pt idx="19">
                  <c:v>1960</c:v>
                </c:pt>
                <c:pt idx="20">
                  <c:v>1970</c:v>
                </c:pt>
                <c:pt idx="21">
                  <c:v>1980</c:v>
                </c:pt>
                <c:pt idx="22">
                  <c:v>1990</c:v>
                </c:pt>
                <c:pt idx="23">
                  <c:v>2000</c:v>
                </c:pt>
                <c:pt idx="24">
                  <c:v>2010</c:v>
                </c:pt>
                <c:pt idx="25">
                  <c:v>2020</c:v>
                </c:pt>
                <c:pt idx="26">
                  <c:v>2030</c:v>
                </c:pt>
                <c:pt idx="27">
                  <c:v>2040</c:v>
                </c:pt>
                <c:pt idx="28">
                  <c:v>2050</c:v>
                </c:pt>
              </c:numCache>
            </c:numRef>
          </c:cat>
          <c:val>
            <c:numRef>
              <c:f>'[1]V1 ore grade decline - Ni,Zn,Pb'!$F$66:$F$94</c:f>
              <c:numCache>
                <c:formatCode>General</c:formatCode>
                <c:ptCount val="29"/>
                <c:pt idx="0">
                  <c:v>0.31419377988937125</c:v>
                </c:pt>
                <c:pt idx="1">
                  <c:v>0.31242638816322277</c:v>
                </c:pt>
                <c:pt idx="2">
                  <c:v>0.3106787689368451</c:v>
                </c:pt>
                <c:pt idx="3">
                  <c:v>0.30895059225228838</c:v>
                </c:pt>
                <c:pt idx="4">
                  <c:v>0.30724153545225175</c:v>
                </c:pt>
                <c:pt idx="5">
                  <c:v>0.30555128298028755</c:v>
                </c:pt>
                <c:pt idx="6">
                  <c:v>0.30387952618542435</c:v>
                </c:pt>
                <c:pt idx="7">
                  <c:v>0.30222596313489447</c:v>
                </c:pt>
                <c:pt idx="8">
                  <c:v>0.3005902984324349</c:v>
                </c:pt>
                <c:pt idx="9">
                  <c:v>0.29897224304191727</c:v>
                </c:pt>
                <c:pt idx="10">
                  <c:v>0.29737151411743934</c:v>
                </c:pt>
                <c:pt idx="11">
                  <c:v>0.2957878348383014</c:v>
                </c:pt>
                <c:pt idx="12">
                  <c:v>0.29422093424968931</c:v>
                </c:pt>
                <c:pt idx="13">
                  <c:v>0.29267054710750973</c:v>
                </c:pt>
                <c:pt idx="14">
                  <c:v>0.29113641372948695</c:v>
                </c:pt>
                <c:pt idx="15">
                  <c:v>0.28961827984981259</c:v>
                </c:pt>
                <c:pt idx="16">
                  <c:v>0.28811589647836922</c:v>
                </c:pt>
                <c:pt idx="17">
                  <c:v>0.28662901976519439</c:v>
                </c:pt>
                <c:pt idx="18">
                  <c:v>0.2851574108678312</c:v>
                </c:pt>
                <c:pt idx="19">
                  <c:v>0.2837008358242965</c:v>
                </c:pt>
                <c:pt idx="20">
                  <c:v>0.28225906542798107</c:v>
                </c:pt>
                <c:pt idx="21">
                  <c:v>0.28083187510870022</c:v>
                </c:pt>
                <c:pt idx="22">
                  <c:v>0.27941904481474378</c:v>
                </c:pt>
                <c:pt idx="23">
                  <c:v>0.27802035890100996</c:v>
                </c:pt>
                <c:pt idx="24">
                  <c:v>0.27663560601842718</c:v>
                </c:pt>
                <c:pt idx="25">
                  <c:v>0.2752645790075281</c:v>
                </c:pt>
                <c:pt idx="26">
                  <c:v>0.27390707479582055</c:v>
                </c:pt>
                <c:pt idx="27">
                  <c:v>0.27256289429691272</c:v>
                </c:pt>
                <c:pt idx="28">
                  <c:v>0.27123184231319097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CAF-45F2-A5E7-1E80E2B2B7B7}"/>
            </c:ext>
          </c:extLst>
        </c:ser>
        <c:ser>
          <c:idx val="3"/>
          <c:order val="4"/>
          <c:tx>
            <c:strRef>
              <c:f>'[1]V1 ore grade decline - Ni,Zn,Pb'!$K$15</c:f>
              <c:strCache>
                <c:ptCount val="1"/>
                <c:pt idx="0">
                  <c:v>Ni laterites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'[1]V1 ore grade decline - Ni,Zn,Pb'!$C$18:$C$46</c:f>
              <c:numCache>
                <c:formatCode>General</c:formatCode>
                <c:ptCount val="29"/>
                <c:pt idx="0">
                  <c:v>1770</c:v>
                </c:pt>
                <c:pt idx="1">
                  <c:v>1780</c:v>
                </c:pt>
                <c:pt idx="2">
                  <c:v>1790</c:v>
                </c:pt>
                <c:pt idx="3">
                  <c:v>1800</c:v>
                </c:pt>
                <c:pt idx="4">
                  <c:v>1810</c:v>
                </c:pt>
                <c:pt idx="5">
                  <c:v>1820</c:v>
                </c:pt>
                <c:pt idx="6">
                  <c:v>1830</c:v>
                </c:pt>
                <c:pt idx="7">
                  <c:v>1840</c:v>
                </c:pt>
                <c:pt idx="8">
                  <c:v>1850</c:v>
                </c:pt>
                <c:pt idx="9">
                  <c:v>1860</c:v>
                </c:pt>
                <c:pt idx="10">
                  <c:v>1870</c:v>
                </c:pt>
                <c:pt idx="11">
                  <c:v>1880</c:v>
                </c:pt>
                <c:pt idx="12">
                  <c:v>1890</c:v>
                </c:pt>
                <c:pt idx="13">
                  <c:v>1900</c:v>
                </c:pt>
                <c:pt idx="14">
                  <c:v>1910</c:v>
                </c:pt>
                <c:pt idx="15">
                  <c:v>1920</c:v>
                </c:pt>
                <c:pt idx="16">
                  <c:v>1930</c:v>
                </c:pt>
                <c:pt idx="17">
                  <c:v>1940</c:v>
                </c:pt>
                <c:pt idx="18">
                  <c:v>1950</c:v>
                </c:pt>
                <c:pt idx="19">
                  <c:v>1960</c:v>
                </c:pt>
                <c:pt idx="20">
                  <c:v>1970</c:v>
                </c:pt>
                <c:pt idx="21">
                  <c:v>1980</c:v>
                </c:pt>
                <c:pt idx="22">
                  <c:v>1990</c:v>
                </c:pt>
                <c:pt idx="23">
                  <c:v>2000</c:v>
                </c:pt>
                <c:pt idx="24">
                  <c:v>2010</c:v>
                </c:pt>
                <c:pt idx="25">
                  <c:v>2020</c:v>
                </c:pt>
                <c:pt idx="26">
                  <c:v>2030</c:v>
                </c:pt>
                <c:pt idx="27">
                  <c:v>2040</c:v>
                </c:pt>
                <c:pt idx="28">
                  <c:v>2050</c:v>
                </c:pt>
              </c:numCache>
            </c:numRef>
          </c:cat>
          <c:val>
            <c:numRef>
              <c:f>'[1]V1 ore grade decline - Ni,Zn,Pb'!$G$66:$G$94</c:f>
              <c:numCache>
                <c:formatCode>General</c:formatCode>
                <c:ptCount val="29"/>
                <c:pt idx="0">
                  <c:v>0.38242496165170614</c:v>
                </c:pt>
                <c:pt idx="1">
                  <c:v>0.3802730313578806</c:v>
                </c:pt>
                <c:pt idx="2">
                  <c:v>0.37814518362710992</c:v>
                </c:pt>
                <c:pt idx="3">
                  <c:v>0.37604101644235222</c:v>
                </c:pt>
                <c:pt idx="4">
                  <c:v>0.37396013668447026</c:v>
                </c:pt>
                <c:pt idx="5">
                  <c:v>0.37190215988878172</c:v>
                </c:pt>
                <c:pt idx="6">
                  <c:v>0.36986671000678317</c:v>
                </c:pt>
                <c:pt idx="7">
                  <c:v>0.36785341917777714</c:v>
                </c:pt>
                <c:pt idx="8">
                  <c:v>0.36586192750749369</c:v>
                </c:pt>
                <c:pt idx="9">
                  <c:v>0.36389188285292917</c:v>
                </c:pt>
                <c:pt idx="10">
                  <c:v>0.36194294061531185</c:v>
                </c:pt>
                <c:pt idx="11">
                  <c:v>0.36001476353886286</c:v>
                </c:pt>
                <c:pt idx="12">
                  <c:v>0.35810702151659601</c:v>
                </c:pt>
                <c:pt idx="13">
                  <c:v>0.35621939140113579</c:v>
                </c:pt>
                <c:pt idx="14">
                  <c:v>0.35435155682319586</c:v>
                </c:pt>
                <c:pt idx="15">
                  <c:v>0.35250320801443191</c:v>
                </c:pt>
                <c:pt idx="16">
                  <c:v>0.35067404163580118</c:v>
                </c:pt>
                <c:pt idx="17">
                  <c:v>0.34886376061225022</c:v>
                </c:pt>
                <c:pt idx="18">
                  <c:v>0.34707207397122186</c:v>
                </c:pt>
                <c:pt idx="19">
                  <c:v>0.34529869668755708</c:v>
                </c:pt>
                <c:pt idx="20">
                  <c:v>0.34354334953117238</c:v>
                </c:pt>
                <c:pt idx="21">
                  <c:v>0.34180575892195364</c:v>
                </c:pt>
                <c:pt idx="22">
                  <c:v>0.34008565678611546</c:v>
                </c:pt>
                <c:pt idx="23">
                  <c:v>0.33838278041964376</c:v>
                </c:pt>
                <c:pt idx="24">
                  <c:v>0.33669687235369228</c:v>
                </c:pt>
                <c:pt idx="25">
                  <c:v>0.33502768022475315</c:v>
                </c:pt>
                <c:pt idx="26">
                  <c:v>0.33337495664951255</c:v>
                </c:pt>
                <c:pt idx="27">
                  <c:v>0.33173845910210442</c:v>
                </c:pt>
                <c:pt idx="28">
                  <c:v>0.33011794979516118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AF-45F2-A5E7-1E80E2B2B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46944"/>
        <c:axId val="170976000"/>
        <c:extLst>
          <c:ext xmlns:c15="http://schemas.microsoft.com/office/drawing/2012/chart" uri="{02D57815-91ED-43cb-92C2-25804820EDAC}">
            <c15:filteredLin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'V1 ore grade decline - Ni,Zn,Pb'!#REF!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6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solidFill>
                      <a:schemeClr val="accent6">
                        <a:lumMod val="60000"/>
                      </a:schemeClr>
                    </a:solidFill>
                    <a:ln w="6350" cap="flat" cmpd="sng" algn="ctr">
                      <a:solidFill>
                        <a:schemeClr val="accent6">
                          <a:lumMod val="6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'[1]V1 ore grade decline - Ni,Zn,Pb'!$C$18:$C$46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1770</c:v>
                      </c:pt>
                      <c:pt idx="1">
                        <c:v>1780</c:v>
                      </c:pt>
                      <c:pt idx="2">
                        <c:v>1790</c:v>
                      </c:pt>
                      <c:pt idx="3">
                        <c:v>1800</c:v>
                      </c:pt>
                      <c:pt idx="4">
                        <c:v>1810</c:v>
                      </c:pt>
                      <c:pt idx="5">
                        <c:v>1820</c:v>
                      </c:pt>
                      <c:pt idx="6">
                        <c:v>1830</c:v>
                      </c:pt>
                      <c:pt idx="7">
                        <c:v>1840</c:v>
                      </c:pt>
                      <c:pt idx="8">
                        <c:v>1850</c:v>
                      </c:pt>
                      <c:pt idx="9">
                        <c:v>1860</c:v>
                      </c:pt>
                      <c:pt idx="10">
                        <c:v>1870</c:v>
                      </c:pt>
                      <c:pt idx="11">
                        <c:v>1880</c:v>
                      </c:pt>
                      <c:pt idx="12">
                        <c:v>1890</c:v>
                      </c:pt>
                      <c:pt idx="13">
                        <c:v>1900</c:v>
                      </c:pt>
                      <c:pt idx="14">
                        <c:v>1910</c:v>
                      </c:pt>
                      <c:pt idx="15">
                        <c:v>1920</c:v>
                      </c:pt>
                      <c:pt idx="16">
                        <c:v>1930</c:v>
                      </c:pt>
                      <c:pt idx="17">
                        <c:v>1940</c:v>
                      </c:pt>
                      <c:pt idx="18">
                        <c:v>1950</c:v>
                      </c:pt>
                      <c:pt idx="19">
                        <c:v>1960</c:v>
                      </c:pt>
                      <c:pt idx="20">
                        <c:v>1970</c:v>
                      </c:pt>
                      <c:pt idx="21">
                        <c:v>1980</c:v>
                      </c:pt>
                      <c:pt idx="22">
                        <c:v>1990</c:v>
                      </c:pt>
                      <c:pt idx="23">
                        <c:v>2000</c:v>
                      </c:pt>
                      <c:pt idx="24">
                        <c:v>2010</c:v>
                      </c:pt>
                      <c:pt idx="25">
                        <c:v>2020</c:v>
                      </c:pt>
                      <c:pt idx="26">
                        <c:v>2030</c:v>
                      </c:pt>
                      <c:pt idx="27">
                        <c:v>2040</c:v>
                      </c:pt>
                      <c:pt idx="28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'V1 ore grade decline - Ni,Zn,Pb'!#REF!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CAF-45F2-A5E7-1E80E2B2B7B7}"/>
                  </c:ext>
                </c:extLst>
              </c15:ser>
            </c15:filteredLineSeries>
          </c:ext>
        </c:extLst>
      </c:lineChart>
      <c:catAx>
        <c:axId val="1709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76000"/>
        <c:crosses val="autoZero"/>
        <c:auto val="1"/>
        <c:lblAlgn val="ctr"/>
        <c:lblOffset val="100"/>
        <c:noMultiLvlLbl val="0"/>
      </c:catAx>
      <c:valAx>
        <c:axId val="170976000"/>
        <c:scaling>
          <c:orientation val="minMax"/>
          <c:max val="1.75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yearly increase p(t)</a:t>
                </a:r>
                <a:br>
                  <a:rPr lang="de-DE"/>
                </a:br>
                <a:r>
                  <a:rPr lang="de-DE"/>
                  <a:t>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out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944"/>
        <c:crosses val="autoZero"/>
        <c:crossBetween val="between"/>
        <c:majorUnit val="0.25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Energy requirements per metal E(G)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72650913280408"/>
          <c:y val="0.14806842228508138"/>
          <c:w val="0.77235231321436049"/>
          <c:h val="0.6319249406325915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'[1]V1 ore grade decline - Ni,Zn,Pb'!$N$14</c:f>
              <c:strCache>
                <c:ptCount val="1"/>
                <c:pt idx="0">
                  <c:v>Cu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>
                  <a:lumMod val="60000"/>
                </a:schemeClr>
              </a:solidFill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'[1]V1 ore grade decline - Ni,Zn,Pb'!$M$15:$M$40</c:f>
              <c:numCache>
                <c:formatCode>General</c:formatCode>
                <c:ptCount val="26"/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xVal>
          <c:yVal>
            <c:numRef>
              <c:f>'[1]V1 ore grade decline - Ni,Zn,Pb'!$N$15:$N$40</c:f>
              <c:numCache>
                <c:formatCode>General</c:formatCode>
                <c:ptCount val="26"/>
                <c:pt idx="1">
                  <c:v>608.07756162606063</c:v>
                </c:pt>
                <c:pt idx="2">
                  <c:v>259.12235122428785</c:v>
                </c:pt>
                <c:pt idx="3">
                  <c:v>179.4564110399628</c:v>
                </c:pt>
                <c:pt idx="4">
                  <c:v>124.28338702232918</c:v>
                </c:pt>
                <c:pt idx="5">
                  <c:v>100.25007657361554</c:v>
                </c:pt>
                <c:pt idx="6">
                  <c:v>86.073048046761286</c:v>
                </c:pt>
                <c:pt idx="7">
                  <c:v>76.472427376860622</c:v>
                </c:pt>
                <c:pt idx="8">
                  <c:v>69.428665120480048</c:v>
                </c:pt>
                <c:pt idx="9">
                  <c:v>63.981882926245596</c:v>
                </c:pt>
                <c:pt idx="10">
                  <c:v>59.610296899367803</c:v>
                </c:pt>
                <c:pt idx="11">
                  <c:v>56.002891146517726</c:v>
                </c:pt>
                <c:pt idx="12">
                  <c:v>52.961341604557354</c:v>
                </c:pt>
                <c:pt idx="13">
                  <c:v>50.35247875422219</c:v>
                </c:pt>
                <c:pt idx="14">
                  <c:v>48.083150708339815</c:v>
                </c:pt>
                <c:pt idx="15">
                  <c:v>46.08599849335004</c:v>
                </c:pt>
                <c:pt idx="16">
                  <c:v>44.310955914353755</c:v>
                </c:pt>
                <c:pt idx="17">
                  <c:v>42.719937704500964</c:v>
                </c:pt>
                <c:pt idx="18">
                  <c:v>41.283393316108821</c:v>
                </c:pt>
                <c:pt idx="19">
                  <c:v>39.977998714660309</c:v>
                </c:pt>
                <c:pt idx="20">
                  <c:v>38.785067384313578</c:v>
                </c:pt>
                <c:pt idx="21">
                  <c:v>37.689430009764436</c:v>
                </c:pt>
                <c:pt idx="22">
                  <c:v>36.678627850164716</c:v>
                </c:pt>
                <c:pt idx="23">
                  <c:v>35.742321076798206</c:v>
                </c:pt>
                <c:pt idx="24">
                  <c:v>34.871847532663672</c:v>
                </c:pt>
                <c:pt idx="25">
                  <c:v>34.059888737404329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1-4B5A-ADB7-3ABAE05E7C3B}"/>
            </c:ext>
          </c:extLst>
        </c:ser>
        <c:ser>
          <c:idx val="6"/>
          <c:order val="1"/>
          <c:tx>
            <c:strRef>
              <c:f>'[1]V1 ore grade decline - Ni,Zn,Pb'!$H$15</c:f>
              <c:strCache>
                <c:ptCount val="1"/>
                <c:pt idx="0">
                  <c:v>Zn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'[1]V1 ore grade decline - Ni,Zn,Pb'!$M$15:$M$40</c:f>
              <c:numCache>
                <c:formatCode>General</c:formatCode>
                <c:ptCount val="26"/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xVal>
          <c:yVal>
            <c:numRef>
              <c:f>'[1]V1 ore grade decline - Ni,Zn,Pb'!$O$15:$O$40</c:f>
              <c:numCache>
                <c:formatCode>General</c:formatCode>
                <c:ptCount val="26"/>
                <c:pt idx="1">
                  <c:v>77650</c:v>
                </c:pt>
                <c:pt idx="2">
                  <c:v>15530.000000000002</c:v>
                </c:pt>
                <c:pt idx="3">
                  <c:v>7765.0000000000009</c:v>
                </c:pt>
                <c:pt idx="4">
                  <c:v>3882.5000000000005</c:v>
                </c:pt>
                <c:pt idx="5">
                  <c:v>2588.3333333333335</c:v>
                </c:pt>
                <c:pt idx="6">
                  <c:v>1941.2500000000002</c:v>
                </c:pt>
                <c:pt idx="7">
                  <c:v>1553</c:v>
                </c:pt>
                <c:pt idx="8">
                  <c:v>1294.1666666666667</c:v>
                </c:pt>
                <c:pt idx="9">
                  <c:v>1109.2857142857142</c:v>
                </c:pt>
                <c:pt idx="10">
                  <c:v>970.62500000000011</c:v>
                </c:pt>
                <c:pt idx="11">
                  <c:v>862.77777777777783</c:v>
                </c:pt>
                <c:pt idx="12">
                  <c:v>776.5</c:v>
                </c:pt>
                <c:pt idx="13">
                  <c:v>705.90909090909099</c:v>
                </c:pt>
                <c:pt idx="14">
                  <c:v>647.08333333333337</c:v>
                </c:pt>
                <c:pt idx="15">
                  <c:v>597.30769230769226</c:v>
                </c:pt>
                <c:pt idx="16">
                  <c:v>554.64285714285711</c:v>
                </c:pt>
                <c:pt idx="17">
                  <c:v>517.66666666666674</c:v>
                </c:pt>
                <c:pt idx="18">
                  <c:v>485.31250000000006</c:v>
                </c:pt>
                <c:pt idx="19">
                  <c:v>456.76470588235293</c:v>
                </c:pt>
                <c:pt idx="20">
                  <c:v>431.38888888888891</c:v>
                </c:pt>
                <c:pt idx="21">
                  <c:v>408.68421052631584</c:v>
                </c:pt>
                <c:pt idx="22">
                  <c:v>388.25</c:v>
                </c:pt>
                <c:pt idx="23">
                  <c:v>369.76190476190476</c:v>
                </c:pt>
                <c:pt idx="24">
                  <c:v>352.9545454545455</c:v>
                </c:pt>
                <c:pt idx="25">
                  <c:v>337.60869565217394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D1-4B5A-ADB7-3ABAE05E7C3B}"/>
            </c:ext>
          </c:extLst>
        </c:ser>
        <c:ser>
          <c:idx val="7"/>
          <c:order val="2"/>
          <c:tx>
            <c:strRef>
              <c:f>'[1]V1 ore grade decline - Ni,Zn,Pb'!$I$15</c:f>
              <c:strCache>
                <c:ptCount val="1"/>
                <c:pt idx="0">
                  <c:v>Pb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'[1]V1 ore grade decline - Ni,Zn,Pb'!$M$15:$M$40</c:f>
              <c:numCache>
                <c:formatCode>General</c:formatCode>
                <c:ptCount val="26"/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xVal>
          <c:yVal>
            <c:numRef>
              <c:f>'[1]V1 ore grade decline - Ni,Zn,Pb'!$P$15:$P$40</c:f>
              <c:numCache>
                <c:formatCode>General</c:formatCode>
                <c:ptCount val="26"/>
                <c:pt idx="1">
                  <c:v>75420</c:v>
                </c:pt>
                <c:pt idx="2">
                  <c:v>15084</c:v>
                </c:pt>
                <c:pt idx="3">
                  <c:v>7542</c:v>
                </c:pt>
                <c:pt idx="4">
                  <c:v>3771</c:v>
                </c:pt>
                <c:pt idx="5">
                  <c:v>2514.0000000000005</c:v>
                </c:pt>
                <c:pt idx="6">
                  <c:v>1885.5</c:v>
                </c:pt>
                <c:pt idx="7">
                  <c:v>1508.4</c:v>
                </c:pt>
                <c:pt idx="8">
                  <c:v>1257.0000000000002</c:v>
                </c:pt>
                <c:pt idx="9">
                  <c:v>1077.4285714285713</c:v>
                </c:pt>
                <c:pt idx="10">
                  <c:v>942.75</c:v>
                </c:pt>
                <c:pt idx="11">
                  <c:v>838</c:v>
                </c:pt>
                <c:pt idx="12">
                  <c:v>754.2</c:v>
                </c:pt>
                <c:pt idx="13">
                  <c:v>685.63636363636374</c:v>
                </c:pt>
                <c:pt idx="14">
                  <c:v>628.50000000000011</c:v>
                </c:pt>
                <c:pt idx="15">
                  <c:v>580.15384615384608</c:v>
                </c:pt>
                <c:pt idx="16">
                  <c:v>538.71428571428567</c:v>
                </c:pt>
                <c:pt idx="17">
                  <c:v>502.8</c:v>
                </c:pt>
                <c:pt idx="18">
                  <c:v>471.375</c:v>
                </c:pt>
                <c:pt idx="19">
                  <c:v>443.64705882352939</c:v>
                </c:pt>
                <c:pt idx="20">
                  <c:v>419</c:v>
                </c:pt>
                <c:pt idx="21">
                  <c:v>396.94736842105266</c:v>
                </c:pt>
                <c:pt idx="22">
                  <c:v>377.1</c:v>
                </c:pt>
                <c:pt idx="23">
                  <c:v>359.14285714285717</c:v>
                </c:pt>
                <c:pt idx="24">
                  <c:v>342.81818181818187</c:v>
                </c:pt>
                <c:pt idx="25">
                  <c:v>327.91304347826087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D1-4B5A-ADB7-3ABAE05E7C3B}"/>
            </c:ext>
          </c:extLst>
        </c:ser>
        <c:ser>
          <c:idx val="8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#REF!</c:f>
              <c:extLst/>
            </c:numRef>
          </c:xVal>
          <c:yVal>
            <c:numRef>
              <c:f>'Ester-reprod.Ore grade, energy'!#REF!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7D1-4B5A-ADB7-3ABAE05E7C3B}"/>
            </c:ext>
          </c:extLst>
        </c:ser>
        <c:ser>
          <c:idx val="9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2">
                  <a:lumMod val="8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2">
                  <a:lumMod val="80000"/>
                </a:schemeClr>
              </a:solidFill>
              <a:ln w="6350" cap="flat" cmpd="sng" algn="ctr">
                <a:solidFill>
                  <a:schemeClr val="accent2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#REF!</c:f>
              <c:extLst/>
            </c:numRef>
          </c:xVal>
          <c:yVal>
            <c:numRef>
              <c:f>'Ester-reprod.Ore grade, energy'!#REF!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B7D1-4B5A-ADB7-3ABAE05E7C3B}"/>
            </c:ext>
          </c:extLst>
        </c:ser>
        <c:ser>
          <c:idx val="0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#REF!</c:f>
              <c:extLst/>
            </c:numRef>
          </c:xVal>
          <c:yVal>
            <c:numRef>
              <c:f>'Ester-reprod.Ore grade, energy'!#REF!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B7D1-4B5A-ADB7-3ABAE05E7C3B}"/>
            </c:ext>
          </c:extLst>
        </c:ser>
        <c:ser>
          <c:idx val="1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#REF!</c:f>
              <c:extLst/>
            </c:numRef>
          </c:xVal>
          <c:yVal>
            <c:numRef>
              <c:f>'Ester-reprod.Ore grade, energy'!#REF!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B7D1-4B5A-ADB7-3ABAE05E7C3B}"/>
            </c:ext>
          </c:extLst>
        </c:ser>
        <c:ser>
          <c:idx val="2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#REF!</c:f>
              <c:extLst/>
            </c:numRef>
          </c:xVal>
          <c:yVal>
            <c:numRef>
              <c:f>'Ester-reprod.Ore grade, energy'!#REF!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B7D1-4B5A-ADB7-3ABAE05E7C3B}"/>
            </c:ext>
          </c:extLst>
        </c:ser>
        <c:ser>
          <c:idx val="4"/>
          <c:order val="8"/>
          <c:tx>
            <c:strRef>
              <c:f>'[1]V1 ore grade decline - Ni,Zn,Pb'!$J$15</c:f>
              <c:strCache>
                <c:ptCount val="1"/>
                <c:pt idx="0">
                  <c:v>Ni sulfides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6350" cap="flat" cmpd="sng" algn="ctr">
                <a:solidFill>
                  <a:schemeClr val="accent4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'[1]V1 ore grade decline - Ni,Zn,Pb'!$M$15:$M$40</c:f>
              <c:numCache>
                <c:formatCode>General</c:formatCode>
                <c:ptCount val="26"/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xVal>
          <c:yVal>
            <c:numRef>
              <c:f>'[1]V1 ore grade decline - Ni,Zn,Pb'!$Q$15:$Q$40</c:f>
              <c:numCache>
                <c:formatCode>General</c:formatCode>
                <c:ptCount val="26"/>
                <c:pt idx="1">
                  <c:v>3274.5186764495543</c:v>
                </c:pt>
                <c:pt idx="2">
                  <c:v>1703.5922277652337</c:v>
                </c:pt>
                <c:pt idx="3">
                  <c:v>1285.723174179318</c:v>
                </c:pt>
                <c:pt idx="4">
                  <c:v>970.35197371747279</c:v>
                </c:pt>
                <c:pt idx="5">
                  <c:v>823.06899548675904</c:v>
                </c:pt>
                <c:pt idx="6">
                  <c:v>732.33723386716667</c:v>
                </c:pt>
                <c:pt idx="7">
                  <c:v>668.90686021814065</c:v>
                </c:pt>
                <c:pt idx="8">
                  <c:v>621.18085783592267</c:v>
                </c:pt>
                <c:pt idx="9">
                  <c:v>583.49571026769445</c:v>
                </c:pt>
                <c:pt idx="10">
                  <c:v>552.7044192568078</c:v>
                </c:pt>
                <c:pt idx="11">
                  <c:v>526.89613513732979</c:v>
                </c:pt>
                <c:pt idx="12">
                  <c:v>504.83269266740677</c:v>
                </c:pt>
                <c:pt idx="13">
                  <c:v>485.67085420300674</c:v>
                </c:pt>
                <c:pt idx="14">
                  <c:v>468.8132589827099</c:v>
                </c:pt>
                <c:pt idx="15">
                  <c:v>453.82296695198903</c:v>
                </c:pt>
                <c:pt idx="16">
                  <c:v>440.37178879920339</c:v>
                </c:pt>
                <c:pt idx="17">
                  <c:v>428.20764887073705</c:v>
                </c:pt>
                <c:pt idx="18">
                  <c:v>417.13320167115029</c:v>
                </c:pt>
                <c:pt idx="19">
                  <c:v>406.99137875695641</c:v>
                </c:pt>
                <c:pt idx="20">
                  <c:v>397.65535454470182</c:v>
                </c:pt>
                <c:pt idx="21">
                  <c:v>389.02141555672779</c:v>
                </c:pt>
                <c:pt idx="22">
                  <c:v>381.00378803517128</c:v>
                </c:pt>
                <c:pt idx="23">
                  <c:v>373.53081733742118</c:v>
                </c:pt>
                <c:pt idx="24">
                  <c:v>366.54209974379057</c:v>
                </c:pt>
                <c:pt idx="25">
                  <c:v>359.98629771481552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B7D1-4B5A-ADB7-3ABAE05E7C3B}"/>
            </c:ext>
          </c:extLst>
        </c:ser>
        <c:ser>
          <c:idx val="3"/>
          <c:order val="9"/>
          <c:tx>
            <c:strRef>
              <c:f>'[1]V1 ore grade decline - Ni,Zn,Pb'!$K$15</c:f>
              <c:strCache>
                <c:ptCount val="1"/>
                <c:pt idx="0">
                  <c:v>Ni laterites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'[1]V1 ore grade decline - Ni,Zn,Pb'!$M$15:$M$40</c:f>
              <c:numCache>
                <c:formatCode>General</c:formatCode>
                <c:ptCount val="26"/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xVal>
          <c:yVal>
            <c:numRef>
              <c:f>'[1]V1 ore grade decline - Ni,Zn,Pb'!$R$15:$R$40</c:f>
              <c:numCache>
                <c:formatCode>General</c:formatCode>
                <c:ptCount val="26"/>
                <c:pt idx="1">
                  <c:v>5913.0539179946318</c:v>
                </c:pt>
                <c:pt idx="2">
                  <c:v>2670.0577639226817</c:v>
                </c:pt>
                <c:pt idx="3">
                  <c:v>1895.8843391413047</c:v>
                </c:pt>
                <c:pt idx="4">
                  <c:v>1346.1796504809047</c:v>
                </c:pt>
                <c:pt idx="5">
                  <c:v>1101.8283416915303</c:v>
                </c:pt>
                <c:pt idx="6">
                  <c:v>955.85981378467579</c:v>
                </c:pt>
                <c:pt idx="7">
                  <c:v>856.09243031229528</c:v>
                </c:pt>
                <c:pt idx="8">
                  <c:v>782.3572679439219</c:v>
                </c:pt>
                <c:pt idx="9">
                  <c:v>724.99232222078797</c:v>
                </c:pt>
                <c:pt idx="10">
                  <c:v>678.7117776457842</c:v>
                </c:pt>
                <c:pt idx="11">
                  <c:v>640.34797349746088</c:v>
                </c:pt>
                <c:pt idx="12">
                  <c:v>607.87157993990832</c:v>
                </c:pt>
                <c:pt idx="13">
                  <c:v>579.91434617674634</c:v>
                </c:pt>
                <c:pt idx="14">
                  <c:v>555.51565660854749</c:v>
                </c:pt>
                <c:pt idx="15">
                  <c:v>533.97856398572162</c:v>
                </c:pt>
                <c:pt idx="16">
                  <c:v>514.78346583661425</c:v>
                </c:pt>
                <c:pt idx="17">
                  <c:v>497.53399157930608</c:v>
                </c:pt>
                <c:pt idx="18">
                  <c:v>481.92179488243414</c:v>
                </c:pt>
                <c:pt idx="19">
                  <c:v>467.7029098962812</c:v>
                </c:pt>
                <c:pt idx="20">
                  <c:v>454.68143459605778</c:v>
                </c:pt>
                <c:pt idx="21">
                  <c:v>442.69800030440746</c:v>
                </c:pt>
                <c:pt idx="22">
                  <c:v>431.62145186104146</c:v>
                </c:pt>
                <c:pt idx="23">
                  <c:v>421.34273259170823</c:v>
                </c:pt>
                <c:pt idx="24">
                  <c:v>411.77031516524892</c:v>
                </c:pt>
                <c:pt idx="25">
                  <c:v>402.82673668826146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B7D1-4B5A-ADB7-3ABAE05E7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8384"/>
        <c:axId val="36302848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'[1]V1 ore grade decline - Ni,Zn,Pb'!$F$115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 cmpd="sng" algn="ctr">
                    <a:solidFill>
                      <a:schemeClr val="accent4">
                        <a:lumMod val="8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solidFill>
                      <a:schemeClr val="accent4">
                        <a:lumMod val="80000"/>
                      </a:schemeClr>
                    </a:solidFill>
                    <a:ln w="6350" cap="flat" cmpd="sng" algn="ctr">
                      <a:solidFill>
                        <a:schemeClr val="accent4">
                          <a:lumMod val="8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'[1]V1 ore grade decline - Ni,Zn,Pb'!$M$27:$M$39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'[1]V1 ore grade decline - Ni,Zn,Pb'!$F$33:$F$46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2.4292330828979396</c:v>
                      </c:pt>
                      <c:pt idx="1">
                        <c:v>2.2625907559502578</c:v>
                      </c:pt>
                      <c:pt idx="2">
                        <c:v>2.1081539875786302</c:v>
                      </c:pt>
                      <c:pt idx="3">
                        <c:v>1.9649726604774316</c:v>
                      </c:pt>
                      <c:pt idx="4">
                        <c:v>1.8321749434823595</c:v>
                      </c:pt>
                      <c:pt idx="5">
                        <c:v>1.7089604881448834</c:v>
                      </c:pt>
                      <c:pt idx="6">
                        <c:v>1.5945942469263239</c:v>
                      </c:pt>
                      <c:pt idx="7">
                        <c:v>1.4884008534667739</c:v>
                      </c:pt>
                      <c:pt idx="8">
                        <c:v>1.3897595113493513</c:v>
                      </c:pt>
                      <c:pt idx="9">
                        <c:v>1.2980993431206669</c:v>
                      </c:pt>
                      <c:pt idx="10">
                        <c:v>1.2128951561143577</c:v>
                      </c:pt>
                      <c:pt idx="11">
                        <c:v>1.1336635859145239</c:v>
                      </c:pt>
                      <c:pt idx="12">
                        <c:v>1.0599595821444254</c:v>
                      </c:pt>
                      <c:pt idx="13">
                        <c:v>0.99137320471934332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B7D1-4B5A-ADB7-3ABAE05E7C3B}"/>
                  </c:ext>
                </c:extLst>
              </c15:ser>
            </c15:filteredScatterSeries>
          </c:ext>
        </c:extLst>
      </c:scatterChart>
      <c:valAx>
        <c:axId val="36288384"/>
        <c:scaling>
          <c:orientation val="minMax"/>
          <c:max val="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Ore grade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2848"/>
        <c:crosses val="autoZero"/>
        <c:crossBetween val="midCat"/>
        <c:majorUnit val="1"/>
        <c:minorUnit val="0.5"/>
      </c:valAx>
      <c:valAx>
        <c:axId val="3630284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Energy requirement in MJ / kg</a:t>
                </a:r>
              </a:p>
            </c:rich>
          </c:tx>
          <c:layout>
            <c:manualLayout>
              <c:xMode val="edge"/>
              <c:yMode val="edge"/>
              <c:x val="1.0210023988076657E-2"/>
              <c:y val="0.23491651211267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8384"/>
        <c:crosses val="autoZero"/>
        <c:crossBetween val="midCat"/>
        <c:majorUnit val="10000"/>
        <c:minorUnit val="50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557678395784867"/>
          <c:y val="0.93512208927306706"/>
          <c:w val="0.64214250873768364"/>
          <c:h val="4.2471282727306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Energy requirements per metal E(G)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50242518129885"/>
          <c:y val="0.12993651763295516"/>
          <c:w val="0.78257627607191071"/>
          <c:h val="0.65005657057555721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'[1]V1 ore grade decline - Ni,Zn,Pb'!$N$14</c:f>
              <c:strCache>
                <c:ptCount val="1"/>
                <c:pt idx="0">
                  <c:v>Cu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>
                  <a:lumMod val="60000"/>
                </a:schemeClr>
              </a:solidFill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'[1]V1 ore grade decline - Ni,Zn,Pb'!$M$15:$M$40</c:f>
              <c:numCache>
                <c:formatCode>General</c:formatCode>
                <c:ptCount val="26"/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xVal>
          <c:yVal>
            <c:numRef>
              <c:f>'[1]V1 ore grade decline - Ni,Zn,Pb'!$N$15:$N$40</c:f>
              <c:numCache>
                <c:formatCode>General</c:formatCode>
                <c:ptCount val="26"/>
                <c:pt idx="1">
                  <c:v>608.07756162606063</c:v>
                </c:pt>
                <c:pt idx="2">
                  <c:v>259.12235122428785</c:v>
                </c:pt>
                <c:pt idx="3">
                  <c:v>179.4564110399628</c:v>
                </c:pt>
                <c:pt idx="4">
                  <c:v>124.28338702232918</c:v>
                </c:pt>
                <c:pt idx="5">
                  <c:v>100.25007657361554</c:v>
                </c:pt>
                <c:pt idx="6">
                  <c:v>86.073048046761286</c:v>
                </c:pt>
                <c:pt idx="7">
                  <c:v>76.472427376860622</c:v>
                </c:pt>
                <c:pt idx="8">
                  <c:v>69.428665120480048</c:v>
                </c:pt>
                <c:pt idx="9">
                  <c:v>63.981882926245596</c:v>
                </c:pt>
                <c:pt idx="10">
                  <c:v>59.610296899367803</c:v>
                </c:pt>
                <c:pt idx="11">
                  <c:v>56.002891146517726</c:v>
                </c:pt>
                <c:pt idx="12">
                  <c:v>52.961341604557354</c:v>
                </c:pt>
                <c:pt idx="13">
                  <c:v>50.35247875422219</c:v>
                </c:pt>
                <c:pt idx="14">
                  <c:v>48.083150708339815</c:v>
                </c:pt>
                <c:pt idx="15">
                  <c:v>46.08599849335004</c:v>
                </c:pt>
                <c:pt idx="16">
                  <c:v>44.310955914353755</c:v>
                </c:pt>
                <c:pt idx="17">
                  <c:v>42.719937704500964</c:v>
                </c:pt>
                <c:pt idx="18">
                  <c:v>41.283393316108821</c:v>
                </c:pt>
                <c:pt idx="19">
                  <c:v>39.977998714660309</c:v>
                </c:pt>
                <c:pt idx="20">
                  <c:v>38.785067384313578</c:v>
                </c:pt>
                <c:pt idx="21">
                  <c:v>37.689430009764436</c:v>
                </c:pt>
                <c:pt idx="22">
                  <c:v>36.678627850164716</c:v>
                </c:pt>
                <c:pt idx="23">
                  <c:v>35.742321076798206</c:v>
                </c:pt>
                <c:pt idx="24">
                  <c:v>34.871847532663672</c:v>
                </c:pt>
                <c:pt idx="25">
                  <c:v>34.059888737404329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C-4610-B689-48F2AE92692C}"/>
            </c:ext>
          </c:extLst>
        </c:ser>
        <c:ser>
          <c:idx val="8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#REF!</c:f>
              <c:extLst/>
            </c:numRef>
          </c:xVal>
          <c:yVal>
            <c:numRef>
              <c:f>'Ester-reprod.Ore grade, energy'!#REF!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47CC-4610-B689-48F2AE92692C}"/>
            </c:ext>
          </c:extLst>
        </c:ser>
        <c:ser>
          <c:idx val="9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2">
                  <a:lumMod val="8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2">
                  <a:lumMod val="80000"/>
                </a:schemeClr>
              </a:solidFill>
              <a:ln w="6350" cap="flat" cmpd="sng" algn="ctr">
                <a:solidFill>
                  <a:schemeClr val="accent2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#REF!</c:f>
              <c:extLst/>
            </c:numRef>
          </c:xVal>
          <c:yVal>
            <c:numRef>
              <c:f>'Ester-reprod.Ore grade, energy'!#REF!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7CC-4610-B689-48F2AE92692C}"/>
            </c:ext>
          </c:extLst>
        </c:ser>
        <c:ser>
          <c:idx val="0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#REF!</c:f>
              <c:extLst/>
            </c:numRef>
          </c:xVal>
          <c:yVal>
            <c:numRef>
              <c:f>'Ester-reprod.Ore grade, energy'!#REF!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47CC-4610-B689-48F2AE92692C}"/>
            </c:ext>
          </c:extLst>
        </c:ser>
        <c:ser>
          <c:idx val="1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#REF!</c:f>
              <c:extLst/>
            </c:numRef>
          </c:xVal>
          <c:yVal>
            <c:numRef>
              <c:f>'Ester-reprod.Ore grade, energy'!#REF!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47CC-4610-B689-48F2AE92692C}"/>
            </c:ext>
          </c:extLst>
        </c:ser>
        <c:ser>
          <c:idx val="2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#REF!</c:f>
              <c:extLst/>
            </c:numRef>
          </c:xVal>
          <c:yVal>
            <c:numRef>
              <c:f>'Ester-reprod.Ore grade, energy'!#REF!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47CC-4610-B689-48F2AE92692C}"/>
            </c:ext>
          </c:extLst>
        </c:ser>
        <c:ser>
          <c:idx val="4"/>
          <c:order val="8"/>
          <c:tx>
            <c:strRef>
              <c:f>'[1]V1 ore grade decline - Ni,Zn,Pb'!$J$15</c:f>
              <c:strCache>
                <c:ptCount val="1"/>
                <c:pt idx="0">
                  <c:v>Ni sulfides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6350" cap="flat" cmpd="sng" algn="ctr">
                <a:solidFill>
                  <a:schemeClr val="accent4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'[1]V1 ore grade decline - Ni,Zn,Pb'!$M$15:$M$40</c:f>
              <c:numCache>
                <c:formatCode>General</c:formatCode>
                <c:ptCount val="26"/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xVal>
          <c:yVal>
            <c:numRef>
              <c:f>'[1]V1 ore grade decline - Ni,Zn,Pb'!$Q$15:$Q$40</c:f>
              <c:numCache>
                <c:formatCode>General</c:formatCode>
                <c:ptCount val="26"/>
                <c:pt idx="1">
                  <c:v>3274.5186764495543</c:v>
                </c:pt>
                <c:pt idx="2">
                  <c:v>1703.5922277652337</c:v>
                </c:pt>
                <c:pt idx="3">
                  <c:v>1285.723174179318</c:v>
                </c:pt>
                <c:pt idx="4">
                  <c:v>970.35197371747279</c:v>
                </c:pt>
                <c:pt idx="5">
                  <c:v>823.06899548675904</c:v>
                </c:pt>
                <c:pt idx="6">
                  <c:v>732.33723386716667</c:v>
                </c:pt>
                <c:pt idx="7">
                  <c:v>668.90686021814065</c:v>
                </c:pt>
                <c:pt idx="8">
                  <c:v>621.18085783592267</c:v>
                </c:pt>
                <c:pt idx="9">
                  <c:v>583.49571026769445</c:v>
                </c:pt>
                <c:pt idx="10">
                  <c:v>552.7044192568078</c:v>
                </c:pt>
                <c:pt idx="11">
                  <c:v>526.89613513732979</c:v>
                </c:pt>
                <c:pt idx="12">
                  <c:v>504.83269266740677</c:v>
                </c:pt>
                <c:pt idx="13">
                  <c:v>485.67085420300674</c:v>
                </c:pt>
                <c:pt idx="14">
                  <c:v>468.8132589827099</c:v>
                </c:pt>
                <c:pt idx="15">
                  <c:v>453.82296695198903</c:v>
                </c:pt>
                <c:pt idx="16">
                  <c:v>440.37178879920339</c:v>
                </c:pt>
                <c:pt idx="17">
                  <c:v>428.20764887073705</c:v>
                </c:pt>
                <c:pt idx="18">
                  <c:v>417.13320167115029</c:v>
                </c:pt>
                <c:pt idx="19">
                  <c:v>406.99137875695641</c:v>
                </c:pt>
                <c:pt idx="20">
                  <c:v>397.65535454470182</c:v>
                </c:pt>
                <c:pt idx="21">
                  <c:v>389.02141555672779</c:v>
                </c:pt>
                <c:pt idx="22">
                  <c:v>381.00378803517128</c:v>
                </c:pt>
                <c:pt idx="23">
                  <c:v>373.53081733742118</c:v>
                </c:pt>
                <c:pt idx="24">
                  <c:v>366.54209974379057</c:v>
                </c:pt>
                <c:pt idx="25">
                  <c:v>359.98629771481552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47CC-4610-B689-48F2AE92692C}"/>
            </c:ext>
          </c:extLst>
        </c:ser>
        <c:ser>
          <c:idx val="3"/>
          <c:order val="9"/>
          <c:tx>
            <c:strRef>
              <c:f>'[1]V1 ore grade decline - Ni,Zn,Pb'!$K$15</c:f>
              <c:strCache>
                <c:ptCount val="1"/>
                <c:pt idx="0">
                  <c:v>Ni laterites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'[1]V1 ore grade decline - Ni,Zn,Pb'!$M$15:$M$40</c:f>
              <c:numCache>
                <c:formatCode>General</c:formatCode>
                <c:ptCount val="26"/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xVal>
          <c:yVal>
            <c:numRef>
              <c:f>'[1]V1 ore grade decline - Ni,Zn,Pb'!$R$15:$R$40</c:f>
              <c:numCache>
                <c:formatCode>General</c:formatCode>
                <c:ptCount val="26"/>
                <c:pt idx="1">
                  <c:v>5913.0539179946318</c:v>
                </c:pt>
                <c:pt idx="2">
                  <c:v>2670.0577639226817</c:v>
                </c:pt>
                <c:pt idx="3">
                  <c:v>1895.8843391413047</c:v>
                </c:pt>
                <c:pt idx="4">
                  <c:v>1346.1796504809047</c:v>
                </c:pt>
                <c:pt idx="5">
                  <c:v>1101.8283416915303</c:v>
                </c:pt>
                <c:pt idx="6">
                  <c:v>955.85981378467579</c:v>
                </c:pt>
                <c:pt idx="7">
                  <c:v>856.09243031229528</c:v>
                </c:pt>
                <c:pt idx="8">
                  <c:v>782.3572679439219</c:v>
                </c:pt>
                <c:pt idx="9">
                  <c:v>724.99232222078797</c:v>
                </c:pt>
                <c:pt idx="10">
                  <c:v>678.7117776457842</c:v>
                </c:pt>
                <c:pt idx="11">
                  <c:v>640.34797349746088</c:v>
                </c:pt>
                <c:pt idx="12">
                  <c:v>607.87157993990832</c:v>
                </c:pt>
                <c:pt idx="13">
                  <c:v>579.91434617674634</c:v>
                </c:pt>
                <c:pt idx="14">
                  <c:v>555.51565660854749</c:v>
                </c:pt>
                <c:pt idx="15">
                  <c:v>533.97856398572162</c:v>
                </c:pt>
                <c:pt idx="16">
                  <c:v>514.78346583661425</c:v>
                </c:pt>
                <c:pt idx="17">
                  <c:v>497.53399157930608</c:v>
                </c:pt>
                <c:pt idx="18">
                  <c:v>481.92179488243414</c:v>
                </c:pt>
                <c:pt idx="19">
                  <c:v>467.7029098962812</c:v>
                </c:pt>
                <c:pt idx="20">
                  <c:v>454.68143459605778</c:v>
                </c:pt>
                <c:pt idx="21">
                  <c:v>442.69800030440746</c:v>
                </c:pt>
                <c:pt idx="22">
                  <c:v>431.62145186104146</c:v>
                </c:pt>
                <c:pt idx="23">
                  <c:v>421.34273259170823</c:v>
                </c:pt>
                <c:pt idx="24">
                  <c:v>411.77031516524892</c:v>
                </c:pt>
                <c:pt idx="25">
                  <c:v>402.82673668826146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47CC-4610-B689-48F2AE92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6000"/>
        <c:axId val="3785830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'[1]V1 ore grade decline - Ni,Zn,Pb'!$H$15</c15:sqref>
                        </c15:formulaRef>
                      </c:ext>
                    </c:extLst>
                    <c:strCache>
                      <c:ptCount val="1"/>
                      <c:pt idx="0">
                        <c:v>Zn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noFill/>
                    <a:ln w="6350" cap="flat" cmpd="sng" algn="ctr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'[1]V1 ore grade decline - Ni,Zn,Pb'!$M$15:$M$40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1">
                        <c:v>0.1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12</c:v>
                      </c:pt>
                      <c:pt idx="15">
                        <c:v>13</c:v>
                      </c:pt>
                      <c:pt idx="16">
                        <c:v>14</c:v>
                      </c:pt>
                      <c:pt idx="17">
                        <c:v>15</c:v>
                      </c:pt>
                      <c:pt idx="18">
                        <c:v>16</c:v>
                      </c:pt>
                      <c:pt idx="19">
                        <c:v>17</c:v>
                      </c:pt>
                      <c:pt idx="20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'[1]V1 ore grade decline - Ni,Zn,Pb'!$O$15:$O$40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1">
                        <c:v>77650</c:v>
                      </c:pt>
                      <c:pt idx="2">
                        <c:v>15530.000000000002</c:v>
                      </c:pt>
                      <c:pt idx="3">
                        <c:v>7765.0000000000009</c:v>
                      </c:pt>
                      <c:pt idx="4">
                        <c:v>3882.5000000000005</c:v>
                      </c:pt>
                      <c:pt idx="5">
                        <c:v>2588.3333333333335</c:v>
                      </c:pt>
                      <c:pt idx="6">
                        <c:v>1941.2500000000002</c:v>
                      </c:pt>
                      <c:pt idx="7">
                        <c:v>1553</c:v>
                      </c:pt>
                      <c:pt idx="8">
                        <c:v>1294.1666666666667</c:v>
                      </c:pt>
                      <c:pt idx="9">
                        <c:v>1109.2857142857142</c:v>
                      </c:pt>
                      <c:pt idx="10">
                        <c:v>970.62500000000011</c:v>
                      </c:pt>
                      <c:pt idx="11">
                        <c:v>862.77777777777783</c:v>
                      </c:pt>
                      <c:pt idx="12">
                        <c:v>776.5</c:v>
                      </c:pt>
                      <c:pt idx="13">
                        <c:v>705.90909090909099</c:v>
                      </c:pt>
                      <c:pt idx="14">
                        <c:v>647.08333333333337</c:v>
                      </c:pt>
                      <c:pt idx="15">
                        <c:v>597.30769230769226</c:v>
                      </c:pt>
                      <c:pt idx="16">
                        <c:v>554.64285714285711</c:v>
                      </c:pt>
                      <c:pt idx="17">
                        <c:v>517.66666666666674</c:v>
                      </c:pt>
                      <c:pt idx="18">
                        <c:v>485.31250000000006</c:v>
                      </c:pt>
                      <c:pt idx="19">
                        <c:v>456.76470588235293</c:v>
                      </c:pt>
                      <c:pt idx="20">
                        <c:v>431.38888888888891</c:v>
                      </c:pt>
                      <c:pt idx="21">
                        <c:v>408.68421052631584</c:v>
                      </c:pt>
                      <c:pt idx="22">
                        <c:v>388.25</c:v>
                      </c:pt>
                      <c:pt idx="23">
                        <c:v>369.76190476190476</c:v>
                      </c:pt>
                      <c:pt idx="24">
                        <c:v>352.9545454545455</c:v>
                      </c:pt>
                      <c:pt idx="25">
                        <c:v>337.60869565217394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47CC-4610-B689-48F2AE92692C}"/>
                  </c:ext>
                </c:extLst>
              </c15:ser>
            </c15:filteredScatterSeries>
            <c15:filteredScatter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Ni,Zn,Pb'!$I$15</c15:sqref>
                        </c15:formulaRef>
                      </c:ext>
                    </c:extLst>
                    <c:strCache>
                      <c:ptCount val="1"/>
                      <c:pt idx="0">
                        <c:v>Pb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6350" cap="flat" cmpd="sng" algn="ctr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Ni,Zn,Pb'!$M$15:$M$40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1">
                        <c:v>0.1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12</c:v>
                      </c:pt>
                      <c:pt idx="15">
                        <c:v>13</c:v>
                      </c:pt>
                      <c:pt idx="16">
                        <c:v>14</c:v>
                      </c:pt>
                      <c:pt idx="17">
                        <c:v>15</c:v>
                      </c:pt>
                      <c:pt idx="18">
                        <c:v>16</c:v>
                      </c:pt>
                      <c:pt idx="19">
                        <c:v>17</c:v>
                      </c:pt>
                      <c:pt idx="20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Ni,Zn,Pb'!$P$15:$P$40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1">
                        <c:v>75420</c:v>
                      </c:pt>
                      <c:pt idx="2">
                        <c:v>15084</c:v>
                      </c:pt>
                      <c:pt idx="3">
                        <c:v>7542</c:v>
                      </c:pt>
                      <c:pt idx="4">
                        <c:v>3771</c:v>
                      </c:pt>
                      <c:pt idx="5">
                        <c:v>2514.0000000000005</c:v>
                      </c:pt>
                      <c:pt idx="6">
                        <c:v>1885.5</c:v>
                      </c:pt>
                      <c:pt idx="7">
                        <c:v>1508.4</c:v>
                      </c:pt>
                      <c:pt idx="8">
                        <c:v>1257.0000000000002</c:v>
                      </c:pt>
                      <c:pt idx="9">
                        <c:v>1077.4285714285713</c:v>
                      </c:pt>
                      <c:pt idx="10">
                        <c:v>942.75</c:v>
                      </c:pt>
                      <c:pt idx="11">
                        <c:v>838</c:v>
                      </c:pt>
                      <c:pt idx="12">
                        <c:v>754.2</c:v>
                      </c:pt>
                      <c:pt idx="13">
                        <c:v>685.63636363636374</c:v>
                      </c:pt>
                      <c:pt idx="14">
                        <c:v>628.50000000000011</c:v>
                      </c:pt>
                      <c:pt idx="15">
                        <c:v>580.15384615384608</c:v>
                      </c:pt>
                      <c:pt idx="16">
                        <c:v>538.71428571428567</c:v>
                      </c:pt>
                      <c:pt idx="17">
                        <c:v>502.8</c:v>
                      </c:pt>
                      <c:pt idx="18">
                        <c:v>471.375</c:v>
                      </c:pt>
                      <c:pt idx="19">
                        <c:v>443.64705882352939</c:v>
                      </c:pt>
                      <c:pt idx="20">
                        <c:v>419</c:v>
                      </c:pt>
                      <c:pt idx="21">
                        <c:v>396.94736842105266</c:v>
                      </c:pt>
                      <c:pt idx="22">
                        <c:v>377.1</c:v>
                      </c:pt>
                      <c:pt idx="23">
                        <c:v>359.14285714285717</c:v>
                      </c:pt>
                      <c:pt idx="24">
                        <c:v>342.81818181818187</c:v>
                      </c:pt>
                      <c:pt idx="25">
                        <c:v>327.91304347826087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7CC-4610-B689-48F2AE92692C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Ni,Zn,Pb'!$F$115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 cmpd="sng" algn="ctr">
                    <a:solidFill>
                      <a:schemeClr val="accent4">
                        <a:lumMod val="8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solidFill>
                      <a:schemeClr val="accent4">
                        <a:lumMod val="80000"/>
                      </a:schemeClr>
                    </a:solidFill>
                    <a:ln w="6350" cap="flat" cmpd="sng" algn="ctr">
                      <a:solidFill>
                        <a:schemeClr val="accent4">
                          <a:lumMod val="8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Ni,Zn,Pb'!$M$27:$M$39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Ni,Zn,Pb'!$F$33:$F$46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2.4292330828979396</c:v>
                      </c:pt>
                      <c:pt idx="1">
                        <c:v>2.2625907559502578</c:v>
                      </c:pt>
                      <c:pt idx="2">
                        <c:v>2.1081539875786302</c:v>
                      </c:pt>
                      <c:pt idx="3">
                        <c:v>1.9649726604774316</c:v>
                      </c:pt>
                      <c:pt idx="4">
                        <c:v>1.8321749434823595</c:v>
                      </c:pt>
                      <c:pt idx="5">
                        <c:v>1.7089604881448834</c:v>
                      </c:pt>
                      <c:pt idx="6">
                        <c:v>1.5945942469263239</c:v>
                      </c:pt>
                      <c:pt idx="7">
                        <c:v>1.4884008534667739</c:v>
                      </c:pt>
                      <c:pt idx="8">
                        <c:v>1.3897595113493513</c:v>
                      </c:pt>
                      <c:pt idx="9">
                        <c:v>1.2980993431206669</c:v>
                      </c:pt>
                      <c:pt idx="10">
                        <c:v>1.2128951561143577</c:v>
                      </c:pt>
                      <c:pt idx="11">
                        <c:v>1.1336635859145239</c:v>
                      </c:pt>
                      <c:pt idx="12">
                        <c:v>1.0599595821444254</c:v>
                      </c:pt>
                      <c:pt idx="13">
                        <c:v>0.99137320471934332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7CC-4610-B689-48F2AE92692C}"/>
                  </c:ext>
                </c:extLst>
              </c15:ser>
            </c15:filteredScatterSeries>
          </c:ext>
        </c:extLst>
      </c:scatterChart>
      <c:valAx>
        <c:axId val="37856000"/>
        <c:scaling>
          <c:orientation val="minMax"/>
          <c:max val="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Ore grade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8304"/>
        <c:crosses val="autoZero"/>
        <c:crossBetween val="midCat"/>
        <c:majorUnit val="1"/>
        <c:minorUnit val="0.5"/>
      </c:valAx>
      <c:valAx>
        <c:axId val="37858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Energy requirement in MJ / kg</a:t>
                </a:r>
              </a:p>
            </c:rich>
          </c:tx>
          <c:layout>
            <c:manualLayout>
              <c:xMode val="edge"/>
              <c:yMode val="edge"/>
              <c:x val="8.1601453363812099E-3"/>
              <c:y val="0.19489101022572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6000"/>
        <c:crosses val="autoZero"/>
        <c:crossBetween val="midCat"/>
        <c:minorUnit val="50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557685061852626"/>
          <c:y val="0.92051296391098414"/>
          <c:w val="0.64214250873768364"/>
          <c:h val="4.2471282727306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de-DE" sz="1400" b="0" i="0" baseline="0">
                <a:effectLst/>
              </a:rPr>
              <a:t>Energy requirements per metal E</a:t>
            </a:r>
            <a:r>
              <a:rPr lang="de-DE" sz="1400" b="0" i="0" u="none" strike="noStrike" baseline="0">
                <a:effectLst/>
              </a:rPr>
              <a:t>(</a:t>
            </a:r>
            <a:r>
              <a:rPr lang="de-DE" sz="1400" b="0" i="0" baseline="0">
                <a:effectLst/>
              </a:rPr>
              <a:t>t) with exponential growth model</a:t>
            </a:r>
            <a:endParaRPr lang="de-DE" sz="1100">
              <a:effectLst/>
            </a:endParaRPr>
          </a:p>
        </c:rich>
      </c:tx>
      <c:layout>
        <c:manualLayout>
          <c:xMode val="edge"/>
          <c:yMode val="edge"/>
          <c:x val="0.16344067878646287"/>
          <c:y val="1.197002310355837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532359148949935"/>
          <c:y val="0.17457051257178333"/>
          <c:w val="0.78575019475600916"/>
          <c:h val="0.62213169816079472"/>
        </c:manualLayout>
      </c:layout>
      <c:lineChart>
        <c:grouping val="standard"/>
        <c:varyColors val="0"/>
        <c:ser>
          <c:idx val="1"/>
          <c:order val="6"/>
          <c:tx>
            <c:strRef>
              <c:f>'[1]V1 ore grade decline - Ni,Zn,Pb'!$J$63</c:f>
              <c:strCache>
                <c:ptCount val="1"/>
                <c:pt idx="0">
                  <c:v>Zn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2"/>
                </a:solidFill>
              </a:ln>
            </c:spPr>
          </c:marker>
          <c:cat>
            <c:numRef>
              <c:f>('[1]V1 ore grade decline - Ni,Zn,Pb'!$I$80,'[1]V1 ore grade decline - Ni,Zn,Pb'!$I$82,'[1]V1 ore grade decline - Ni,Zn,Pb'!$I$84,'[1]V1 ore grade decline - Ni,Zn,Pb'!$I$86,'[1]V1 ore grade decline - Ni,Zn,Pb'!$I$88,'[1]V1 ore grade decline - Ni,Zn,Pb'!$I$90,'[1]V1 ore grade decline - Ni,Zn,Pb'!$I$92,'[1]V1 ore grade decline - Ni,Zn,Pb'!$I$94)</c:f>
              <c:numCache>
                <c:formatCode>General</c:formatCode>
                <c:ptCount val="8"/>
                <c:pt idx="0">
                  <c:v>1910</c:v>
                </c:pt>
                <c:pt idx="1">
                  <c:v>1930</c:v>
                </c:pt>
                <c:pt idx="2">
                  <c:v>1950</c:v>
                </c:pt>
                <c:pt idx="3">
                  <c:v>1970</c:v>
                </c:pt>
                <c:pt idx="4">
                  <c:v>1990</c:v>
                </c:pt>
                <c:pt idx="5">
                  <c:v>2010</c:v>
                </c:pt>
                <c:pt idx="6">
                  <c:v>2030</c:v>
                </c:pt>
                <c:pt idx="7">
                  <c:v>2050</c:v>
                </c:pt>
              </c:numCache>
              <c:extLst/>
            </c:numRef>
          </c:cat>
          <c:val>
            <c:numRef>
              <c:f>('[1]V1 ore grade decline - Ni,Zn,Pb'!$J$80,'[1]V1 ore grade decline - Ni,Zn,Pb'!$J$82,'[1]V1 ore grade decline - Ni,Zn,Pb'!$J$84,'[1]V1 ore grade decline - Ni,Zn,Pb'!$J$86,'[1]V1 ore grade decline - Ni,Zn,Pb'!$J$88,'[1]V1 ore grade decline - Ni,Zn,Pb'!$J$90,'[1]V1 ore grade decline - Ni,Zn,Pb'!$J$92,'[1]V1 ore grade decline - Ni,Zn,Pb'!$J$94)</c:f>
              <c:numCache>
                <c:formatCode>General</c:formatCode>
                <c:ptCount val="8"/>
                <c:pt idx="0">
                  <c:v>596.55697592956164</c:v>
                </c:pt>
                <c:pt idx="1">
                  <c:v>696.91502184187618</c:v>
                </c:pt>
                <c:pt idx="2">
                  <c:v>814.15617831315194</c:v>
                </c:pt>
                <c:pt idx="3">
                  <c:v>951.12067025565068</c:v>
                </c:pt>
                <c:pt idx="4">
                  <c:v>1111.1265301233236</c:v>
                </c:pt>
                <c:pt idx="5">
                  <c:v>1298.0499788865375</c:v>
                </c:pt>
                <c:pt idx="6">
                  <c:v>1516.4193293992635</c:v>
                </c:pt>
                <c:pt idx="7">
                  <c:v>1771.5246870141611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DA5C-420C-B697-E3820422B29E}"/>
            </c:ext>
          </c:extLst>
        </c:ser>
        <c:ser>
          <c:idx val="2"/>
          <c:order val="7"/>
          <c:tx>
            <c:strRef>
              <c:f>'[1]V1 ore grade decline - Ni,Zn,Pb'!$K$63</c:f>
              <c:strCache>
                <c:ptCount val="1"/>
                <c:pt idx="0">
                  <c:v>Pb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('[1]V1 ore grade decline - Ni,Zn,Pb'!$I$80,'[1]V1 ore grade decline - Ni,Zn,Pb'!$I$82,'[1]V1 ore grade decline - Ni,Zn,Pb'!$I$84,'[1]V1 ore grade decline - Ni,Zn,Pb'!$I$86,'[1]V1 ore grade decline - Ni,Zn,Pb'!$I$88,'[1]V1 ore grade decline - Ni,Zn,Pb'!$I$90,'[1]V1 ore grade decline - Ni,Zn,Pb'!$I$92,'[1]V1 ore grade decline - Ni,Zn,Pb'!$I$94)</c:f>
              <c:numCache>
                <c:formatCode>General</c:formatCode>
                <c:ptCount val="8"/>
                <c:pt idx="0">
                  <c:v>1910</c:v>
                </c:pt>
                <c:pt idx="1">
                  <c:v>1930</c:v>
                </c:pt>
                <c:pt idx="2">
                  <c:v>1950</c:v>
                </c:pt>
                <c:pt idx="3">
                  <c:v>1970</c:v>
                </c:pt>
                <c:pt idx="4">
                  <c:v>1990</c:v>
                </c:pt>
                <c:pt idx="5">
                  <c:v>2010</c:v>
                </c:pt>
                <c:pt idx="6">
                  <c:v>2030</c:v>
                </c:pt>
                <c:pt idx="7">
                  <c:v>2050</c:v>
                </c:pt>
              </c:numCache>
              <c:extLst/>
            </c:numRef>
          </c:cat>
          <c:val>
            <c:numRef>
              <c:f>('[1]V1 ore grade decline - Ni,Zn,Pb'!$K$80,'[1]V1 ore grade decline - Ni,Zn,Pb'!$K$82,'[1]V1 ore grade decline - Ni,Zn,Pb'!$K$84,'[1]V1 ore grade decline - Ni,Zn,Pb'!$K$86,'[1]V1 ore grade decline - Ni,Zn,Pb'!$K$88,'[1]V1 ore grade decline - Ni,Zn,Pb'!$K$90,'[1]V1 ore grade decline - Ni,Zn,Pb'!$K$92,'[1]V1 ore grade decline - Ni,Zn,Pb'!$K$94)</c:f>
              <c:numCache>
                <c:formatCode>General</c:formatCode>
                <c:ptCount val="8"/>
                <c:pt idx="0">
                  <c:v>597.43911099950731</c:v>
                </c:pt>
                <c:pt idx="1">
                  <c:v>797.06811628540186</c:v>
                </c:pt>
                <c:pt idx="2">
                  <c:v>1063.4013915424478</c:v>
                </c:pt>
                <c:pt idx="3">
                  <c:v>1418.7275797762643</c:v>
                </c:pt>
                <c:pt idx="4">
                  <c:v>1892.7828773087253</c:v>
                </c:pt>
                <c:pt idx="5">
                  <c:v>2525.2395679782885</c:v>
                </c:pt>
                <c:pt idx="6">
                  <c:v>3369.0260790768293</c:v>
                </c:pt>
                <c:pt idx="7">
                  <c:v>4494.7564046712969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DA5C-420C-B697-E3820422B29E}"/>
            </c:ext>
          </c:extLst>
        </c:ser>
        <c:ser>
          <c:idx val="8"/>
          <c:order val="8"/>
          <c:tx>
            <c:strRef>
              <c:f>'[1]V1 ore grade decline - Ni,Zn,Pb'!$L$63</c:f>
              <c:strCache>
                <c:ptCount val="1"/>
                <c:pt idx="0">
                  <c:v>Ni </c:v>
                </c:pt>
              </c:strCache>
            </c:strRef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cat>
            <c:numRef>
              <c:f>('[1]V1 ore grade decline - Ni,Zn,Pb'!$I$80,'[1]V1 ore grade decline - Ni,Zn,Pb'!$I$82,'[1]V1 ore grade decline - Ni,Zn,Pb'!$I$84,'[1]V1 ore grade decline - Ni,Zn,Pb'!$I$86,'[1]V1 ore grade decline - Ni,Zn,Pb'!$I$88,'[1]V1 ore grade decline - Ni,Zn,Pb'!$I$90,'[1]V1 ore grade decline - Ni,Zn,Pb'!$I$92,'[1]V1 ore grade decline - Ni,Zn,Pb'!$I$94)</c:f>
              <c:numCache>
                <c:formatCode>General</c:formatCode>
                <c:ptCount val="8"/>
                <c:pt idx="0">
                  <c:v>1910</c:v>
                </c:pt>
                <c:pt idx="1">
                  <c:v>1930</c:v>
                </c:pt>
                <c:pt idx="2">
                  <c:v>1950</c:v>
                </c:pt>
                <c:pt idx="3">
                  <c:v>1970</c:v>
                </c:pt>
                <c:pt idx="4">
                  <c:v>1990</c:v>
                </c:pt>
                <c:pt idx="5">
                  <c:v>2010</c:v>
                </c:pt>
                <c:pt idx="6">
                  <c:v>2030</c:v>
                </c:pt>
                <c:pt idx="7">
                  <c:v>2050</c:v>
                </c:pt>
              </c:numCache>
              <c:extLst/>
            </c:numRef>
          </c:cat>
          <c:val>
            <c:numRef>
              <c:f>('[1]V1 ore grade decline - Ni,Zn,Pb'!$L$80,'[1]V1 ore grade decline - Ni,Zn,Pb'!$L$82,'[1]V1 ore grade decline - Ni,Zn,Pb'!$L$84,'[1]V1 ore grade decline - Ni,Zn,Pb'!$L$86,'[1]V1 ore grade decline - Ni,Zn,Pb'!$L$88,'[1]V1 ore grade decline - Ni,Zn,Pb'!$L$90,'[1]V1 ore grade decline - Ni,Zn,Pb'!$L$92,'[1]V1 ore grade decline - Ni,Zn,Pb'!$L$94)</c:f>
              <c:numCache>
                <c:formatCode>General</c:formatCode>
                <c:ptCount val="8"/>
                <c:pt idx="0">
                  <c:v>870.17352034686155</c:v>
                </c:pt>
                <c:pt idx="1">
                  <c:v>920.53308729460548</c:v>
                </c:pt>
                <c:pt idx="2">
                  <c:v>973.80711431711006</c:v>
                </c:pt>
                <c:pt idx="3">
                  <c:v>1030.1642700118657</c:v>
                </c:pt>
                <c:pt idx="4">
                  <c:v>1089.7829843369777</c:v>
                </c:pt>
                <c:pt idx="5">
                  <c:v>1152.8520135305505</c:v>
                </c:pt>
                <c:pt idx="6">
                  <c:v>1219.5710377236694</c:v>
                </c:pt>
                <c:pt idx="7">
                  <c:v>1290.1512931390412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DA5C-420C-B697-E3820422B29E}"/>
            </c:ext>
          </c:extLst>
        </c:ser>
        <c:ser>
          <c:idx val="9"/>
          <c:order val="9"/>
          <c:tx>
            <c:strRef>
              <c:f>'[1]V1 ore grade decline - Ni,Zn,Pb'!$M$63</c:f>
              <c:strCache>
                <c:ptCount val="1"/>
                <c:pt idx="0">
                  <c:v>FeNi</c:v>
                </c:pt>
              </c:strCache>
            </c:strRef>
          </c:tx>
          <c:spPr>
            <a:ln>
              <a:solidFill>
                <a:srgbClr val="990000"/>
              </a:solidFill>
            </a:ln>
          </c:spPr>
          <c:marker>
            <c:spPr>
              <a:solidFill>
                <a:srgbClr val="990000"/>
              </a:solidFill>
              <a:ln>
                <a:solidFill>
                  <a:srgbClr val="990000"/>
                </a:solidFill>
              </a:ln>
            </c:spPr>
          </c:marker>
          <c:cat>
            <c:numRef>
              <c:f>('[1]V1 ore grade decline - Ni,Zn,Pb'!$I$80,'[1]V1 ore grade decline - Ni,Zn,Pb'!$I$82,'[1]V1 ore grade decline - Ni,Zn,Pb'!$I$84,'[1]V1 ore grade decline - Ni,Zn,Pb'!$I$86,'[1]V1 ore grade decline - Ni,Zn,Pb'!$I$88,'[1]V1 ore grade decline - Ni,Zn,Pb'!$I$90,'[1]V1 ore grade decline - Ni,Zn,Pb'!$I$92,'[1]V1 ore grade decline - Ni,Zn,Pb'!$I$94)</c:f>
              <c:numCache>
                <c:formatCode>General</c:formatCode>
                <c:ptCount val="8"/>
                <c:pt idx="0">
                  <c:v>1910</c:v>
                </c:pt>
                <c:pt idx="1">
                  <c:v>1930</c:v>
                </c:pt>
                <c:pt idx="2">
                  <c:v>1950</c:v>
                </c:pt>
                <c:pt idx="3">
                  <c:v>1970</c:v>
                </c:pt>
                <c:pt idx="4">
                  <c:v>1990</c:v>
                </c:pt>
                <c:pt idx="5">
                  <c:v>2010</c:v>
                </c:pt>
                <c:pt idx="6">
                  <c:v>2030</c:v>
                </c:pt>
                <c:pt idx="7">
                  <c:v>2050</c:v>
                </c:pt>
              </c:numCache>
              <c:extLst/>
            </c:numRef>
          </c:cat>
          <c:val>
            <c:numRef>
              <c:f>('[1]V1 ore grade decline - Ni,Zn,Pb'!$M$80,'[1]V1 ore grade decline - Ni,Zn,Pb'!$M$82,'[1]V1 ore grade decline - Ni,Zn,Pb'!$M$84,'[1]V1 ore grade decline - Ni,Zn,Pb'!$M$86,'[1]V1 ore grade decline - Ni,Zn,Pb'!$M$88,'[1]V1 ore grade decline - Ni,Zn,Pb'!$M$90,'[1]V1 ore grade decline - Ni,Zn,Pb'!$M$92,'[1]V1 ore grade decline - Ni,Zn,Pb'!$M$94)</c:f>
              <c:numCache>
                <c:formatCode>General</c:formatCode>
                <c:ptCount val="8"/>
                <c:pt idx="0">
                  <c:v>1179.0230574348109</c:v>
                </c:pt>
                <c:pt idx="1">
                  <c:v>1262.5592928987808</c:v>
                </c:pt>
                <c:pt idx="2">
                  <c:v>1352.0142443636694</c:v>
                </c:pt>
                <c:pt idx="3">
                  <c:v>1447.8072651664449</c:v>
                </c:pt>
                <c:pt idx="4">
                  <c:v>1550.3874207000674</c:v>
                </c:pt>
                <c:pt idx="5">
                  <c:v>1660.2355935744461</c:v>
                </c:pt>
                <c:pt idx="6">
                  <c:v>1777.866737932424</c:v>
                </c:pt>
                <c:pt idx="7">
                  <c:v>1903.8322934887403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DA5C-420C-B697-E3820422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8544"/>
        <c:axId val="37630720"/>
        <c:extLst>
          <c:ext xmlns:c15="http://schemas.microsoft.com/office/drawing/2012/chart" uri="{02D57815-91ED-43cb-92C2-25804820EDAC}">
            <c15:filteredLin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'V1 ore grade decline - Ni,Zn,Pb'!#REF!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('[1]V1 ore grade decline - Ni,Zn,Pb'!$I$80,'[1]V1 ore grade decline - Ni,Zn,Pb'!$I$82,'[1]V1 ore grade decline - Ni,Zn,Pb'!$I$84,'[1]V1 ore grade decline - Ni,Zn,Pb'!$I$86,'[1]V1 ore grade decline - Ni,Zn,Pb'!$I$88,'[1]V1 ore grade decline - Ni,Zn,Pb'!$I$90,'[1]V1 ore grade decline - Ni,Zn,Pb'!$I$92,'[1]V1 ore grade decline - Ni,Zn,Pb'!$I$94)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1910</c:v>
                      </c:pt>
                      <c:pt idx="1">
                        <c:v>1930</c:v>
                      </c:pt>
                      <c:pt idx="2">
                        <c:v>1950</c:v>
                      </c:pt>
                      <c:pt idx="3">
                        <c:v>1970</c:v>
                      </c:pt>
                      <c:pt idx="4">
                        <c:v>1990</c:v>
                      </c:pt>
                      <c:pt idx="5">
                        <c:v>2010</c:v>
                      </c:pt>
                      <c:pt idx="6">
                        <c:v>2030</c:v>
                      </c:pt>
                      <c:pt idx="7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'V1 ore grade decline - Ni,Zn,Pb'!#REF!</c15:sqref>
                        </c15:formulaRef>
                      </c:ext>
                    </c:extLst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A5C-420C-B697-E3820422B29E}"/>
                  </c:ext>
                </c:extLst>
              </c15:ser>
            </c15:filteredLineSeries>
            <c15:filteredLineSeries>
              <c15:ser>
                <c:idx val="6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Ni,Zn,Pb'!$H$15</c15:sqref>
                        </c15:formulaRef>
                      </c:ext>
                    </c:extLst>
                    <c:strCache>
                      <c:ptCount val="1"/>
                      <c:pt idx="0">
                        <c:v>Zn</c:v>
                      </c:pt>
                    </c:strCache>
                  </c:strRef>
                </c:tx>
                <c:marker>
                  <c:spPr>
                    <a:noFill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('[1]V1 ore grade decline - Ni,Zn,Pb'!$I$80,'[1]V1 ore grade decline - Ni,Zn,Pb'!$I$82,'[1]V1 ore grade decline - Ni,Zn,Pb'!$I$84,'[1]V1 ore grade decline - Ni,Zn,Pb'!$I$86,'[1]V1 ore grade decline - Ni,Zn,Pb'!$I$88,'[1]V1 ore grade decline - Ni,Zn,Pb'!$I$90,'[1]V1 ore grade decline - Ni,Zn,Pb'!$I$92,'[1]V1 ore grade decline - Ni,Zn,Pb'!$I$94)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1910</c:v>
                      </c:pt>
                      <c:pt idx="1">
                        <c:v>1930</c:v>
                      </c:pt>
                      <c:pt idx="2">
                        <c:v>1950</c:v>
                      </c:pt>
                      <c:pt idx="3">
                        <c:v>1970</c:v>
                      </c:pt>
                      <c:pt idx="4">
                        <c:v>1990</c:v>
                      </c:pt>
                      <c:pt idx="5">
                        <c:v>2010</c:v>
                      </c:pt>
                      <c:pt idx="6">
                        <c:v>2030</c:v>
                      </c:pt>
                      <c:pt idx="7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('[1]V1 ore grade decline - Ni,Zn,Pb'!$H$32,'[1]V1 ore grade decline - Ni,Zn,Pb'!$H$34,'[1]V1 ore grade decline - Ni,Zn,Pb'!$H$36,'[1]V1 ore grade decline - Ni,Zn,Pb'!$H$38,'[1]V1 ore grade decline - Ni,Zn,Pb'!$H$40,'[1]V1 ore grade decline - Ni,Zn,Pb'!$H$42,'[1]V1 ore grade decline - Ni,Zn,Pb'!$H$44,'[1]V1 ore grade decline - Ni,Zn,Pb'!$H$46)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598.24956651073944</c:v>
                      </c:pt>
                      <c:pt idx="1">
                        <c:v>701.98025817107498</c:v>
                      </c:pt>
                      <c:pt idx="2">
                        <c:v>822.34014044705361</c:v>
                      </c:pt>
                      <c:pt idx="3">
                        <c:v>961.78229242619295</c:v>
                      </c:pt>
                      <c:pt idx="4">
                        <c:v>1123.0909514768412</c:v>
                      </c:pt>
                      <c:pt idx="5">
                        <c:v>1309.4221609664739</c:v>
                      </c:pt>
                      <c:pt idx="6">
                        <c:v>1524.3489196884768</c:v>
                      </c:pt>
                      <c:pt idx="7">
                        <c:v>1771.9112786887788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5C-420C-B697-E3820422B29E}"/>
                  </c:ext>
                </c:extLst>
              </c15:ser>
            </c15:filteredLineSeries>
            <c15:filteredLine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Ni,Zn,Pb'!$I$15</c15:sqref>
                        </c15:formulaRef>
                      </c:ext>
                    </c:extLst>
                    <c:strCache>
                      <c:ptCount val="1"/>
                      <c:pt idx="0">
                        <c:v>Pb</c:v>
                      </c:pt>
                    </c:strCache>
                  </c:strRef>
                </c:tx>
                <c:marker>
                  <c:symbol val="triangle"/>
                  <c:size val="5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('[1]V1 ore grade decline - Ni,Zn,Pb'!$I$80,'[1]V1 ore grade decline - Ni,Zn,Pb'!$I$82,'[1]V1 ore grade decline - Ni,Zn,Pb'!$I$84,'[1]V1 ore grade decline - Ni,Zn,Pb'!$I$86,'[1]V1 ore grade decline - Ni,Zn,Pb'!$I$88,'[1]V1 ore grade decline - Ni,Zn,Pb'!$I$90,'[1]V1 ore grade decline - Ni,Zn,Pb'!$I$92,'[1]V1 ore grade decline - Ni,Zn,Pb'!$I$94)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1910</c:v>
                      </c:pt>
                      <c:pt idx="1">
                        <c:v>1930</c:v>
                      </c:pt>
                      <c:pt idx="2">
                        <c:v>1950</c:v>
                      </c:pt>
                      <c:pt idx="3">
                        <c:v>1970</c:v>
                      </c:pt>
                      <c:pt idx="4">
                        <c:v>1990</c:v>
                      </c:pt>
                      <c:pt idx="5">
                        <c:v>2010</c:v>
                      </c:pt>
                      <c:pt idx="6">
                        <c:v>2030</c:v>
                      </c:pt>
                      <c:pt idx="7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('[1]V1 ore grade decline - Ni,Zn,Pb'!$I$32,'[1]V1 ore grade decline - Ni,Zn,Pb'!$I$34,'[1]V1 ore grade decline - Ni,Zn,Pb'!$I$36,'[1]V1 ore grade decline - Ni,Zn,Pb'!$I$38,'[1]V1 ore grade decline - Ni,Zn,Pb'!$I$40,'[1]V1 ore grade decline - Ni,Zn,Pb'!$I$42,'[1]V1 ore grade decline - Ni,Zn,Pb'!$I$44,'[1]V1 ore grade decline - Ni,Zn,Pb'!$I$46)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600.58558636053681</c:v>
                      </c:pt>
                      <c:pt idx="1">
                        <c:v>807.84173802348721</c:v>
                      </c:pt>
                      <c:pt idx="2">
                        <c:v>1083.3039151542071</c:v>
                      </c:pt>
                      <c:pt idx="3">
                        <c:v>1448.3518216757693</c:v>
                      </c:pt>
                      <c:pt idx="4">
                        <c:v>1930.7401503621845</c:v>
                      </c:pt>
                      <c:pt idx="5">
                        <c:v>2566.404260252079</c:v>
                      </c:pt>
                      <c:pt idx="6">
                        <c:v>3401.7509313269343</c:v>
                      </c:pt>
                      <c:pt idx="7">
                        <c:v>4496.5575791526762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5C-420C-B697-E3820422B29E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Ni,Zn,Pb'!$J$15</c15:sqref>
                        </c15:formulaRef>
                      </c:ext>
                    </c:extLst>
                    <c:strCache>
                      <c:ptCount val="1"/>
                      <c:pt idx="0">
                        <c:v>Ni sulfides</c:v>
                      </c:pt>
                    </c:strCache>
                  </c:strRef>
                </c:tx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('[1]V1 ore grade decline - Ni,Zn,Pb'!$I$80,'[1]V1 ore grade decline - Ni,Zn,Pb'!$I$82,'[1]V1 ore grade decline - Ni,Zn,Pb'!$I$84,'[1]V1 ore grade decline - Ni,Zn,Pb'!$I$86,'[1]V1 ore grade decline - Ni,Zn,Pb'!$I$88,'[1]V1 ore grade decline - Ni,Zn,Pb'!$I$90,'[1]V1 ore grade decline - Ni,Zn,Pb'!$I$92,'[1]V1 ore grade decline - Ni,Zn,Pb'!$I$94)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1910</c:v>
                      </c:pt>
                      <c:pt idx="1">
                        <c:v>1930</c:v>
                      </c:pt>
                      <c:pt idx="2">
                        <c:v>1950</c:v>
                      </c:pt>
                      <c:pt idx="3">
                        <c:v>1970</c:v>
                      </c:pt>
                      <c:pt idx="4">
                        <c:v>1990</c:v>
                      </c:pt>
                      <c:pt idx="5">
                        <c:v>2010</c:v>
                      </c:pt>
                      <c:pt idx="6">
                        <c:v>2030</c:v>
                      </c:pt>
                      <c:pt idx="7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('[1]V1 ore grade decline - Ni,Zn,Pb'!$J$32,'[1]V1 ore grade decline - Ni,Zn,Pb'!$J$34,'[1]V1 ore grade decline - Ni,Zn,Pb'!$J$36,'[1]V1 ore grade decline - Ni,Zn,Pb'!$J$38,'[1]V1 ore grade decline - Ni,Zn,Pb'!$J$40,'[1]V1 ore grade decline - Ni,Zn,Pb'!$J$42,'[1]V1 ore grade decline - Ni,Zn,Pb'!$J$44,'[1]V1 ore grade decline - Ni,Zn,Pb'!$J$46)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871.06607122685</c:v>
                      </c:pt>
                      <c:pt idx="1">
                        <c:v>922.9484236173131</c:v>
                      </c:pt>
                      <c:pt idx="2">
                        <c:v>977.33787146106886</c:v>
                      </c:pt>
                      <c:pt idx="3">
                        <c:v>1034.3279748865259</c:v>
                      </c:pt>
                      <c:pt idx="4">
                        <c:v>1094.01477719696</c:v>
                      </c:pt>
                      <c:pt idx="5">
                        <c:v>1156.4968445620573</c:v>
                      </c:pt>
                      <c:pt idx="6">
                        <c:v>1221.8753059333724</c:v>
                      </c:pt>
                      <c:pt idx="7">
                        <c:v>1290.2538931826828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5C-420C-B697-E3820422B29E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Ni,Zn,Pb'!$K$15</c15:sqref>
                        </c15:formulaRef>
                      </c:ext>
                    </c:extLst>
                    <c:strCache>
                      <c:ptCount val="1"/>
                      <c:pt idx="0">
                        <c:v>Ni laterites</c:v>
                      </c:pt>
                    </c:strCache>
                  </c:strRef>
                </c:tx>
                <c:marker>
                  <c:symbol val="circle"/>
                  <c:size val="5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('[1]V1 ore grade decline - Ni,Zn,Pb'!$I$80,'[1]V1 ore grade decline - Ni,Zn,Pb'!$I$82,'[1]V1 ore grade decline - Ni,Zn,Pb'!$I$84,'[1]V1 ore grade decline - Ni,Zn,Pb'!$I$86,'[1]V1 ore grade decline - Ni,Zn,Pb'!$I$88,'[1]V1 ore grade decline - Ni,Zn,Pb'!$I$90,'[1]V1 ore grade decline - Ni,Zn,Pb'!$I$92,'[1]V1 ore grade decline - Ni,Zn,Pb'!$I$94)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1910</c:v>
                      </c:pt>
                      <c:pt idx="1">
                        <c:v>1930</c:v>
                      </c:pt>
                      <c:pt idx="2">
                        <c:v>1950</c:v>
                      </c:pt>
                      <c:pt idx="3">
                        <c:v>1970</c:v>
                      </c:pt>
                      <c:pt idx="4">
                        <c:v>1990</c:v>
                      </c:pt>
                      <c:pt idx="5">
                        <c:v>2010</c:v>
                      </c:pt>
                      <c:pt idx="6">
                        <c:v>2030</c:v>
                      </c:pt>
                      <c:pt idx="7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('[1]V1 ore grade decline - Ni,Zn,Pb'!$K$32,'[1]V1 ore grade decline - Ni,Zn,Pb'!$K$34,'[1]V1 ore grade decline - Ni,Zn,Pb'!$K$36,'[1]V1 ore grade decline - Ni,Zn,Pb'!$K$38,'[1]V1 ore grade decline - Ni,Zn,Pb'!$K$40,'[1]V1 ore grade decline - Ni,Zn,Pb'!$K$42,'[1]V1 ore grade decline - Ni,Zn,Pb'!$K$44,'[1]V1 ore grade decline - Ni,Zn,Pb'!$K$46)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1180.4946805881066</c:v>
                      </c:pt>
                      <c:pt idx="1">
                        <c:v>1266.5912135065578</c:v>
                      </c:pt>
                      <c:pt idx="2">
                        <c:v>1357.9810889960124</c:v>
                      </c:pt>
                      <c:pt idx="3">
                        <c:v>1454.9304068189942</c:v>
                      </c:pt>
                      <c:pt idx="4">
                        <c:v>1557.7157224957582</c:v>
                      </c:pt>
                      <c:pt idx="5">
                        <c:v>1666.6243457142687</c:v>
                      </c:pt>
                      <c:pt idx="6">
                        <c:v>1781.9546441135542</c:v>
                      </c:pt>
                      <c:pt idx="7">
                        <c:v>1904.0163524817281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5C-420C-B697-E3820422B29E}"/>
                  </c:ext>
                </c:extLst>
              </c15:ser>
            </c15:filteredLineSeries>
            <c15:filteredLine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 ore grade decline - Ni,Zn,Pb'!#REF!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('[1]V1 ore grade decline - Ni,Zn,Pb'!$I$80,'[1]V1 ore grade decline - Ni,Zn,Pb'!$I$82,'[1]V1 ore grade decline - Ni,Zn,Pb'!$I$84,'[1]V1 ore grade decline - Ni,Zn,Pb'!$I$86,'[1]V1 ore grade decline - Ni,Zn,Pb'!$I$88,'[1]V1 ore grade decline - Ni,Zn,Pb'!$I$90,'[1]V1 ore grade decline - Ni,Zn,Pb'!$I$92,'[1]V1 ore grade decline - Ni,Zn,Pb'!$I$94)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1910</c:v>
                      </c:pt>
                      <c:pt idx="1">
                        <c:v>1930</c:v>
                      </c:pt>
                      <c:pt idx="2">
                        <c:v>1950</c:v>
                      </c:pt>
                      <c:pt idx="3">
                        <c:v>1970</c:v>
                      </c:pt>
                      <c:pt idx="4">
                        <c:v>1990</c:v>
                      </c:pt>
                      <c:pt idx="5">
                        <c:v>2010</c:v>
                      </c:pt>
                      <c:pt idx="6">
                        <c:v>2030</c:v>
                      </c:pt>
                      <c:pt idx="7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 ore grade decline - Ni,Zn,Pb'!#REF!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5C-420C-B697-E3820422B29E}"/>
                  </c:ext>
                </c:extLst>
              </c15:ser>
            </c15:filteredLineSeries>
          </c:ext>
        </c:extLst>
      </c:lineChart>
      <c:catAx>
        <c:axId val="3762854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37630720"/>
        <c:crosses val="autoZero"/>
        <c:auto val="1"/>
        <c:lblAlgn val="ctr"/>
        <c:lblOffset val="100"/>
        <c:noMultiLvlLbl val="0"/>
      </c:catAx>
      <c:valAx>
        <c:axId val="37630720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de-DE" sz="1200"/>
                  <a:t>Energy requirement in MJ / kg</a:t>
                </a:r>
              </a:p>
            </c:rich>
          </c:tx>
          <c:layout>
            <c:manualLayout>
              <c:xMode val="edge"/>
              <c:yMode val="edge"/>
              <c:x val="6.1724401602615084E-3"/>
              <c:y val="0.20450447892345849"/>
            </c:manualLayout>
          </c:layout>
          <c:overlay val="0"/>
        </c:title>
        <c:numFmt formatCode="#,##0" sourceLinked="0"/>
        <c:majorTickMark val="out"/>
        <c:minorTickMark val="out"/>
        <c:tickLblPos val="nextTo"/>
        <c:spPr>
          <a:ln>
            <a:solidFill>
              <a:schemeClr val="tx1">
                <a:lumMod val="15000"/>
                <a:lumOff val="8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37628544"/>
        <c:crosses val="autoZero"/>
        <c:crossBetween val="midCat"/>
        <c:majorUnit val="1000"/>
        <c:minorUnit val="250"/>
      </c:valAx>
    </c:plotArea>
    <c:legend>
      <c:legendPos val="b"/>
      <c:layout>
        <c:manualLayout>
          <c:xMode val="edge"/>
          <c:yMode val="edge"/>
          <c:x val="0.14550542666167085"/>
          <c:y val="0.88000054444228948"/>
          <c:w val="0.81720070696206681"/>
          <c:h val="9.0109155408313074E-2"/>
        </c:manualLayout>
      </c:layout>
      <c:overlay val="0"/>
      <c:txPr>
        <a:bodyPr/>
        <a:lstStyle/>
        <a:p>
          <a:pPr>
            <a:defRPr sz="110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Scenario factors gamma</a:t>
            </a:r>
            <a:r>
              <a:rPr lang="de-DE" sz="1400" b="0" i="0" u="none" strike="noStrike" baseline="0">
                <a:effectLst/>
              </a:rPr>
              <a:t>(</a:t>
            </a:r>
            <a:r>
              <a:rPr lang="de-DE" sz="1400" b="0" i="0" baseline="0">
                <a:effectLst/>
              </a:rPr>
              <a:t>t) </a:t>
            </a:r>
            <a:endParaRPr lang="de-DE" sz="1100">
              <a:effectLst/>
            </a:endParaRPr>
          </a:p>
        </c:rich>
      </c:tx>
      <c:layout>
        <c:manualLayout>
          <c:xMode val="edge"/>
          <c:yMode val="edge"/>
          <c:x val="0.32449678779411839"/>
          <c:y val="7.285017425270458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30409462641236"/>
          <c:y val="9.8734283345717669E-2"/>
          <c:w val="0.69021373738901637"/>
          <c:h val="0.60816035371349009"/>
        </c:manualLayout>
      </c:layout>
      <c:lineChart>
        <c:grouping val="standard"/>
        <c:varyColors val="0"/>
        <c:ser>
          <c:idx val="0"/>
          <c:order val="5"/>
          <c:tx>
            <c:strRef>
              <c:f>'V1 ore grade decline - Ni,Zn,Pb'!#REF!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'[1]V1 ore grade decline - Ni,Zn,Pb'!$I$90:$I$94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  <c:extLst/>
            </c:numRef>
          </c:cat>
          <c:val>
            <c:numRef>
              <c:f>'V1 ore grade decline - Ni,Zn,Pb'!#REF!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8EF-4F0A-8DCF-ED71314E2EF4}"/>
            </c:ext>
          </c:extLst>
        </c:ser>
        <c:ser>
          <c:idx val="1"/>
          <c:order val="6"/>
          <c:tx>
            <c:strRef>
              <c:f>'[1]V1 ore grade decline - Ni,Zn,Pb'!$J$63</c:f>
              <c:strCache>
                <c:ptCount val="1"/>
                <c:pt idx="0">
                  <c:v>Zn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5"/>
            <c:spPr>
              <a:noFill/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'[1]V1 ore grade decline - Ni,Zn,Pb'!$I$90:$I$94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  <c:extLst/>
            </c:numRef>
          </c:cat>
          <c:val>
            <c:numRef>
              <c:f>'[1]V1 ore grade decline - Ni,Zn,Pb'!$P$90:$P$94</c:f>
              <c:numCache>
                <c:formatCode>General</c:formatCode>
                <c:ptCount val="5"/>
                <c:pt idx="0">
                  <c:v>0.8830345214323323</c:v>
                </c:pt>
                <c:pt idx="1">
                  <c:v>0.81698434307870327</c:v>
                </c:pt>
                <c:pt idx="2">
                  <c:v>0.75587465793871433</c:v>
                </c:pt>
                <c:pt idx="3">
                  <c:v>0.69933592161744562</c:v>
                </c:pt>
                <c:pt idx="4">
                  <c:v>0.64702623130431158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38EF-4F0A-8DCF-ED71314E2EF4}"/>
            </c:ext>
          </c:extLst>
        </c:ser>
        <c:ser>
          <c:idx val="2"/>
          <c:order val="7"/>
          <c:tx>
            <c:strRef>
              <c:f>'[1]V1 ore grade decline - Ni,Zn,Pb'!$K$63</c:f>
              <c:strCache>
                <c:ptCount val="1"/>
                <c:pt idx="0">
                  <c:v>Pb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>
                    <a:alpha val="97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'[1]V1 ore grade decline - Ni,Zn,Pb'!$I$90:$I$94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  <c:extLst/>
            </c:numRef>
          </c:cat>
          <c:val>
            <c:numRef>
              <c:f>'[1]V1 ore grade decline - Ni,Zn,Pb'!$Q$90:$Q$94</c:f>
              <c:numCache>
                <c:formatCode>General</c:formatCode>
                <c:ptCount val="5"/>
                <c:pt idx="0">
                  <c:v>0.7940330333184169</c:v>
                </c:pt>
                <c:pt idx="1">
                  <c:v>0.68744455549046979</c:v>
                </c:pt>
                <c:pt idx="2">
                  <c:v>0.59516417711047442</c:v>
                </c:pt>
                <c:pt idx="3">
                  <c:v>0.51527122425584315</c:v>
                </c:pt>
                <c:pt idx="4">
                  <c:v>0.44610284818407736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38EF-4F0A-8DCF-ED71314E2EF4}"/>
            </c:ext>
          </c:extLst>
        </c:ser>
        <c:ser>
          <c:idx val="8"/>
          <c:order val="8"/>
          <c:tx>
            <c:strRef>
              <c:f>'[1]V1 ore grade decline - Ni,Zn,Pb'!$L$63</c:f>
              <c:strCache>
                <c:ptCount val="1"/>
                <c:pt idx="0">
                  <c:v>Ni 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5"/>
            <c:spPr>
              <a:solidFill>
                <a:schemeClr val="accent4">
                  <a:lumMod val="50000"/>
                </a:schemeClr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cat>
            <c:numRef>
              <c:f>'[1]V1 ore grade decline - Ni,Zn,Pb'!$I$90:$I$94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  <c:extLst/>
            </c:numRef>
          </c:cat>
          <c:val>
            <c:numRef>
              <c:f>'[1]V1 ore grade decline - Ni,Zn,Pb'!$R$90:$R$94</c:f>
              <c:numCache>
                <c:formatCode>General</c:formatCode>
                <c:ptCount val="5"/>
                <c:pt idx="0">
                  <c:v>0.95598960099971919</c:v>
                </c:pt>
                <c:pt idx="1">
                  <c:v>0.92947218602292792</c:v>
                </c:pt>
                <c:pt idx="2">
                  <c:v>0.90369031596871308</c:v>
                </c:pt>
                <c:pt idx="3">
                  <c:v>0.87862358815704011</c:v>
                </c:pt>
                <c:pt idx="4">
                  <c:v>0.85425216584115593</c:v>
                </c:pt>
              </c:numCache>
              <c:extLst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8EF-4F0A-8DCF-ED71314E2EF4}"/>
            </c:ext>
          </c:extLst>
        </c:ser>
        <c:ser>
          <c:idx val="9"/>
          <c:order val="9"/>
          <c:tx>
            <c:strRef>
              <c:f>'[1]V1 ore grade decline - Ni,Zn,Pb'!$M$63</c:f>
              <c:strCache>
                <c:ptCount val="1"/>
                <c:pt idx="0">
                  <c:v>FeNi</c:v>
                </c:pt>
              </c:strCache>
            </c:strRef>
          </c:tx>
          <c:spPr>
            <a:ln w="19050" cap="rnd" cmpd="sng" algn="ctr">
              <a:solidFill>
                <a:srgbClr val="990000"/>
              </a:solidFill>
              <a:prstDash val="solid"/>
              <a:round/>
            </a:ln>
            <a:effectLst/>
          </c:spPr>
          <c:marker>
            <c:spPr>
              <a:solidFill>
                <a:srgbClr val="990000"/>
              </a:solidFill>
              <a:ln w="6350" cap="flat" cmpd="sng" algn="ctr">
                <a:solidFill>
                  <a:srgbClr val="990000"/>
                </a:solidFill>
                <a:prstDash val="solid"/>
                <a:round/>
              </a:ln>
              <a:effectLst/>
            </c:spPr>
          </c:marker>
          <c:cat>
            <c:numRef>
              <c:f>'[1]V1 ore grade decline - Ni,Zn,Pb'!$I$90:$I$94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  <c:extLst/>
            </c:numRef>
          </c:cat>
          <c:val>
            <c:numRef>
              <c:f>'[1]V1 ore grade decline - Ni,Zn,Pb'!$S$90:$S$94</c:f>
              <c:numCache>
                <c:formatCode>General</c:formatCode>
                <c:ptCount val="5"/>
                <c:pt idx="0">
                  <c:v>0.94670879655670315</c:v>
                </c:pt>
                <c:pt idx="1">
                  <c:v>0.91485374512098372</c:v>
                </c:pt>
                <c:pt idx="2">
                  <c:v>0.88407055897865039</c:v>
                </c:pt>
                <c:pt idx="3">
                  <c:v>0.85432317178683459</c:v>
                </c:pt>
                <c:pt idx="4">
                  <c:v>0.82557673077035842</c:v>
                </c:pt>
              </c:numCache>
              <c:extLst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8EF-4F0A-8DCF-ED71314E2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2096"/>
        <c:axId val="37830656"/>
        <c:extLst>
          <c:ext xmlns:c15="http://schemas.microsoft.com/office/drawing/2012/chart" uri="{02D57815-91ED-43cb-92C2-25804820EDAC}">
            <c15:filteredLin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'V1 ore grade decline - Ni,Zn,Pb'!#REF!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6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solidFill>
                      <a:schemeClr val="accent6">
                        <a:lumMod val="60000"/>
                      </a:schemeClr>
                    </a:solidFill>
                    <a:ln w="6350" cap="flat" cmpd="sng" algn="ctr">
                      <a:solidFill>
                        <a:schemeClr val="accent6">
                          <a:lumMod val="6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'[1]V1 ore grade decline - Ni,Zn,Pb'!$I$90:$I$94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'[1]V1 ore grade decline - Ni,Zn,Pb'!$Q$42:$Q$46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8EF-4F0A-8DCF-ED71314E2EF4}"/>
                  </c:ext>
                </c:extLst>
              </c15:ser>
            </c15:filteredLineSeries>
            <c15:filteredLineSeries>
              <c15:ser>
                <c:idx val="6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Ni,Zn,Pb'!$H$15</c15:sqref>
                        </c15:formulaRef>
                      </c:ext>
                    </c:extLst>
                    <c:strCache>
                      <c:ptCount val="1"/>
                      <c:pt idx="0">
                        <c:v>Zn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noFill/>
                    <a:ln w="6350" cap="flat" cmpd="sng" algn="ctr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Ni,Zn,Pb'!$I$90:$I$94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Ni,Zn,Pb'!$R$42:$R$46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EF-4F0A-8DCF-ED71314E2EF4}"/>
                  </c:ext>
                </c:extLst>
              </c15:ser>
            </c15:filteredLineSeries>
            <c15:filteredLine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Ni,Zn,Pb'!$I$15</c15:sqref>
                        </c15:formulaRef>
                      </c:ext>
                    </c:extLst>
                    <c:strCache>
                      <c:ptCount val="1"/>
                      <c:pt idx="0">
                        <c:v>Pb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6350" cap="flat" cmpd="sng" algn="ctr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Ni,Zn,Pb'!$I$90:$I$94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Ni,Zn,Pb'!$S$42:$S$46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EF-4F0A-8DCF-ED71314E2EF4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Ni,Zn,Pb'!$J$15</c15:sqref>
                        </c15:formulaRef>
                      </c:ext>
                    </c:extLst>
                    <c:strCache>
                      <c:ptCount val="1"/>
                      <c:pt idx="0">
                        <c:v>Ni sulfides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solidFill>
                      <a:schemeClr val="accent4">
                        <a:lumMod val="60000"/>
                      </a:schemeClr>
                    </a:solidFill>
                    <a:ln w="6350" cap="flat" cmpd="sng" algn="ctr">
                      <a:solidFill>
                        <a:schemeClr val="accent4">
                          <a:lumMod val="6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Ni,Zn,Pb'!$I$90:$I$94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Ni,Zn,Pb'!$T$42:$T$46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EF-4F0A-8DCF-ED71314E2EF4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Ni,Zn,Pb'!$K$15</c15:sqref>
                        </c15:formulaRef>
                      </c:ext>
                    </c:extLst>
                    <c:strCache>
                      <c:ptCount val="1"/>
                      <c:pt idx="0">
                        <c:v>Ni laterites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2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6350" cap="flat" cmpd="sng" algn="ctr">
                      <a:solidFill>
                        <a:schemeClr val="accent2">
                          <a:lumMod val="6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Ni,Zn,Pb'!$I$90:$I$94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Ni,Zn,Pb'!$U$42:$U$46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8EF-4F0A-8DCF-ED71314E2EF4}"/>
                  </c:ext>
                </c:extLst>
              </c15:ser>
            </c15:filteredLineSeries>
          </c:ext>
        </c:extLst>
      </c:lineChart>
      <c:catAx>
        <c:axId val="3781209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0656"/>
        <c:crosses val="autoZero"/>
        <c:auto val="1"/>
        <c:lblAlgn val="ctr"/>
        <c:lblOffset val="100"/>
        <c:noMultiLvlLbl val="0"/>
      </c:catAx>
      <c:valAx>
        <c:axId val="37830656"/>
        <c:scaling>
          <c:orientation val="minMax"/>
          <c:max val="1.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</a:rPr>
                  <a:t>Modelling factor</a:t>
                </a:r>
              </a:p>
            </c:rich>
          </c:tx>
          <c:layout>
            <c:manualLayout>
              <c:xMode val="edge"/>
              <c:yMode val="edge"/>
              <c:x val="3.4926615896825997E-2"/>
              <c:y val="0.24362276230202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2096"/>
        <c:crosses val="autoZero"/>
        <c:crossBetween val="between"/>
        <c:majorUnit val="0.2"/>
        <c:minorUnit val="0.1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89700560757165"/>
          <c:y val="0.93742697579142964"/>
          <c:w val="0.58058201449168267"/>
          <c:h val="5.3659001917626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Energy consumption per t Cu for natural gas and electricity</a:t>
            </a:r>
          </a:p>
          <a:p>
            <a:pPr>
              <a:defRPr/>
            </a:pPr>
            <a:r>
              <a:rPr lang="de-DE"/>
              <a:t>Data</a:t>
            </a:r>
            <a:r>
              <a:rPr lang="de-DE" baseline="0"/>
              <a:t> from Kulczycka et al. 2016 and the exponential regression model</a:t>
            </a:r>
            <a:endParaRPr lang="de-DE"/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2021020554638"/>
          <c:y val="0.32740392248112749"/>
          <c:w val="0.76179452505245848"/>
          <c:h val="0.48344149666541841"/>
        </c:manualLayout>
      </c:layout>
      <c:scatterChart>
        <c:scatterStyle val="smoothMarker"/>
        <c:varyColors val="0"/>
        <c:ser>
          <c:idx val="3"/>
          <c:order val="3"/>
          <c:tx>
            <c:v>Exponential regression: Electricity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'[1]V3 Eff. improvement. - Cu'!$A$15:$A$23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'[1]V3 Eff. improvement. - Cu'!$E$15:$E$23</c:f>
              <c:numCache>
                <c:formatCode>General</c:formatCode>
                <c:ptCount val="9"/>
                <c:pt idx="0">
                  <c:v>1100</c:v>
                </c:pt>
                <c:pt idx="1">
                  <c:v>1006.5</c:v>
                </c:pt>
                <c:pt idx="2">
                  <c:v>920.9475000000001</c:v>
                </c:pt>
                <c:pt idx="3">
                  <c:v>842.66696250000007</c:v>
                </c:pt>
                <c:pt idx="4">
                  <c:v>771.0402706875002</c:v>
                </c:pt>
                <c:pt idx="5">
                  <c:v>705.50184767906273</c:v>
                </c:pt>
                <c:pt idx="6">
                  <c:v>645.53419062634248</c:v>
                </c:pt>
                <c:pt idx="7">
                  <c:v>590.66378442310327</c:v>
                </c:pt>
                <c:pt idx="8">
                  <c:v>540.45736274713965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16-4D4D-9DF4-BC19032F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67616"/>
        <c:axId val="131569536"/>
      </c:scatterChart>
      <c:scatterChart>
        <c:scatterStyle val="lineMarker"/>
        <c:varyColors val="0"/>
        <c:ser>
          <c:idx val="2"/>
          <c:order val="1"/>
          <c:tx>
            <c:strRef>
              <c:f>'[1]V3 Eff. improvement. - Cu'!$D$12:$D$13</c:f>
              <c:strCache>
                <c:ptCount val="1"/>
                <c:pt idx="0">
                  <c:v>Kulczycka 2016 Electricity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'[1]V3 Eff. improvement. - Cu'!$A$15:$A$23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'[1]V3 Eff. improvement. - Cu'!$D$15:$D$23</c:f>
              <c:numCache>
                <c:formatCode>General</c:formatCode>
                <c:ptCount val="9"/>
                <c:pt idx="0">
                  <c:v>1100</c:v>
                </c:pt>
                <c:pt idx="4">
                  <c:v>660</c:v>
                </c:pt>
                <c:pt idx="8">
                  <c:v>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16-4D4D-9DF4-BC19032F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67616"/>
        <c:axId val="131569536"/>
      </c:scatterChart>
      <c:scatterChart>
        <c:scatterStyle val="smoothMarker"/>
        <c:varyColors val="0"/>
        <c:ser>
          <c:idx val="1"/>
          <c:order val="2"/>
          <c:tx>
            <c:v>Exponential regression: Natural gas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'[1]V3 Eff. improvement. - Cu'!$A$15:$A$23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'[1]V3 Eff. improvement. - Cu'!$C$15:$C$23</c:f>
              <c:numCache>
                <c:formatCode>General</c:formatCode>
                <c:ptCount val="9"/>
                <c:pt idx="0">
                  <c:v>6.1</c:v>
                </c:pt>
                <c:pt idx="1">
                  <c:v>5.6547000000000001</c:v>
                </c:pt>
                <c:pt idx="2">
                  <c:v>5.2419069</c:v>
                </c:pt>
                <c:pt idx="3">
                  <c:v>4.8592476963000006</c:v>
                </c:pt>
                <c:pt idx="4">
                  <c:v>4.5045226144701012</c:v>
                </c:pt>
                <c:pt idx="5">
                  <c:v>4.1756924636137835</c:v>
                </c:pt>
                <c:pt idx="6">
                  <c:v>3.8708669137699787</c:v>
                </c:pt>
                <c:pt idx="7">
                  <c:v>3.5882936290647702</c:v>
                </c:pt>
                <c:pt idx="8">
                  <c:v>3.3263481941430424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16-4D4D-9DF4-BC19032F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77728"/>
        <c:axId val="131575808"/>
      </c:scatterChart>
      <c:scatterChart>
        <c:scatterStyle val="lineMarker"/>
        <c:varyColors val="0"/>
        <c:ser>
          <c:idx val="0"/>
          <c:order val="0"/>
          <c:tx>
            <c:strRef>
              <c:f>'[1]V3 Eff. improvement. - Cu'!$B$12:$B$13</c:f>
              <c:strCache>
                <c:ptCount val="1"/>
                <c:pt idx="0">
                  <c:v>Kulczycka 2016 Natural gas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1270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'[1]V3 Eff. improvement. - Cu'!$A$15:$A$23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'[1]V3 Eff. improvement. - Cu'!$B$15:$B$23</c:f>
              <c:numCache>
                <c:formatCode>General</c:formatCode>
                <c:ptCount val="9"/>
                <c:pt idx="0">
                  <c:v>6.1</c:v>
                </c:pt>
                <c:pt idx="4">
                  <c:v>3.7</c:v>
                </c:pt>
                <c:pt idx="8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16-4D4D-9DF4-BC19032F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77728"/>
        <c:axId val="131575808"/>
      </c:scatterChart>
      <c:valAx>
        <c:axId val="13156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9536"/>
        <c:crosses val="autoZero"/>
        <c:crossBetween val="midCat"/>
      </c:valAx>
      <c:valAx>
        <c:axId val="131569536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Electricity consumption</a:t>
                </a:r>
                <a:r>
                  <a:rPr lang="de-DE" sz="1000" b="0" i="0" u="none" strike="noStrike" baseline="0"/>
                  <a:t>  in kWh/t Cu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2.1450395903105879E-2"/>
              <c:y val="0.28123763798666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7616"/>
        <c:crosses val="autoZero"/>
        <c:crossBetween val="midCat"/>
      </c:valAx>
      <c:valAx>
        <c:axId val="131575808"/>
        <c:scaling>
          <c:orientation val="minMax"/>
          <c:max val="7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Natural gas consumption in GJ/t Cu</a:t>
                </a:r>
              </a:p>
            </c:rich>
          </c:tx>
          <c:layout>
            <c:manualLayout>
              <c:xMode val="edge"/>
              <c:yMode val="edge"/>
              <c:x val="0.94873867833641512"/>
              <c:y val="0.29149294208983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7728"/>
        <c:crosses val="max"/>
        <c:crossBetween val="midCat"/>
      </c:valAx>
      <c:valAx>
        <c:axId val="13157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57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81425919896504"/>
          <c:y val="0.85955065101832928"/>
          <c:w val="0.74448051268316173"/>
          <c:h val="0.11538142991638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Ecoinvent input values for electricity into copper primary production for six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'[1]V3 Eff. improvement. - Cu'!$I$38</c:f>
              <c:strCache>
                <c:ptCount val="1"/>
                <c:pt idx="0">
                  <c:v>RER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Cu'!$I$39:$I$48</c:f>
              <c:numCache>
                <c:formatCode>General</c:formatCode>
                <c:ptCount val="10"/>
                <c:pt idx="0">
                  <c:v>628.97885859322275</c:v>
                </c:pt>
                <c:pt idx="1">
                  <c:v>576.40879262360988</c:v>
                </c:pt>
                <c:pt idx="2">
                  <c:v>547</c:v>
                </c:pt>
                <c:pt idx="3">
                  <c:v>527.90498609699182</c:v>
                </c:pt>
                <c:pt idx="4">
                  <c:v>483.03306227874754</c:v>
                </c:pt>
                <c:pt idx="5">
                  <c:v>441.97525198505406</c:v>
                </c:pt>
                <c:pt idx="6">
                  <c:v>404.4073555663245</c:v>
                </c:pt>
                <c:pt idx="7">
                  <c:v>370.03273034318693</c:v>
                </c:pt>
                <c:pt idx="8">
                  <c:v>338.57994826401608</c:v>
                </c:pt>
                <c:pt idx="9">
                  <c:v>309.80065266157482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8-48DD-AB3D-369E0716464A}"/>
            </c:ext>
          </c:extLst>
        </c:ser>
        <c:ser>
          <c:idx val="1"/>
          <c:order val="1"/>
          <c:tx>
            <c:strRef>
              <c:f>'[1]V3 Eff. improvement. - Cu'!$J$38</c:f>
              <c:strCache>
                <c:ptCount val="1"/>
                <c:pt idx="0">
                  <c:v>RAS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Cu'!$J$39:$J$48</c:f>
              <c:numCache>
                <c:formatCode>General</c:formatCode>
                <c:ptCount val="10"/>
                <c:pt idx="0">
                  <c:v>707.17001468890669</c:v>
                </c:pt>
                <c:pt idx="1">
                  <c:v>648.0647302806583</c:v>
                </c:pt>
                <c:pt idx="2">
                  <c:v>615</c:v>
                </c:pt>
                <c:pt idx="3">
                  <c:v>593.5312000907677</c:v>
                </c:pt>
                <c:pt idx="4">
                  <c:v>543.08104808305245</c:v>
                </c:pt>
                <c:pt idx="5">
                  <c:v>496.91915899599309</c:v>
                </c:pt>
                <c:pt idx="6">
                  <c:v>454.68103048133372</c:v>
                </c:pt>
                <c:pt idx="7">
                  <c:v>416.03314289042044</c:v>
                </c:pt>
                <c:pt idx="8">
                  <c:v>380.67032574473467</c:v>
                </c:pt>
                <c:pt idx="9">
                  <c:v>348.31334805643235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8-48DD-AB3D-369E0716464A}"/>
            </c:ext>
          </c:extLst>
        </c:ser>
        <c:ser>
          <c:idx val="2"/>
          <c:order val="2"/>
          <c:tx>
            <c:strRef>
              <c:f>'[1]V3 Eff. improvement. - Cu'!$K$38</c:f>
              <c:strCache>
                <c:ptCount val="1"/>
                <c:pt idx="0">
                  <c:v>RLA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Cu'!$K$39:$K$48</c:f>
              <c:numCache>
                <c:formatCode>General</c:formatCode>
                <c:ptCount val="10"/>
                <c:pt idx="0">
                  <c:v>442.69992789468142</c:v>
                </c:pt>
                <c:pt idx="1">
                  <c:v>405.69905879358282</c:v>
                </c:pt>
                <c:pt idx="2">
                  <c:v>385</c:v>
                </c:pt>
                <c:pt idx="3">
                  <c:v>371.5601821706432</c:v>
                </c:pt>
                <c:pt idx="4">
                  <c:v>339.97756668613852</c:v>
                </c:pt>
                <c:pt idx="5">
                  <c:v>311.07947351781678</c:v>
                </c:pt>
                <c:pt idx="6">
                  <c:v>284.63771826880242</c:v>
                </c:pt>
                <c:pt idx="7">
                  <c:v>260.44351221595423</c:v>
                </c:pt>
                <c:pt idx="8">
                  <c:v>238.30581367759814</c:v>
                </c:pt>
                <c:pt idx="9">
                  <c:v>218.04981951500235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08-48DD-AB3D-369E0716464A}"/>
            </c:ext>
          </c:extLst>
        </c:ser>
        <c:ser>
          <c:idx val="3"/>
          <c:order val="3"/>
          <c:tx>
            <c:strRef>
              <c:f>'[1]V3 Eff. improvement. - Cu'!$L$38</c:f>
              <c:strCache>
                <c:ptCount val="1"/>
                <c:pt idx="0">
                  <c:v>AU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Cu'!$L$39:$L$48</c:f>
              <c:numCache>
                <c:formatCode>General</c:formatCode>
                <c:ptCount val="10"/>
                <c:pt idx="0">
                  <c:v>528.94017358845053</c:v>
                </c:pt>
                <c:pt idx="1">
                  <c:v>484.73134297415095</c:v>
                </c:pt>
                <c:pt idx="2">
                  <c:v>460</c:v>
                </c:pt>
                <c:pt idx="3">
                  <c:v>443.94203584024899</c:v>
                </c:pt>
                <c:pt idx="4">
                  <c:v>406.20696279382787</c:v>
                </c:pt>
                <c:pt idx="5">
                  <c:v>371.67937095635256</c:v>
                </c:pt>
                <c:pt idx="6">
                  <c:v>340.08662442506267</c:v>
                </c:pt>
                <c:pt idx="7">
                  <c:v>311.17926134893236</c:v>
                </c:pt>
                <c:pt idx="8">
                  <c:v>284.72902413427312</c:v>
                </c:pt>
                <c:pt idx="9">
                  <c:v>260.52705708285993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08-48DD-AB3D-369E0716464A}"/>
            </c:ext>
          </c:extLst>
        </c:ser>
        <c:ser>
          <c:idx val="4"/>
          <c:order val="4"/>
          <c:tx>
            <c:strRef>
              <c:f>'[1]V3 Eff. improvement. - Cu'!$M$38</c:f>
              <c:strCache>
                <c:ptCount val="1"/>
                <c:pt idx="0">
                  <c:v>RNA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Cu'!$M$39:$M$48</c:f>
              <c:numCache>
                <c:formatCode>General</c:formatCode>
                <c:ptCount val="10"/>
                <c:pt idx="0">
                  <c:v>473.74641634443833</c:v>
                </c:pt>
                <c:pt idx="1">
                  <c:v>434.15068109858737</c:v>
                </c:pt>
                <c:pt idx="2">
                  <c:v>412.00000000000006</c:v>
                </c:pt>
                <c:pt idx="3">
                  <c:v>397.61764949170123</c:v>
                </c:pt>
                <c:pt idx="4">
                  <c:v>363.82014928490673</c:v>
                </c:pt>
                <c:pt idx="5">
                  <c:v>332.89543659568972</c:v>
                </c:pt>
                <c:pt idx="6">
                  <c:v>304.59932448505612</c:v>
                </c:pt>
                <c:pt idx="7">
                  <c:v>278.70838190382642</c:v>
                </c:pt>
                <c:pt idx="8">
                  <c:v>255.01816944200118</c:v>
                </c:pt>
                <c:pt idx="9">
                  <c:v>233.34162503943111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08-48DD-AB3D-369E0716464A}"/>
            </c:ext>
          </c:extLst>
        </c:ser>
        <c:ser>
          <c:idx val="5"/>
          <c:order val="5"/>
          <c:tx>
            <c:strRef>
              <c:f>'[1]V3 Eff. improvement. - Cu'!$N$38</c:f>
              <c:strCache>
                <c:ptCount val="1"/>
                <c:pt idx="0">
                  <c:v>RoW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Cu'!$N$39:$N$48</c:f>
              <c:numCache>
                <c:formatCode>General</c:formatCode>
                <c:ptCount val="10"/>
                <c:pt idx="0">
                  <c:v>566.70650198266583</c:v>
                </c:pt>
                <c:pt idx="1">
                  <c:v>519.34116086250526</c:v>
                </c:pt>
                <c:pt idx="2">
                  <c:v>492.84399999999994</c:v>
                </c:pt>
                <c:pt idx="3">
                  <c:v>475.63949719924273</c:v>
                </c:pt>
                <c:pt idx="4">
                  <c:v>435.21013993730713</c:v>
                </c:pt>
                <c:pt idx="5">
                  <c:v>398.21727804263605</c:v>
                </c:pt>
                <c:pt idx="6">
                  <c:v>364.36880940901204</c:v>
                </c:pt>
                <c:pt idx="7">
                  <c:v>333.39746060924608</c:v>
                </c:pt>
                <c:pt idx="8">
                  <c:v>305.05867645746019</c:v>
                </c:pt>
                <c:pt idx="9">
                  <c:v>279.12868895857611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08-48DD-AB3D-369E0716464A}"/>
            </c:ext>
          </c:extLst>
        </c:ser>
        <c:ser>
          <c:idx val="6"/>
          <c:order val="6"/>
          <c:tx>
            <c:v>Regression model</c:v>
          </c:tx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Cu'!$B$39:$B$48</c:f>
              <c:numCache>
                <c:formatCode>General</c:formatCode>
                <c:ptCount val="10"/>
                <c:pt idx="0">
                  <c:v>1100</c:v>
                </c:pt>
                <c:pt idx="1">
                  <c:v>1006.5</c:v>
                </c:pt>
                <c:pt idx="2">
                  <c:v>954.25937577230013</c:v>
                </c:pt>
                <c:pt idx="3">
                  <c:v>920.94750000000022</c:v>
                </c:pt>
                <c:pt idx="4">
                  <c:v>842.6669625000003</c:v>
                </c:pt>
                <c:pt idx="5">
                  <c:v>771.04027068750042</c:v>
                </c:pt>
                <c:pt idx="6">
                  <c:v>705.50184767906296</c:v>
                </c:pt>
                <c:pt idx="7">
                  <c:v>645.53419062634271</c:v>
                </c:pt>
                <c:pt idx="8">
                  <c:v>590.66378442310361</c:v>
                </c:pt>
                <c:pt idx="9">
                  <c:v>540.45736274713988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08-48DD-AB3D-369E0716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14208"/>
        <c:axId val="131616128"/>
      </c:scatterChart>
      <c:valAx>
        <c:axId val="1316142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6128"/>
        <c:crosses val="autoZero"/>
        <c:crossBetween val="midCat"/>
      </c:valAx>
      <c:valAx>
        <c:axId val="1316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 kWh / t Cu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65556813267441"/>
          <c:y val="0.79127654288112248"/>
          <c:w val="0.76526459167287109"/>
          <c:h val="0.15192835165883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20090</xdr:colOff>
      <xdr:row>0</xdr:row>
      <xdr:rowOff>0</xdr:rowOff>
    </xdr:from>
    <xdr:ext cx="6636163" cy="22897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A6CBA1D-3161-4F28-BA16-55EE7DCD2815}"/>
                </a:ext>
              </a:extLst>
            </xdr:cNvPr>
            <xdr:cNvSpPr txBox="1"/>
          </xdr:nvSpPr>
          <xdr:spPr>
            <a:xfrm>
              <a:off x="12227330" y="0"/>
              <a:ext cx="6636163" cy="228979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de-DE" sz="1100" b="1"/>
                <a:t>Ore grade formula:</a:t>
              </a:r>
            </a:p>
            <a:p>
              <a14:m>
                <m:oMath xmlns:m="http://schemas.openxmlformats.org/officeDocument/2006/math">
                  <m:r>
                    <a:rPr lang="de-DE" sz="1100" b="0" i="1">
                      <a:latin typeface="Cambria Math" panose="02040503050406030204" pitchFamily="18" charset="0"/>
                    </a:rPr>
                    <m:t>𝐺</m:t>
                  </m:r>
                  <m:d>
                    <m:dPr>
                      <m:ctrlPr>
                        <a:rPr lang="de-DE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de-DE" sz="1100" b="0" i="1">
                          <a:latin typeface="Cambria Math" panose="02040503050406030204" pitchFamily="18" charset="0"/>
                        </a:rPr>
                        <m:t>𝑡</m:t>
                      </m:r>
                    </m:e>
                  </m:d>
                  <m:r>
                    <a:rPr lang="de-DE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de-DE" sz="1100" b="0" i="1">
                      <a:latin typeface="Cambria Math" panose="02040503050406030204" pitchFamily="18" charset="0"/>
                    </a:rPr>
                    <m:t>𝑎</m:t>
                  </m:r>
                  <m:r>
                    <a:rPr lang="de-DE" sz="1100" b="0" i="1">
                      <a:latin typeface="Cambria Math" panose="02040503050406030204" pitchFamily="18" charset="0"/>
                    </a:rPr>
                    <m:t> ∙</m:t>
                  </m:r>
                  <m:sSup>
                    <m:sSupPr>
                      <m:ctrlP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p>
                      <m: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𝑏</m:t>
                      </m:r>
                    </m:sup>
                  </m:sSup>
                  <m:r>
                    <a:rPr lang="de-DE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de-DE" sz="1100"/>
                <a:t>		with G: ore grade in %</a:t>
              </a:r>
            </a:p>
            <a:p>
              <a:r>
                <a:rPr lang="de-DE" sz="1100"/>
                <a:t>		a,b =</a:t>
              </a:r>
              <a:r>
                <a:rPr lang="de-DE" sz="1100" baseline="0"/>
                <a:t> const. (trendline)</a:t>
              </a:r>
            </a:p>
            <a:p>
              <a:endParaRPr lang="de-DE" sz="1100" baseline="0"/>
            </a:p>
            <a:p>
              <a:r>
                <a:rPr lang="de-DE" sz="1100" b="0" baseline="0"/>
                <a:t>	--&gt; </a:t>
              </a:r>
              <a14:m>
                <m:oMath xmlns:m="http://schemas.openxmlformats.org/officeDocument/2006/math">
                  <m:r>
                    <a:rPr lang="de-DE" sz="1100" b="0" i="1" baseline="0">
                      <a:latin typeface="Cambria Math" panose="02040503050406030204" pitchFamily="18" charset="0"/>
                    </a:rPr>
                    <m:t>𝑡</m:t>
                  </m:r>
                  <m:r>
                    <a:rPr lang="de-DE" sz="1100" i="1" baseline="0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de-DE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de-DE" sz="1100" b="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de-DE" sz="1100" b="0" i="1" baseline="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de-DE" sz="1100" b="0" i="1" baseline="0">
                                  <a:latin typeface="Cambria Math" panose="02040503050406030204" pitchFamily="18" charset="0"/>
                                </a:rPr>
                                <m:t>𝐺</m:t>
                              </m:r>
                            </m:num>
                            <m:den>
                              <m:r>
                                <a:rPr lang="de-DE" sz="1100" b="0" i="1" baseline="0">
                                  <a:latin typeface="Cambria Math" panose="02040503050406030204" pitchFamily="18" charset="0"/>
                                </a:rPr>
                                <m:t>𝑎</m:t>
                              </m:r>
                            </m:den>
                          </m:f>
                        </m:e>
                      </m:d>
                    </m:e>
                    <m:sup>
                      <m:f>
                        <m:fPr>
                          <m:ctrlPr>
                            <a:rPr lang="de-DE" sz="1100" b="0" i="1" baseline="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de-DE" sz="1100" b="0" i="1" baseline="0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de-DE" sz="1100" b="0" i="1" baseline="0">
                              <a:latin typeface="Cambria Math" panose="02040503050406030204" pitchFamily="18" charset="0"/>
                            </a:rPr>
                            <m:t>𝑏</m:t>
                          </m:r>
                        </m:den>
                      </m:f>
                    </m:sup>
                  </m:sSup>
                </m:oMath>
              </a14:m>
              <a:endParaRPr lang="de-DE" sz="1100" baseline="0"/>
            </a:p>
            <a:p>
              <a:endParaRPr lang="de-DE" sz="1100" baseline="0"/>
            </a:p>
            <a:p>
              <a:r>
                <a:rPr lang="de-DE" sz="1100" b="1"/>
                <a:t>Relation:</a:t>
              </a:r>
              <a:r>
                <a:rPr lang="de-DE" sz="1100" b="1" baseline="0"/>
                <a:t> ore grade - En requirement </a:t>
              </a:r>
            </a:p>
            <a:p>
              <a14:m>
                <m:oMath xmlns:m="http://schemas.openxmlformats.org/officeDocument/2006/math">
                  <m:r>
                    <a:rPr lang="de-DE" sz="1100" b="0" i="1">
                      <a:latin typeface="Cambria Math" panose="02040503050406030204" pitchFamily="18" charset="0"/>
                    </a:rPr>
                    <m:t>𝐸</m:t>
                  </m:r>
                  <m:d>
                    <m:dPr>
                      <m:ctrlPr>
                        <a:rPr lang="de-DE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de-DE" sz="1100" b="0" i="1">
                          <a:latin typeface="Cambria Math" panose="02040503050406030204" pitchFamily="18" charset="0"/>
                        </a:rPr>
                        <m:t>𝐺</m:t>
                      </m:r>
                    </m:e>
                  </m:d>
                  <m:r>
                    <a:rPr lang="de-DE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de-DE" sz="1100" b="0" i="1">
                      <a:latin typeface="Cambria Math" panose="02040503050406030204" pitchFamily="18" charset="0"/>
                    </a:rPr>
                    <m:t>𝑟</m:t>
                  </m:r>
                  <m:r>
                    <a:rPr lang="de-DE" sz="1100" b="0" i="1">
                      <a:latin typeface="Cambria Math" panose="02040503050406030204" pitchFamily="18" charset="0"/>
                    </a:rPr>
                    <m:t> ∙</m:t>
                  </m:r>
                  <m:sSup>
                    <m:sSupPr>
                      <m:ctrlP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𝐺</m:t>
                      </m:r>
                    </m:e>
                    <m:sup>
                      <m: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𝑞</m:t>
                      </m:r>
                    </m:sup>
                  </m:sSup>
                </m:oMath>
              </a14:m>
              <a:r>
                <a:rPr lang="de-DE" sz="1100"/>
                <a:t> 		with E: energy</a:t>
              </a:r>
              <a:r>
                <a:rPr lang="de-DE" sz="1100" baseline="0"/>
                <a:t> requirements in MJ/kg</a:t>
              </a:r>
            </a:p>
            <a:p>
              <a:r>
                <a:rPr lang="de-DE" sz="1100" baseline="0"/>
                <a:t>		r, q = const.</a:t>
              </a:r>
            </a:p>
            <a:p>
              <a:endParaRPr lang="de-DE" sz="1100" baseline="0"/>
            </a:p>
            <a:p>
              <a:r>
                <a:rPr lang="de-DE" sz="1100" baseline="0"/>
                <a:t>Van der Voet et al. (2018) use these for : Cu, Zn, Ni, Pb </a:t>
              </a:r>
            </a:p>
            <a:p>
              <a:endParaRPr lang="de-DE" sz="1100" baseline="0"/>
            </a:p>
            <a:p>
              <a:endParaRPr lang="de-DE" sz="1100" baseline="0"/>
            </a:p>
            <a:p>
              <a:endParaRPr lang="de-DE" sz="1100" baseline="0"/>
            </a:p>
            <a:p>
              <a:endParaRPr lang="de-DE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A6CBA1D-3161-4F28-BA16-55EE7DCD2815}"/>
                </a:ext>
              </a:extLst>
            </xdr:cNvPr>
            <xdr:cNvSpPr txBox="1"/>
          </xdr:nvSpPr>
          <xdr:spPr>
            <a:xfrm>
              <a:off x="12227330" y="0"/>
              <a:ext cx="6636163" cy="228979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de-DE" sz="1100" b="1"/>
                <a:t>Ore grade formula:</a:t>
              </a:r>
            </a:p>
            <a:p>
              <a:r>
                <a:rPr lang="de-DE" sz="1100" b="0" i="0">
                  <a:latin typeface="Cambria Math" panose="02040503050406030204" pitchFamily="18" charset="0"/>
                </a:rPr>
                <a:t>𝐺(𝑡)=𝑎 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𝑡^𝑏  </a:t>
              </a:r>
              <a:r>
                <a:rPr lang="de-DE" sz="1100"/>
                <a:t>		with G: ore grade in %</a:t>
              </a:r>
            </a:p>
            <a:p>
              <a:r>
                <a:rPr lang="de-DE" sz="1100"/>
                <a:t>		a,b =</a:t>
              </a:r>
              <a:r>
                <a:rPr lang="de-DE" sz="1100" baseline="0"/>
                <a:t> const. (trendline)</a:t>
              </a:r>
            </a:p>
            <a:p>
              <a:endParaRPr lang="de-DE" sz="1100" baseline="0"/>
            </a:p>
            <a:p>
              <a:r>
                <a:rPr lang="de-DE" sz="1100" b="0" baseline="0"/>
                <a:t>	--&gt; </a:t>
              </a:r>
              <a:r>
                <a:rPr lang="de-DE" sz="1100" b="0" i="0" baseline="0">
                  <a:latin typeface="Cambria Math" panose="02040503050406030204" pitchFamily="18" charset="0"/>
                </a:rPr>
                <a:t>𝑡</a:t>
              </a:r>
              <a:r>
                <a:rPr lang="de-DE" sz="1100" i="0" baseline="0">
                  <a:latin typeface="Cambria Math" panose="02040503050406030204" pitchFamily="18" charset="0"/>
                </a:rPr>
                <a:t>=</a:t>
              </a:r>
              <a:r>
                <a:rPr lang="de-DE" sz="1100" b="0" i="0" baseline="0">
                  <a:latin typeface="Cambria Math" panose="02040503050406030204" pitchFamily="18" charset="0"/>
                </a:rPr>
                <a:t>(𝐺/𝑎)^(1/𝑏)</a:t>
              </a:r>
              <a:endParaRPr lang="de-DE" sz="1100" baseline="0"/>
            </a:p>
            <a:p>
              <a:endParaRPr lang="de-DE" sz="1100" baseline="0"/>
            </a:p>
            <a:p>
              <a:r>
                <a:rPr lang="de-DE" sz="1100" b="1"/>
                <a:t>Relation:</a:t>
              </a:r>
              <a:r>
                <a:rPr lang="de-DE" sz="1100" b="1" baseline="0"/>
                <a:t> ore grade - En requirement </a:t>
              </a:r>
            </a:p>
            <a:p>
              <a:r>
                <a:rPr lang="de-DE" sz="1100" b="0" i="0">
                  <a:latin typeface="Cambria Math" panose="02040503050406030204" pitchFamily="18" charset="0"/>
                </a:rPr>
                <a:t>𝐸(𝐺)=𝑟 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𝐺^𝑞</a:t>
              </a:r>
              <a:r>
                <a:rPr lang="de-DE" sz="1100"/>
                <a:t> 		with E: energy</a:t>
              </a:r>
              <a:r>
                <a:rPr lang="de-DE" sz="1100" baseline="0"/>
                <a:t> requirements in MJ/kg</a:t>
              </a:r>
            </a:p>
            <a:p>
              <a:r>
                <a:rPr lang="de-DE" sz="1100" baseline="0"/>
                <a:t>		r, q = const.</a:t>
              </a:r>
            </a:p>
            <a:p>
              <a:endParaRPr lang="de-DE" sz="1100" baseline="0"/>
            </a:p>
            <a:p>
              <a:r>
                <a:rPr lang="de-DE" sz="1100" baseline="0"/>
                <a:t>Van der Voet et al. (2018) use these for : Cu, Zn, Ni, Pb </a:t>
              </a:r>
            </a:p>
            <a:p>
              <a:endParaRPr lang="de-DE" sz="1100" baseline="0"/>
            </a:p>
            <a:p>
              <a:endParaRPr lang="de-DE" sz="1100" baseline="0"/>
            </a:p>
            <a:p>
              <a:endParaRPr lang="de-DE" sz="1100" baseline="0"/>
            </a:p>
            <a:p>
              <a:endParaRPr lang="de-DE" sz="1100"/>
            </a:p>
          </xdr:txBody>
        </xdr:sp>
      </mc:Fallback>
    </mc:AlternateContent>
    <xdr:clientData/>
  </xdr:oneCellAnchor>
  <xdr:twoCellAnchor>
    <xdr:from>
      <xdr:col>24</xdr:col>
      <xdr:colOff>236805</xdr:colOff>
      <xdr:row>7</xdr:row>
      <xdr:rowOff>100542</xdr:rowOff>
    </xdr:from>
    <xdr:to>
      <xdr:col>33</xdr:col>
      <xdr:colOff>337167</xdr:colOff>
      <xdr:row>21</xdr:row>
      <xdr:rowOff>149063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E35F88-2391-4AD3-94E9-85505983D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317985</xdr:colOff>
      <xdr:row>23</xdr:row>
      <xdr:rowOff>161637</xdr:rowOff>
    </xdr:from>
    <xdr:to>
      <xdr:col>33</xdr:col>
      <xdr:colOff>448831</xdr:colOff>
      <xdr:row>41</xdr:row>
      <xdr:rowOff>28287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A4634C-1ABD-43B6-82E7-073BE553F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424089</xdr:colOff>
      <xdr:row>51</xdr:row>
      <xdr:rowOff>292632</xdr:rowOff>
    </xdr:from>
    <xdr:to>
      <xdr:col>43</xdr:col>
      <xdr:colOff>399196</xdr:colOff>
      <xdr:row>66</xdr:row>
      <xdr:rowOff>126332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C7FE4D-A3CF-4715-AF70-8213D02A6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38917</xdr:colOff>
      <xdr:row>4</xdr:row>
      <xdr:rowOff>153912</xdr:rowOff>
    </xdr:from>
    <xdr:to>
      <xdr:col>44</xdr:col>
      <xdr:colOff>180143</xdr:colOff>
      <xdr:row>22</xdr:row>
      <xdr:rowOff>37269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1D82D6-C15A-481C-B467-1B3FD63D0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56879</xdr:colOff>
      <xdr:row>22</xdr:row>
      <xdr:rowOff>182945</xdr:rowOff>
    </xdr:from>
    <xdr:to>
      <xdr:col>44</xdr:col>
      <xdr:colOff>198105</xdr:colOff>
      <xdr:row>42</xdr:row>
      <xdr:rowOff>66301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08EFD5-2CD7-4581-98EB-0434EECE9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385068</xdr:colOff>
      <xdr:row>52</xdr:row>
      <xdr:rowOff>129191</xdr:rowOff>
    </xdr:from>
    <xdr:to>
      <xdr:col>32</xdr:col>
      <xdr:colOff>526875</xdr:colOff>
      <xdr:row>64</xdr:row>
      <xdr:rowOff>171501</xdr:rowOff>
    </xdr:to>
    <xdr:graphicFrame macro="">
      <xdr:nvGraphicFramePr>
        <xdr:cNvPr id="8" name="Chart 13">
          <a:extLst>
            <a:ext uri="{FF2B5EF4-FFF2-40B4-BE49-F238E27FC236}">
              <a16:creationId xmlns:a16="http://schemas.microsoft.com/office/drawing/2014/main" id="{9990CC04-98BB-4419-AE28-CA67960D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491169</xdr:colOff>
      <xdr:row>71</xdr:row>
      <xdr:rowOff>87215</xdr:rowOff>
    </xdr:from>
    <xdr:to>
      <xdr:col>33</xdr:col>
      <xdr:colOff>588572</xdr:colOff>
      <xdr:row>89</xdr:row>
      <xdr:rowOff>182157</xdr:rowOff>
    </xdr:to>
    <xdr:graphicFrame macro="">
      <xdr:nvGraphicFramePr>
        <xdr:cNvPr id="9" name="Chart 14">
          <a:extLst>
            <a:ext uri="{FF2B5EF4-FFF2-40B4-BE49-F238E27FC236}">
              <a16:creationId xmlns:a16="http://schemas.microsoft.com/office/drawing/2014/main" id="{47241F75-4E19-4B36-9A95-F8F64767A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59577</xdr:colOff>
      <xdr:row>0</xdr:row>
      <xdr:rowOff>0</xdr:rowOff>
    </xdr:from>
    <xdr:ext cx="6775450" cy="14192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833234-AFA3-4F71-A479-3F4251633835}"/>
                </a:ext>
              </a:extLst>
            </xdr:cNvPr>
            <xdr:cNvSpPr txBox="1"/>
          </xdr:nvSpPr>
          <xdr:spPr>
            <a:xfrm>
              <a:off x="11685792" y="0"/>
              <a:ext cx="6775450" cy="141922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de-DE" sz="1100" b="1"/>
                <a:t>Exponential regression model according to Kuipers et al. 2018 per 5 years:</a:t>
              </a:r>
            </a:p>
            <a:p>
              <a:r>
                <a:rPr lang="de-DE" sz="1100" b="1"/>
                <a:t>	</a:t>
              </a:r>
              <a:r>
                <a:rPr lang="de-DE" sz="1100" b="0"/>
                <a:t>f(t)</a:t>
              </a:r>
              <a:r>
                <a:rPr lang="de-DE" sz="1100" b="0" baseline="0"/>
                <a:t> = </a:t>
              </a:r>
              <a14:m>
                <m:oMath xmlns:m="http://schemas.openxmlformats.org/officeDocument/2006/math">
                  <m:r>
                    <a:rPr lang="de-DE" sz="1100" b="0" i="1" baseline="0">
                      <a:latin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de-DE" sz="11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de-DE" sz="1100" b="0" i="1" baseline="0">
                          <a:latin typeface="Cambria Math" panose="02040503050406030204" pitchFamily="18" charset="0"/>
                        </a:rPr>
                        <m:t>𝑡</m:t>
                      </m:r>
                    </m:e>
                  </m:d>
                  <m:r>
                    <a:rPr lang="de-DE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de-DE" sz="1100" b="0" i="1" baseline="0">
                      <a:latin typeface="Cambria Math" panose="02040503050406030204" pitchFamily="18" charset="0"/>
                    </a:rPr>
                    <m:t>𝑐</m:t>
                  </m:r>
                  <m:r>
                    <a:rPr lang="de-DE" sz="11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sSup>
                    <m:sSupPr>
                      <m:ctrlPr>
                        <a:rPr lang="de-DE" sz="11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de-DE" sz="11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de-DE" sz="11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a:rPr lang="de-DE" sz="11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de-DE" sz="11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de-DE" sz="1100" b="0" i="1" baseline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de-DE" sz="1100" b="0" i="1" baseline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de-DE" sz="1100" b="0" i="1" baseline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de-DE" sz="11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)/5</m:t>
                      </m:r>
                    </m:sup>
                  </m:sSup>
                </m:oMath>
              </a14:m>
              <a:endParaRPr lang="de-DE" sz="1100" b="1"/>
            </a:p>
            <a:p>
              <a:r>
                <a:rPr lang="de-DE" sz="1100" b="0"/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de-DE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DE" sz="11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r>
                        <a:rPr lang="de-DE" sz="1100" b="0" i="1">
                          <a:latin typeface="Cambria Math" panose="02040503050406030204" pitchFamily="18" charset="0"/>
                        </a:rPr>
                        <m:t>𝑒𝑙𝑒𝑐𝑡𝑟𝑖𝑐𝑖𝑡𝑦</m:t>
                      </m:r>
                    </m:sub>
                  </m:sSub>
                  <m:d>
                    <m:dPr>
                      <m:ctrlPr>
                        <a:rPr lang="de-DE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de-DE" sz="1100" b="0" i="1">
                          <a:latin typeface="Cambria Math" panose="02040503050406030204" pitchFamily="18" charset="0"/>
                        </a:rPr>
                        <m:t>𝑡</m:t>
                      </m:r>
                    </m:e>
                  </m:d>
                  <m:r>
                    <a:rPr lang="de-DE" sz="1100" b="0" i="1">
                      <a:latin typeface="Cambria Math" panose="02040503050406030204" pitchFamily="18" charset="0"/>
                    </a:rPr>
                    <m:t>=1.1</m:t>
                  </m:r>
                  <m:r>
                    <a:rPr lang="de-DE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sSup>
                    <m:sSupPr>
                      <m:ctrlP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3</m:t>
                      </m:r>
                    </m:sup>
                  </m:sSup>
                  <m:r>
                    <a:rPr lang="de-DE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sSup>
                    <m:sSupPr>
                      <m:ctrlP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de-DE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de-DE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1 −0.085</m:t>
                          </m:r>
                        </m:e>
                      </m:d>
                    </m:e>
                    <m:sup>
                      <m: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 </m:t>
                      </m:r>
                      <m: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de-DE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de-DE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de-DE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)/5</m:t>
                      </m:r>
                    </m:sup>
                  </m:sSup>
                </m:oMath>
              </a14:m>
              <a:r>
                <a:rPr lang="de-DE" sz="1100"/>
                <a:t>		 in kWh / t Cu</a:t>
              </a:r>
            </a:p>
            <a:p>
              <a:endParaRPr lang="de-DE" sz="1100"/>
            </a:p>
            <a:p>
              <a:r>
                <a:rPr lang="de-DE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  <m:sub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𝑛𝑎𝑡</m:t>
                      </m:r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𝑢𝑟𝑎𝑙</m:t>
                      </m:r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𝑔𝑎𝑠</m:t>
                      </m:r>
                    </m:sub>
                  </m:sSub>
                  <m:d>
                    <m:dPr>
                      <m:ctrlP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</m:d>
                  <m:r>
                    <a:rPr lang="de-DE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=6.1∙</m:t>
                  </m:r>
                  <m:sSup>
                    <m:sSupPr>
                      <m:ctrlP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1 −0.073</m:t>
                          </m:r>
                        </m:e>
                      </m:d>
                    </m:e>
                    <m:sup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 </m:t>
                      </m:r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)/5</m:t>
                      </m:r>
                    </m:sup>
                  </m:sSup>
                </m:oMath>
              </a14:m>
              <a:r>
                <a:rPr lang="de-DE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 in GJ / t Cu</a:t>
              </a:r>
              <a:endParaRPr lang="de-DE" sz="1100"/>
            </a:p>
            <a:p>
              <a:endParaRPr lang="de-DE" sz="1100"/>
            </a:p>
            <a:p>
              <a:r>
                <a:rPr lang="de-DE" sz="1100"/>
                <a:t>	with</a:t>
              </a:r>
              <a:r>
                <a:rPr lang="de-DE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de-DE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DE" sz="1100" b="0" i="1" baseline="0">
                          <a:latin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de-DE" sz="1100" b="0" i="1" baseline="0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de-DE" sz="1100" b="0" i="1" baseline="0">
                      <a:latin typeface="Cambria Math" panose="02040503050406030204" pitchFamily="18" charset="0"/>
                    </a:rPr>
                    <m:t>=2010</m:t>
                  </m:r>
                </m:oMath>
              </a14:m>
              <a:endParaRPr lang="de-DE" sz="1100"/>
            </a:p>
            <a:p>
              <a:endParaRPr lang="de-DE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833234-AFA3-4F71-A479-3F4251633835}"/>
                </a:ext>
              </a:extLst>
            </xdr:cNvPr>
            <xdr:cNvSpPr txBox="1"/>
          </xdr:nvSpPr>
          <xdr:spPr>
            <a:xfrm>
              <a:off x="11685792" y="0"/>
              <a:ext cx="6775450" cy="141922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de-DE" sz="1100" b="1"/>
                <a:t>Exponential regression model according to Kuipers et al. 2018 per 5 years:</a:t>
              </a:r>
            </a:p>
            <a:p>
              <a:r>
                <a:rPr lang="de-DE" sz="1100" b="1"/>
                <a:t>	</a:t>
              </a:r>
              <a:r>
                <a:rPr lang="de-DE" sz="1100" b="0"/>
                <a:t>f(t)</a:t>
              </a:r>
              <a:r>
                <a:rPr lang="de-DE" sz="1100" b="0" baseline="0"/>
                <a:t> = </a:t>
              </a:r>
              <a:r>
                <a:rPr lang="de-DE" sz="1100" b="0" i="0" baseline="0">
                  <a:latin typeface="Cambria Math" panose="02040503050406030204" pitchFamily="18" charset="0"/>
                </a:rPr>
                <a:t>𝑓(𝑡)=𝑐</a:t>
              </a:r>
              <a:r>
                <a:rPr lang="de-DE" sz="11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∙𝑟^((𝑡−𝑡_0)/5)</a:t>
              </a:r>
              <a:endParaRPr lang="de-DE" sz="1100" b="1"/>
            </a:p>
            <a:p>
              <a:r>
                <a:rPr lang="de-DE" sz="1100" b="0"/>
                <a:t>	</a:t>
              </a:r>
              <a:r>
                <a:rPr lang="de-DE" sz="1100" b="0" i="0">
                  <a:latin typeface="Cambria Math" panose="02040503050406030204" pitchFamily="18" charset="0"/>
                </a:rPr>
                <a:t>𝑓_𝑒𝑙𝑒𝑐𝑡𝑟𝑖𝑐𝑖𝑡𝑦 (𝑡)=1.1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∙10^3∙(1 −0.085)^(( 𝑡−𝑡_0)/5)</a:t>
              </a:r>
              <a:r>
                <a:rPr lang="de-DE" sz="1100"/>
                <a:t>		 in kWh / t Cu</a:t>
              </a:r>
            </a:p>
            <a:p>
              <a:endParaRPr lang="de-DE" sz="1100"/>
            </a:p>
            <a:p>
              <a:r>
                <a:rPr lang="de-DE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	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𝑓_(𝑛𝑎𝑡.𝑢𝑟𝑎𝑙 𝑔𝑎𝑠) (𝑡)=6.1∙(1 −0.073)^(( 𝑡−𝑡_0)/5)</a:t>
              </a:r>
              <a:r>
                <a:rPr lang="de-DE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 in GJ / t Cu</a:t>
              </a:r>
              <a:endParaRPr lang="de-DE" sz="1100"/>
            </a:p>
            <a:p>
              <a:endParaRPr lang="de-DE" sz="1100"/>
            </a:p>
            <a:p>
              <a:r>
                <a:rPr lang="de-DE" sz="1100"/>
                <a:t>	with</a:t>
              </a:r>
              <a:r>
                <a:rPr lang="de-DE" sz="1100" baseline="0"/>
                <a:t> </a:t>
              </a:r>
              <a:r>
                <a:rPr lang="de-DE" sz="1100" b="0" i="0" baseline="0">
                  <a:latin typeface="Cambria Math" panose="02040503050406030204" pitchFamily="18" charset="0"/>
                </a:rPr>
                <a:t>𝑡_0=2010</a:t>
              </a:r>
              <a:endParaRPr lang="de-DE" sz="1100"/>
            </a:p>
            <a:p>
              <a:endParaRPr lang="de-DE" sz="1100"/>
            </a:p>
          </xdr:txBody>
        </xdr:sp>
      </mc:Fallback>
    </mc:AlternateContent>
    <xdr:clientData/>
  </xdr:oneCellAnchor>
  <xdr:oneCellAnchor>
    <xdr:from>
      <xdr:col>6</xdr:col>
      <xdr:colOff>590550</xdr:colOff>
      <xdr:row>18</xdr:row>
      <xdr:rowOff>63500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BD1F7D-2F1E-418A-B8AD-344D9691570B}"/>
            </a:ext>
          </a:extLst>
        </xdr:cNvPr>
        <xdr:cNvSpPr txBox="1"/>
      </xdr:nvSpPr>
      <xdr:spPr>
        <a:xfrm>
          <a:off x="6111240" y="36791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twoCellAnchor>
    <xdr:from>
      <xdr:col>14</xdr:col>
      <xdr:colOff>56346</xdr:colOff>
      <xdr:row>7</xdr:row>
      <xdr:rowOff>30219</xdr:rowOff>
    </xdr:from>
    <xdr:to>
      <xdr:col>23</xdr:col>
      <xdr:colOff>117663</xdr:colOff>
      <xdr:row>28</xdr:row>
      <xdr:rowOff>172158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FF075D9B-CFF5-4789-A564-14ABA2FCD92D}"/>
            </a:ext>
          </a:extLst>
        </xdr:cNvPr>
        <xdr:cNvGrpSpPr/>
      </xdr:nvGrpSpPr>
      <xdr:grpSpPr>
        <a:xfrm>
          <a:off x="11699706" y="1493259"/>
          <a:ext cx="5753457" cy="4165299"/>
          <a:chOff x="7933969" y="1657350"/>
          <a:chExt cx="5543907" cy="4125705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132814A7-6AA5-CB8C-9F2E-A8C3A7F0A5EC}"/>
              </a:ext>
            </a:extLst>
          </xdr:cNvPr>
          <xdr:cNvGraphicFramePr>
            <a:graphicFrameLocks/>
          </xdr:cNvGraphicFramePr>
        </xdr:nvGraphicFramePr>
        <xdr:xfrm>
          <a:off x="7933969" y="1657350"/>
          <a:ext cx="5543907" cy="41257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" name="TextBox 5">
                <a:extLst>
                  <a:ext uri="{FF2B5EF4-FFF2-40B4-BE49-F238E27FC236}">
                    <a16:creationId xmlns:a16="http://schemas.microsoft.com/office/drawing/2014/main" id="{2D40C9AD-068D-39B2-D400-7D49A3221C7A}"/>
                  </a:ext>
                </a:extLst>
              </xdr:cNvPr>
              <xdr:cNvSpPr txBox="1"/>
            </xdr:nvSpPr>
            <xdr:spPr>
              <a:xfrm>
                <a:off x="10455276" y="2492375"/>
                <a:ext cx="2924174" cy="60907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14:m>
                  <m:oMath xmlns:m="http://schemas.openxmlformats.org/officeDocument/2006/math">
                    <m:sSub>
                      <m:sSubPr>
                        <m:ctrlP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d>
                      <m:dPr>
                        <m:ctrlP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de-DE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=1.1∙</m:t>
                    </m:r>
                    <m:sSup>
                      <m:sSupPr>
                        <m:ctrlP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de-DE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0.915</m:t>
                        </m:r>
                      </m:e>
                      <m:sup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 </m:t>
                        </m:r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−2010 )/5</m:t>
                        </m:r>
                      </m:sup>
                    </m:sSup>
                  </m:oMath>
                </a14:m>
                <a:r>
                  <a:rPr lang="de-DE" sz="100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   in kWh / t Cu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14:m>
                  <m:oMath xmlns:m="http://schemas.openxmlformats.org/officeDocument/2006/math">
                    <m:sSub>
                      <m:sSubPr>
                        <m:ctrlP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𝑔𝑎𝑠</m:t>
                        </m:r>
                      </m:sub>
                    </m:sSub>
                    <m:d>
                      <m:dPr>
                        <m:ctrlP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de-DE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=6.1∙</m:t>
                    </m:r>
                    <m:sSup>
                      <m:sSupPr>
                        <m:ctrlP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0.927</m:t>
                        </m:r>
                      </m:e>
                      <m:sup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 </m:t>
                        </m:r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−2010)/5</m:t>
                        </m:r>
                      </m:sup>
                    </m:sSup>
                  </m:oMath>
                </a14:m>
                <a:r>
                  <a:rPr lang="de-DE" sz="100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 </a:t>
                </a:r>
                <a:r>
                  <a:rPr lang="de-DE" sz="100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           </a:t>
                </a:r>
                <a:r>
                  <a:rPr lang="de-DE" sz="100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in GJ / t Cu</a:t>
                </a:r>
                <a:endParaRPr lang="de-DE" sz="1000">
                  <a:effectLst/>
                </a:endParaRPr>
              </a:p>
              <a:p>
                <a:endParaRPr lang="de-DE" sz="1100"/>
              </a:p>
            </xdr:txBody>
          </xdr:sp>
        </mc:Choice>
        <mc:Fallback>
          <xdr:sp macro="" textlink="">
            <xdr:nvSpPr>
              <xdr:cNvPr id="6" name="TextBox 5">
                <a:extLst>
                  <a:ext uri="{FF2B5EF4-FFF2-40B4-BE49-F238E27FC236}">
                    <a16:creationId xmlns:a16="http://schemas.microsoft.com/office/drawing/2014/main" id="{2D40C9AD-068D-39B2-D400-7D49A3221C7A}"/>
                  </a:ext>
                </a:extLst>
              </xdr:cNvPr>
              <xdr:cNvSpPr txBox="1"/>
            </xdr:nvSpPr>
            <xdr:spPr>
              <a:xfrm>
                <a:off x="10455276" y="2492375"/>
                <a:ext cx="2924174" cy="60907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𝑓_𝑒𝑙 (𝑡)=1.1∙10^3∙〖0.915〗^(( 𝑡−2010 )/5)</a:t>
                </a:r>
                <a:r>
                  <a:rPr lang="de-DE" sz="100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   in kWh / t Cu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𝑓_𝑔𝑎𝑠 (𝑡)=6.1∙〖0.927〗^(( 𝑡−2010)/5)</a:t>
                </a:r>
                <a:r>
                  <a:rPr lang="de-DE" sz="100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 </a:t>
                </a:r>
                <a:r>
                  <a:rPr lang="de-DE" sz="100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           </a:t>
                </a:r>
                <a:r>
                  <a:rPr lang="de-DE" sz="100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in GJ / t Cu</a:t>
                </a:r>
                <a:endParaRPr lang="de-DE" sz="1000">
                  <a:effectLst/>
                </a:endParaRPr>
              </a:p>
              <a:p>
                <a:endParaRPr lang="de-DE" sz="1100"/>
              </a:p>
            </xdr:txBody>
          </xdr:sp>
        </mc:Fallback>
      </mc:AlternateContent>
    </xdr:grpSp>
    <xdr:clientData/>
  </xdr:twoCellAnchor>
  <xdr:twoCellAnchor>
    <xdr:from>
      <xdr:col>23</xdr:col>
      <xdr:colOff>3173</xdr:colOff>
      <xdr:row>35</xdr:row>
      <xdr:rowOff>47625</xdr:rowOff>
    </xdr:from>
    <xdr:to>
      <xdr:col>31</xdr:col>
      <xdr:colOff>81642</xdr:colOff>
      <xdr:row>51</xdr:row>
      <xdr:rowOff>163285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8235F5-2FC5-4DE1-AD41-C5C8541EB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33110</xdr:colOff>
      <xdr:row>35</xdr:row>
      <xdr:rowOff>91886</xdr:rowOff>
    </xdr:from>
    <xdr:to>
      <xdr:col>40</xdr:col>
      <xdr:colOff>104320</xdr:colOff>
      <xdr:row>52</xdr:row>
      <xdr:rowOff>33262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9B06AF-5915-4011-9DFD-5E000D086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393699</xdr:colOff>
      <xdr:row>83</xdr:row>
      <xdr:rowOff>85725</xdr:rowOff>
    </xdr:from>
    <xdr:to>
      <xdr:col>8</xdr:col>
      <xdr:colOff>47625</xdr:colOff>
      <xdr:row>98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CCF12-19C9-49F0-AE6D-2A0C1A405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663143</xdr:colOff>
      <xdr:row>83</xdr:row>
      <xdr:rowOff>140134</xdr:rowOff>
    </xdr:from>
    <xdr:to>
      <xdr:col>16</xdr:col>
      <xdr:colOff>313892</xdr:colOff>
      <xdr:row>98</xdr:row>
      <xdr:rowOff>19484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BB867-C5BE-4790-93C1-AF8E7E4F4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426975</xdr:colOff>
      <xdr:row>83</xdr:row>
      <xdr:rowOff>30746</xdr:rowOff>
    </xdr:from>
    <xdr:to>
      <xdr:col>28</xdr:col>
      <xdr:colOff>175450</xdr:colOff>
      <xdr:row>105</xdr:row>
      <xdr:rowOff>155301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713E1E-A413-4A9C-9334-C3FC7E80D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330200</xdr:colOff>
      <xdr:row>65</xdr:row>
      <xdr:rowOff>133350</xdr:rowOff>
    </xdr:from>
    <xdr:to>
      <xdr:col>7</xdr:col>
      <xdr:colOff>815976</xdr:colOff>
      <xdr:row>80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41333A-F8DB-435F-9201-9ED8412EE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639330</xdr:colOff>
      <xdr:row>65</xdr:row>
      <xdr:rowOff>176069</xdr:rowOff>
    </xdr:from>
    <xdr:to>
      <xdr:col>16</xdr:col>
      <xdr:colOff>298738</xdr:colOff>
      <xdr:row>80</xdr:row>
      <xdr:rowOff>33771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5529C6-F123-46AB-AE1E-960FDA8FF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38885</xdr:colOff>
      <xdr:row>65</xdr:row>
      <xdr:rowOff>46593</xdr:rowOff>
    </xdr:from>
    <xdr:to>
      <xdr:col>27</xdr:col>
      <xdr:colOff>457779</xdr:colOff>
      <xdr:row>82</xdr:row>
      <xdr:rowOff>31173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261444-CF49-4882-95B1-51FAF0A4A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85288</xdr:colOff>
      <xdr:row>64</xdr:row>
      <xdr:rowOff>79187</xdr:rowOff>
    </xdr:from>
    <xdr:to>
      <xdr:col>41</xdr:col>
      <xdr:colOff>383116</xdr:colOff>
      <xdr:row>90</xdr:row>
      <xdr:rowOff>74953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F5E605-14F0-44AF-B204-E89AC0441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0.06511</cdr:x>
      <cdr:y>0.71672</cdr:y>
    </cdr:from>
    <cdr:to>
      <cdr:x>0.81805</cdr:x>
      <cdr:y>0.85347</cdr:y>
    </cdr:to>
    <cdr:sp macro="" textlink="">
      <cdr:nvSpPr>
        <cdr:cNvPr id="2" name="Rechteck 1">
          <a:extLst xmlns:a="http://schemas.openxmlformats.org/drawingml/2006/main">
            <a:ext uri="{FF2B5EF4-FFF2-40B4-BE49-F238E27FC236}">
              <a16:creationId xmlns:a16="http://schemas.microsoft.com/office/drawing/2014/main" id="{7D91F774-ECE2-4D22-84F7-73401E003D78}"/>
            </a:ext>
          </a:extLst>
        </cdr:cNvPr>
        <cdr:cNvSpPr/>
      </cdr:nvSpPr>
      <cdr:spPr>
        <a:xfrm xmlns:a="http://schemas.openxmlformats.org/drawingml/2006/main">
          <a:off x="552178" y="3377846"/>
          <a:ext cx="6385125" cy="6444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12700</xdr:colOff>
      <xdr:row>2</xdr:row>
      <xdr:rowOff>6350</xdr:rowOff>
    </xdr:from>
    <xdr:ext cx="6807200" cy="12636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C371BBB-C8F3-4C92-9058-7322BE00296C}"/>
                </a:ext>
              </a:extLst>
            </xdr:cNvPr>
            <xdr:cNvSpPr txBox="1"/>
          </xdr:nvSpPr>
          <xdr:spPr>
            <a:xfrm>
              <a:off x="16510" y="370205"/>
              <a:ext cx="6807200" cy="126365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de-DE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Relation:</a:t>
              </a:r>
              <a:r>
                <a:rPr lang="de-DE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ore grade - En requirement</a:t>
              </a:r>
              <a:endParaRPr lang="de-DE">
                <a:effectLst/>
              </a:endParaRPr>
            </a:p>
            <a:p>
              <a14:m>
                <m:oMath xmlns:m="http://schemas.openxmlformats.org/officeDocument/2006/math">
                  <m:r>
                    <a:rPr lang="de-DE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</m:t>
                  </m:r>
                  <m:d>
                    <m:dPr>
                      <m:ctrlP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</m:d>
                  <m:r>
                    <a:rPr lang="de-DE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de-DE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</m:t>
                  </m:r>
                  <m:r>
                    <a:rPr lang="de-DE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∙</m:t>
                  </m:r>
                  <m:sSup>
                    <m:sSupPr>
                      <m:ctrlP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p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𝑞</m:t>
                      </m:r>
                    </m:sup>
                  </m:sSup>
                </m:oMath>
              </a14:m>
              <a:r>
                <a:rPr lang="de-DE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		with E: energy</a:t>
              </a:r>
              <a:r>
                <a:rPr lang="de-DE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requirements in MJ/kg</a:t>
              </a:r>
              <a:endParaRPr lang="de-DE">
                <a:effectLst/>
              </a:endParaRPr>
            </a:p>
            <a:p>
              <a:r>
                <a:rPr lang="de-DE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r, q = const.</a:t>
              </a:r>
              <a:endParaRPr lang="de-DE">
                <a:effectLst/>
              </a:endParaRPr>
            </a:p>
            <a:p>
              <a:endParaRPr lang="de-DE" sz="1100"/>
            </a:p>
            <a:p>
              <a:r>
                <a:rPr lang="de-DE" sz="1100" b="1"/>
                <a:t>source: </a:t>
              </a:r>
            </a:p>
            <a:p>
              <a:r>
                <a:rPr lang="de-DE" sz="1100"/>
                <a:t>Kuipers et al. (2018) who</a:t>
              </a:r>
              <a:r>
                <a:rPr lang="de-DE" sz="1100" baseline="0"/>
                <a:t> used Northey, Haque &amp; Mudd (2013) Table 2 as data source to fit the E(G) model</a:t>
              </a:r>
            </a:p>
            <a:p>
              <a:endParaRPr lang="de-DE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C371BBB-C8F3-4C92-9058-7322BE00296C}"/>
                </a:ext>
              </a:extLst>
            </xdr:cNvPr>
            <xdr:cNvSpPr txBox="1"/>
          </xdr:nvSpPr>
          <xdr:spPr>
            <a:xfrm>
              <a:off x="16510" y="370205"/>
              <a:ext cx="6807200" cy="126365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de-DE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Relation:</a:t>
              </a:r>
              <a:r>
                <a:rPr lang="de-DE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ore grade - En requirement</a:t>
              </a:r>
              <a:endParaRPr lang="de-DE">
                <a:effectLst/>
              </a:endParaRPr>
            </a:p>
            <a:p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𝐸(𝐺)=𝑟 ∙𝐺^𝑞</a:t>
              </a:r>
              <a:r>
                <a:rPr lang="de-DE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		with E: energy</a:t>
              </a:r>
              <a:r>
                <a:rPr lang="de-DE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requirements in MJ/kg</a:t>
              </a:r>
              <a:endParaRPr lang="de-DE">
                <a:effectLst/>
              </a:endParaRPr>
            </a:p>
            <a:p>
              <a:r>
                <a:rPr lang="de-DE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r, q = const.</a:t>
              </a:r>
              <a:endParaRPr lang="de-DE">
                <a:effectLst/>
              </a:endParaRPr>
            </a:p>
            <a:p>
              <a:endParaRPr lang="de-DE" sz="1100"/>
            </a:p>
            <a:p>
              <a:r>
                <a:rPr lang="de-DE" sz="1100" b="1"/>
                <a:t>source: </a:t>
              </a:r>
            </a:p>
            <a:p>
              <a:r>
                <a:rPr lang="de-DE" sz="1100"/>
                <a:t>Kuipers et al. (2018) who</a:t>
              </a:r>
              <a:r>
                <a:rPr lang="de-DE" sz="1100" baseline="0"/>
                <a:t> used Northey, Haque &amp; Mudd (2013) Table 2 as data source to fit the E(G) model</a:t>
              </a:r>
            </a:p>
            <a:p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562529</xdr:colOff>
      <xdr:row>101</xdr:row>
      <xdr:rowOff>114784</xdr:rowOff>
    </xdr:from>
    <xdr:to>
      <xdr:col>7</xdr:col>
      <xdr:colOff>770492</xdr:colOff>
      <xdr:row>121</xdr:row>
      <xdr:rowOff>111608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EC4C4-9E4B-4FF5-BE69-AB99C3E65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488951</xdr:colOff>
      <xdr:row>76</xdr:row>
      <xdr:rowOff>176892</xdr:rowOff>
    </xdr:from>
    <xdr:to>
      <xdr:col>16</xdr:col>
      <xdr:colOff>180976</xdr:colOff>
      <xdr:row>96</xdr:row>
      <xdr:rowOff>107618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D40698-2631-40A9-80C7-11CE25804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575667</xdr:colOff>
      <xdr:row>77</xdr:row>
      <xdr:rowOff>63129</xdr:rowOff>
    </xdr:from>
    <xdr:to>
      <xdr:col>35</xdr:col>
      <xdr:colOff>384175</xdr:colOff>
      <xdr:row>97</xdr:row>
      <xdr:rowOff>123660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21D982-CC9C-469F-A6B3-640AD4B99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368973</xdr:colOff>
      <xdr:row>77</xdr:row>
      <xdr:rowOff>153268</xdr:rowOff>
    </xdr:from>
    <xdr:to>
      <xdr:col>8</xdr:col>
      <xdr:colOff>334247</xdr:colOff>
      <xdr:row>99</xdr:row>
      <xdr:rowOff>25475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496468-C636-4EE5-AEA9-103B21953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polymtlca0-my.sharepoint.com/personal/marin_pellan_polymtlus_ca/Documents/Desktop/POST_DOC/Data/Scientific_articles/Harpprecht_2021/Metal_supply_scenario_data_ecoinvent3.5_presamples/Additional_information_on_scenario_variables/Additional_information_for_variables_V1,3,4,5.xlsx" TargetMode="External"/><Relationship Id="rId2" Type="http://schemas.microsoft.com/office/2019/04/relationships/externalLinkLongPath" Target="/personal/marin_pellan_polymtlus_ca/Documents/Desktop/POST_DOC/Data/Scientific_articles/Harpprecht_2021/Metal_supply_scenario_data_ecoinvent3.5_presamples/Additional_information_on_scenario_variables/Additional_information_for_variables_V1,3,4,5.xlsx?A59E6563" TargetMode="External"/><Relationship Id="rId1" Type="http://schemas.openxmlformats.org/officeDocument/2006/relationships/externalLinkPath" Target="file:///\\A59E6563\Additional_information_for_variables_V1,3,4,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%20Oregrades,prod.%20of%206%20EIregions" TargetMode="External"/></Relationships>
</file>

<file path=xl/externalLinks/_rels/externalLink3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polymtlca0-my.sharepoint.com/personal/marin_pellan_polymtlus_ca/Documents/Desktop/POST_DOC/Data/Scientific_articles/Harpprecht_2021/Metal_supply_scenario_data_ecoinvent3.5_presamples/Additional_information_on_scenario_variables/Additional_information_for_Cu_variables_V1,2.xlsx" TargetMode="External"/><Relationship Id="rId2" Type="http://schemas.microsoft.com/office/2019/04/relationships/externalLinkLongPath" Target="/personal/marin_pellan_polymtlus_ca/Documents/Desktop/POST_DOC/Data/Scientific_articles/Harpprecht_2021/Metal_supply_scenario_data_ecoinvent3.5_presamples/Additional_information_on_scenario_variables/Additional_information_for_Cu_variables_V1,2.xlsx?A59E6563" TargetMode="External"/><Relationship Id="rId1" Type="http://schemas.openxmlformats.org/officeDocument/2006/relationships/externalLinkPath" Target="file:///\\A59E6563\Additional_information_for_Cu_variables_V1,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E(G)%20of%206%20EIregion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verSheet"/>
      <sheetName val="V1 ore grade decline - Ni,Zn,Pb"/>
      <sheetName val="V3 Eff. improvement. - Cu"/>
      <sheetName val="V4 ICSGdata pyro hydro share-Cu"/>
      <sheetName val="V4 Cu-EI-PyroHydro shares"/>
      <sheetName val="V5 PrimSec share - Cu "/>
      <sheetName val="V5 PrimSec share Ni"/>
      <sheetName val="V5 PrimSec share Pb"/>
      <sheetName val="V5 PrimSec share Zn"/>
    </sheetNames>
    <sheetDataSet>
      <sheetData sheetId="0" refreshError="1"/>
      <sheetData sheetId="1">
        <row r="14">
          <cell r="N14" t="str">
            <v>Cu</v>
          </cell>
        </row>
        <row r="15">
          <cell r="H15" t="str">
            <v>Zn</v>
          </cell>
          <cell r="I15" t="str">
            <v>Pb</v>
          </cell>
          <cell r="J15" t="str">
            <v>Ni sulfides</v>
          </cell>
          <cell r="K15" t="str">
            <v>Ni laterites</v>
          </cell>
        </row>
        <row r="16">
          <cell r="M16">
            <v>0.1</v>
          </cell>
          <cell r="N16">
            <v>608.07756162606063</v>
          </cell>
          <cell r="O16">
            <v>77650</v>
          </cell>
          <cell r="P16">
            <v>75420</v>
          </cell>
          <cell r="Q16">
            <v>3274.5186764495543</v>
          </cell>
          <cell r="R16">
            <v>5913.0539179946318</v>
          </cell>
        </row>
        <row r="17">
          <cell r="M17">
            <v>0.5</v>
          </cell>
          <cell r="N17">
            <v>259.12235122428785</v>
          </cell>
          <cell r="O17">
            <v>15530.000000000002</v>
          </cell>
          <cell r="P17">
            <v>15084</v>
          </cell>
          <cell r="Q17">
            <v>1703.5922277652337</v>
          </cell>
          <cell r="R17">
            <v>2670.0577639226817</v>
          </cell>
        </row>
        <row r="18">
          <cell r="C18">
            <v>1770</v>
          </cell>
          <cell r="H18">
            <v>185.95584939361524</v>
          </cell>
          <cell r="I18">
            <v>68.815209124982118</v>
          </cell>
          <cell r="J18">
            <v>570.73256428833224</v>
          </cell>
          <cell r="K18">
            <v>705.74289962995431</v>
          </cell>
          <cell r="M18">
            <v>1</v>
          </cell>
          <cell r="N18">
            <v>179.4564110399628</v>
          </cell>
          <cell r="O18">
            <v>7765.0000000000009</v>
          </cell>
          <cell r="P18">
            <v>7542</v>
          </cell>
          <cell r="Q18">
            <v>1285.723174179318</v>
          </cell>
          <cell r="R18">
            <v>1895.8843391413047</v>
          </cell>
        </row>
        <row r="19">
          <cell r="C19">
            <v>1780</v>
          </cell>
          <cell r="H19">
            <v>202.75297754042853</v>
          </cell>
          <cell r="I19">
            <v>80.782732469936349</v>
          </cell>
          <cell r="J19">
            <v>588.87351218775962</v>
          </cell>
          <cell r="K19">
            <v>733.13062775731748</v>
          </cell>
          <cell r="M19">
            <v>2</v>
          </cell>
          <cell r="N19">
            <v>124.28338702232918</v>
          </cell>
          <cell r="O19">
            <v>3882.5000000000005</v>
          </cell>
          <cell r="P19">
            <v>3771</v>
          </cell>
          <cell r="Q19">
            <v>970.35197371747279</v>
          </cell>
          <cell r="R19">
            <v>1346.1796504809047</v>
          </cell>
        </row>
        <row r="20">
          <cell r="C20">
            <v>1790</v>
          </cell>
          <cell r="H20">
            <v>220.96028982713838</v>
          </cell>
          <cell r="I20">
            <v>94.746360209416224</v>
          </cell>
          <cell r="J20">
            <v>607.48457623666729</v>
          </cell>
          <cell r="K20">
            <v>761.41876618498361</v>
          </cell>
          <cell r="M20">
            <v>3</v>
          </cell>
          <cell r="N20">
            <v>100.25007657361554</v>
          </cell>
          <cell r="O20">
            <v>2588.3333333333335</v>
          </cell>
          <cell r="P20">
            <v>2514.0000000000005</v>
          </cell>
          <cell r="Q20">
            <v>823.06899548675904</v>
          </cell>
          <cell r="R20">
            <v>1101.8283416915303</v>
          </cell>
        </row>
        <row r="21">
          <cell r="C21">
            <v>1800</v>
          </cell>
          <cell r="H21">
            <v>240.68729090680972</v>
          </cell>
          <cell r="I21">
            <v>111.02499661125987</v>
          </cell>
          <cell r="J21">
            <v>626.57521053497862</v>
          </cell>
          <cell r="K21">
            <v>790.63163766928278</v>
          </cell>
          <cell r="M21">
            <v>4</v>
          </cell>
          <cell r="N21">
            <v>86.073048046761286</v>
          </cell>
          <cell r="O21">
            <v>1941.2500000000002</v>
          </cell>
          <cell r="P21">
            <v>1885.5</v>
          </cell>
          <cell r="Q21">
            <v>732.33723386716667</v>
          </cell>
          <cell r="R21">
            <v>955.85981378467579</v>
          </cell>
        </row>
        <row r="22">
          <cell r="C22">
            <v>1810</v>
          </cell>
          <cell r="H22">
            <v>262.05130667868212</v>
          </cell>
          <cell r="I22">
            <v>129.98627970381048</v>
          </cell>
          <cell r="J22">
            <v>646.15500504510032</v>
          </cell>
          <cell r="K22">
            <v>820.79408098560066</v>
          </cell>
          <cell r="M22">
            <v>5</v>
          </cell>
          <cell r="N22">
            <v>76.472427376860622</v>
          </cell>
          <cell r="O22">
            <v>1553</v>
          </cell>
          <cell r="P22">
            <v>1508.4</v>
          </cell>
          <cell r="Q22">
            <v>668.90686021814065</v>
          </cell>
          <cell r="R22">
            <v>856.09243031229528</v>
          </cell>
        </row>
        <row r="23">
          <cell r="C23">
            <v>1820</v>
          </cell>
          <cell r="H23">
            <v>285.17799475013118</v>
          </cell>
          <cell r="I23">
            <v>152.05369400879619</v>
          </cell>
          <cell r="J23">
            <v>666.23368677330632</v>
          </cell>
          <cell r="K23">
            <v>851.9314589178349</v>
          </cell>
          <cell r="M23">
            <v>6</v>
          </cell>
          <cell r="N23">
            <v>69.428665120480048</v>
          </cell>
          <cell r="O23">
            <v>1294.1666666666667</v>
          </cell>
          <cell r="P23">
            <v>1257.0000000000002</v>
          </cell>
          <cell r="Q23">
            <v>621.18085783592267</v>
          </cell>
          <cell r="R23">
            <v>782.3572679439219</v>
          </cell>
        </row>
        <row r="24">
          <cell r="C24">
            <v>1830</v>
          </cell>
          <cell r="H24">
            <v>310.20188510673688</v>
          </cell>
          <cell r="I24">
            <v>177.71467312180525</v>
          </cell>
          <cell r="J24">
            <v>686.82112095473974</v>
          </cell>
          <cell r="K24">
            <v>884.06966632622698</v>
          </cell>
          <cell r="M24">
            <v>7</v>
          </cell>
          <cell r="N24">
            <v>63.981882926245596</v>
          </cell>
          <cell r="O24">
            <v>1109.2857142857142</v>
          </cell>
          <cell r="P24">
            <v>1077.4285714285713</v>
          </cell>
          <cell r="Q24">
            <v>583.49571026769445</v>
          </cell>
          <cell r="R24">
            <v>724.99232222078797</v>
          </cell>
        </row>
        <row r="25">
          <cell r="C25">
            <v>1840</v>
          </cell>
          <cell r="H25">
            <v>337.26695259645732</v>
          </cell>
          <cell r="I25">
            <v>207.52982325478459</v>
          </cell>
          <cell r="J25">
            <v>707.92731224210274</v>
          </cell>
          <cell r="K25">
            <v>917.23513829401395</v>
          </cell>
          <cell r="M25">
            <v>8</v>
          </cell>
          <cell r="N25">
            <v>59.610296899367803</v>
          </cell>
          <cell r="O25">
            <v>970.62500000000011</v>
          </cell>
          <cell r="P25">
            <v>942.75</v>
          </cell>
          <cell r="Q25">
            <v>552.7044192568078</v>
          </cell>
          <cell r="R25">
            <v>678.7117776457842</v>
          </cell>
        </row>
        <row r="26">
          <cell r="C26">
            <v>1850</v>
          </cell>
          <cell r="H26">
            <v>366.52722290935822</v>
          </cell>
          <cell r="I26">
            <v>242.14341535308668</v>
          </cell>
          <cell r="J26">
            <v>729.56240589788422</v>
          </cell>
          <cell r="K26">
            <v>951.45485835301338</v>
          </cell>
          <cell r="M26">
            <v>9</v>
          </cell>
          <cell r="N26">
            <v>56.002891146517726</v>
          </cell>
          <cell r="O26">
            <v>862.77777777777783</v>
          </cell>
          <cell r="P26">
            <v>838</v>
          </cell>
          <cell r="Q26">
            <v>526.89613513732979</v>
          </cell>
          <cell r="R26">
            <v>640.34797349746088</v>
          </cell>
        </row>
        <row r="27">
          <cell r="C27">
            <v>1860</v>
          </cell>
          <cell r="H27">
            <v>398.14741381358164</v>
          </cell>
          <cell r="I27">
            <v>282.29531186552344</v>
          </cell>
          <cell r="J27">
            <v>751.73668899029519</v>
          </cell>
          <cell r="K27">
            <v>986.75636678875082</v>
          </cell>
          <cell r="M27">
            <v>10</v>
          </cell>
          <cell r="N27">
            <v>52.961341604557354</v>
          </cell>
          <cell r="O27">
            <v>776.5</v>
          </cell>
          <cell r="P27">
            <v>754.2</v>
          </cell>
          <cell r="Q27">
            <v>504.83269266740677</v>
          </cell>
          <cell r="R27">
            <v>607.87157993990832</v>
          </cell>
        </row>
        <row r="28">
          <cell r="C28">
            <v>1870</v>
          </cell>
          <cell r="H28">
            <v>432.30361349030687</v>
          </cell>
          <cell r="I28">
            <v>328.83451490183438</v>
          </cell>
          <cell r="J28">
            <v>774.46059159273671</v>
          </cell>
          <cell r="K28">
            <v>1023.1677690251968</v>
          </cell>
          <cell r="M28">
            <v>11</v>
          </cell>
          <cell r="N28">
            <v>50.35247875422219</v>
          </cell>
          <cell r="O28">
            <v>705.90909090909099</v>
          </cell>
          <cell r="P28">
            <v>685.63636363636374</v>
          </cell>
          <cell r="Q28">
            <v>485.67085420300674</v>
          </cell>
          <cell r="R28">
            <v>579.91434617674634</v>
          </cell>
        </row>
        <row r="29">
          <cell r="C29">
            <v>1880</v>
          </cell>
          <cell r="H29">
            <v>469.18399789596856</v>
          </cell>
          <cell r="I29">
            <v>382.73454560304276</v>
          </cell>
          <cell r="J29">
            <v>797.74468798691271</v>
          </cell>
          <cell r="K29">
            <v>1060.7177440896307</v>
          </cell>
          <cell r="M29">
            <v>12</v>
          </cell>
          <cell r="N29">
            <v>48.083150708339815</v>
          </cell>
          <cell r="O29">
            <v>647.08333333333337</v>
          </cell>
          <cell r="P29">
            <v>628.50000000000011</v>
          </cell>
          <cell r="Q29">
            <v>468.8132589827099</v>
          </cell>
          <cell r="R29">
            <v>555.51565660854749</v>
          </cell>
        </row>
        <row r="30">
          <cell r="C30">
            <v>1890</v>
          </cell>
          <cell r="H30">
            <v>508.98958916907145</v>
          </cell>
          <cell r="I30">
            <v>445.11089034866177</v>
          </cell>
          <cell r="J30">
            <v>821.59969786951649</v>
          </cell>
          <cell r="K30">
            <v>1099.4355531578597</v>
          </cell>
          <cell r="M30">
            <v>13</v>
          </cell>
          <cell r="N30">
            <v>46.08599849335004</v>
          </cell>
          <cell r="O30">
            <v>597.30769230769226</v>
          </cell>
          <cell r="P30">
            <v>580.15384615384608</v>
          </cell>
          <cell r="Q30">
            <v>453.82296695198903</v>
          </cell>
          <cell r="R30">
            <v>533.97856398572162</v>
          </cell>
        </row>
        <row r="31">
          <cell r="C31">
            <v>1900</v>
          </cell>
          <cell r="H31">
            <v>551.93505719150858</v>
          </cell>
          <cell r="I31">
            <v>517.24077822966285</v>
          </cell>
          <cell r="J31">
            <v>846.03648756248526</v>
          </cell>
          <cell r="K31">
            <v>1139.3510481801304</v>
          </cell>
          <cell r="M31">
            <v>14</v>
          </cell>
          <cell r="N31">
            <v>44.310955914353755</v>
          </cell>
          <cell r="O31">
            <v>554.64285714285711</v>
          </cell>
          <cell r="P31">
            <v>538.71428571428567</v>
          </cell>
          <cell r="Q31">
            <v>440.37178879920339</v>
          </cell>
          <cell r="R31">
            <v>514.78346583661425</v>
          </cell>
        </row>
        <row r="32">
          <cell r="C32">
            <v>1910</v>
          </cell>
          <cell r="D32">
            <v>12.979533015441989</v>
          </cell>
          <cell r="E32">
            <v>12.557743927395007</v>
          </cell>
          <cell r="F32">
            <v>2.6091168631214368</v>
          </cell>
          <cell r="H32">
            <v>598.24956651073944</v>
          </cell>
          <cell r="I32">
            <v>600.58558636053681</v>
          </cell>
          <cell r="J32">
            <v>871.06607122685</v>
          </cell>
          <cell r="K32">
            <v>1180.4946805881066</v>
          </cell>
          <cell r="M32">
            <v>15</v>
          </cell>
          <cell r="N32">
            <v>42.719937704500964</v>
          </cell>
          <cell r="O32">
            <v>517.66666666666674</v>
          </cell>
          <cell r="P32">
            <v>502.8</v>
          </cell>
          <cell r="Q32">
            <v>428.20764887073705</v>
          </cell>
          <cell r="R32">
            <v>497.53399157930608</v>
          </cell>
        </row>
        <row r="33">
          <cell r="C33">
            <v>1920</v>
          </cell>
          <cell r="F33">
            <v>2.4292330828979396</v>
          </cell>
          <cell r="H33">
            <v>648.17767092909332</v>
          </cell>
          <cell r="I33">
            <v>696.81620545200667</v>
          </cell>
          <cell r="J33">
            <v>896.69961208013274</v>
          </cell>
          <cell r="K33">
            <v>1222.8975100831933</v>
          </cell>
          <cell r="M33">
            <v>16</v>
          </cell>
          <cell r="N33">
            <v>41.283393316108821</v>
          </cell>
          <cell r="O33">
            <v>485.31250000000006</v>
          </cell>
          <cell r="P33">
            <v>471.375</v>
          </cell>
          <cell r="Q33">
            <v>417.13320167115029</v>
          </cell>
          <cell r="R33">
            <v>481.92179488243414</v>
          </cell>
        </row>
        <row r="34">
          <cell r="C34">
            <v>1930</v>
          </cell>
          <cell r="D34">
            <v>11.061564637488202</v>
          </cell>
          <cell r="E34">
            <v>9.3359870442602997</v>
          </cell>
          <cell r="F34">
            <v>2.2625907559502578</v>
          </cell>
          <cell r="H34">
            <v>701.98025817107498</v>
          </cell>
          <cell r="I34">
            <v>807.84173802348721</v>
          </cell>
          <cell r="J34">
            <v>922.9484236173131</v>
          </cell>
          <cell r="K34">
            <v>1266.5912135065578</v>
          </cell>
          <cell r="M34">
            <v>17</v>
          </cell>
          <cell r="N34">
            <v>39.977998714660309</v>
          </cell>
          <cell r="O34">
            <v>456.76470588235293</v>
          </cell>
          <cell r="P34">
            <v>443.64705882352939</v>
          </cell>
          <cell r="Q34">
            <v>406.99137875695641</v>
          </cell>
          <cell r="R34">
            <v>467.7029098962812</v>
          </cell>
        </row>
        <row r="35">
          <cell r="C35">
            <v>1940</v>
          </cell>
          <cell r="F35">
            <v>2.1081539875786302</v>
          </cell>
          <cell r="H35">
            <v>759.93554714734842</v>
          </cell>
          <cell r="I35">
            <v>935.84194614498927</v>
          </cell>
          <cell r="J35">
            <v>949.82397083531225</v>
          </cell>
          <cell r="K35">
            <v>1311.6080937911281</v>
          </cell>
          <cell r="M35">
            <v>18</v>
          </cell>
          <cell r="N35">
            <v>38.785067384313578</v>
          </cell>
          <cell r="O35">
            <v>431.38888888888891</v>
          </cell>
          <cell r="P35">
            <v>419</v>
          </cell>
          <cell r="Q35">
            <v>397.65535454470182</v>
          </cell>
          <cell r="R35">
            <v>454.68143459605778</v>
          </cell>
        </row>
        <row r="36">
          <cell r="C36">
            <v>1950</v>
          </cell>
          <cell r="D36">
            <v>9.442564722401448</v>
          </cell>
          <cell r="E36">
            <v>6.962035209598965</v>
          </cell>
          <cell r="F36">
            <v>1.9649726604774316</v>
          </cell>
          <cell r="H36">
            <v>822.34014044705361</v>
          </cell>
          <cell r="I36">
            <v>1083.3039151542071</v>
          </cell>
          <cell r="J36">
            <v>977.33787146106886</v>
          </cell>
          <cell r="K36">
            <v>1357.9810889960124</v>
          </cell>
          <cell r="M36">
            <v>19</v>
          </cell>
          <cell r="N36">
            <v>37.689430009764436</v>
          </cell>
          <cell r="O36">
            <v>408.68421052631584</v>
          </cell>
          <cell r="P36">
            <v>396.94736842105266</v>
          </cell>
          <cell r="Q36">
            <v>389.02141555672779</v>
          </cell>
          <cell r="R36">
            <v>442.69800030440746</v>
          </cell>
        </row>
        <row r="37">
          <cell r="C37">
            <v>1960</v>
          </cell>
          <cell r="F37">
            <v>1.8321749434823595</v>
          </cell>
          <cell r="H37">
            <v>889.51013480681127</v>
          </cell>
          <cell r="I37">
            <v>1253.063454936178</v>
          </cell>
          <cell r="J37">
            <v>1005.5018971830788</v>
          </cell>
          <cell r="K37">
            <v>1405.7437814234713</v>
          </cell>
          <cell r="M37">
            <v>20</v>
          </cell>
          <cell r="N37">
            <v>36.678627850164716</v>
          </cell>
          <cell r="O37">
            <v>388.25</v>
          </cell>
          <cell r="P37">
            <v>377.1</v>
          </cell>
          <cell r="Q37">
            <v>381.00378803517128</v>
          </cell>
          <cell r="R37">
            <v>431.62145186104146</v>
          </cell>
        </row>
        <row r="38">
          <cell r="C38">
            <v>1970</v>
          </cell>
          <cell r="D38">
            <v>8.0735526752234161</v>
          </cell>
          <cell r="E38">
            <v>5.2072983146275673</v>
          </cell>
          <cell r="F38">
            <v>1.7089604881448834</v>
          </cell>
          <cell r="H38">
            <v>961.78229242619295</v>
          </cell>
          <cell r="I38">
            <v>1448.3518216757693</v>
          </cell>
          <cell r="J38">
            <v>1034.3279748865259</v>
          </cell>
          <cell r="K38">
            <v>1454.9304068189942</v>
          </cell>
          <cell r="M38">
            <v>21</v>
          </cell>
          <cell r="N38">
            <v>35.742321076798206</v>
          </cell>
          <cell r="O38">
            <v>369.76190476190476</v>
          </cell>
          <cell r="P38">
            <v>359.14285714285717</v>
          </cell>
          <cell r="Q38">
            <v>373.53081733742118</v>
          </cell>
          <cell r="R38">
            <v>421.34273259170823</v>
          </cell>
        </row>
        <row r="39">
          <cell r="C39">
            <v>1980</v>
          </cell>
          <cell r="F39">
            <v>1.5945942469263239</v>
          </cell>
          <cell r="H39">
            <v>1039.5152761260679</v>
          </cell>
          <cell r="I39">
            <v>1672.848411151929</v>
          </cell>
          <cell r="J39">
            <v>1063.8281878918649</v>
          </cell>
          <cell r="K39">
            <v>1505.5758636545834</v>
          </cell>
          <cell r="M39">
            <v>22</v>
          </cell>
          <cell r="N39">
            <v>34.871847532663672</v>
          </cell>
          <cell r="O39">
            <v>352.9545454545455</v>
          </cell>
          <cell r="P39">
            <v>342.81818181818187</v>
          </cell>
          <cell r="Q39">
            <v>366.54209974379057</v>
          </cell>
          <cell r="R39">
            <v>411.77031516524892</v>
          </cell>
        </row>
        <row r="40">
          <cell r="C40">
            <v>1990</v>
          </cell>
          <cell r="D40">
            <v>6.9139547333982057</v>
          </cell>
          <cell r="E40">
            <v>3.9062739740431716</v>
          </cell>
          <cell r="F40">
            <v>1.4884008534667739</v>
          </cell>
          <cell r="H40">
            <v>1123.0909514768412</v>
          </cell>
          <cell r="I40">
            <v>1930.7401503621845</v>
          </cell>
          <cell r="J40">
            <v>1094.01477719696</v>
          </cell>
          <cell r="K40">
            <v>1557.7157224957582</v>
          </cell>
          <cell r="M40">
            <v>23</v>
          </cell>
          <cell r="N40">
            <v>34.059888737404329</v>
          </cell>
          <cell r="O40">
            <v>337.60869565217394</v>
          </cell>
          <cell r="P40">
            <v>327.91304347826087</v>
          </cell>
          <cell r="Q40">
            <v>359.98629771481552</v>
          </cell>
          <cell r="R40">
            <v>402.82673668826146</v>
          </cell>
        </row>
        <row r="41">
          <cell r="C41">
            <v>2000</v>
          </cell>
          <cell r="F41">
            <v>1.3897595113493513</v>
          </cell>
          <cell r="H41">
            <v>1212.9157591598291</v>
          </cell>
          <cell r="I41">
            <v>2226.7883983314327</v>
          </cell>
          <cell r="J41">
            <v>1124.9001427226883</v>
          </cell>
          <cell r="K41">
            <v>1611.3862354524572</v>
          </cell>
        </row>
        <row r="42">
          <cell r="C42">
            <v>2010</v>
          </cell>
          <cell r="D42">
            <v>5.9300966727710769</v>
          </cell>
          <cell r="E42">
            <v>2.9387420044491375</v>
          </cell>
          <cell r="F42">
            <v>1.2980993431206669</v>
          </cell>
          <cell r="H42">
            <v>1309.4221609664739</v>
          </cell>
          <cell r="I42">
            <v>2566.404260252079</v>
          </cell>
          <cell r="J42">
            <v>1156.4968445620573</v>
          </cell>
          <cell r="K42">
            <v>1666.6243457142687</v>
          </cell>
        </row>
        <row r="43">
          <cell r="C43">
            <v>2020</v>
          </cell>
          <cell r="F43">
            <v>1.2128951561143577</v>
          </cell>
          <cell r="H43">
            <v>1413.0701629864966</v>
          </cell>
          <cell r="I43">
            <v>2955.7333225690363</v>
          </cell>
          <cell r="J43">
            <v>1188.8176042327839</v>
          </cell>
          <cell r="K43">
            <v>1723.4676971702218</v>
          </cell>
        </row>
        <row r="44">
          <cell r="C44">
            <v>2030</v>
          </cell>
          <cell r="D44">
            <v>5.0939780910442032</v>
          </cell>
          <cell r="E44">
            <v>2.2170935357275154</v>
          </cell>
          <cell r="F44">
            <v>1.1336635859145239</v>
          </cell>
          <cell r="H44">
            <v>1524.3489196884768</v>
          </cell>
          <cell r="I44">
            <v>3401.7509313269343</v>
          </cell>
          <cell r="J44">
            <v>1221.8753059333724</v>
          </cell>
          <cell r="K44">
            <v>1781.9546441135542</v>
          </cell>
        </row>
        <row r="45">
          <cell r="C45">
            <v>2040</v>
          </cell>
          <cell r="F45">
            <v>1.0599595821444254</v>
          </cell>
          <cell r="H45">
            <v>1643.778422753687</v>
          </cell>
          <cell r="I45">
            <v>3912.3692631737458</v>
          </cell>
          <cell r="J45">
            <v>1255.682997802634</v>
          </cell>
          <cell r="K45">
            <v>1842.1242610316745</v>
          </cell>
        </row>
        <row r="46">
          <cell r="C46">
            <v>2050</v>
          </cell>
          <cell r="D46">
            <v>4.3822735897624234</v>
          </cell>
          <cell r="E46">
            <v>1.6772830920628847</v>
          </cell>
          <cell r="F46">
            <v>0.99137320471934332</v>
          </cell>
          <cell r="H46">
            <v>1771.9112786887788</v>
          </cell>
          <cell r="I46">
            <v>4496.5575791526762</v>
          </cell>
          <cell r="J46">
            <v>1290.2538931826828</v>
          </cell>
          <cell r="K46">
            <v>1904.0163524817281</v>
          </cell>
        </row>
        <row r="63">
          <cell r="J63" t="str">
            <v>Zn</v>
          </cell>
          <cell r="K63" t="str">
            <v>Pb</v>
          </cell>
          <cell r="L63" t="str">
            <v xml:space="preserve">Ni </v>
          </cell>
          <cell r="M63" t="str">
            <v>FeNi</v>
          </cell>
        </row>
        <row r="66">
          <cell r="D66">
            <v>0.87075596507539821</v>
          </cell>
          <cell r="E66">
            <v>1.620444635241447</v>
          </cell>
          <cell r="F66">
            <v>0.31419377988937125</v>
          </cell>
          <cell r="G66">
            <v>0.38242496165170614</v>
          </cell>
        </row>
        <row r="67">
          <cell r="D67">
            <v>0.86584434000838151</v>
          </cell>
          <cell r="E67">
            <v>1.6112706400585708</v>
          </cell>
          <cell r="F67">
            <v>0.31242638816322277</v>
          </cell>
          <cell r="G67">
            <v>0.3802730313578806</v>
          </cell>
        </row>
        <row r="68">
          <cell r="D68">
            <v>0.86098781327910157</v>
          </cell>
          <cell r="E68">
            <v>1.6021999333758696</v>
          </cell>
          <cell r="F68">
            <v>0.3106787689368451</v>
          </cell>
          <cell r="G68">
            <v>0.37814518362710992</v>
          </cell>
        </row>
        <row r="69">
          <cell r="D69">
            <v>0.85618546292953734</v>
          </cell>
          <cell r="E69">
            <v>1.5932307806318935</v>
          </cell>
          <cell r="F69">
            <v>0.30895059225228838</v>
          </cell>
          <cell r="G69">
            <v>0.37604101644235222</v>
          </cell>
        </row>
        <row r="70">
          <cell r="D70">
            <v>0.85143638745566186</v>
          </cell>
          <cell r="E70">
            <v>1.5843614858848332</v>
          </cell>
          <cell r="F70">
            <v>0.30724153545225175</v>
          </cell>
          <cell r="G70">
            <v>0.37396013668447026</v>
          </cell>
        </row>
        <row r="71">
          <cell r="D71">
            <v>0.84673970524642428</v>
          </cell>
          <cell r="E71">
            <v>1.5755903907492819</v>
          </cell>
          <cell r="F71">
            <v>0.30555128298028755</v>
          </cell>
          <cell r="G71">
            <v>0.37190215988878172</v>
          </cell>
        </row>
        <row r="72">
          <cell r="D72">
            <v>0.84209455403483346</v>
          </cell>
          <cell r="E72">
            <v>1.566915873356356</v>
          </cell>
          <cell r="F72">
            <v>0.30387952618542435</v>
          </cell>
          <cell r="G72">
            <v>0.36986671000678317</v>
          </cell>
        </row>
        <row r="73">
          <cell r="D73">
            <v>0.83750009037184547</v>
          </cell>
          <cell r="E73">
            <v>1.5583363473571143</v>
          </cell>
          <cell r="F73">
            <v>0.30222596313489447</v>
          </cell>
          <cell r="G73">
            <v>0.36785341917777714</v>
          </cell>
        </row>
        <row r="74">
          <cell r="D74">
            <v>0.83295548911637152</v>
          </cell>
          <cell r="E74">
            <v>1.5498502609564424</v>
          </cell>
          <cell r="F74">
            <v>0.3005902984324349</v>
          </cell>
          <cell r="G74">
            <v>0.36586192750749369</v>
          </cell>
        </row>
        <row r="75">
          <cell r="D75">
            <v>0.8284599429396966</v>
          </cell>
          <cell r="E75">
            <v>1.5414560959746026</v>
          </cell>
          <cell r="F75">
            <v>0.29897224304191727</v>
          </cell>
          <cell r="G75">
            <v>0.36389188285292917</v>
          </cell>
        </row>
        <row r="76">
          <cell r="D76">
            <v>0.82401266184870536</v>
          </cell>
          <cell r="E76">
            <v>1.5331523669442015</v>
          </cell>
          <cell r="F76">
            <v>0.29737151411743934</v>
          </cell>
          <cell r="G76">
            <v>0.36194294061531185</v>
          </cell>
        </row>
        <row r="77">
          <cell r="D77">
            <v>0.81961287272225292</v>
          </cell>
          <cell r="E77">
            <v>1.5249376202324472</v>
          </cell>
          <cell r="F77">
            <v>0.2957878348383014</v>
          </cell>
          <cell r="G77">
            <v>0.36001476353886286</v>
          </cell>
        </row>
        <row r="78">
          <cell r="D78">
            <v>0.81525981886396703</v>
          </cell>
          <cell r="E78">
            <v>1.516810433194471</v>
          </cell>
          <cell r="F78">
            <v>0.29422093424968931</v>
          </cell>
          <cell r="G78">
            <v>0.35810702151659601</v>
          </cell>
        </row>
        <row r="79">
          <cell r="D79">
            <v>0.81095275956684088</v>
          </cell>
          <cell r="E79">
            <v>1.5087694133490315</v>
          </cell>
          <cell r="F79">
            <v>0.29267054710750973</v>
          </cell>
          <cell r="G79">
            <v>0.35621939140113579</v>
          </cell>
        </row>
        <row r="80">
          <cell r="D80">
            <v>0.80669096969505638</v>
          </cell>
          <cell r="E80">
            <v>1.5008131975869254</v>
          </cell>
          <cell r="F80">
            <v>0.29113641372948695</v>
          </cell>
          <cell r="G80">
            <v>0.35435155682319586</v>
          </cell>
          <cell r="I80">
            <v>1910</v>
          </cell>
          <cell r="J80">
            <v>596.55697592956164</v>
          </cell>
          <cell r="K80">
            <v>597.43911099950731</v>
          </cell>
          <cell r="L80">
            <v>870.17352034686155</v>
          </cell>
          <cell r="M80">
            <v>1179.0230574348109</v>
          </cell>
        </row>
        <row r="81">
          <cell r="D81">
            <v>0.80247373927602172</v>
          </cell>
          <cell r="E81">
            <v>1.492940451398983</v>
          </cell>
          <cell r="F81">
            <v>0.28961827984981259</v>
          </cell>
          <cell r="G81">
            <v>0.35250320801443191</v>
          </cell>
        </row>
        <row r="82">
          <cell r="D82">
            <v>0.79830037310553159</v>
          </cell>
          <cell r="E82">
            <v>1.4851498681287767</v>
          </cell>
          <cell r="F82">
            <v>0.28811589647836922</v>
          </cell>
          <cell r="G82">
            <v>0.35067404163580118</v>
          </cell>
          <cell r="I82">
            <v>1930</v>
          </cell>
          <cell r="J82">
            <v>696.91502184187618</v>
          </cell>
          <cell r="K82">
            <v>797.06811628540186</v>
          </cell>
          <cell r="L82">
            <v>920.53308729460548</v>
          </cell>
          <cell r="M82">
            <v>1262.5592928987808</v>
          </cell>
        </row>
        <row r="83">
          <cell r="D83">
            <v>0.7941701903670273</v>
          </cell>
          <cell r="E83">
            <v>1.477440168252131</v>
          </cell>
          <cell r="F83">
            <v>0.28662901976519439</v>
          </cell>
          <cell r="G83">
            <v>0.34886376061225022</v>
          </cell>
        </row>
        <row r="84">
          <cell r="D84">
            <v>0.79008252425978309</v>
          </cell>
          <cell r="E84">
            <v>1.4698100986737295</v>
          </cell>
          <cell r="F84">
            <v>0.2851574108678312</v>
          </cell>
          <cell r="G84">
            <v>0.34707207397122186</v>
          </cell>
          <cell r="I84">
            <v>1950</v>
          </cell>
          <cell r="J84">
            <v>814.15617831315194</v>
          </cell>
          <cell r="K84">
            <v>1063.4013915424478</v>
          </cell>
          <cell r="L84">
            <v>973.80711431711006</v>
          </cell>
          <cell r="M84">
            <v>1352.0142443636694</v>
          </cell>
        </row>
        <row r="85">
          <cell r="D85">
            <v>0.78603672164203608</v>
          </cell>
          <cell r="E85">
            <v>1.4622584320518994</v>
          </cell>
          <cell r="F85">
            <v>0.2837008358242965</v>
          </cell>
          <cell r="G85">
            <v>0.34529869668755708</v>
          </cell>
        </row>
        <row r="86">
          <cell r="D86">
            <v>0.78203214268044441</v>
          </cell>
          <cell r="E86">
            <v>1.4547839661355422</v>
          </cell>
          <cell r="F86">
            <v>0.28225906542798107</v>
          </cell>
          <cell r="G86">
            <v>0.34354334953117238</v>
          </cell>
          <cell r="I86">
            <v>1970</v>
          </cell>
          <cell r="J86">
            <v>951.12067025565068</v>
          </cell>
          <cell r="K86">
            <v>1418.7275797762643</v>
          </cell>
          <cell r="L86">
            <v>1030.1642700118657</v>
          </cell>
          <cell r="M86">
            <v>1447.8072651664449</v>
          </cell>
        </row>
        <row r="87">
          <cell r="D87">
            <v>0.77806816051599892</v>
          </cell>
          <cell r="E87">
            <v>1.4473855231321275</v>
          </cell>
          <cell r="F87">
            <v>0.28083187510870022</v>
          </cell>
          <cell r="G87">
            <v>0.34180575892195364</v>
          </cell>
        </row>
        <row r="88">
          <cell r="D88">
            <v>0.77414416093335436</v>
          </cell>
          <cell r="E88">
            <v>1.4400619490825717</v>
          </cell>
          <cell r="F88">
            <v>0.27941904481474378</v>
          </cell>
          <cell r="G88">
            <v>0.34008565678611546</v>
          </cell>
          <cell r="I88">
            <v>1990</v>
          </cell>
          <cell r="J88">
            <v>1111.1265301233236</v>
          </cell>
          <cell r="K88">
            <v>1892.7828773087253</v>
          </cell>
          <cell r="L88">
            <v>1089.7829843369777</v>
          </cell>
          <cell r="M88">
            <v>1550.3874207000674</v>
          </cell>
        </row>
        <row r="89">
          <cell r="D89">
            <v>0.77025954204708036</v>
          </cell>
          <cell r="E89">
            <v>1.4328121132675342</v>
          </cell>
          <cell r="F89">
            <v>0.27802035890100996</v>
          </cell>
          <cell r="G89">
            <v>0.33838278041964376</v>
          </cell>
        </row>
        <row r="90">
          <cell r="D90">
            <v>0.76641371399128744</v>
          </cell>
          <cell r="E90">
            <v>1.4256349076207764</v>
          </cell>
          <cell r="F90">
            <v>0.27663560601842718</v>
          </cell>
          <cell r="G90">
            <v>0.33669687235369228</v>
          </cell>
          <cell r="I90">
            <v>2010</v>
          </cell>
          <cell r="J90">
            <v>1298.0499788865375</v>
          </cell>
          <cell r="K90">
            <v>2525.2395679782885</v>
          </cell>
          <cell r="L90">
            <v>1152.8520135305505</v>
          </cell>
          <cell r="M90">
            <v>1660.2355935744461</v>
          </cell>
          <cell r="P90">
            <v>0.8830345214323323</v>
          </cell>
          <cell r="Q90">
            <v>0.7940330333184169</v>
          </cell>
          <cell r="R90">
            <v>0.95598960099971919</v>
          </cell>
          <cell r="S90">
            <v>0.94670879655670315</v>
          </cell>
        </row>
        <row r="91">
          <cell r="D91">
            <v>0.76260609862148776</v>
          </cell>
          <cell r="E91">
            <v>1.4185292461655452</v>
          </cell>
          <cell r="F91">
            <v>0.2752645790075281</v>
          </cell>
          <cell r="G91">
            <v>0.33502768022475315</v>
          </cell>
          <cell r="I91">
            <v>2020</v>
          </cell>
          <cell r="P91">
            <v>0.81698434307870327</v>
          </cell>
          <cell r="Q91">
            <v>0.68744455549046979</v>
          </cell>
          <cell r="R91">
            <v>0.92947218602292792</v>
          </cell>
          <cell r="S91">
            <v>0.91485374512098372</v>
          </cell>
        </row>
        <row r="92">
          <cell r="D92">
            <v>0.75883612922635901</v>
          </cell>
          <cell r="E92">
            <v>1.4114940644693208</v>
          </cell>
          <cell r="F92">
            <v>0.27390707479582055</v>
          </cell>
          <cell r="G92">
            <v>0.33337495664951255</v>
          </cell>
          <cell r="I92">
            <v>2030</v>
          </cell>
          <cell r="J92">
            <v>1516.4193293992635</v>
          </cell>
          <cell r="K92">
            <v>3369.0260790768293</v>
          </cell>
          <cell r="L92">
            <v>1219.5710377236694</v>
          </cell>
          <cell r="M92">
            <v>1777.866737932424</v>
          </cell>
          <cell r="P92">
            <v>0.75587465793871433</v>
          </cell>
          <cell r="Q92">
            <v>0.59516417711047442</v>
          </cell>
          <cell r="R92">
            <v>0.90369031596871308</v>
          </cell>
          <cell r="S92">
            <v>0.88407055897865039</v>
          </cell>
        </row>
        <row r="93">
          <cell r="D93">
            <v>0.75510325024530367</v>
          </cell>
          <cell r="E93">
            <v>1.4045283191101987</v>
          </cell>
          <cell r="F93">
            <v>0.27256289429691272</v>
          </cell>
          <cell r="G93">
            <v>0.33173845910210442</v>
          </cell>
          <cell r="I93">
            <v>2040</v>
          </cell>
          <cell r="P93">
            <v>0.69933592161744562</v>
          </cell>
          <cell r="Q93">
            <v>0.51527122425584315</v>
          </cell>
          <cell r="R93">
            <v>0.87862358815704011</v>
          </cell>
          <cell r="S93">
            <v>0.85432317178683459</v>
          </cell>
        </row>
        <row r="94">
          <cell r="D94">
            <v>0.75140691699515649</v>
          </cell>
          <cell r="E94">
            <v>1.3976309871603476</v>
          </cell>
          <cell r="F94">
            <v>0.27123184231319097</v>
          </cell>
          <cell r="G94">
            <v>0.33011794979516118</v>
          </cell>
          <cell r="I94">
            <v>2050</v>
          </cell>
          <cell r="J94">
            <v>1771.5246870141611</v>
          </cell>
          <cell r="K94">
            <v>4494.7564046712969</v>
          </cell>
          <cell r="L94">
            <v>1290.1512931390412</v>
          </cell>
          <cell r="M94">
            <v>1903.8322934887403</v>
          </cell>
          <cell r="P94">
            <v>0.64702623130431158</v>
          </cell>
          <cell r="Q94">
            <v>0.44610284818407736</v>
          </cell>
          <cell r="R94">
            <v>0.85425216584115593</v>
          </cell>
          <cell r="S94">
            <v>0.82557673077035842</v>
          </cell>
        </row>
      </sheetData>
      <sheetData sheetId="2">
        <row r="12">
          <cell r="B12" t="str">
            <v>Kulczycka 2016</v>
          </cell>
          <cell r="D12" t="str">
            <v>Kulczycka 2016</v>
          </cell>
        </row>
        <row r="13">
          <cell r="B13" t="str">
            <v>Natural gas</v>
          </cell>
          <cell r="D13" t="str">
            <v>Electricity</v>
          </cell>
        </row>
        <row r="15">
          <cell r="A15">
            <v>2010</v>
          </cell>
          <cell r="B15">
            <v>6.1</v>
          </cell>
          <cell r="C15">
            <v>6.1</v>
          </cell>
          <cell r="D15">
            <v>1100</v>
          </cell>
          <cell r="E15">
            <v>1100</v>
          </cell>
        </row>
        <row r="16">
          <cell r="A16">
            <v>2015</v>
          </cell>
          <cell r="C16">
            <v>5.6547000000000001</v>
          </cell>
          <cell r="E16">
            <v>1006.5</v>
          </cell>
        </row>
        <row r="17">
          <cell r="A17">
            <v>2020</v>
          </cell>
          <cell r="C17">
            <v>5.2419069</v>
          </cell>
          <cell r="E17">
            <v>920.9475000000001</v>
          </cell>
        </row>
        <row r="18">
          <cell r="A18">
            <v>2025</v>
          </cell>
          <cell r="C18">
            <v>4.8592476963000006</v>
          </cell>
          <cell r="E18">
            <v>842.66696250000007</v>
          </cell>
        </row>
        <row r="19">
          <cell r="A19">
            <v>2030</v>
          </cell>
          <cell r="B19">
            <v>3.7</v>
          </cell>
          <cell r="C19">
            <v>4.5045226144701012</v>
          </cell>
          <cell r="D19">
            <v>660</v>
          </cell>
          <cell r="E19">
            <v>771.0402706875002</v>
          </cell>
        </row>
        <row r="20">
          <cell r="A20">
            <v>2035</v>
          </cell>
          <cell r="C20">
            <v>4.1756924636137835</v>
          </cell>
          <cell r="E20">
            <v>705.50184767906273</v>
          </cell>
        </row>
        <row r="21">
          <cell r="A21">
            <v>2040</v>
          </cell>
          <cell r="C21">
            <v>3.8708669137699787</v>
          </cell>
          <cell r="E21">
            <v>645.53419062634248</v>
          </cell>
        </row>
        <row r="22">
          <cell r="A22">
            <v>2045</v>
          </cell>
          <cell r="C22">
            <v>3.5882936290647702</v>
          </cell>
          <cell r="E22">
            <v>590.66378442310327</v>
          </cell>
        </row>
        <row r="23">
          <cell r="A23">
            <v>2050</v>
          </cell>
          <cell r="B23">
            <v>3.6</v>
          </cell>
          <cell r="C23">
            <v>3.3263481941430424</v>
          </cell>
          <cell r="D23">
            <v>590</v>
          </cell>
          <cell r="E23">
            <v>540.45736274713965</v>
          </cell>
        </row>
        <row r="38">
          <cell r="I38" t="str">
            <v>RER</v>
          </cell>
          <cell r="J38" t="str">
            <v>RAS</v>
          </cell>
          <cell r="K38" t="str">
            <v xml:space="preserve">RLA </v>
          </cell>
          <cell r="L38" t="str">
            <v>AU</v>
          </cell>
          <cell r="M38" t="str">
            <v>RNA</v>
          </cell>
          <cell r="N38" t="str">
            <v>RoW</v>
          </cell>
          <cell r="Q38" t="str">
            <v>RER</v>
          </cell>
          <cell r="R38" t="str">
            <v>RAS</v>
          </cell>
          <cell r="S38" t="str">
            <v xml:space="preserve">RLA </v>
          </cell>
          <cell r="T38" t="str">
            <v>AU</v>
          </cell>
          <cell r="U38" t="str">
            <v>RNA</v>
          </cell>
          <cell r="V38" t="str">
            <v>RoW</v>
          </cell>
        </row>
        <row r="39">
          <cell r="A39">
            <v>2010</v>
          </cell>
          <cell r="B39">
            <v>1100</v>
          </cell>
          <cell r="I39">
            <v>628.97885859322275</v>
          </cell>
          <cell r="J39">
            <v>707.17001468890669</v>
          </cell>
          <cell r="K39">
            <v>442.69992789468142</v>
          </cell>
          <cell r="L39">
            <v>528.94017358845053</v>
          </cell>
          <cell r="M39">
            <v>473.74641634443833</v>
          </cell>
          <cell r="N39">
            <v>566.70650198266583</v>
          </cell>
          <cell r="P39">
            <v>6.1</v>
          </cell>
          <cell r="Q39">
            <v>4.0004989155213817</v>
          </cell>
          <cell r="R39">
            <v>4.0455749596399322</v>
          </cell>
          <cell r="S39">
            <v>2.366492316223916</v>
          </cell>
          <cell r="T39">
            <v>2.9412118787354382</v>
          </cell>
          <cell r="U39">
            <v>11.032361798015302</v>
          </cell>
          <cell r="V39">
            <v>4.9470958420109472</v>
          </cell>
        </row>
        <row r="40">
          <cell r="A40">
            <v>2015</v>
          </cell>
          <cell r="B40">
            <v>1006.5</v>
          </cell>
          <cell r="I40">
            <v>576.40879262360988</v>
          </cell>
          <cell r="J40">
            <v>648.0647302806583</v>
          </cell>
          <cell r="K40">
            <v>405.69905879358282</v>
          </cell>
          <cell r="L40">
            <v>484.73134297415095</v>
          </cell>
          <cell r="M40">
            <v>434.15068109858737</v>
          </cell>
          <cell r="N40">
            <v>519.34116086250526</v>
          </cell>
          <cell r="P40">
            <v>5.6547000000000009</v>
          </cell>
          <cell r="Q40">
            <v>3.7126629967477833</v>
          </cell>
          <cell r="R40">
            <v>3.7544958192463498</v>
          </cell>
          <cell r="S40">
            <v>2.1962231811747452</v>
          </cell>
          <cell r="T40">
            <v>2.7295916680314689</v>
          </cell>
          <cell r="U40">
            <v>10.238583306524168</v>
          </cell>
          <cell r="V40">
            <v>4.5911522692176812</v>
          </cell>
        </row>
        <row r="41">
          <cell r="A41">
            <v>2018</v>
          </cell>
          <cell r="B41">
            <v>954.25937577230013</v>
          </cell>
          <cell r="I41">
            <v>547</v>
          </cell>
          <cell r="J41">
            <v>615</v>
          </cell>
          <cell r="K41">
            <v>385</v>
          </cell>
          <cell r="L41">
            <v>460</v>
          </cell>
          <cell r="M41">
            <v>412.00000000000006</v>
          </cell>
          <cell r="N41">
            <v>492.84399999999994</v>
          </cell>
          <cell r="P41">
            <v>5.4032792064354123</v>
          </cell>
          <cell r="Q41">
            <v>3.55</v>
          </cell>
          <cell r="R41">
            <v>3.59</v>
          </cell>
          <cell r="S41">
            <v>2.1</v>
          </cell>
          <cell r="T41">
            <v>2.61</v>
          </cell>
          <cell r="U41">
            <v>9.7899999999999991</v>
          </cell>
          <cell r="V41">
            <v>4.3899999999999997</v>
          </cell>
        </row>
        <row r="42">
          <cell r="A42">
            <v>2020</v>
          </cell>
          <cell r="B42">
            <v>920.94750000000022</v>
          </cell>
          <cell r="I42">
            <v>527.90498609699182</v>
          </cell>
          <cell r="J42">
            <v>593.5312000907677</v>
          </cell>
          <cell r="K42">
            <v>371.5601821706432</v>
          </cell>
          <cell r="L42">
            <v>443.94203584024899</v>
          </cell>
          <cell r="M42">
            <v>397.61764949170123</v>
          </cell>
          <cell r="N42">
            <v>475.63949719924273</v>
          </cell>
          <cell r="P42">
            <v>5.2419069000000027</v>
          </cell>
          <cell r="Q42">
            <v>3.4439770339531215</v>
          </cell>
          <cell r="R42">
            <v>3.4827824089835793</v>
          </cell>
          <cell r="S42">
            <v>2.0372821890990296</v>
          </cell>
          <cell r="T42">
            <v>2.5320507207373653</v>
          </cell>
          <cell r="U42">
            <v>9.4976155387045225</v>
          </cell>
          <cell r="V42">
            <v>4.2588899095927326</v>
          </cell>
        </row>
        <row r="43">
          <cell r="A43">
            <v>2025</v>
          </cell>
          <cell r="B43">
            <v>842.6669625000003</v>
          </cell>
          <cell r="I43">
            <v>483.03306227874754</v>
          </cell>
          <cell r="J43">
            <v>543.08104808305245</v>
          </cell>
          <cell r="K43">
            <v>339.97756668613852</v>
          </cell>
          <cell r="L43">
            <v>406.20696279382787</v>
          </cell>
          <cell r="M43">
            <v>363.82014928490673</v>
          </cell>
          <cell r="N43">
            <v>435.21013993730713</v>
          </cell>
          <cell r="P43">
            <v>4.8592476963000024</v>
          </cell>
          <cell r="Q43">
            <v>3.1925667104745439</v>
          </cell>
          <cell r="R43">
            <v>3.2285392931277781</v>
          </cell>
          <cell r="S43">
            <v>1.8885605892948008</v>
          </cell>
          <cell r="T43">
            <v>2.3472110181235379</v>
          </cell>
          <cell r="U43">
            <v>8.8042896043790932</v>
          </cell>
          <cell r="V43">
            <v>3.9479909461924643</v>
          </cell>
        </row>
        <row r="44">
          <cell r="A44">
            <v>2030</v>
          </cell>
          <cell r="B44">
            <v>771.04027068750042</v>
          </cell>
          <cell r="I44">
            <v>441.97525198505406</v>
          </cell>
          <cell r="J44">
            <v>496.91915899599309</v>
          </cell>
          <cell r="K44">
            <v>311.07947351781678</v>
          </cell>
          <cell r="L44">
            <v>371.67937095635256</v>
          </cell>
          <cell r="M44">
            <v>332.89543659568972</v>
          </cell>
          <cell r="N44">
            <v>398.21727804263605</v>
          </cell>
          <cell r="P44">
            <v>4.5045226144701047</v>
          </cell>
          <cell r="Q44">
            <v>2.9595093406099036</v>
          </cell>
          <cell r="R44">
            <v>2.9928559247294517</v>
          </cell>
          <cell r="S44">
            <v>1.7506956662762811</v>
          </cell>
          <cell r="T44">
            <v>2.1758646138005204</v>
          </cell>
          <cell r="U44">
            <v>8.1615764632594239</v>
          </cell>
          <cell r="V44">
            <v>3.6597876071204158</v>
          </cell>
        </row>
        <row r="45">
          <cell r="A45">
            <v>2035</v>
          </cell>
          <cell r="B45">
            <v>705.50184767906296</v>
          </cell>
          <cell r="I45">
            <v>404.4073555663245</v>
          </cell>
          <cell r="J45">
            <v>454.68103048133372</v>
          </cell>
          <cell r="K45">
            <v>284.63771826880242</v>
          </cell>
          <cell r="L45">
            <v>340.08662442506267</v>
          </cell>
          <cell r="M45">
            <v>304.59932448505612</v>
          </cell>
          <cell r="N45">
            <v>364.36880940901204</v>
          </cell>
          <cell r="P45">
            <v>4.175692463613788</v>
          </cell>
          <cell r="Q45">
            <v>2.7434651587453813</v>
          </cell>
          <cell r="R45">
            <v>2.7743774422242025</v>
          </cell>
          <cell r="S45">
            <v>1.6228948826381131</v>
          </cell>
          <cell r="T45">
            <v>2.0170264969930831</v>
          </cell>
          <cell r="U45">
            <v>7.5657813814414885</v>
          </cell>
          <cell r="V45">
            <v>3.3926231118006265</v>
          </cell>
        </row>
        <row r="46">
          <cell r="A46">
            <v>2040</v>
          </cell>
          <cell r="B46">
            <v>645.53419062634271</v>
          </cell>
          <cell r="I46">
            <v>370.03273034318693</v>
          </cell>
          <cell r="J46">
            <v>416.03314289042044</v>
          </cell>
          <cell r="K46">
            <v>260.44351221595423</v>
          </cell>
          <cell r="L46">
            <v>311.17926134893236</v>
          </cell>
          <cell r="M46">
            <v>278.70838190382642</v>
          </cell>
          <cell r="N46">
            <v>333.39746060924608</v>
          </cell>
          <cell r="P46">
            <v>3.8708669137699827</v>
          </cell>
          <cell r="Q46">
            <v>2.5431922021569693</v>
          </cell>
          <cell r="R46">
            <v>2.5718478889418366</v>
          </cell>
          <cell r="S46">
            <v>1.5044235562055313</v>
          </cell>
          <cell r="T46">
            <v>1.8697835627125887</v>
          </cell>
          <cell r="U46">
            <v>7.0134793405962617</v>
          </cell>
          <cell r="V46">
            <v>3.1449616246391816</v>
          </cell>
        </row>
        <row r="47">
          <cell r="A47">
            <v>2045</v>
          </cell>
          <cell r="B47">
            <v>590.66378442310361</v>
          </cell>
          <cell r="I47">
            <v>338.57994826401608</v>
          </cell>
          <cell r="J47">
            <v>380.67032574473467</v>
          </cell>
          <cell r="K47">
            <v>238.30581367759814</v>
          </cell>
          <cell r="L47">
            <v>284.72902413427312</v>
          </cell>
          <cell r="M47">
            <v>255.01816944200118</v>
          </cell>
          <cell r="N47">
            <v>305.05867645746019</v>
          </cell>
          <cell r="P47">
            <v>3.5882936290647751</v>
          </cell>
          <cell r="Q47">
            <v>2.3575391713995111</v>
          </cell>
          <cell r="R47">
            <v>2.3841029930490829</v>
          </cell>
          <cell r="S47">
            <v>1.3946006366025279</v>
          </cell>
          <cell r="T47">
            <v>1.73328936263457</v>
          </cell>
          <cell r="U47">
            <v>6.5014953487327363</v>
          </cell>
          <cell r="V47">
            <v>2.9153794260405221</v>
          </cell>
        </row>
        <row r="48">
          <cell r="A48">
            <v>2050</v>
          </cell>
          <cell r="B48">
            <v>540.45736274713988</v>
          </cell>
          <cell r="I48">
            <v>309.80065266157482</v>
          </cell>
          <cell r="J48">
            <v>348.31334805643235</v>
          </cell>
          <cell r="K48">
            <v>218.04981951500235</v>
          </cell>
          <cell r="L48">
            <v>260.52705708285993</v>
          </cell>
          <cell r="M48">
            <v>233.34162503943111</v>
          </cell>
          <cell r="N48">
            <v>279.12868895857611</v>
          </cell>
          <cell r="P48">
            <v>3.3263481941430477</v>
          </cell>
          <cell r="Q48">
            <v>2.1854388118873476</v>
          </cell>
          <cell r="R48">
            <v>2.2100634745565011</v>
          </cell>
          <cell r="S48">
            <v>1.2927947901305439</v>
          </cell>
          <cell r="T48">
            <v>1.6067592391622472</v>
          </cell>
          <cell r="U48">
            <v>6.0268861882752489</v>
          </cell>
          <cell r="V48">
            <v>2.702556727939565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Oregrades,prod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verSheet"/>
      <sheetName val=" Oregrades,prod. of 6 EIregions"/>
      <sheetName val="E(G) of 6 EIregions"/>
    </sheetNames>
    <sheetDataSet>
      <sheetData sheetId="0" refreshError="1"/>
      <sheetData sheetId="1">
        <row r="5">
          <cell r="B5" t="str">
            <v>RLA</v>
          </cell>
          <cell r="C5" t="str">
            <v>RAS</v>
          </cell>
          <cell r="D5" t="str">
            <v>RoW</v>
          </cell>
          <cell r="E5" t="str">
            <v>RNA</v>
          </cell>
          <cell r="F5" t="str">
            <v>AU</v>
          </cell>
          <cell r="G5" t="str">
            <v>RER</v>
          </cell>
          <cell r="K5" t="str">
            <v>RLA</v>
          </cell>
          <cell r="L5" t="str">
            <v>RAS</v>
          </cell>
          <cell r="M5" t="str">
            <v>RoW</v>
          </cell>
          <cell r="N5" t="str">
            <v>RNA</v>
          </cell>
          <cell r="O5" t="str">
            <v>AU</v>
          </cell>
          <cell r="P5" t="str">
            <v>RER</v>
          </cell>
          <cell r="T5" t="str">
            <v>RLA</v>
          </cell>
          <cell r="U5" t="str">
            <v>RAS</v>
          </cell>
          <cell r="V5" t="str">
            <v>RoW</v>
          </cell>
          <cell r="W5" t="str">
            <v>RNA</v>
          </cell>
          <cell r="X5" t="str">
            <v>AU</v>
          </cell>
          <cell r="Y5" t="str">
            <v>RER</v>
          </cell>
          <cell r="Z5" t="str">
            <v>Global average weighed by production shares</v>
          </cell>
        </row>
        <row r="6">
          <cell r="A6">
            <v>1994</v>
          </cell>
          <cell r="B6">
            <v>4246.252125</v>
          </cell>
          <cell r="C6">
            <v>2358.1898530000003</v>
          </cell>
          <cell r="D6">
            <v>868.13279999999997</v>
          </cell>
          <cell r="E6">
            <v>2542.924</v>
          </cell>
          <cell r="F6">
            <v>506.399</v>
          </cell>
          <cell r="G6">
            <v>946.29349999999999</v>
          </cell>
          <cell r="J6">
            <v>1994</v>
          </cell>
          <cell r="K6">
            <v>0.37026345498315816</v>
          </cell>
          <cell r="L6">
            <v>0.20562875137283704</v>
          </cell>
          <cell r="M6">
            <v>7.569919082753547E-2</v>
          </cell>
          <cell r="N6">
            <v>0.22173714567162978</v>
          </cell>
          <cell r="O6">
            <v>4.4156832383102147E-2</v>
          </cell>
          <cell r="P6">
            <v>8.2514624761737432E-2</v>
          </cell>
          <cell r="S6">
            <v>1994</v>
          </cell>
          <cell r="T6">
            <v>1.39</v>
          </cell>
          <cell r="U6">
            <v>1.3149999999999999</v>
          </cell>
          <cell r="V6">
            <v>0.82</v>
          </cell>
          <cell r="W6">
            <v>0.58899999999999997</v>
          </cell>
          <cell r="X6">
            <v>2.37</v>
          </cell>
          <cell r="Y6">
            <v>1.78</v>
          </cell>
          <cell r="Z6">
            <v>1.2292722505848841</v>
          </cell>
        </row>
        <row r="7">
          <cell r="A7">
            <v>1995</v>
          </cell>
          <cell r="B7">
            <v>4455.6350000000002</v>
          </cell>
          <cell r="C7">
            <v>2435.4182500000002</v>
          </cell>
          <cell r="D7">
            <v>788.97300000000007</v>
          </cell>
          <cell r="E7">
            <v>2584.5929999999998</v>
          </cell>
          <cell r="F7">
            <v>535.20399999999995</v>
          </cell>
          <cell r="G7">
            <v>919.41849999999999</v>
          </cell>
          <cell r="J7">
            <v>1995</v>
          </cell>
          <cell r="K7">
            <v>0.3801982325349676</v>
          </cell>
          <cell r="L7">
            <v>0.20781363691895854</v>
          </cell>
          <cell r="M7">
            <v>6.7322870952807173E-2</v>
          </cell>
          <cell r="N7">
            <v>0.22054268144097292</v>
          </cell>
          <cell r="O7">
            <v>4.5668824947654993E-2</v>
          </cell>
          <cell r="P7">
            <v>7.8453753204638862E-2</v>
          </cell>
          <cell r="S7">
            <v>1995</v>
          </cell>
        </row>
        <row r="8">
          <cell r="A8">
            <v>1996</v>
          </cell>
          <cell r="B8">
            <v>4679.5940000000001</v>
          </cell>
          <cell r="C8">
            <v>2526.9333000000001</v>
          </cell>
          <cell r="D8">
            <v>752.70655999999997</v>
          </cell>
          <cell r="E8">
            <v>2581.5079999999998</v>
          </cell>
          <cell r="F8">
            <v>565.13099999999997</v>
          </cell>
          <cell r="G8">
            <v>893.26660000000004</v>
          </cell>
          <cell r="J8">
            <v>1996</v>
          </cell>
          <cell r="K8">
            <v>0.38999413379599146</v>
          </cell>
          <cell r="L8">
            <v>0.21059287696619541</v>
          </cell>
          <cell r="M8">
            <v>6.2730045142753932E-2</v>
          </cell>
          <cell r="N8">
            <v>0.21514109479314278</v>
          </cell>
          <cell r="O8">
            <v>4.7097627449360441E-2</v>
          </cell>
          <cell r="P8">
            <v>7.44442218525561E-2</v>
          </cell>
          <cell r="S8">
            <v>1996</v>
          </cell>
        </row>
        <row r="9">
          <cell r="A9">
            <v>1997</v>
          </cell>
          <cell r="B9">
            <v>4925.7589220000009</v>
          </cell>
          <cell r="C9">
            <v>2637.799</v>
          </cell>
          <cell r="D9">
            <v>715.05200000000002</v>
          </cell>
          <cell r="E9">
            <v>2506.1849999999999</v>
          </cell>
          <cell r="F9">
            <v>597.94899999999996</v>
          </cell>
          <cell r="G9">
            <v>873.87184999999999</v>
          </cell>
          <cell r="J9">
            <v>1997</v>
          </cell>
          <cell r="K9">
            <v>0.4018857255240717</v>
          </cell>
          <cell r="L9">
            <v>0.21521430132663538</v>
          </cell>
          <cell r="M9">
            <v>5.834008451448093E-2</v>
          </cell>
          <cell r="N9">
            <v>0.20447610063173641</v>
          </cell>
          <cell r="O9">
            <v>4.8785815850244954E-2</v>
          </cell>
          <cell r="P9">
            <v>7.1297972152830569E-2</v>
          </cell>
          <cell r="S9">
            <v>1997</v>
          </cell>
        </row>
        <row r="10">
          <cell r="A10">
            <v>1998</v>
          </cell>
          <cell r="B10">
            <v>5198.2538799999993</v>
          </cell>
          <cell r="C10">
            <v>2742.9913000000001</v>
          </cell>
          <cell r="D10">
            <v>678.78489999999999</v>
          </cell>
          <cell r="E10">
            <v>2360.4790000000003</v>
          </cell>
          <cell r="F10">
            <v>639.55999999999995</v>
          </cell>
          <cell r="G10">
            <v>861.43299999999999</v>
          </cell>
          <cell r="J10">
            <v>1998</v>
          </cell>
          <cell r="K10">
            <v>0.41647662650551753</v>
          </cell>
          <cell r="L10">
            <v>0.21976451891918447</v>
          </cell>
          <cell r="M10">
            <v>5.4383270190505796E-2</v>
          </cell>
          <cell r="N10">
            <v>0.18911818344222883</v>
          </cell>
          <cell r="O10">
            <v>5.1240627602411139E-2</v>
          </cell>
          <cell r="P10">
            <v>6.9016773340152354E-2</v>
          </cell>
          <cell r="S10">
            <v>1998</v>
          </cell>
        </row>
        <row r="11">
          <cell r="A11">
            <v>1999</v>
          </cell>
          <cell r="B11">
            <v>5463.8344000000006</v>
          </cell>
          <cell r="C11">
            <v>2863.7069999999999</v>
          </cell>
          <cell r="D11">
            <v>643.62599999999998</v>
          </cell>
          <cell r="E11">
            <v>2193.0369999999998</v>
          </cell>
          <cell r="F11">
            <v>684.93899999999996</v>
          </cell>
          <cell r="G11">
            <v>844.84910000000002</v>
          </cell>
          <cell r="J11">
            <v>1999</v>
          </cell>
          <cell r="K11">
            <v>0.43042678652913974</v>
          </cell>
          <cell r="L11">
            <v>0.22559545391254957</v>
          </cell>
          <cell r="M11">
            <v>5.0703196807466204E-2</v>
          </cell>
          <cell r="N11">
            <v>0.17276180051311671</v>
          </cell>
          <cell r="O11">
            <v>5.3957728429412571E-2</v>
          </cell>
          <cell r="P11">
            <v>6.6555033808315234E-2</v>
          </cell>
          <cell r="S11">
            <v>1999</v>
          </cell>
        </row>
        <row r="12">
          <cell r="A12">
            <v>2000</v>
          </cell>
          <cell r="B12">
            <v>5728.0300000000007</v>
          </cell>
          <cell r="C12">
            <v>3000.2037223000002</v>
          </cell>
          <cell r="D12">
            <v>608.14112499999999</v>
          </cell>
          <cell r="E12">
            <v>2051.6259999999997</v>
          </cell>
          <cell r="F12">
            <v>732.22799999999995</v>
          </cell>
          <cell r="G12">
            <v>829.30509999999992</v>
          </cell>
          <cell r="J12">
            <v>2000</v>
          </cell>
          <cell r="K12">
            <v>0.44233483794173956</v>
          </cell>
          <cell r="L12">
            <v>0.23168430111151203</v>
          </cell>
          <cell r="M12">
            <v>4.6962394745240887E-2</v>
          </cell>
          <cell r="N12">
            <v>0.15843241991174264</v>
          </cell>
          <cell r="O12">
            <v>5.6544737670089718E-2</v>
          </cell>
          <cell r="P12">
            <v>6.4041308619675177E-2</v>
          </cell>
          <cell r="S12">
            <v>2000</v>
          </cell>
        </row>
        <row r="13">
          <cell r="A13">
            <v>2001</v>
          </cell>
          <cell r="B13">
            <v>5993.9220000000005</v>
          </cell>
          <cell r="C13">
            <v>3123.7905000000001</v>
          </cell>
          <cell r="D13">
            <v>633.765625</v>
          </cell>
          <cell r="E13">
            <v>1972.529</v>
          </cell>
          <cell r="F13">
            <v>782.26700000000005</v>
          </cell>
          <cell r="G13">
            <v>814.41409999999996</v>
          </cell>
          <cell r="J13">
            <v>2001</v>
          </cell>
          <cell r="K13">
            <v>0.44997089480337266</v>
          </cell>
          <cell r="L13">
            <v>0.23450668968719893</v>
          </cell>
          <cell r="M13">
            <v>4.7577543614492929E-2</v>
          </cell>
          <cell r="N13">
            <v>0.14808011167906451</v>
          </cell>
          <cell r="O13">
            <v>5.8725719481359601E-2</v>
          </cell>
          <cell r="P13">
            <v>6.1139040734511291E-2</v>
          </cell>
          <cell r="S13">
            <v>2001</v>
          </cell>
        </row>
        <row r="14">
          <cell r="A14">
            <v>2002</v>
          </cell>
          <cell r="B14">
            <v>6239.6</v>
          </cell>
          <cell r="C14">
            <v>3253.7984999999999</v>
          </cell>
          <cell r="D14">
            <v>717.90729999999996</v>
          </cell>
          <cell r="E14">
            <v>1949.0280000000002</v>
          </cell>
          <cell r="F14">
            <v>837.50699999999995</v>
          </cell>
          <cell r="G14">
            <v>799.71129999999994</v>
          </cell>
          <cell r="J14">
            <v>2002</v>
          </cell>
          <cell r="K14">
            <v>0.45222514506758049</v>
          </cell>
          <cell r="L14">
            <v>0.23582433147688564</v>
          </cell>
          <cell r="M14">
            <v>5.2031497674141773E-2</v>
          </cell>
          <cell r="N14">
            <v>0.14125897013282523</v>
          </cell>
          <cell r="O14">
            <v>6.069968019906951E-2</v>
          </cell>
          <cell r="P14">
            <v>5.7960375449497295E-2</v>
          </cell>
          <cell r="S14">
            <v>2002</v>
          </cell>
        </row>
        <row r="15">
          <cell r="A15">
            <v>2003</v>
          </cell>
          <cell r="B15">
            <v>6509.0820999999996</v>
          </cell>
          <cell r="C15">
            <v>3387.4535000000001</v>
          </cell>
          <cell r="D15">
            <v>822.16653999999994</v>
          </cell>
          <cell r="E15">
            <v>1934.395</v>
          </cell>
          <cell r="F15">
            <v>881.68399999999997</v>
          </cell>
          <cell r="G15">
            <v>786.11760000000004</v>
          </cell>
          <cell r="J15">
            <v>2003</v>
          </cell>
          <cell r="K15">
            <v>0.45451631340841392</v>
          </cell>
          <cell r="L15">
            <v>0.23653916988732235</v>
          </cell>
          <cell r="M15">
            <v>5.7410261389782023E-2</v>
          </cell>
          <cell r="N15">
            <v>0.1350749722569437</v>
          </cell>
          <cell r="O15">
            <v>6.1566247761905481E-2</v>
          </cell>
          <cell r="P15">
            <v>5.4893035295632581E-2</v>
          </cell>
          <cell r="S15">
            <v>2003</v>
          </cell>
        </row>
        <row r="16">
          <cell r="A16">
            <v>2004</v>
          </cell>
          <cell r="B16">
            <v>6806.2725</v>
          </cell>
          <cell r="C16">
            <v>3539.886</v>
          </cell>
          <cell r="D16">
            <v>925.27762999999993</v>
          </cell>
          <cell r="E16">
            <v>1920.0080000000003</v>
          </cell>
          <cell r="F16">
            <v>912.33500000000004</v>
          </cell>
          <cell r="G16">
            <v>774.1789</v>
          </cell>
          <cell r="J16">
            <v>2004</v>
          </cell>
          <cell r="K16">
            <v>0.45747356500642045</v>
          </cell>
          <cell r="L16">
            <v>0.23792821520682836</v>
          </cell>
          <cell r="M16">
            <v>6.2191170867283319E-2</v>
          </cell>
          <cell r="N16">
            <v>0.1290505051922102</v>
          </cell>
          <cell r="O16">
            <v>6.132125108569083E-2</v>
          </cell>
          <cell r="P16">
            <v>5.2035292641566887E-2</v>
          </cell>
          <cell r="S16">
            <v>2004</v>
          </cell>
        </row>
        <row r="17">
          <cell r="A17">
            <v>2005</v>
          </cell>
          <cell r="B17">
            <v>7105.6380399999998</v>
          </cell>
          <cell r="C17">
            <v>3690.5315000000001</v>
          </cell>
          <cell r="D17">
            <v>983.84012999999993</v>
          </cell>
          <cell r="E17">
            <v>1899.8489999999999</v>
          </cell>
          <cell r="F17">
            <v>925.697</v>
          </cell>
          <cell r="G17">
            <v>754.21929999999998</v>
          </cell>
          <cell r="J17">
            <v>2005</v>
          </cell>
          <cell r="K17">
            <v>0.4626134206964882</v>
          </cell>
          <cell r="L17">
            <v>0.24027249795053476</v>
          </cell>
          <cell r="M17">
            <v>6.4053030198788122E-2</v>
          </cell>
          <cell r="N17">
            <v>0.12368989804282268</v>
          </cell>
          <cell r="O17">
            <v>6.0267614714930945E-2</v>
          </cell>
          <cell r="P17">
            <v>4.9103538396435241E-2</v>
          </cell>
          <cell r="S17">
            <v>2005</v>
          </cell>
        </row>
        <row r="18">
          <cell r="A18">
            <v>2006</v>
          </cell>
          <cell r="B18">
            <v>7413.4407500000007</v>
          </cell>
          <cell r="C18">
            <v>3834.1203</v>
          </cell>
          <cell r="D18">
            <v>997.85524999999996</v>
          </cell>
          <cell r="E18">
            <v>1874.6669999999999</v>
          </cell>
          <cell r="F18">
            <v>924.83100000000002</v>
          </cell>
          <cell r="G18">
            <v>704.84379999999999</v>
          </cell>
          <cell r="J18">
            <v>2006</v>
          </cell>
          <cell r="K18">
            <v>0.47070188017681364</v>
          </cell>
          <cell r="L18">
            <v>0.24343994845228764</v>
          </cell>
          <cell r="M18">
            <v>6.3356861969835587E-2</v>
          </cell>
          <cell r="N18">
            <v>0.11902830431408339</v>
          </cell>
          <cell r="O18">
            <v>5.8720330441138648E-2</v>
          </cell>
          <cell r="P18">
            <v>4.4752674645841067E-2</v>
          </cell>
          <cell r="S18">
            <v>2006</v>
          </cell>
        </row>
        <row r="19">
          <cell r="A19">
            <v>2007</v>
          </cell>
          <cell r="B19">
            <v>7691.473750000001</v>
          </cell>
          <cell r="C19">
            <v>3967.4550000000004</v>
          </cell>
          <cell r="D19">
            <v>1050.8147100000001</v>
          </cell>
          <cell r="E19">
            <v>1845.259</v>
          </cell>
          <cell r="F19">
            <v>920.49900000000002</v>
          </cell>
          <cell r="G19">
            <v>639.21929999999998</v>
          </cell>
          <cell r="J19">
            <v>2007</v>
          </cell>
          <cell r="K19">
            <v>0.4772948823967087</v>
          </cell>
          <cell r="L19">
            <v>0.24620066702291402</v>
          </cell>
          <cell r="M19">
            <v>6.5208372248580004E-2</v>
          </cell>
          <cell r="N19">
            <v>0.11450766212346082</v>
          </cell>
          <cell r="O19">
            <v>5.7121622751593985E-2</v>
          </cell>
          <cell r="P19">
            <v>3.9666793456742462E-2</v>
          </cell>
          <cell r="S19">
            <v>2007</v>
          </cell>
        </row>
        <row r="20">
          <cell r="A20">
            <v>2008</v>
          </cell>
          <cell r="B20">
            <v>7912.1887500000012</v>
          </cell>
          <cell r="C20">
            <v>4080.5236000000004</v>
          </cell>
          <cell r="D20">
            <v>1132.26613</v>
          </cell>
          <cell r="E20">
            <v>1806.4949999999999</v>
          </cell>
          <cell r="F20">
            <v>914.94299999999998</v>
          </cell>
          <cell r="G20">
            <v>552.65629999999999</v>
          </cell>
          <cell r="J20">
            <v>2008</v>
          </cell>
          <cell r="K20">
            <v>0.4824778117729655</v>
          </cell>
          <cell r="L20">
            <v>0.24882648273727589</v>
          </cell>
          <cell r="M20">
            <v>6.9044521308600476E-2</v>
          </cell>
          <cell r="N20">
            <v>0.11015836225833252</v>
          </cell>
          <cell r="O20">
            <v>5.5792361694732354E-2</v>
          </cell>
          <cell r="P20">
            <v>3.3700460228093462E-2</v>
          </cell>
          <cell r="S20">
            <v>2008</v>
          </cell>
        </row>
        <row r="21">
          <cell r="A21">
            <v>2009</v>
          </cell>
          <cell r="B21">
            <v>8134.4107100000001</v>
          </cell>
          <cell r="C21">
            <v>4189.1530499999999</v>
          </cell>
          <cell r="D21">
            <v>1240.5317500000001</v>
          </cell>
          <cell r="E21">
            <v>1765.23</v>
          </cell>
          <cell r="F21">
            <v>909.37300000000005</v>
          </cell>
          <cell r="G21">
            <v>468.75049999999999</v>
          </cell>
          <cell r="J21">
            <v>2009</v>
          </cell>
          <cell r="K21">
            <v>0.48687329257334661</v>
          </cell>
          <cell r="L21">
            <v>0.2507356477636199</v>
          </cell>
          <cell r="M21">
            <v>7.4250219124265937E-2</v>
          </cell>
          <cell r="N21">
            <v>0.10565526783552937</v>
          </cell>
          <cell r="O21">
            <v>5.4429194992946447E-2</v>
          </cell>
          <cell r="P21">
            <v>2.8056377710291749E-2</v>
          </cell>
          <cell r="S21">
            <v>2009</v>
          </cell>
        </row>
        <row r="22">
          <cell r="A22">
            <v>2010</v>
          </cell>
          <cell r="B22">
            <v>8342.5489999999991</v>
          </cell>
          <cell r="C22">
            <v>4268.3601999999992</v>
          </cell>
          <cell r="D22">
            <v>1362.21325</v>
          </cell>
          <cell r="E22">
            <v>1731.8889999999999</v>
          </cell>
          <cell r="F22">
            <v>903.46</v>
          </cell>
          <cell r="G22">
            <v>420.71924999999999</v>
          </cell>
          <cell r="J22">
            <v>2010</v>
          </cell>
          <cell r="K22">
            <v>0.48989697437588747</v>
          </cell>
          <cell r="L22">
            <v>0.2506496212999717</v>
          </cell>
          <cell r="M22">
            <v>7.9992835478670185E-2</v>
          </cell>
          <cell r="N22">
            <v>0.10170119241192127</v>
          </cell>
          <cell r="O22">
            <v>5.3053607532858288E-2</v>
          </cell>
          <cell r="P22">
            <v>2.4705768900691216E-2</v>
          </cell>
          <cell r="S22">
            <v>2010</v>
          </cell>
          <cell r="T22">
            <v>0.70036704034479813</v>
          </cell>
          <cell r="U22">
            <v>1.0733491860313835</v>
          </cell>
          <cell r="V22">
            <v>2.896433996075412</v>
          </cell>
          <cell r="W22">
            <v>1.3848956847753473</v>
          </cell>
          <cell r="X22">
            <v>2.2081233706038321</v>
          </cell>
          <cell r="Y22">
            <v>2.0387295695722338</v>
          </cell>
          <cell r="Z22">
            <v>1.1521990639345807</v>
          </cell>
        </row>
        <row r="23">
          <cell r="A23">
            <v>2011</v>
          </cell>
          <cell r="B23">
            <v>8526.4282999999996</v>
          </cell>
          <cell r="C23">
            <v>4313.0158400000009</v>
          </cell>
          <cell r="D23">
            <v>1498.0201999999999</v>
          </cell>
          <cell r="E23">
            <v>1708.4839999999999</v>
          </cell>
          <cell r="F23">
            <v>897.28899999999999</v>
          </cell>
          <cell r="G23">
            <v>416.06299999999999</v>
          </cell>
          <cell r="J23">
            <v>2011</v>
          </cell>
          <cell r="K23">
            <v>0.49117349968034485</v>
          </cell>
          <cell r="L23">
            <v>0.24845562640919211</v>
          </cell>
          <cell r="M23">
            <v>8.62949641206565E-2</v>
          </cell>
          <cell r="N23">
            <v>9.8418943536753165E-2</v>
          </cell>
          <cell r="O23">
            <v>5.1689237608985347E-2</v>
          </cell>
          <cell r="P23">
            <v>2.3967728644068154E-2</v>
          </cell>
          <cell r="S23">
            <v>2011</v>
          </cell>
          <cell r="T23">
            <v>0.69872800861807294</v>
          </cell>
          <cell r="U23">
            <v>1.0816511736509968</v>
          </cell>
          <cell r="V23">
            <v>2.8465774279272558</v>
          </cell>
          <cell r="W23">
            <v>1.3747178882828295</v>
          </cell>
          <cell r="X23">
            <v>2.2081233706038321</v>
          </cell>
          <cell r="Y23">
            <v>2.0822801779848343</v>
          </cell>
          <cell r="Z23">
            <v>1.1569263202987963</v>
          </cell>
        </row>
        <row r="24">
          <cell r="A24">
            <v>2012</v>
          </cell>
          <cell r="B24">
            <v>8763.3582999999999</v>
          </cell>
          <cell r="C24">
            <v>4341.4066829999992</v>
          </cell>
          <cell r="D24">
            <v>1670.44318</v>
          </cell>
          <cell r="E24">
            <v>1689.665</v>
          </cell>
          <cell r="F24">
            <v>893.63300000000004</v>
          </cell>
          <cell r="G24">
            <v>441.5</v>
          </cell>
          <cell r="J24">
            <v>2012</v>
          </cell>
          <cell r="K24">
            <v>0.49232332953996172</v>
          </cell>
          <cell r="L24">
            <v>0.24389916740727136</v>
          </cell>
          <cell r="M24">
            <v>9.3845089979365748E-2</v>
          </cell>
          <cell r="N24">
            <v>9.492496713356334E-2</v>
          </cell>
          <cell r="O24">
            <v>5.0204083741136621E-2</v>
          </cell>
          <cell r="P24">
            <v>2.4803362198701051E-2</v>
          </cell>
          <cell r="S24">
            <v>2012</v>
          </cell>
          <cell r="T24">
            <v>0.70111065556728192</v>
          </cell>
          <cell r="U24">
            <v>1.0811379263577945</v>
          </cell>
          <cell r="V24">
            <v>2.7873884303611702</v>
          </cell>
          <cell r="W24">
            <v>1.3633303538725696</v>
          </cell>
          <cell r="X24">
            <v>2.2081233706038321</v>
          </cell>
          <cell r="Y24">
            <v>2.2014561265513857</v>
          </cell>
          <cell r="Z24">
            <v>1.1653189037841085</v>
          </cell>
        </row>
        <row r="25">
          <cell r="A25">
            <v>2013</v>
          </cell>
          <cell r="B25">
            <v>9047.5921960000014</v>
          </cell>
          <cell r="C25">
            <v>4367.7100499999988</v>
          </cell>
          <cell r="D25">
            <v>1838.88068</v>
          </cell>
          <cell r="E25">
            <v>1686.5420000000001</v>
          </cell>
          <cell r="F25">
            <v>907.25699999999995</v>
          </cell>
          <cell r="G25">
            <v>471.1524</v>
          </cell>
          <cell r="J25">
            <v>2013</v>
          </cell>
          <cell r="K25">
            <v>0.49388754048049782</v>
          </cell>
          <cell r="L25">
            <v>0.23842338684099232</v>
          </cell>
          <cell r="M25">
            <v>0.10038032623572783</v>
          </cell>
          <cell r="N25">
            <v>9.2064503157571323E-2</v>
          </cell>
          <cell r="O25">
            <v>4.9525102215793426E-2</v>
          </cell>
          <cell r="P25">
            <v>2.5719141069417365E-2</v>
          </cell>
          <cell r="S25">
            <v>2013</v>
          </cell>
          <cell r="T25">
            <v>0.70311894616888382</v>
          </cell>
          <cell r="U25">
            <v>1.0866766387475246</v>
          </cell>
          <cell r="V25">
            <v>2.7477038482301226</v>
          </cell>
          <cell r="W25">
            <v>1.3499765889720057</v>
          </cell>
          <cell r="X25">
            <v>2.2081233706038321</v>
          </cell>
          <cell r="Y25">
            <v>2.316255461478069</v>
          </cell>
          <cell r="Z25">
            <v>1.1753807808231249</v>
          </cell>
        </row>
        <row r="26">
          <cell r="A26">
            <v>2014</v>
          </cell>
          <cell r="B26">
            <v>9370.0580000000009</v>
          </cell>
          <cell r="C26">
            <v>4411.8314699999992</v>
          </cell>
          <cell r="D26">
            <v>2054.058</v>
          </cell>
          <cell r="E26">
            <v>1703.6770000000001</v>
          </cell>
          <cell r="F26">
            <v>938.81399999999996</v>
          </cell>
          <cell r="G26">
            <v>494.42854999999997</v>
          </cell>
          <cell r="J26">
            <v>2014</v>
          </cell>
          <cell r="K26">
            <v>0.4938662137948196</v>
          </cell>
          <cell r="L26">
            <v>0.23253372647103493</v>
          </cell>
          <cell r="M26">
            <v>0.10826292082449858</v>
          </cell>
          <cell r="N26">
            <v>8.9795443050546417E-2</v>
          </cell>
          <cell r="O26">
            <v>4.9481925900306027E-2</v>
          </cell>
          <cell r="P26">
            <v>2.6059769958794558E-2</v>
          </cell>
          <cell r="S26">
            <v>2014</v>
          </cell>
          <cell r="T26">
            <v>0.70560739763871616</v>
          </cell>
          <cell r="U26">
            <v>1.0925425401161459</v>
          </cell>
          <cell r="V26">
            <v>2.7039200924986462</v>
          </cell>
          <cell r="W26">
            <v>1.3384843470893193</v>
          </cell>
          <cell r="X26">
            <v>2.2081233706038321</v>
          </cell>
          <cell r="Y26">
            <v>2.3902193587348814</v>
          </cell>
          <cell r="Z26">
            <v>1.1870034875744859</v>
          </cell>
        </row>
        <row r="27">
          <cell r="A27">
            <v>2015</v>
          </cell>
          <cell r="B27">
            <v>9723.24</v>
          </cell>
          <cell r="C27">
            <v>4506.0520619999998</v>
          </cell>
          <cell r="D27">
            <v>2254.3130000000001</v>
          </cell>
          <cell r="E27">
            <v>1725.3039999999999</v>
          </cell>
          <cell r="F27">
            <v>982.44500000000005</v>
          </cell>
          <cell r="G27">
            <v>487.803</v>
          </cell>
          <cell r="J27">
            <v>2015</v>
          </cell>
          <cell r="K27">
            <v>0.49408823606450869</v>
          </cell>
          <cell r="L27">
            <v>0.22897586760466901</v>
          </cell>
          <cell r="M27">
            <v>0.11455333136971738</v>
          </cell>
          <cell r="N27">
            <v>8.7671641349492666E-2</v>
          </cell>
          <cell r="O27">
            <v>4.9923124090364555E-2</v>
          </cell>
          <cell r="P27">
            <v>2.47877995212476E-2</v>
          </cell>
          <cell r="S27">
            <v>2015</v>
          </cell>
          <cell r="T27">
            <v>0.70974572508282274</v>
          </cell>
          <cell r="U27">
            <v>1.1000647840012627</v>
          </cell>
          <cell r="V27">
            <v>2.6661085691288893</v>
          </cell>
          <cell r="W27">
            <v>1.327823874227573</v>
          </cell>
          <cell r="X27">
            <v>2.2081233706038321</v>
          </cell>
          <cell r="Y27">
            <v>2.4584535959148375</v>
          </cell>
          <cell r="Z27">
            <v>1.1955654904674842</v>
          </cell>
        </row>
        <row r="28">
          <cell r="A28">
            <v>2016</v>
          </cell>
          <cell r="B28">
            <v>10063.298999999999</v>
          </cell>
          <cell r="C28">
            <v>4611.8730000000005</v>
          </cell>
          <cell r="D28">
            <v>2400.6880000000001</v>
          </cell>
          <cell r="E28">
            <v>1752.298</v>
          </cell>
          <cell r="F28">
            <v>1044</v>
          </cell>
          <cell r="G28">
            <v>477.02179999999998</v>
          </cell>
          <cell r="J28">
            <v>2016</v>
          </cell>
          <cell r="K28">
            <v>0.49453093927648129</v>
          </cell>
          <cell r="L28">
            <v>0.22663680036873038</v>
          </cell>
          <cell r="M28">
            <v>0.11797468122032125</v>
          </cell>
          <cell r="N28">
            <v>8.6111480522669523E-2</v>
          </cell>
          <cell r="O28">
            <v>5.1304279104163207E-2</v>
          </cell>
          <cell r="P28">
            <v>2.3441819507634406E-2</v>
          </cell>
          <cell r="S28">
            <v>2016</v>
          </cell>
          <cell r="T28">
            <v>0.71353434672827498</v>
          </cell>
          <cell r="U28">
            <v>1.1051414387922363</v>
          </cell>
          <cell r="V28">
            <v>2.254593880250245</v>
          </cell>
          <cell r="W28">
            <v>1.3196831602650021</v>
          </cell>
          <cell r="X28">
            <v>2.2081233706038321</v>
          </cell>
          <cell r="Y28">
            <v>2.5045724441907895</v>
          </cell>
          <cell r="Z28">
            <v>1.1549533082737962</v>
          </cell>
        </row>
        <row r="29">
          <cell r="A29">
            <v>2017</v>
          </cell>
          <cell r="B29">
            <v>10399.741</v>
          </cell>
          <cell r="C29">
            <v>4711.6607999999997</v>
          </cell>
          <cell r="D29">
            <v>2577.3130000000001</v>
          </cell>
          <cell r="E29">
            <v>1779.0420000000001</v>
          </cell>
          <cell r="F29">
            <v>1102.8800000000001</v>
          </cell>
          <cell r="G29">
            <v>468.95276000000001</v>
          </cell>
          <cell r="J29">
            <v>2017</v>
          </cell>
          <cell r="K29">
            <v>0.49429391055098121</v>
          </cell>
          <cell r="L29">
            <v>0.2239426195346369</v>
          </cell>
          <cell r="M29">
            <v>0.12249825466652305</v>
          </cell>
          <cell r="N29">
            <v>8.4556877639014164E-2</v>
          </cell>
          <cell r="O29">
            <v>5.241927352502973E-2</v>
          </cell>
          <cell r="P29">
            <v>2.2289064083814758E-2</v>
          </cell>
          <cell r="S29">
            <v>2017</v>
          </cell>
          <cell r="T29">
            <v>0.71747946539528373</v>
          </cell>
          <cell r="U29">
            <v>1.1108732773253516</v>
          </cell>
          <cell r="V29">
            <v>2.2694886113075663</v>
          </cell>
          <cell r="W29">
            <v>1.3111654705976843</v>
          </cell>
          <cell r="X29">
            <v>2.2081233706038321</v>
          </cell>
          <cell r="Y29">
            <v>2.5374356922261714</v>
          </cell>
          <cell r="Z29">
            <v>1.1645993442113662</v>
          </cell>
        </row>
        <row r="30">
          <cell r="A30">
            <v>2018</v>
          </cell>
          <cell r="B30">
            <v>10712.252</v>
          </cell>
          <cell r="C30">
            <v>4813.3330000000005</v>
          </cell>
          <cell r="D30">
            <v>2726.6260000000002</v>
          </cell>
          <cell r="E30">
            <v>1796.3880000000001</v>
          </cell>
          <cell r="F30">
            <v>1160.79</v>
          </cell>
          <cell r="G30">
            <v>464.65629999999999</v>
          </cell>
          <cell r="J30">
            <v>2018</v>
          </cell>
          <cell r="K30">
            <v>0.49424331506772295</v>
          </cell>
          <cell r="L30">
            <v>0.22207820152521321</v>
          </cell>
          <cell r="M30">
            <v>0.12580143495409229</v>
          </cell>
          <cell r="N30">
            <v>8.2881989731746111E-2</v>
          </cell>
          <cell r="O30">
            <v>5.3556684224518064E-2</v>
          </cell>
          <cell r="P30">
            <v>2.1438374496707355E-2</v>
          </cell>
          <cell r="S30">
            <v>2018</v>
          </cell>
          <cell r="T30">
            <v>0.72004251402678732</v>
          </cell>
          <cell r="U30">
            <v>1.1166600771823514</v>
          </cell>
          <cell r="V30">
            <v>2.2879011219218257</v>
          </cell>
          <cell r="W30">
            <v>1.2990563808411548</v>
          </cell>
          <cell r="X30">
            <v>2.2081233706038321</v>
          </cell>
          <cell r="Y30">
            <v>2.5488515926668631</v>
          </cell>
          <cell r="Z30">
            <v>1.1722546836349674</v>
          </cell>
        </row>
        <row r="31">
          <cell r="A31">
            <v>2019</v>
          </cell>
          <cell r="B31">
            <v>10966.652999999998</v>
          </cell>
          <cell r="C31">
            <v>4888.2766000000001</v>
          </cell>
          <cell r="D31">
            <v>2903.9380000000001</v>
          </cell>
          <cell r="E31">
            <v>1808.741</v>
          </cell>
          <cell r="F31">
            <v>1217.76</v>
          </cell>
          <cell r="G31">
            <v>463.75</v>
          </cell>
          <cell r="J31">
            <v>2019</v>
          </cell>
          <cell r="K31">
            <v>0.49290280649589413</v>
          </cell>
          <cell r="L31">
            <v>0.21970652805994753</v>
          </cell>
          <cell r="M31">
            <v>0.13051923773735469</v>
          </cell>
          <cell r="N31">
            <v>8.1294950713238598E-2</v>
          </cell>
          <cell r="O31">
            <v>5.4732954679831684E-2</v>
          </cell>
          <cell r="P31">
            <v>2.0843522313733365E-2</v>
          </cell>
          <cell r="S31">
            <v>2019</v>
          </cell>
          <cell r="T31">
            <v>0.69794230518772138</v>
          </cell>
          <cell r="U31">
            <v>1.1200724236451587</v>
          </cell>
          <cell r="V31">
            <v>2.3143813751948912</v>
          </cell>
          <cell r="W31">
            <v>1.2888945043542868</v>
          </cell>
          <cell r="X31">
            <v>2.2081233706038321</v>
          </cell>
          <cell r="Y31">
            <v>2.5732455003031607</v>
          </cell>
          <cell r="Z31">
            <v>1.1714494688790436</v>
          </cell>
        </row>
        <row r="32">
          <cell r="A32">
            <v>2020</v>
          </cell>
          <cell r="B32">
            <v>11229.267749999999</v>
          </cell>
          <cell r="C32">
            <v>4940.2505000000001</v>
          </cell>
          <cell r="D32">
            <v>3114.5942500000001</v>
          </cell>
          <cell r="E32">
            <v>1829.2329999999999</v>
          </cell>
          <cell r="F32">
            <v>1267.06</v>
          </cell>
          <cell r="G32">
            <v>469.31299999999999</v>
          </cell>
          <cell r="J32">
            <v>2020</v>
          </cell>
          <cell r="K32">
            <v>0.49144009148296508</v>
          </cell>
          <cell r="L32">
            <v>0.21620618652260423</v>
          </cell>
          <cell r="M32">
            <v>0.13630777333208724</v>
          </cell>
          <cell r="N32">
            <v>8.0054946847594649E-2</v>
          </cell>
          <cell r="O32">
            <v>5.5451886639216144E-2</v>
          </cell>
          <cell r="P32">
            <v>2.0539115175532689E-2</v>
          </cell>
          <cell r="S32">
            <v>2020</v>
          </cell>
          <cell r="T32">
            <v>0.67980536049553952</v>
          </cell>
          <cell r="U32">
            <v>1.1204054637562977</v>
          </cell>
          <cell r="V32">
            <v>2.3406839902232015</v>
          </cell>
          <cell r="W32">
            <v>1.2769314578511735</v>
          </cell>
          <cell r="X32">
            <v>2.2081233706038321</v>
          </cell>
          <cell r="Y32">
            <v>2.5945176749740217</v>
          </cell>
          <cell r="Z32">
            <v>1.1733340081814383</v>
          </cell>
        </row>
        <row r="33">
          <cell r="A33">
            <v>2021</v>
          </cell>
          <cell r="B33">
            <v>11464.91</v>
          </cell>
          <cell r="C33">
            <v>5029.1796000000013</v>
          </cell>
          <cell r="D33">
            <v>3329.6729000000005</v>
          </cell>
          <cell r="E33">
            <v>1868.3910000000001</v>
          </cell>
          <cell r="F33">
            <v>1322.74</v>
          </cell>
          <cell r="G33">
            <v>512.9024167</v>
          </cell>
          <cell r="J33">
            <v>2021</v>
          </cell>
          <cell r="K33">
            <v>0.48729213907632635</v>
          </cell>
          <cell r="L33">
            <v>0.21375481229970614</v>
          </cell>
          <cell r="M33">
            <v>0.14152081698552149</v>
          </cell>
          <cell r="N33">
            <v>7.941207100805471E-2</v>
          </cell>
          <cell r="O33">
            <v>5.622031084777987E-2</v>
          </cell>
          <cell r="P33">
            <v>2.1799849782611489E-2</v>
          </cell>
          <cell r="S33">
            <v>2021</v>
          </cell>
          <cell r="T33">
            <v>0.67931180182230955</v>
          </cell>
          <cell r="U33">
            <v>1.1168934692712824</v>
          </cell>
          <cell r="V33">
            <v>2.3599947647154149</v>
          </cell>
          <cell r="W33">
            <v>1.2676683452624737</v>
          </cell>
          <cell r="X33">
            <v>2.2081233706038321</v>
          </cell>
          <cell r="Y33">
            <v>2.5824517384037855</v>
          </cell>
          <cell r="Z33">
            <v>1.1848596529790043</v>
          </cell>
        </row>
        <row r="34">
          <cell r="A34">
            <v>2022</v>
          </cell>
          <cell r="B34">
            <v>11706.3325</v>
          </cell>
          <cell r="C34">
            <v>5117.2929999999997</v>
          </cell>
          <cell r="D34">
            <v>3526.4088000000002</v>
          </cell>
          <cell r="E34">
            <v>1908.454</v>
          </cell>
          <cell r="F34">
            <v>1373.13</v>
          </cell>
          <cell r="G34">
            <v>562.29624999999999</v>
          </cell>
          <cell r="J34">
            <v>2022</v>
          </cell>
          <cell r="K34">
            <v>0.48385442032570947</v>
          </cell>
          <cell r="L34">
            <v>0.21151157616203115</v>
          </cell>
          <cell r="M34">
            <v>0.14575602442143862</v>
          </cell>
          <cell r="N34">
            <v>7.8881571481784027E-2</v>
          </cell>
          <cell r="O34">
            <v>5.6755181025469885E-2</v>
          </cell>
          <cell r="P34">
            <v>2.3241226583566647E-2</v>
          </cell>
          <cell r="S34">
            <v>2022</v>
          </cell>
          <cell r="T34">
            <v>0.67893300879043694</v>
          </cell>
          <cell r="U34">
            <v>1.116008736253935</v>
          </cell>
          <cell r="V34">
            <v>2.3740493156598435</v>
          </cell>
          <cell r="W34">
            <v>1.2615657908220712</v>
          </cell>
          <cell r="X34">
            <v>2.2081233706038321</v>
          </cell>
          <cell r="Y34">
            <v>2.565670407490301</v>
          </cell>
          <cell r="Z34">
            <v>1.1950515552670984</v>
          </cell>
        </row>
        <row r="35">
          <cell r="A35">
            <v>2023</v>
          </cell>
          <cell r="B35">
            <v>11964.728000000001</v>
          </cell>
          <cell r="C35">
            <v>5228.9483500000006</v>
          </cell>
          <cell r="D35">
            <v>3667.9530999999997</v>
          </cell>
          <cell r="E35">
            <v>1968.1880000000001</v>
          </cell>
          <cell r="F35">
            <v>1422.48</v>
          </cell>
          <cell r="G35">
            <v>615.90648999999996</v>
          </cell>
          <cell r="J35">
            <v>2023</v>
          </cell>
          <cell r="K35">
            <v>0.48112553801100921</v>
          </cell>
          <cell r="L35">
            <v>0.21026642545702076</v>
          </cell>
          <cell r="M35">
            <v>0.14749569807492899</v>
          </cell>
          <cell r="N35">
            <v>7.9144758694624076E-2</v>
          </cell>
          <cell r="O35">
            <v>5.7200753356858626E-2</v>
          </cell>
          <cell r="P35">
            <v>2.4766826405558256E-2</v>
          </cell>
          <cell r="S35">
            <v>2023</v>
          </cell>
          <cell r="T35">
            <v>0.67806953413288118</v>
          </cell>
          <cell r="U35">
            <v>1.1132593486689113</v>
          </cell>
          <cell r="V35">
            <v>2.1469905205483992</v>
          </cell>
          <cell r="W35">
            <v>1.2583564926049902</v>
          </cell>
          <cell r="X35">
            <v>2.2081233706038321</v>
          </cell>
          <cell r="Y35">
            <v>2.5265289831198783</v>
          </cell>
          <cell r="Z35">
            <v>1.1654622448543235</v>
          </cell>
        </row>
        <row r="36">
          <cell r="A36">
            <v>2024</v>
          </cell>
          <cell r="B36">
            <v>12218.564300000002</v>
          </cell>
          <cell r="C36">
            <v>5358.3130000000001</v>
          </cell>
          <cell r="D36">
            <v>3794.9718500000004</v>
          </cell>
          <cell r="E36">
            <v>2009.3230000000001</v>
          </cell>
          <cell r="F36">
            <v>1482.27</v>
          </cell>
          <cell r="G36">
            <v>663.74345999999991</v>
          </cell>
          <cell r="J36">
            <v>2024</v>
          </cell>
          <cell r="K36">
            <v>0.47864909538690037</v>
          </cell>
          <cell r="L36">
            <v>0.20990614013872871</v>
          </cell>
          <cell r="M36">
            <v>0.148663934519807</v>
          </cell>
          <cell r="N36">
            <v>7.8713064209196215E-2</v>
          </cell>
          <cell r="O36">
            <v>5.8066330642393124E-2</v>
          </cell>
          <cell r="P36">
            <v>2.6001435102974511E-2</v>
          </cell>
          <cell r="S36">
            <v>2024</v>
          </cell>
          <cell r="T36">
            <v>0.67234098568430478</v>
          </cell>
          <cell r="U36">
            <v>1.1139334204568458</v>
          </cell>
          <cell r="V36">
            <v>2.1724232536645425</v>
          </cell>
          <cell r="W36">
            <v>1.2561332440154094</v>
          </cell>
          <cell r="X36">
            <v>1.1956143793039746</v>
          </cell>
          <cell r="Y36">
            <v>2.5048249986645437</v>
          </cell>
          <cell r="Z36">
            <v>1.1120259387890885</v>
          </cell>
        </row>
        <row r="37">
          <cell r="A37">
            <v>2025</v>
          </cell>
          <cell r="B37">
            <v>12463.512999999999</v>
          </cell>
          <cell r="C37">
            <v>5421.4777000000004</v>
          </cell>
          <cell r="D37">
            <v>3857.81</v>
          </cell>
          <cell r="E37">
            <v>2027.6890000000001</v>
          </cell>
          <cell r="F37">
            <v>1533.57</v>
          </cell>
          <cell r="G37">
            <v>675.00720999999999</v>
          </cell>
          <cell r="J37">
            <v>2025</v>
          </cell>
          <cell r="K37">
            <v>0.47975214210647721</v>
          </cell>
          <cell r="L37">
            <v>0.2086863904227883</v>
          </cell>
          <cell r="M37">
            <v>0.14849686531716932</v>
          </cell>
          <cell r="N37">
            <v>7.8050878694934628E-2</v>
          </cell>
          <cell r="O37">
            <v>5.9030988499809832E-2</v>
          </cell>
          <cell r="P37">
            <v>2.5982734958820738E-2</v>
          </cell>
          <cell r="S37">
            <v>2025</v>
          </cell>
          <cell r="T37">
            <v>0.67182550866762858</v>
          </cell>
          <cell r="U37">
            <v>1.1081750802217747</v>
          </cell>
          <cell r="V37">
            <v>2.1962069808970575</v>
          </cell>
          <cell r="W37">
            <v>1.2541481085243829</v>
          </cell>
          <cell r="X37">
            <v>1.1956143793039746</v>
          </cell>
          <cell r="Y37">
            <v>2.5023996047802108</v>
          </cell>
          <cell r="Z37">
            <v>1.1131854828548124</v>
          </cell>
        </row>
        <row r="38">
          <cell r="A38">
            <v>2026</v>
          </cell>
          <cell r="B38">
            <v>12688.4535</v>
          </cell>
          <cell r="C38">
            <v>5446.5309999999999</v>
          </cell>
          <cell r="D38">
            <v>3920.1432</v>
          </cell>
          <cell r="E38">
            <v>2025.8050000000001</v>
          </cell>
          <cell r="F38">
            <v>1581.45</v>
          </cell>
          <cell r="G38">
            <v>682.04046199999993</v>
          </cell>
          <cell r="J38">
            <v>2026</v>
          </cell>
          <cell r="K38">
            <v>0.48163717314950411</v>
          </cell>
          <cell r="L38">
            <v>0.206743224799708</v>
          </cell>
          <cell r="M38">
            <v>0.14880353143030797</v>
          </cell>
          <cell r="N38">
            <v>7.6896919987304302E-2</v>
          </cell>
          <cell r="O38">
            <v>6.0029782784583111E-2</v>
          </cell>
          <cell r="P38">
            <v>2.5889367848592561E-2</v>
          </cell>
          <cell r="S38">
            <v>2026</v>
          </cell>
          <cell r="T38">
            <v>0.67151586395471052</v>
          </cell>
          <cell r="U38">
            <v>1.1081037406544514</v>
          </cell>
          <cell r="V38">
            <v>2.2199969687426711</v>
          </cell>
          <cell r="W38">
            <v>1.2510681439969518</v>
          </cell>
          <cell r="X38">
            <v>1.1956143793039746</v>
          </cell>
          <cell r="Y38">
            <v>2.4530728282447516</v>
          </cell>
          <cell r="Z38">
            <v>1.114347595170359</v>
          </cell>
        </row>
        <row r="39">
          <cell r="A39">
            <v>2027</v>
          </cell>
          <cell r="B39">
            <v>12857.338</v>
          </cell>
          <cell r="C39">
            <v>5460.7800000000007</v>
          </cell>
          <cell r="D39">
            <v>3985.5988000000002</v>
          </cell>
          <cell r="E39">
            <v>2002.1729999999998</v>
          </cell>
          <cell r="F39">
            <v>1627.45</v>
          </cell>
          <cell r="G39">
            <v>689.55031889999998</v>
          </cell>
          <cell r="J39">
            <v>2027</v>
          </cell>
          <cell r="K39">
            <v>0.48294298412298881</v>
          </cell>
          <cell r="L39">
            <v>0.2051159725939487</v>
          </cell>
          <cell r="M39">
            <v>0.14970571497684851</v>
          </cell>
          <cell r="N39">
            <v>7.5204945483308971E-2</v>
          </cell>
          <cell r="O39">
            <v>6.1129726815220865E-2</v>
          </cell>
          <cell r="P39">
            <v>2.5900656007684063E-2</v>
          </cell>
          <cell r="S39">
            <v>2027</v>
          </cell>
          <cell r="T39">
            <v>0.67170236939991712</v>
          </cell>
          <cell r="U39">
            <v>1.1084874278969385</v>
          </cell>
          <cell r="V39">
            <v>2.239781771298087</v>
          </cell>
          <cell r="W39">
            <v>1.2459885971909692</v>
          </cell>
          <cell r="X39">
            <v>1.1956143793039746</v>
          </cell>
          <cell r="Y39">
            <v>2.4607264953409458</v>
          </cell>
          <cell r="Z39">
            <v>1.1175970704586085</v>
          </cell>
        </row>
        <row r="40">
          <cell r="A40">
            <v>2028</v>
          </cell>
          <cell r="B40">
            <v>12985.728000000001</v>
          </cell>
          <cell r="C40">
            <v>5451.3879999999999</v>
          </cell>
          <cell r="D40">
            <v>4070.8130000000001</v>
          </cell>
          <cell r="E40">
            <v>1981.8630000000001</v>
          </cell>
          <cell r="F40">
            <v>1661.89</v>
          </cell>
          <cell r="G40">
            <v>727.46879999999999</v>
          </cell>
          <cell r="J40">
            <v>2028</v>
          </cell>
          <cell r="K40">
            <v>0.48311526270390953</v>
          </cell>
          <cell r="L40">
            <v>0.20281102035411028</v>
          </cell>
          <cell r="M40">
            <v>0.1514487206195517</v>
          </cell>
          <cell r="N40">
            <v>7.3732351693194115E-2</v>
          </cell>
          <cell r="O40">
            <v>6.1828218174214043E-2</v>
          </cell>
          <cell r="P40">
            <v>2.7064426455020295E-2</v>
          </cell>
          <cell r="S40">
            <v>2028</v>
          </cell>
          <cell r="T40">
            <v>0.6716530374527715</v>
          </cell>
          <cell r="U40">
            <v>1.106104444579473</v>
          </cell>
          <cell r="V40">
            <v>2.2797731116160969</v>
          </cell>
          <cell r="W40">
            <v>1.2425715842662459</v>
          </cell>
          <cell r="X40">
            <v>1.1956143793039746</v>
          </cell>
          <cell r="Y40">
            <v>2.472418501184352</v>
          </cell>
          <cell r="Z40">
            <v>1.1265397461576234</v>
          </cell>
        </row>
        <row r="41">
          <cell r="A41">
            <v>2029</v>
          </cell>
          <cell r="B41">
            <v>13115.09</v>
          </cell>
          <cell r="C41">
            <v>5447.2650000000003</v>
          </cell>
          <cell r="D41">
            <v>4171.3387499999999</v>
          </cell>
          <cell r="E41">
            <v>1945.232</v>
          </cell>
          <cell r="F41">
            <v>1696.97</v>
          </cell>
          <cell r="G41">
            <v>773.09379999999999</v>
          </cell>
          <cell r="J41">
            <v>2029</v>
          </cell>
          <cell r="K41">
            <v>0.48307838403510678</v>
          </cell>
          <cell r="L41">
            <v>0.20064337900929358</v>
          </cell>
          <cell r="M41">
            <v>0.15364618791125506</v>
          </cell>
          <cell r="N41">
            <v>7.1650254106786826E-2</v>
          </cell>
          <cell r="O41">
            <v>6.2505825377946717E-2</v>
          </cell>
          <cell r="P41">
            <v>2.8475969559611108E-2</v>
          </cell>
          <cell r="S41">
            <v>2029</v>
          </cell>
          <cell r="T41">
            <v>0.67195671075111796</v>
          </cell>
          <cell r="U41">
            <v>1.1031930084870141</v>
          </cell>
          <cell r="V41">
            <v>2.3208042803626601</v>
          </cell>
          <cell r="W41">
            <v>1.2384063875918372</v>
          </cell>
          <cell r="X41">
            <v>1.1956143793039746</v>
          </cell>
          <cell r="Y41">
            <v>2.4776676864151099</v>
          </cell>
          <cell r="Z41">
            <v>1.1365578510470531</v>
          </cell>
        </row>
        <row r="42">
          <cell r="A42">
            <v>2030</v>
          </cell>
          <cell r="B42">
            <v>13217.828</v>
          </cell>
          <cell r="C42">
            <v>5439.9769999999999</v>
          </cell>
          <cell r="D42">
            <v>4202.7974000000004</v>
          </cell>
          <cell r="E42">
            <v>1923.1659999999999</v>
          </cell>
          <cell r="F42">
            <v>1732.04</v>
          </cell>
          <cell r="G42">
            <v>818.56259999999997</v>
          </cell>
          <cell r="J42">
            <v>2030</v>
          </cell>
          <cell r="K42">
            <v>0.48356071555478625</v>
          </cell>
          <cell r="L42">
            <v>0.19901599345380946</v>
          </cell>
          <cell r="M42">
            <v>0.15375504342133939</v>
          </cell>
          <cell r="N42">
            <v>7.0357060713048772E-2</v>
          </cell>
          <cell r="O42">
            <v>6.3364911524761258E-2</v>
          </cell>
          <cell r="P42">
            <v>2.994627533225476E-2</v>
          </cell>
          <cell r="S42">
            <v>2030</v>
          </cell>
          <cell r="T42">
            <v>0.6718256736727316</v>
          </cell>
          <cell r="U42">
            <v>1.1006301813783823</v>
          </cell>
          <cell r="V42">
            <v>2.0210092087322411</v>
          </cell>
          <cell r="W42">
            <v>1.2379001846626103</v>
          </cell>
          <cell r="X42">
            <v>1.1956143793039746</v>
          </cell>
          <cell r="Y42">
            <v>2.4712995403562372</v>
          </cell>
          <cell r="Z42">
            <v>1.091513105380393</v>
          </cell>
        </row>
        <row r="43">
          <cell r="A43">
            <v>2031</v>
          </cell>
          <cell r="B43">
            <v>13339.504300000001</v>
          </cell>
          <cell r="C43">
            <v>5415.14</v>
          </cell>
          <cell r="D43">
            <v>4184.4058999999997</v>
          </cell>
          <cell r="E43">
            <v>1882.6389999999999</v>
          </cell>
          <cell r="F43">
            <v>1766.69</v>
          </cell>
          <cell r="G43">
            <v>861.06299999999999</v>
          </cell>
          <cell r="J43">
            <v>2031</v>
          </cell>
          <cell r="K43">
            <v>0.48596631592025585</v>
          </cell>
          <cell r="L43">
            <v>0.19727686852594772</v>
          </cell>
          <cell r="M43">
            <v>0.15244047108541975</v>
          </cell>
          <cell r="N43">
            <v>6.8585692426201661E-2</v>
          </cell>
          <cell r="O43">
            <v>6.4361599304192801E-2</v>
          </cell>
          <cell r="P43">
            <v>3.136905273798242E-2</v>
          </cell>
          <cell r="S43">
            <v>2031</v>
          </cell>
          <cell r="T43">
            <v>0.67117460900049297</v>
          </cell>
          <cell r="U43">
            <v>1.0986393045384308</v>
          </cell>
          <cell r="V43">
            <v>1.7222041094438294</v>
          </cell>
          <cell r="W43">
            <v>1.2361747180539144</v>
          </cell>
          <cell r="X43">
            <v>1.1956143793039746</v>
          </cell>
          <cell r="Y43">
            <v>2.4706862160466567</v>
          </cell>
          <cell r="Z43">
            <v>1.0446766182736773</v>
          </cell>
        </row>
        <row r="44">
          <cell r="A44">
            <v>2032</v>
          </cell>
          <cell r="B44">
            <v>13470.027</v>
          </cell>
          <cell r="C44">
            <v>5396.3554999999997</v>
          </cell>
          <cell r="D44">
            <v>4068.7954999999997</v>
          </cell>
          <cell r="E44">
            <v>1855.529</v>
          </cell>
          <cell r="F44">
            <v>1797.96</v>
          </cell>
          <cell r="G44">
            <v>872.9375</v>
          </cell>
          <cell r="J44">
            <v>2032</v>
          </cell>
          <cell r="K44">
            <v>0.4905040053286035</v>
          </cell>
          <cell r="L44">
            <v>0.1965054700281624</v>
          </cell>
          <cell r="M44">
            <v>0.1481630652717324</v>
          </cell>
          <cell r="N44">
            <v>6.7568120427923289E-2</v>
          </cell>
          <cell r="O44">
            <v>6.5471775329078108E-2</v>
          </cell>
          <cell r="P44">
            <v>3.1787563614500386E-2</v>
          </cell>
          <cell r="S44">
            <v>2032</v>
          </cell>
          <cell r="T44">
            <v>0.67054060104380075</v>
          </cell>
          <cell r="U44">
            <v>1.0977061645161765</v>
          </cell>
          <cell r="V44">
            <v>1.7334666047618754</v>
          </cell>
          <cell r="W44">
            <v>1.2336387783811269</v>
          </cell>
          <cell r="X44">
            <v>1.1956143793039746</v>
          </cell>
          <cell r="Y44">
            <v>2.4635982731086608</v>
          </cell>
          <cell r="Z44">
            <v>1.0413892784574303</v>
          </cell>
        </row>
        <row r="45">
          <cell r="A45">
            <v>2033</v>
          </cell>
          <cell r="B45">
            <v>13545.621999999999</v>
          </cell>
          <cell r="C45">
            <v>5370.848</v>
          </cell>
          <cell r="D45">
            <v>3878.7979</v>
          </cell>
          <cell r="E45">
            <v>1828.1699999999998</v>
          </cell>
          <cell r="F45">
            <v>1814.43</v>
          </cell>
          <cell r="G45">
            <v>863.40629999999999</v>
          </cell>
          <cell r="J45">
            <v>2033</v>
          </cell>
          <cell r="K45">
            <v>0.49615347257308595</v>
          </cell>
          <cell r="L45">
            <v>0.19672517702488773</v>
          </cell>
          <cell r="M45">
            <v>0.14207387800236812</v>
          </cell>
          <cell r="N45">
            <v>6.6962808644293964E-2</v>
          </cell>
          <cell r="O45">
            <v>6.6459535430767547E-2</v>
          </cell>
          <cell r="P45">
            <v>3.1625128324596657E-2</v>
          </cell>
          <cell r="S45">
            <v>2033</v>
          </cell>
          <cell r="T45">
            <v>0.669558274942333</v>
          </cell>
          <cell r="U45">
            <v>1.0947285280200421</v>
          </cell>
          <cell r="V45">
            <v>1.7477851522364256</v>
          </cell>
          <cell r="W45">
            <v>1.2312671028969866</v>
          </cell>
          <cell r="X45">
            <v>1.1956143793039746</v>
          </cell>
          <cell r="Y45">
            <v>2.4582422081696942</v>
          </cell>
          <cell r="Z45">
            <v>1.0355302460553086</v>
          </cell>
        </row>
        <row r="46">
          <cell r="A46">
            <v>2034</v>
          </cell>
          <cell r="B46">
            <v>13608.906499999999</v>
          </cell>
          <cell r="C46">
            <v>5345.9764999999998</v>
          </cell>
          <cell r="D46">
            <v>3689.5277300000002</v>
          </cell>
          <cell r="E46">
            <v>1784.2479999999998</v>
          </cell>
          <cell r="F46">
            <v>1828.54</v>
          </cell>
          <cell r="G46">
            <v>852.78129999999999</v>
          </cell>
          <cell r="J46">
            <v>2034</v>
          </cell>
          <cell r="K46">
            <v>0.50198880578076177</v>
          </cell>
          <cell r="L46">
            <v>0.19719588483960976</v>
          </cell>
          <cell r="M46">
            <v>0.13609481548555757</v>
          </cell>
          <cell r="N46">
            <v>6.5815172051972917E-2</v>
          </cell>
          <cell r="O46">
            <v>6.7448961525479953E-2</v>
          </cell>
          <cell r="P46">
            <v>3.1456360316618061E-2</v>
          </cell>
          <cell r="S46">
            <v>2034</v>
          </cell>
          <cell r="T46">
            <v>0.6686147961439135</v>
          </cell>
          <cell r="U46">
            <v>1.0886066988441785</v>
          </cell>
          <cell r="V46">
            <v>1.7561227236810641</v>
          </cell>
          <cell r="W46">
            <v>1.2265049753251918</v>
          </cell>
          <cell r="X46">
            <v>1.1956143793039746</v>
          </cell>
          <cell r="Y46">
            <v>2.4492878914984453</v>
          </cell>
          <cell r="Z46">
            <v>1.0277163689906217</v>
          </cell>
        </row>
        <row r="47">
          <cell r="A47">
            <v>2035</v>
          </cell>
          <cell r="B47">
            <v>13667.820454000001</v>
          </cell>
          <cell r="C47">
            <v>5303.3685000000005</v>
          </cell>
          <cell r="D47">
            <v>3446.3662890000005</v>
          </cell>
          <cell r="E47">
            <v>1764.953</v>
          </cell>
          <cell r="F47">
            <v>1840.15</v>
          </cell>
          <cell r="G47">
            <v>851.12211000000002</v>
          </cell>
          <cell r="J47">
            <v>2035</v>
          </cell>
          <cell r="K47">
            <v>0.50859314448754944</v>
          </cell>
          <cell r="L47">
            <v>0.19734359774984053</v>
          </cell>
          <cell r="M47">
            <v>0.12824270510997429</v>
          </cell>
          <cell r="N47">
            <v>6.5675650273854108E-2</v>
          </cell>
          <cell r="O47">
            <v>6.8473805167294899E-2</v>
          </cell>
          <cell r="P47">
            <v>3.1671097211486532E-2</v>
          </cell>
          <cell r="S47">
            <v>2035</v>
          </cell>
          <cell r="T47">
            <v>0.66779541834138822</v>
          </cell>
          <cell r="U47">
            <v>1.0797189241156104</v>
          </cell>
          <cell r="V47">
            <v>1.7701271402049941</v>
          </cell>
          <cell r="W47">
            <v>1.2281288940717228</v>
          </cell>
          <cell r="X47">
            <v>1.1956143793039746</v>
          </cell>
          <cell r="Y47">
            <v>2.4303808667801308</v>
          </cell>
          <cell r="Z47">
            <v>1.0192169400753348</v>
          </cell>
        </row>
        <row r="48">
          <cell r="A48">
            <v>2036</v>
          </cell>
          <cell r="B48">
            <v>13726.82575</v>
          </cell>
          <cell r="C48">
            <v>5260.7484999999997</v>
          </cell>
          <cell r="D48">
            <v>3193.765234</v>
          </cell>
          <cell r="E48">
            <v>1726.634</v>
          </cell>
          <cell r="F48">
            <v>1841.02</v>
          </cell>
          <cell r="G48">
            <v>878.00085000000001</v>
          </cell>
          <cell r="J48">
            <v>2036</v>
          </cell>
          <cell r="K48">
            <v>0.51552291549753415</v>
          </cell>
          <cell r="L48">
            <v>0.19757199907773867</v>
          </cell>
          <cell r="M48">
            <v>0.11994463941136167</v>
          </cell>
          <cell r="N48">
            <v>6.4845246081539964E-2</v>
          </cell>
          <cell r="O48">
            <v>6.914111209499911E-2</v>
          </cell>
          <cell r="P48">
            <v>3.29740878368266E-2</v>
          </cell>
          <cell r="S48">
            <v>2036</v>
          </cell>
          <cell r="T48">
            <v>0.66708089930398251</v>
          </cell>
          <cell r="U48">
            <v>1.0712048289915799</v>
          </cell>
          <cell r="V48">
            <v>1.6903822859471593</v>
          </cell>
          <cell r="W48">
            <v>0.66550754766354281</v>
          </cell>
          <cell r="X48">
            <v>1.1956143793039746</v>
          </cell>
          <cell r="Y48">
            <v>2.4137156724288151</v>
          </cell>
          <cell r="Z48">
            <v>0.96369904443779131</v>
          </cell>
        </row>
        <row r="49">
          <cell r="A49">
            <v>2037</v>
          </cell>
          <cell r="B49">
            <v>13774.447750000001</v>
          </cell>
          <cell r="C49">
            <v>5216.2359999999999</v>
          </cell>
          <cell r="D49">
            <v>2933.3552</v>
          </cell>
          <cell r="E49">
            <v>1702.471</v>
          </cell>
          <cell r="F49">
            <v>1850.82</v>
          </cell>
          <cell r="G49">
            <v>925.62575000000004</v>
          </cell>
          <cell r="J49">
            <v>2037</v>
          </cell>
          <cell r="K49">
            <v>0.52170097569795948</v>
          </cell>
          <cell r="L49">
            <v>0.19756257819271345</v>
          </cell>
          <cell r="M49">
            <v>0.1110995008789868</v>
          </cell>
          <cell r="N49">
            <v>6.4480318769765607E-2</v>
          </cell>
          <cell r="O49">
            <v>7.0098970017966583E-2</v>
          </cell>
          <cell r="P49">
            <v>3.5057656442608054E-2</v>
          </cell>
          <cell r="S49">
            <v>2037</v>
          </cell>
          <cell r="T49">
            <v>0.66375879863479881</v>
          </cell>
          <cell r="U49">
            <v>1.0630869969966861</v>
          </cell>
          <cell r="V49">
            <v>1.7110568406286362</v>
          </cell>
          <cell r="W49">
            <v>0.67654963627064524</v>
          </cell>
          <cell r="X49">
            <v>1.1956143793039746</v>
          </cell>
          <cell r="Y49">
            <v>2.3965585489779144</v>
          </cell>
          <cell r="Z49">
            <v>0.95786058080795444</v>
          </cell>
        </row>
        <row r="50">
          <cell r="A50">
            <v>2038</v>
          </cell>
          <cell r="B50">
            <v>13786.3542456</v>
          </cell>
          <cell r="C50">
            <v>5176.0725000000002</v>
          </cell>
          <cell r="D50">
            <v>2633.51008</v>
          </cell>
          <cell r="E50">
            <v>1697.8510000000001</v>
          </cell>
          <cell r="F50">
            <v>1859.62</v>
          </cell>
          <cell r="G50">
            <v>973.40705000000003</v>
          </cell>
          <cell r="J50">
            <v>2038</v>
          </cell>
          <cell r="K50">
            <v>0.52767068283073282</v>
          </cell>
          <cell r="L50">
            <v>0.19811341430807042</v>
          </cell>
          <cell r="M50">
            <v>0.1007972113148569</v>
          </cell>
          <cell r="N50">
            <v>6.4984997523966609E-2</v>
          </cell>
          <cell r="O50">
            <v>7.117668222683779E-2</v>
          </cell>
          <cell r="P50">
            <v>3.7257011795535443E-2</v>
          </cell>
          <cell r="S50">
            <v>2038</v>
          </cell>
          <cell r="T50">
            <v>0.66316210542574938</v>
          </cell>
          <cell r="U50">
            <v>0.74604741628643367</v>
          </cell>
          <cell r="V50">
            <v>1.6394328185985843</v>
          </cell>
          <cell r="W50">
            <v>0.69550439160011035</v>
          </cell>
          <cell r="X50">
            <v>1.1956143793039746</v>
          </cell>
          <cell r="Y50">
            <v>2.3766070328850817</v>
          </cell>
          <cell r="Z50">
            <v>0.88182595029163424</v>
          </cell>
        </row>
        <row r="51">
          <cell r="A51">
            <v>2039</v>
          </cell>
          <cell r="B51">
            <v>13772.304</v>
          </cell>
          <cell r="C51">
            <v>5128.1050000000005</v>
          </cell>
          <cell r="D51">
            <v>2360.1129599999999</v>
          </cell>
          <cell r="E51">
            <v>1691.761</v>
          </cell>
          <cell r="F51">
            <v>1857.12</v>
          </cell>
          <cell r="G51">
            <v>1011.5984381</v>
          </cell>
          <cell r="J51">
            <v>2039</v>
          </cell>
          <cell r="K51">
            <v>0.5333760603495965</v>
          </cell>
          <cell r="L51">
            <v>0.19860209605880524</v>
          </cell>
          <cell r="M51">
            <v>9.1402843894879515E-2</v>
          </cell>
          <cell r="N51">
            <v>6.5518798977505413E-2</v>
          </cell>
          <cell r="O51">
            <v>7.1922849597020416E-2</v>
          </cell>
          <cell r="P51">
            <v>3.9177351122192998E-2</v>
          </cell>
          <cell r="S51">
            <v>2039</v>
          </cell>
          <cell r="T51">
            <v>0.65212951541459396</v>
          </cell>
          <cell r="U51">
            <v>0.7510880056870437</v>
          </cell>
          <cell r="V51">
            <v>1.6578429798832302</v>
          </cell>
          <cell r="W51">
            <v>0.70014201918979335</v>
          </cell>
          <cell r="X51">
            <v>1.1956143793039746</v>
          </cell>
          <cell r="Y51">
            <v>2.3645123646339306</v>
          </cell>
          <cell r="Z51">
            <v>0.87302927564783694</v>
          </cell>
        </row>
        <row r="52">
          <cell r="A52">
            <v>2040</v>
          </cell>
          <cell r="B52">
            <v>13725.3243</v>
          </cell>
          <cell r="C52">
            <v>5072.9517999999998</v>
          </cell>
          <cell r="D52">
            <v>2089.4150499999996</v>
          </cell>
          <cell r="E52">
            <v>1691.3109999999999</v>
          </cell>
          <cell r="F52">
            <v>1861.85</v>
          </cell>
          <cell r="G52">
            <v>1021.2501</v>
          </cell>
          <cell r="J52">
            <v>2040</v>
          </cell>
          <cell r="K52">
            <v>0.5390491391966663</v>
          </cell>
          <cell r="L52">
            <v>0.19923538717232195</v>
          </cell>
          <cell r="M52">
            <v>8.2059801248343486E-2</v>
          </cell>
          <cell r="N52">
            <v>6.6424640958308925E-2</v>
          </cell>
          <cell r="O52">
            <v>7.3122398995943069E-2</v>
          </cell>
          <cell r="P52">
            <v>4.0108632428416238E-2</v>
          </cell>
          <cell r="S52">
            <v>2040</v>
          </cell>
          <cell r="T52">
            <v>0.65088893834134087</v>
          </cell>
          <cell r="U52">
            <v>0.75751442874196384</v>
          </cell>
          <cell r="V52">
            <v>1.6733542194212601</v>
          </cell>
          <cell r="W52">
            <v>0.70340049821822848</v>
          </cell>
          <cell r="X52">
            <v>1.1956143793039746</v>
          </cell>
          <cell r="Y52">
            <v>2.3458570154310006</v>
          </cell>
          <cell r="Z52">
            <v>0.86733835108267987</v>
          </cell>
        </row>
        <row r="53">
          <cell r="A53">
            <v>2041</v>
          </cell>
          <cell r="B53">
            <v>13647.206499999998</v>
          </cell>
          <cell r="C53">
            <v>5035.0035000000007</v>
          </cell>
          <cell r="D53">
            <v>1884.5445500000001</v>
          </cell>
          <cell r="E53">
            <v>1694.4839999999999</v>
          </cell>
          <cell r="F53">
            <v>1855.11</v>
          </cell>
          <cell r="G53">
            <v>1026.5626</v>
          </cell>
          <cell r="J53">
            <v>2041</v>
          </cell>
          <cell r="K53">
            <v>0.54278545624976282</v>
          </cell>
          <cell r="L53">
            <v>0.20025539087187208</v>
          </cell>
          <cell r="M53">
            <v>7.4953315419881289E-2</v>
          </cell>
          <cell r="N53">
            <v>6.7394105236696103E-2</v>
          </cell>
          <cell r="O53">
            <v>7.3782625604990854E-2</v>
          </cell>
          <cell r="P53">
            <v>4.082910661679684E-2</v>
          </cell>
          <cell r="S53">
            <v>2041</v>
          </cell>
          <cell r="T53">
            <v>0.64956163609686957</v>
          </cell>
          <cell r="U53">
            <v>0.76499343174714673</v>
          </cell>
          <cell r="V53">
            <v>1.6654109886464803</v>
          </cell>
          <cell r="W53">
            <v>0.7135297183484105</v>
          </cell>
          <cell r="X53">
            <v>1.1956143793039746</v>
          </cell>
          <cell r="Y53">
            <v>2.1442137324054693</v>
          </cell>
          <cell r="Z53">
            <v>0.85444433896947181</v>
          </cell>
        </row>
        <row r="54">
          <cell r="A54">
            <v>2042</v>
          </cell>
          <cell r="B54">
            <v>13575.671999999999</v>
          </cell>
          <cell r="C54">
            <v>5025.435300000001</v>
          </cell>
          <cell r="D54">
            <v>1732.969505</v>
          </cell>
          <cell r="E54">
            <v>1701.721</v>
          </cell>
          <cell r="F54">
            <v>1845.2</v>
          </cell>
          <cell r="G54">
            <v>1033.75</v>
          </cell>
          <cell r="J54">
            <v>2042</v>
          </cell>
          <cell r="K54">
            <v>0.54488498564194066</v>
          </cell>
          <cell r="L54">
            <v>0.2017052445937853</v>
          </cell>
          <cell r="M54">
            <v>6.9555972172121283E-2</v>
          </cell>
          <cell r="N54">
            <v>6.8301754981380594E-2</v>
          </cell>
          <cell r="O54">
            <v>7.4060552988206324E-2</v>
          </cell>
          <cell r="P54">
            <v>4.1491489622565735E-2</v>
          </cell>
          <cell r="S54">
            <v>2042</v>
          </cell>
          <cell r="T54">
            <v>0.64831972788580183</v>
          </cell>
          <cell r="U54">
            <v>0.77208504298560554</v>
          </cell>
          <cell r="V54">
            <v>1.6223310515052214</v>
          </cell>
          <cell r="W54">
            <v>0.71926124529481705</v>
          </cell>
          <cell r="X54">
            <v>1.1956143793039746</v>
          </cell>
          <cell r="Y54">
            <v>2.1243218870221248</v>
          </cell>
          <cell r="Z54">
            <v>0.84765204850152276</v>
          </cell>
        </row>
        <row r="55">
          <cell r="A55">
            <v>2043</v>
          </cell>
          <cell r="B55">
            <v>13525.000000000002</v>
          </cell>
          <cell r="C55">
            <v>5015.2213000000002</v>
          </cell>
          <cell r="D55">
            <v>1606.2953999999997</v>
          </cell>
          <cell r="E55">
            <v>1708.6420000000001</v>
          </cell>
          <cell r="F55">
            <v>1830.57</v>
          </cell>
          <cell r="G55">
            <v>1041.5625</v>
          </cell>
          <cell r="J55">
            <v>2043</v>
          </cell>
          <cell r="K55">
            <v>0.54696650314855366</v>
          </cell>
          <cell r="L55">
            <v>0.20282129811291261</v>
          </cell>
          <cell r="M55">
            <v>6.4960427206033788E-2</v>
          </cell>
          <cell r="N55">
            <v>6.9099441025711708E-2</v>
          </cell>
          <cell r="O55">
            <v>7.4030349106739196E-2</v>
          </cell>
          <cell r="P55">
            <v>4.2121981400049191E-2</v>
          </cell>
          <cell r="S55">
            <v>2043</v>
          </cell>
          <cell r="T55">
            <v>0.64801668777976851</v>
          </cell>
          <cell r="U55">
            <v>0.77872677272978175</v>
          </cell>
          <cell r="V55">
            <v>1.4653317134211385</v>
          </cell>
          <cell r="W55">
            <v>0.73959527911079981</v>
          </cell>
          <cell r="X55">
            <v>1.1956143793039746</v>
          </cell>
          <cell r="Y55">
            <v>2.1042860081171249</v>
          </cell>
          <cell r="Z55">
            <v>0.83582843708254351</v>
          </cell>
        </row>
        <row r="56">
          <cell r="A56">
            <v>2044</v>
          </cell>
          <cell r="B56">
            <v>13457.15473</v>
          </cell>
          <cell r="C56">
            <v>5000.3833000000004</v>
          </cell>
          <cell r="D56">
            <v>1527.5010000000002</v>
          </cell>
          <cell r="E56">
            <v>1729.127</v>
          </cell>
          <cell r="F56">
            <v>1799.46</v>
          </cell>
          <cell r="G56">
            <v>1050.4688000000001</v>
          </cell>
          <cell r="J56">
            <v>2044</v>
          </cell>
          <cell r="K56">
            <v>0.54783841306315295</v>
          </cell>
          <cell r="L56">
            <v>0.20356472870691977</v>
          </cell>
          <cell r="M56">
            <v>6.2184298284603243E-2</v>
          </cell>
          <cell r="N56">
            <v>7.0392457445174264E-2</v>
          </cell>
          <cell r="O56">
            <v>7.3255701561709047E-2</v>
          </cell>
          <cell r="P56">
            <v>4.2764400938440777E-2</v>
          </cell>
          <cell r="S56">
            <v>2044</v>
          </cell>
          <cell r="T56">
            <v>0.64176629568326216</v>
          </cell>
          <cell r="U56">
            <v>0.78510286920065497</v>
          </cell>
          <cell r="V56">
            <v>1.3984674286161234</v>
          </cell>
          <cell r="W56">
            <v>0.55949475693370143</v>
          </cell>
          <cell r="X56">
            <v>1.1956143793039746</v>
          </cell>
          <cell r="Y56">
            <v>2.0904880308197114</v>
          </cell>
          <cell r="Z56">
            <v>0.81473444661117878</v>
          </cell>
        </row>
        <row r="57">
          <cell r="A57">
            <v>2045</v>
          </cell>
          <cell r="B57">
            <v>13388.95852</v>
          </cell>
          <cell r="C57">
            <v>4981.6797500000002</v>
          </cell>
          <cell r="D57">
            <v>1442.0942500000001</v>
          </cell>
          <cell r="E57">
            <v>1762.0650000000001</v>
          </cell>
          <cell r="F57">
            <v>1786.11</v>
          </cell>
          <cell r="G57">
            <v>1055.1563000000001</v>
          </cell>
          <cell r="J57">
            <v>2045</v>
          </cell>
          <cell r="K57">
            <v>0.54836678912317827</v>
          </cell>
          <cell r="L57">
            <v>0.20403287715521712</v>
          </cell>
          <cell r="M57">
            <v>5.9063338817894703E-2</v>
          </cell>
          <cell r="N57">
            <v>7.21682664736744E-2</v>
          </cell>
          <cell r="O57">
            <v>7.3153068945410391E-2</v>
          </cell>
          <cell r="P57">
            <v>4.3215659484625329E-2</v>
          </cell>
          <cell r="S57">
            <v>2045</v>
          </cell>
          <cell r="T57">
            <v>0.64184184900314789</v>
          </cell>
          <cell r="U57">
            <v>0.7906608018062149</v>
          </cell>
          <cell r="V57">
            <v>1.2442313514271823</v>
          </cell>
          <cell r="W57">
            <v>0.56506940647562764</v>
          </cell>
          <cell r="X57">
            <v>1.1956143793039746</v>
          </cell>
          <cell r="Y57">
            <v>2.0744755558270729</v>
          </cell>
          <cell r="Z57">
            <v>0.80466677984010715</v>
          </cell>
        </row>
        <row r="58">
          <cell r="A58">
            <v>2046</v>
          </cell>
          <cell r="B58">
            <v>13308.23</v>
          </cell>
          <cell r="C58">
            <v>4915.5040500000005</v>
          </cell>
          <cell r="D58">
            <v>1353.2825499999999</v>
          </cell>
          <cell r="E58">
            <v>1783.088</v>
          </cell>
          <cell r="F58">
            <v>1773.74</v>
          </cell>
          <cell r="G58">
            <v>1055.0005000000001</v>
          </cell>
          <cell r="J58">
            <v>2046</v>
          </cell>
          <cell r="K58">
            <v>0.55018046314249214</v>
          </cell>
          <cell r="L58">
            <v>0.20321367265277171</v>
          </cell>
          <cell r="M58">
            <v>5.5946554885334315E-2</v>
          </cell>
          <cell r="N58">
            <v>7.3715301107947481E-2</v>
          </cell>
          <cell r="O58">
            <v>7.3328841979313844E-2</v>
          </cell>
          <cell r="P58">
            <v>4.3615166232140623E-2</v>
          </cell>
          <cell r="S58">
            <v>2046</v>
          </cell>
          <cell r="T58">
            <v>0.64160373628253131</v>
          </cell>
          <cell r="U58">
            <v>0.79766660372272791</v>
          </cell>
          <cell r="V58">
            <v>1.1721010104281968</v>
          </cell>
          <cell r="W58">
            <v>0.57115423733426463</v>
          </cell>
          <cell r="X58">
            <v>1.1956143793039746</v>
          </cell>
          <cell r="Y58">
            <v>2.0525146903800691</v>
          </cell>
          <cell r="Z58">
            <v>0.79996620827510134</v>
          </cell>
        </row>
        <row r="59">
          <cell r="A59">
            <v>2047</v>
          </cell>
          <cell r="B59">
            <v>13158.866</v>
          </cell>
          <cell r="C59">
            <v>4849.8645500000002</v>
          </cell>
          <cell r="D59">
            <v>1262.4541300000001</v>
          </cell>
          <cell r="E59">
            <v>1804.65</v>
          </cell>
          <cell r="F59">
            <v>1772.37</v>
          </cell>
          <cell r="G59">
            <v>1020.001</v>
          </cell>
          <cell r="J59">
            <v>2047</v>
          </cell>
          <cell r="K59">
            <v>0.5513135832839865</v>
          </cell>
          <cell r="L59">
            <v>0.20319351253386719</v>
          </cell>
          <cell r="M59">
            <v>5.2892712042357432E-2</v>
          </cell>
          <cell r="N59">
            <v>7.5608951263235483E-2</v>
          </cell>
          <cell r="O59">
            <v>7.425652450637002E-2</v>
          </cell>
          <cell r="P59">
            <v>4.2734716370183383E-2</v>
          </cell>
          <cell r="S59">
            <v>2047</v>
          </cell>
          <cell r="T59">
            <v>0.64060558986619642</v>
          </cell>
          <cell r="U59">
            <v>0.80400666450296254</v>
          </cell>
          <cell r="V59">
            <v>1.1084906894927591</v>
          </cell>
          <cell r="W59">
            <v>0.57707494631473533</v>
          </cell>
          <cell r="X59">
            <v>1.1956143793039746</v>
          </cell>
          <cell r="Y59">
            <v>2.0250241360109658</v>
          </cell>
          <cell r="Z59">
            <v>0.79412761236615803</v>
          </cell>
        </row>
        <row r="60">
          <cell r="A60">
            <v>2048</v>
          </cell>
          <cell r="B60">
            <v>12969.909</v>
          </cell>
          <cell r="C60">
            <v>4788.1478129999996</v>
          </cell>
          <cell r="D60">
            <v>1182.40705</v>
          </cell>
          <cell r="E60">
            <v>1845.3440000000001</v>
          </cell>
          <cell r="F60">
            <v>1787.77</v>
          </cell>
          <cell r="G60">
            <v>950.15629999999999</v>
          </cell>
          <cell r="J60">
            <v>2048</v>
          </cell>
          <cell r="K60">
            <v>0.55135417319925772</v>
          </cell>
          <cell r="L60">
            <v>0.20354539716450201</v>
          </cell>
          <cell r="M60">
            <v>5.026442833467247E-2</v>
          </cell>
          <cell r="N60">
            <v>7.8446048880390085E-2</v>
          </cell>
          <cell r="O60">
            <v>7.5998563306838712E-2</v>
          </cell>
          <cell r="P60">
            <v>4.0391389114338885E-2</v>
          </cell>
          <cell r="S60">
            <v>2048</v>
          </cell>
          <cell r="T60">
            <v>0.63831629658667965</v>
          </cell>
          <cell r="U60">
            <v>0.80921705308591252</v>
          </cell>
          <cell r="V60">
            <v>1.046370411991614</v>
          </cell>
          <cell r="W60">
            <v>0.58162846461904683</v>
          </cell>
          <cell r="X60">
            <v>1.1956143793039746</v>
          </cell>
          <cell r="Y60">
            <v>1.985892654202472</v>
          </cell>
          <cell r="Z60">
            <v>0.78595036398892626</v>
          </cell>
        </row>
        <row r="61">
          <cell r="A61">
            <v>2049</v>
          </cell>
          <cell r="B61">
            <v>12718.835200000001</v>
          </cell>
          <cell r="C61">
            <v>4698.9255000000003</v>
          </cell>
          <cell r="D61">
            <v>1104.1726300000003</v>
          </cell>
          <cell r="E61">
            <v>1875.3530000000001</v>
          </cell>
          <cell r="F61">
            <v>1805.77</v>
          </cell>
          <cell r="G61">
            <v>875.9375</v>
          </cell>
          <cell r="J61">
            <v>2049</v>
          </cell>
          <cell r="K61">
            <v>0.55110007367249247</v>
          </cell>
          <cell r="L61">
            <v>0.2036018352711696</v>
          </cell>
          <cell r="M61">
            <v>4.7843187538128482E-2</v>
          </cell>
          <cell r="N61">
            <v>8.1258005171883169E-2</v>
          </cell>
          <cell r="O61">
            <v>7.8243012381792376E-2</v>
          </cell>
          <cell r="P61">
            <v>3.7953885964533828E-2</v>
          </cell>
          <cell r="S61">
            <v>2049</v>
          </cell>
          <cell r="T61">
            <v>0.63884884072367676</v>
          </cell>
          <cell r="U61">
            <v>0.81315215905828853</v>
          </cell>
          <cell r="V61">
            <v>0.98873004071225068</v>
          </cell>
          <cell r="W61">
            <v>0.58668958280137118</v>
          </cell>
          <cell r="X61">
            <v>1.1956143793039746</v>
          </cell>
          <cell r="Y61">
            <v>1.9461977268583528</v>
          </cell>
          <cell r="Z61">
            <v>0.78002037431667437</v>
          </cell>
        </row>
        <row r="62">
          <cell r="A62">
            <v>2050</v>
          </cell>
          <cell r="B62">
            <v>12452.5802</v>
          </cell>
          <cell r="C62">
            <v>4607.8720000000003</v>
          </cell>
          <cell r="D62">
            <v>1048.37555</v>
          </cell>
          <cell r="E62">
            <v>1912.7940000000001</v>
          </cell>
          <cell r="F62">
            <v>1826.08</v>
          </cell>
          <cell r="G62">
            <v>804.68799999999999</v>
          </cell>
          <cell r="J62">
            <v>2050</v>
          </cell>
          <cell r="K62">
            <v>0.5497247900743012</v>
          </cell>
          <cell r="L62">
            <v>0.20341659537268031</v>
          </cell>
          <cell r="M62">
            <v>4.6281013242763937E-2</v>
          </cell>
          <cell r="N62">
            <v>8.4441157030683708E-2</v>
          </cell>
          <cell r="O62">
            <v>8.0613128246215179E-2</v>
          </cell>
          <cell r="P62">
            <v>3.5523316033355817E-2</v>
          </cell>
          <cell r="S62">
            <v>2050</v>
          </cell>
          <cell r="T62">
            <v>0.63942959691022971</v>
          </cell>
          <cell r="U62">
            <v>0.78120994421154255</v>
          </cell>
          <cell r="V62">
            <v>0.93134809593225121</v>
          </cell>
          <cell r="W62">
            <v>0.59152508504396073</v>
          </cell>
          <cell r="X62">
            <v>1.1956143793039746</v>
          </cell>
          <cell r="Y62">
            <v>1.8955209633168573</v>
          </cell>
          <cell r="Z62">
            <v>0.76719156972641978</v>
          </cell>
        </row>
      </sheetData>
      <sheetData sheetId="2">
        <row r="16">
          <cell r="K16" t="str">
            <v>RLA</v>
          </cell>
          <cell r="L16" t="str">
            <v>RAS</v>
          </cell>
          <cell r="M16" t="str">
            <v>RoW</v>
          </cell>
          <cell r="N16" t="str">
            <v>RNA</v>
          </cell>
          <cell r="O16" t="str">
            <v>AU</v>
          </cell>
          <cell r="P16" t="str">
            <v>RER</v>
          </cell>
          <cell r="AD16" t="str">
            <v>RLA</v>
          </cell>
          <cell r="AE16" t="str">
            <v>RAS</v>
          </cell>
          <cell r="AF16" t="str">
            <v>RoW</v>
          </cell>
          <cell r="AG16" t="str">
            <v>RNA</v>
          </cell>
          <cell r="AH16" t="str">
            <v>AU</v>
          </cell>
          <cell r="AI16" t="str">
            <v>RER</v>
          </cell>
        </row>
        <row r="17">
          <cell r="B17" t="str">
            <v>RLA</v>
          </cell>
          <cell r="C17" t="str">
            <v>RAS</v>
          </cell>
          <cell r="D17" t="str">
            <v>RoW</v>
          </cell>
          <cell r="E17" t="str">
            <v>RNA</v>
          </cell>
          <cell r="F17" t="str">
            <v>AU</v>
          </cell>
          <cell r="G17" t="str">
            <v>RER</v>
          </cell>
          <cell r="H17" t="str">
            <v>Global average weighed by production shares</v>
          </cell>
        </row>
        <row r="18">
          <cell r="A18">
            <v>1994</v>
          </cell>
          <cell r="B18">
            <v>150.71661580026998</v>
          </cell>
          <cell r="C18">
            <v>155.21308429550726</v>
          </cell>
          <cell r="D18">
            <v>199.35982155924759</v>
          </cell>
          <cell r="E18">
            <v>237.57343211349189</v>
          </cell>
          <cell r="F18">
            <v>113.59058982167427</v>
          </cell>
          <cell r="G18">
            <v>132.20149816609566</v>
          </cell>
          <cell r="H18">
            <v>160.85904894116578</v>
          </cell>
          <cell r="J18">
            <v>1994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A19">
            <v>1995</v>
          </cell>
          <cell r="J19">
            <v>1995</v>
          </cell>
        </row>
        <row r="20">
          <cell r="A20">
            <v>1996</v>
          </cell>
          <cell r="J20">
            <v>1996</v>
          </cell>
        </row>
        <row r="21">
          <cell r="A21">
            <v>1997</v>
          </cell>
          <cell r="J21">
            <v>1997</v>
          </cell>
        </row>
        <row r="22">
          <cell r="A22">
            <v>1998</v>
          </cell>
          <cell r="J22">
            <v>1998</v>
          </cell>
        </row>
        <row r="23">
          <cell r="A23">
            <v>1999</v>
          </cell>
          <cell r="J23">
            <v>1999</v>
          </cell>
        </row>
        <row r="24">
          <cell r="A24">
            <v>2000</v>
          </cell>
          <cell r="J24">
            <v>2000</v>
          </cell>
        </row>
        <row r="25">
          <cell r="A25">
            <v>2001</v>
          </cell>
          <cell r="J25">
            <v>2001</v>
          </cell>
        </row>
        <row r="26">
          <cell r="A26">
            <v>2002</v>
          </cell>
          <cell r="J26">
            <v>2002</v>
          </cell>
        </row>
        <row r="27">
          <cell r="A27">
            <v>2003</v>
          </cell>
          <cell r="J27">
            <v>2003</v>
          </cell>
        </row>
        <row r="28">
          <cell r="A28">
            <v>2004</v>
          </cell>
          <cell r="J28">
            <v>2004</v>
          </cell>
        </row>
        <row r="29">
          <cell r="A29">
            <v>2005</v>
          </cell>
          <cell r="J29">
            <v>2005</v>
          </cell>
        </row>
        <row r="30">
          <cell r="A30">
            <v>2006</v>
          </cell>
          <cell r="J30">
            <v>2006</v>
          </cell>
        </row>
        <row r="31">
          <cell r="A31">
            <v>2007</v>
          </cell>
          <cell r="J31">
            <v>2007</v>
          </cell>
        </row>
        <row r="32">
          <cell r="A32">
            <v>2008</v>
          </cell>
          <cell r="J32">
            <v>2008</v>
          </cell>
        </row>
        <row r="33">
          <cell r="A33">
            <v>2009</v>
          </cell>
          <cell r="J33">
            <v>2009</v>
          </cell>
        </row>
        <row r="34">
          <cell r="A34">
            <v>2010</v>
          </cell>
          <cell r="B34">
            <v>216.73864660531805</v>
          </cell>
          <cell r="C34">
            <v>172.84874532813572</v>
          </cell>
          <cell r="D34">
            <v>102.13421394960332</v>
          </cell>
          <cell r="E34">
            <v>151.01077455875264</v>
          </cell>
          <cell r="F34">
            <v>117.93062789138692</v>
          </cell>
          <cell r="G34">
            <v>123.02641771334777</v>
          </cell>
          <cell r="H34">
            <v>166.475141784046</v>
          </cell>
          <cell r="J34">
            <v>2010</v>
          </cell>
          <cell r="K34">
            <v>43.805409545912724</v>
          </cell>
          <cell r="L34">
            <v>11.362225750924621</v>
          </cell>
          <cell r="M34">
            <v>-48.768907821654459</v>
          </cell>
          <cell r="N34">
            <v>-36.436169139227303</v>
          </cell>
          <cell r="O34">
            <v>3.820772545090283</v>
          </cell>
          <cell r="P34">
            <v>-6.9402242637375267</v>
          </cell>
          <cell r="Q34">
            <v>3.4913129723490455</v>
          </cell>
          <cell r="AC34">
            <v>2010</v>
          </cell>
          <cell r="AD34">
            <v>0.69538413273718347</v>
          </cell>
          <cell r="AE34">
            <v>0.89797055802083514</v>
          </cell>
          <cell r="AF34">
            <v>1.9519396473508757</v>
          </cell>
          <cell r="AG34">
            <v>1.5732217307518079</v>
          </cell>
          <cell r="AH34">
            <v>0.96319838071489128</v>
          </cell>
          <cell r="AI34">
            <v>1.0745781322685171</v>
          </cell>
          <cell r="AJ34">
            <v>0.96626467601892485</v>
          </cell>
        </row>
        <row r="35">
          <cell r="A35">
            <v>2011</v>
          </cell>
          <cell r="B35">
            <v>217.00795645630464</v>
          </cell>
          <cell r="C35">
            <v>172.14434015003465</v>
          </cell>
          <cell r="D35">
            <v>103.07842815021182</v>
          </cell>
          <cell r="E35">
            <v>151.60229595489912</v>
          </cell>
          <cell r="F35">
            <v>117.93062789138692</v>
          </cell>
          <cell r="G35">
            <v>121.65591250981947</v>
          </cell>
          <cell r="H35">
            <v>166.11427544667799</v>
          </cell>
          <cell r="J35">
            <v>2011</v>
          </cell>
          <cell r="K35">
            <v>43.984095784026962</v>
          </cell>
          <cell r="L35">
            <v>10.908394695831374</v>
          </cell>
          <cell r="M35">
            <v>-48.295284704807976</v>
          </cell>
          <cell r="N35">
            <v>-36.187184481774565</v>
          </cell>
          <cell r="O35">
            <v>3.820772545090283</v>
          </cell>
          <cell r="P35">
            <v>-7.9769032897243717</v>
          </cell>
          <cell r="Q35">
            <v>3.2669759892925341</v>
          </cell>
          <cell r="AC35">
            <v>2011</v>
          </cell>
          <cell r="AD35">
            <v>0.69452115148882732</v>
          </cell>
          <cell r="AE35">
            <v>0.9016450041879347</v>
          </cell>
          <cell r="AF35">
            <v>1.9340595810088312</v>
          </cell>
          <cell r="AG35">
            <v>1.5670833387917074</v>
          </cell>
          <cell r="AH35">
            <v>0.96319838071489128</v>
          </cell>
          <cell r="AI35">
            <v>1.0866837084915622</v>
          </cell>
          <cell r="AJ35">
            <v>0.96836378757105002</v>
          </cell>
        </row>
        <row r="36">
          <cell r="A36">
            <v>2012</v>
          </cell>
          <cell r="B36">
            <v>216.61678069975028</v>
          </cell>
          <cell r="C36">
            <v>172.18764791199206</v>
          </cell>
          <cell r="D36">
            <v>104.23277655995919</v>
          </cell>
          <cell r="E36">
            <v>152.27211950584291</v>
          </cell>
          <cell r="F36">
            <v>117.93062789138692</v>
          </cell>
          <cell r="G36">
            <v>118.11978821745558</v>
          </cell>
          <cell r="H36">
            <v>165.47913362451024</v>
          </cell>
          <cell r="J36">
            <v>2012</v>
          </cell>
          <cell r="K36">
            <v>43.724551901305539</v>
          </cell>
          <cell r="L36">
            <v>10.936296829310635</v>
          </cell>
          <cell r="M36">
            <v>-47.716257094972207</v>
          </cell>
          <cell r="N36">
            <v>-35.905240686550947</v>
          </cell>
          <cell r="O36">
            <v>3.820772545090283</v>
          </cell>
          <cell r="P36">
            <v>-10.651702245422413</v>
          </cell>
          <cell r="Q36">
            <v>2.8721322883329088</v>
          </cell>
          <cell r="AC36">
            <v>2012</v>
          </cell>
          <cell r="AD36">
            <v>0.69577534719794554</v>
          </cell>
          <cell r="AE36">
            <v>0.90141822701962471</v>
          </cell>
          <cell r="AF36">
            <v>1.9126404202095415</v>
          </cell>
          <cell r="AG36">
            <v>1.5601899604764866</v>
          </cell>
          <cell r="AH36">
            <v>0.96319838071489128</v>
          </cell>
          <cell r="AI36">
            <v>1.1192155028479733</v>
          </cell>
          <cell r="AJ36">
            <v>0.97208056035736845</v>
          </cell>
        </row>
        <row r="37">
          <cell r="A37">
            <v>2013</v>
          </cell>
          <cell r="B37">
            <v>216.28864193389489</v>
          </cell>
          <cell r="C37">
            <v>171.72194653156191</v>
          </cell>
          <cell r="D37">
            <v>105.02795740722898</v>
          </cell>
          <cell r="E37">
            <v>153.06858670825235</v>
          </cell>
          <cell r="F37">
            <v>117.93062789138692</v>
          </cell>
          <cell r="G37">
            <v>114.97996077583865</v>
          </cell>
          <cell r="H37">
            <v>164.72682505592351</v>
          </cell>
          <cell r="J37">
            <v>2013</v>
          </cell>
          <cell r="K37">
            <v>43.506832863419071</v>
          </cell>
          <cell r="L37">
            <v>10.636256802051394</v>
          </cell>
          <cell r="M37">
            <v>-47.317389940572447</v>
          </cell>
          <cell r="N37">
            <v>-35.569989730531184</v>
          </cell>
          <cell r="O37">
            <v>3.820772545090283</v>
          </cell>
          <cell r="P37">
            <v>-13.02673390933904</v>
          </cell>
          <cell r="Q37">
            <v>2.4044504429293072</v>
          </cell>
          <cell r="AC37">
            <v>2013</v>
          </cell>
          <cell r="AD37">
            <v>0.69683093135484231</v>
          </cell>
          <cell r="AE37">
            <v>0.9038628284299095</v>
          </cell>
          <cell r="AF37">
            <v>1.8981595613276754</v>
          </cell>
          <cell r="AG37">
            <v>1.5520717687575254</v>
          </cell>
          <cell r="AH37">
            <v>0.96319838071489128</v>
          </cell>
          <cell r="AI37">
            <v>1.1497785985840749</v>
          </cell>
          <cell r="AJ37">
            <v>0.97652005911335527</v>
          </cell>
        </row>
        <row r="38">
          <cell r="A38">
            <v>2014</v>
          </cell>
          <cell r="B38">
            <v>215.88403246942985</v>
          </cell>
          <cell r="C38">
            <v>171.2326781718738</v>
          </cell>
          <cell r="D38">
            <v>105.92591786880239</v>
          </cell>
          <cell r="E38">
            <v>153.7637389239805</v>
          </cell>
          <cell r="F38">
            <v>117.93062789138692</v>
          </cell>
          <cell r="G38">
            <v>113.08030351371198</v>
          </cell>
          <cell r="H38">
            <v>163.8699875382454</v>
          </cell>
          <cell r="J38">
            <v>2014</v>
          </cell>
          <cell r="K38">
            <v>43.238375757799588</v>
          </cell>
          <cell r="L38">
            <v>10.321033145547924</v>
          </cell>
          <cell r="M38">
            <v>-46.866967957571958</v>
          </cell>
          <cell r="N38">
            <v>-35.277384530722458</v>
          </cell>
          <cell r="O38">
            <v>3.820772545090283</v>
          </cell>
          <cell r="P38">
            <v>-14.463674706893368</v>
          </cell>
          <cell r="Q38">
            <v>1.871786894737185</v>
          </cell>
          <cell r="AC38">
            <v>2014</v>
          </cell>
          <cell r="AD38">
            <v>0.69813693063016191</v>
          </cell>
          <cell r="AE38">
            <v>0.90644546328775533</v>
          </cell>
          <cell r="AF38">
            <v>1.8820683886465865</v>
          </cell>
          <cell r="AG38">
            <v>1.5450549900516286</v>
          </cell>
          <cell r="AH38">
            <v>0.96319838071489128</v>
          </cell>
          <cell r="AI38">
            <v>1.1690939452604587</v>
          </cell>
          <cell r="AJ38">
            <v>0.98162605219960175</v>
          </cell>
        </row>
        <row r="39">
          <cell r="A39">
            <v>2015</v>
          </cell>
          <cell r="B39">
            <v>215.21597344950408</v>
          </cell>
          <cell r="C39">
            <v>170.61110632983014</v>
          </cell>
          <cell r="D39">
            <v>106.7194867034369</v>
          </cell>
          <cell r="E39">
            <v>154.41679255826111</v>
          </cell>
          <cell r="F39">
            <v>117.93062789138692</v>
          </cell>
          <cell r="G39">
            <v>111.40587908573261</v>
          </cell>
          <cell r="H39">
            <v>163.24695584307497</v>
          </cell>
          <cell r="J39">
            <v>2015</v>
          </cell>
          <cell r="K39">
            <v>42.795120701694103</v>
          </cell>
          <cell r="L39">
            <v>9.9205695861354535</v>
          </cell>
          <cell r="M39">
            <v>-46.468909397713809</v>
          </cell>
          <cell r="N39">
            <v>-35.002499570535221</v>
          </cell>
          <cell r="O39">
            <v>3.820772545090283</v>
          </cell>
          <cell r="P39">
            <v>-15.730244640825326</v>
          </cell>
          <cell r="Q39">
            <v>1.4844716027026663</v>
          </cell>
          <cell r="AC39">
            <v>2015</v>
          </cell>
          <cell r="AD39">
            <v>0.7003040405624561</v>
          </cell>
          <cell r="AE39">
            <v>0.90974783315363428</v>
          </cell>
          <cell r="AF39">
            <v>1.8680732799366735</v>
          </cell>
          <cell r="AG39">
            <v>1.5385207021694614</v>
          </cell>
          <cell r="AH39">
            <v>0.96319838071489128</v>
          </cell>
          <cell r="AI39">
            <v>1.1866653649791656</v>
          </cell>
          <cell r="AJ39">
            <v>0.985372426152898</v>
          </cell>
        </row>
        <row r="40">
          <cell r="A40">
            <v>2016</v>
          </cell>
          <cell r="B40">
            <v>214.60957274309354</v>
          </cell>
          <cell r="C40">
            <v>170.19527944157269</v>
          </cell>
          <cell r="D40">
            <v>116.63604006055945</v>
          </cell>
          <cell r="E40">
            <v>154.92091390488679</v>
          </cell>
          <cell r="F40">
            <v>117.93062789138692</v>
          </cell>
          <cell r="G40">
            <v>110.31388279852665</v>
          </cell>
          <cell r="H40">
            <v>166.26461522081638</v>
          </cell>
          <cell r="J40">
            <v>2016</v>
          </cell>
          <cell r="K40">
            <v>42.392775742453409</v>
          </cell>
          <cell r="L40">
            <v>9.652662476277527</v>
          </cell>
          <cell r="M40">
            <v>-41.494710845787715</v>
          </cell>
          <cell r="N40">
            <v>-34.790303559331051</v>
          </cell>
          <cell r="O40">
            <v>3.820772545090283</v>
          </cell>
          <cell r="P40">
            <v>-16.556253651581006</v>
          </cell>
          <cell r="Q40">
            <v>3.3604365531389448</v>
          </cell>
          <cell r="AC40">
            <v>2016</v>
          </cell>
          <cell r="AD40">
            <v>0.70228281932554315</v>
          </cell>
          <cell r="AE40">
            <v>0.91197055996368726</v>
          </cell>
          <cell r="AF40">
            <v>1.7092471714209134</v>
          </cell>
          <cell r="AG40">
            <v>1.5335142694765496</v>
          </cell>
          <cell r="AH40">
            <v>0.96319838071489128</v>
          </cell>
          <cell r="AI40">
            <v>1.1984121564059509</v>
          </cell>
          <cell r="AJ40">
            <v>0.96748817376161822</v>
          </cell>
        </row>
        <row r="41">
          <cell r="A41">
            <v>2017</v>
          </cell>
          <cell r="B41">
            <v>213.98333694721197</v>
          </cell>
          <cell r="C41">
            <v>169.72928533537947</v>
          </cell>
          <cell r="D41">
            <v>116.22970457082528</v>
          </cell>
          <cell r="E41">
            <v>155.45349877345183</v>
          </cell>
          <cell r="F41">
            <v>117.93062789138692</v>
          </cell>
          <cell r="G41">
            <v>109.5543444439174</v>
          </cell>
          <cell r="H41">
            <v>165.53331453242487</v>
          </cell>
          <cell r="J41">
            <v>2017</v>
          </cell>
          <cell r="K41">
            <v>41.977270263806346</v>
          </cell>
          <cell r="L41">
            <v>9.3524338529573274</v>
          </cell>
          <cell r="M41">
            <v>-41.698530996987749</v>
          </cell>
          <cell r="N41">
            <v>-34.566126611670242</v>
          </cell>
          <cell r="O41">
            <v>3.820772545090283</v>
          </cell>
          <cell r="P41">
            <v>-17.130784473958659</v>
          </cell>
          <cell r="Q41">
            <v>2.9058145140275569</v>
          </cell>
          <cell r="AC41">
            <v>2017</v>
          </cell>
          <cell r="AD41">
            <v>0.70433809450055729</v>
          </cell>
          <cell r="AE41">
            <v>0.91447438778058443</v>
          </cell>
          <cell r="AF41">
            <v>1.7152226472172307</v>
          </cell>
          <cell r="AG41">
            <v>1.5282604379314517</v>
          </cell>
          <cell r="AH41">
            <v>0.96319838071489128</v>
          </cell>
          <cell r="AI41">
            <v>1.2067207269335785</v>
          </cell>
          <cell r="AJ41">
            <v>0.9717623875021032</v>
          </cell>
        </row>
        <row r="42">
          <cell r="A42">
            <v>2018</v>
          </cell>
          <cell r="B42">
            <v>213.57930258453845</v>
          </cell>
          <cell r="C42">
            <v>169.26253993819361</v>
          </cell>
          <cell r="D42">
            <v>115.73300637203064</v>
          </cell>
          <cell r="E42">
            <v>156.2198216935345</v>
          </cell>
          <cell r="F42">
            <v>117.93062789138692</v>
          </cell>
          <cell r="G42">
            <v>109.29401159637565</v>
          </cell>
          <cell r="H42">
            <v>164.959499562415</v>
          </cell>
          <cell r="J42">
            <v>2018</v>
          </cell>
          <cell r="K42">
            <v>41.709194736414638</v>
          </cell>
          <cell r="L42">
            <v>9.051721191196652</v>
          </cell>
          <cell r="M42">
            <v>-41.947677587765071</v>
          </cell>
          <cell r="N42">
            <v>-34.24356406195021</v>
          </cell>
          <cell r="O42">
            <v>3.820772545090283</v>
          </cell>
          <cell r="P42">
            <v>-17.327705727615463</v>
          </cell>
          <cell r="Q42">
            <v>2.5490954026148467</v>
          </cell>
          <cell r="AC42">
            <v>2018</v>
          </cell>
          <cell r="AD42">
            <v>0.70567051196645647</v>
          </cell>
          <cell r="AE42">
            <v>0.91699607220938228</v>
          </cell>
          <cell r="AF42">
            <v>1.7225839698520711</v>
          </cell>
          <cell r="AG42">
            <v>1.520763687591153</v>
          </cell>
          <cell r="AH42">
            <v>0.96319838071489128</v>
          </cell>
          <cell r="AI42">
            <v>1.2095950751109557</v>
          </cell>
          <cell r="AJ42">
            <v>0.97514268270620108</v>
          </cell>
        </row>
        <row r="43">
          <cell r="A43">
            <v>2019</v>
          </cell>
          <cell r="B43">
            <v>217.13739863328277</v>
          </cell>
          <cell r="C43">
            <v>168.98904139412565</v>
          </cell>
          <cell r="D43">
            <v>115.02929747203125</v>
          </cell>
          <cell r="E43">
            <v>156.8713994457905</v>
          </cell>
          <cell r="F43">
            <v>117.93062789138692</v>
          </cell>
          <cell r="G43">
            <v>108.74365607600171</v>
          </cell>
          <cell r="H43">
            <v>165.01958527707762</v>
          </cell>
          <cell r="J43">
            <v>2019</v>
          </cell>
          <cell r="K43">
            <v>44.069980260858415</v>
          </cell>
          <cell r="L43">
            <v>8.8755127579261348</v>
          </cell>
          <cell r="M43">
            <v>-42.30066190250588</v>
          </cell>
          <cell r="N43">
            <v>-33.969300333695976</v>
          </cell>
          <cell r="O43">
            <v>3.820772545090283</v>
          </cell>
          <cell r="P43">
            <v>-17.744006244635685</v>
          </cell>
          <cell r="Q43">
            <v>2.586448423820757</v>
          </cell>
          <cell r="AC43">
            <v>2019</v>
          </cell>
          <cell r="AD43">
            <v>0.69410712640437866</v>
          </cell>
          <cell r="AE43">
            <v>0.91848017489791345</v>
          </cell>
          <cell r="AF43">
            <v>1.7331221344520586</v>
          </cell>
          <cell r="AG43">
            <v>1.5144470754567938</v>
          </cell>
          <cell r="AH43">
            <v>0.96319838071489128</v>
          </cell>
          <cell r="AI43">
            <v>1.2157168789110704</v>
          </cell>
          <cell r="AJ43">
            <v>0.97478762094253191</v>
          </cell>
        </row>
        <row r="44">
          <cell r="A44">
            <v>2020</v>
          </cell>
          <cell r="B44">
            <v>220.18876118724978</v>
          </cell>
          <cell r="C44">
            <v>168.96241661110403</v>
          </cell>
          <cell r="D44">
            <v>114.34239960791216</v>
          </cell>
          <cell r="E44">
            <v>157.64861416009902</v>
          </cell>
          <cell r="F44">
            <v>117.93062789138692</v>
          </cell>
          <cell r="G44">
            <v>108.270205775522</v>
          </cell>
          <cell r="H44">
            <v>164.87905855335299</v>
          </cell>
          <cell r="J44">
            <v>2020</v>
          </cell>
          <cell r="K44">
            <v>46.094549707143408</v>
          </cell>
          <cell r="L44">
            <v>8.8583590603867393</v>
          </cell>
          <cell r="M44">
            <v>-42.645213707752632</v>
          </cell>
          <cell r="N44">
            <v>-33.642153182857484</v>
          </cell>
          <cell r="O44">
            <v>3.820772545090283</v>
          </cell>
          <cell r="P44">
            <v>-18.102134032177759</v>
          </cell>
          <cell r="Q44">
            <v>2.499088263077776</v>
          </cell>
          <cell r="AC44">
            <v>2020</v>
          </cell>
          <cell r="AD44">
            <v>0.68448823176810425</v>
          </cell>
          <cell r="AE44">
            <v>0.91862490729377277</v>
          </cell>
          <cell r="AF44">
            <v>1.7435336519337179</v>
          </cell>
          <cell r="AG44">
            <v>1.5069807836827904</v>
          </cell>
          <cell r="AH44">
            <v>0.96319838071489128</v>
          </cell>
          <cell r="AI44">
            <v>1.2210330369205236</v>
          </cell>
          <cell r="AJ44">
            <v>0.97561843421803385</v>
          </cell>
        </row>
        <row r="45">
          <cell r="A45">
            <v>2021</v>
          </cell>
          <cell r="B45">
            <v>220.2735359365754</v>
          </cell>
          <cell r="C45">
            <v>169.24379291005533</v>
          </cell>
          <cell r="D45">
            <v>113.84556769281573</v>
          </cell>
          <cell r="E45">
            <v>158.25811397512686</v>
          </cell>
          <cell r="F45">
            <v>117.93062789138692</v>
          </cell>
          <cell r="G45">
            <v>108.5380224631274</v>
          </cell>
          <cell r="H45">
            <v>164.0270654492524</v>
          </cell>
          <cell r="J45">
            <v>2021</v>
          </cell>
          <cell r="K45">
            <v>46.150797486378295</v>
          </cell>
          <cell r="L45">
            <v>9.0396429387584831</v>
          </cell>
          <cell r="M45">
            <v>-42.894427371373801</v>
          </cell>
          <cell r="N45">
            <v>-33.385601004608581</v>
          </cell>
          <cell r="O45">
            <v>3.820772545090283</v>
          </cell>
          <cell r="P45">
            <v>-17.899551844138617</v>
          </cell>
          <cell r="Q45">
            <v>1.96943630398146</v>
          </cell>
          <cell r="AC45">
            <v>2021</v>
          </cell>
          <cell r="AD45">
            <v>0.68422479876868481</v>
          </cell>
          <cell r="AE45">
            <v>0.91709764728562493</v>
          </cell>
          <cell r="AF45">
            <v>1.7511425837602308</v>
          </cell>
          <cell r="AG45">
            <v>1.5011769453465804</v>
          </cell>
          <cell r="AH45">
            <v>0.96319838071489128</v>
          </cell>
          <cell r="AI45">
            <v>1.2180201478335135</v>
          </cell>
          <cell r="AJ45">
            <v>0.98068601361970498</v>
          </cell>
        </row>
        <row r="46">
          <cell r="A46">
            <v>2022</v>
          </cell>
          <cell r="B46">
            <v>220.33866222388474</v>
          </cell>
          <cell r="C46">
            <v>169.31489009000171</v>
          </cell>
          <cell r="D46">
            <v>113.48786289157505</v>
          </cell>
          <cell r="E46">
            <v>158.66338990552387</v>
          </cell>
          <cell r="F46">
            <v>117.93062789138692</v>
          </cell>
          <cell r="G46">
            <v>108.9137018707515</v>
          </cell>
          <cell r="H46">
            <v>163.28416062816393</v>
          </cell>
          <cell r="J46">
            <v>2022</v>
          </cell>
          <cell r="K46">
            <v>46.19400857293536</v>
          </cell>
          <cell r="L46">
            <v>9.0854491156469077</v>
          </cell>
          <cell r="M46">
            <v>-43.073854097603281</v>
          </cell>
          <cell r="N46">
            <v>-33.215011251877556</v>
          </cell>
          <cell r="O46">
            <v>3.820772545090283</v>
          </cell>
          <cell r="P46">
            <v>-17.61538002094786</v>
          </cell>
          <cell r="Q46">
            <v>1.5076004135055747</v>
          </cell>
          <cell r="AC46">
            <v>2022</v>
          </cell>
          <cell r="AD46">
            <v>0.68402255999506689</v>
          </cell>
          <cell r="AE46">
            <v>0.91671254792181345</v>
          </cell>
          <cell r="AF46">
            <v>1.7566620471980656</v>
          </cell>
          <cell r="AG46">
            <v>1.4973424698347553</v>
          </cell>
          <cell r="AH46">
            <v>0.96319838071489128</v>
          </cell>
          <cell r="AI46">
            <v>1.2138187931852682</v>
          </cell>
          <cell r="AJ46">
            <v>0.98514790609408409</v>
          </cell>
        </row>
        <row r="47">
          <cell r="A47">
            <v>2023</v>
          </cell>
          <cell r="B47">
            <v>220.48732835453953</v>
          </cell>
          <cell r="C47">
            <v>169.53638248421763</v>
          </cell>
          <cell r="D47">
            <v>119.69858341793474</v>
          </cell>
          <cell r="E47">
            <v>158.87772778779131</v>
          </cell>
          <cell r="F47">
            <v>117.93062789138692</v>
          </cell>
          <cell r="G47">
            <v>109.80474486196519</v>
          </cell>
          <cell r="H47">
            <v>165.46834653966835</v>
          </cell>
          <cell r="J47">
            <v>2023</v>
          </cell>
          <cell r="K47">
            <v>46.292648082497998</v>
          </cell>
          <cell r="L47">
            <v>9.2281512565271306</v>
          </cell>
          <cell r="M47">
            <v>-39.958521992175029</v>
          </cell>
          <cell r="N47">
            <v>-33.124791617316291</v>
          </cell>
          <cell r="O47">
            <v>3.820772545090283</v>
          </cell>
          <cell r="P47">
            <v>-16.941376319345171</v>
          </cell>
          <cell r="Q47">
            <v>2.8654263647849962</v>
          </cell>
          <cell r="AC47">
            <v>2023</v>
          </cell>
          <cell r="AD47">
            <v>0.68356134987458528</v>
          </cell>
          <cell r="AE47">
            <v>0.91551490023067017</v>
          </cell>
          <cell r="AF47">
            <v>1.6655152957255213</v>
          </cell>
          <cell r="AG47">
            <v>1.4953224433748971</v>
          </cell>
          <cell r="AH47">
            <v>0.96319838071489128</v>
          </cell>
          <cell r="AI47">
            <v>1.2039689025486584</v>
          </cell>
          <cell r="AJ47">
            <v>0.97214393148361122</v>
          </cell>
        </row>
        <row r="48">
          <cell r="A48">
            <v>2024</v>
          </cell>
          <cell r="B48">
            <v>221.48101094365603</v>
          </cell>
          <cell r="C48">
            <v>169.4820014489141</v>
          </cell>
          <cell r="D48">
            <v>118.95382824038106</v>
          </cell>
          <cell r="E48">
            <v>159.02670185970811</v>
          </cell>
          <cell r="F48">
            <v>163.24341795811995</v>
          </cell>
          <cell r="G48">
            <v>110.30798766008677</v>
          </cell>
          <cell r="H48">
            <v>169.63601890868989</v>
          </cell>
          <cell r="J48">
            <v>2024</v>
          </cell>
          <cell r="K48">
            <v>46.951953351422915</v>
          </cell>
          <cell r="L48">
            <v>9.1931148834337471</v>
          </cell>
          <cell r="M48">
            <v>-40.332095348997257</v>
          </cell>
          <cell r="N48">
            <v>-33.062085080397793</v>
          </cell>
          <cell r="O48">
            <v>43.712096410799163</v>
          </cell>
          <cell r="P48">
            <v>-16.560712858565541</v>
          </cell>
          <cell r="Q48">
            <v>5.4563109910803265</v>
          </cell>
          <cell r="AC48">
            <v>2024</v>
          </cell>
          <cell r="AD48">
            <v>0.68049452708436353</v>
          </cell>
          <cell r="AE48">
            <v>0.91580865796119448</v>
          </cell>
          <cell r="AF48">
            <v>1.6759428805971899</v>
          </cell>
          <cell r="AG48">
            <v>1.4939216454547171</v>
          </cell>
          <cell r="AH48">
            <v>0.69583564986868818</v>
          </cell>
          <cell r="AI48">
            <v>1.1984762025890054</v>
          </cell>
          <cell r="AJ48">
            <v>0.94825998615159379</v>
          </cell>
        </row>
        <row r="49">
          <cell r="A49">
            <v>2025</v>
          </cell>
          <cell r="B49">
            <v>221.57106160321905</v>
          </cell>
          <cell r="C49">
            <v>169.94818730752323</v>
          </cell>
          <cell r="D49">
            <v>118.26933262308886</v>
          </cell>
          <cell r="E49">
            <v>159.16006192460767</v>
          </cell>
          <cell r="F49">
            <v>163.24341795811995</v>
          </cell>
          <cell r="G49">
            <v>110.36463891882966</v>
          </cell>
          <cell r="H49">
            <v>169.54234470376875</v>
          </cell>
          <cell r="J49">
            <v>2025</v>
          </cell>
          <cell r="K49">
            <v>47.011701680487278</v>
          </cell>
          <cell r="L49">
            <v>9.4934670481530326</v>
          </cell>
          <cell r="M49">
            <v>-40.675442173818119</v>
          </cell>
          <cell r="N49">
            <v>-33.00595083015223</v>
          </cell>
          <cell r="O49">
            <v>43.712096410799163</v>
          </cell>
          <cell r="P49">
            <v>-16.517860652252637</v>
          </cell>
          <cell r="Q49">
            <v>5.3980772730907312</v>
          </cell>
          <cell r="AC49">
            <v>2025</v>
          </cell>
          <cell r="AD49">
            <v>0.68021796127044565</v>
          </cell>
          <cell r="AE49">
            <v>0.9132964979182</v>
          </cell>
          <cell r="AF49">
            <v>1.6856425680069158</v>
          </cell>
          <cell r="AG49">
            <v>1.4926698899251984</v>
          </cell>
          <cell r="AH49">
            <v>0.69583564986868818</v>
          </cell>
          <cell r="AI49">
            <v>1.1978610129221412</v>
          </cell>
          <cell r="AJ49">
            <v>0.94878391131268836</v>
          </cell>
        </row>
        <row r="50">
          <cell r="A50">
            <v>2026</v>
          </cell>
          <cell r="B50">
            <v>221.62520546737511</v>
          </cell>
          <cell r="C50">
            <v>169.95398607755712</v>
          </cell>
          <cell r="D50">
            <v>117.59590963772681</v>
          </cell>
          <cell r="E50">
            <v>159.36761238055198</v>
          </cell>
          <cell r="F50">
            <v>163.24341795811995</v>
          </cell>
          <cell r="G50">
            <v>111.53532671346056</v>
          </cell>
          <cell r="H50">
            <v>169.44861268878901</v>
          </cell>
          <cell r="J50">
            <v>2026</v>
          </cell>
          <cell r="K50">
            <v>47.047625963864107</v>
          </cell>
          <cell r="L50">
            <v>9.4972030540833376</v>
          </cell>
          <cell r="M50">
            <v>-41.013234904617647</v>
          </cell>
          <cell r="N50">
            <v>-32.918588175962363</v>
          </cell>
          <cell r="O50">
            <v>43.712096410799163</v>
          </cell>
          <cell r="P50">
            <v>-15.632327726475898</v>
          </cell>
          <cell r="Q50">
            <v>5.3398076167694271</v>
          </cell>
          <cell r="AC50">
            <v>2026</v>
          </cell>
          <cell r="AD50">
            <v>0.68005178148591305</v>
          </cell>
          <cell r="AE50">
            <v>0.9132653365639628</v>
          </cell>
          <cell r="AF50">
            <v>1.6952955436409967</v>
          </cell>
          <cell r="AG50">
            <v>1.4907259295959907</v>
          </cell>
          <cell r="AH50">
            <v>0.69583564986868818</v>
          </cell>
          <cell r="AI50">
            <v>1.1852881240553268</v>
          </cell>
          <cell r="AJ50">
            <v>0.94930873961536111</v>
          </cell>
        </row>
        <row r="51">
          <cell r="A51">
            <v>2027</v>
          </cell>
          <cell r="B51">
            <v>221.59258891921542</v>
          </cell>
          <cell r="C51">
            <v>169.92280514191793</v>
          </cell>
          <cell r="D51">
            <v>117.0442151978549</v>
          </cell>
          <cell r="E51">
            <v>159.71162264259607</v>
          </cell>
          <cell r="F51">
            <v>163.24341795811995</v>
          </cell>
          <cell r="G51">
            <v>111.35132903553743</v>
          </cell>
          <cell r="H51">
            <v>169.18731297399952</v>
          </cell>
          <cell r="J51">
            <v>2027</v>
          </cell>
          <cell r="K51">
            <v>47.025984986864657</v>
          </cell>
          <cell r="L51">
            <v>9.4771139386709926</v>
          </cell>
          <cell r="M51">
            <v>-41.289967917095765</v>
          </cell>
          <cell r="N51">
            <v>-32.773786520750448</v>
          </cell>
          <cell r="O51">
            <v>43.712096410799163</v>
          </cell>
          <cell r="P51">
            <v>-15.771507448699589</v>
          </cell>
          <cell r="Q51">
            <v>5.1773674453836955</v>
          </cell>
          <cell r="AC51">
            <v>2027</v>
          </cell>
          <cell r="AD51">
            <v>0.68015187933571086</v>
          </cell>
          <cell r="AE51">
            <v>0.91343292129549503</v>
          </cell>
          <cell r="AF51">
            <v>1.7032864137902417</v>
          </cell>
          <cell r="AG51">
            <v>1.4875149859640184</v>
          </cell>
          <cell r="AH51">
            <v>0.69583564986868818</v>
          </cell>
          <cell r="AI51">
            <v>1.1872467020479296</v>
          </cell>
          <cell r="AJ51">
            <v>0.95077489034822837</v>
          </cell>
        </row>
        <row r="52">
          <cell r="A52">
            <v>2028</v>
          </cell>
          <cell r="B52">
            <v>221.60121486808617</v>
          </cell>
          <cell r="C52">
            <v>170.11672965236059</v>
          </cell>
          <cell r="D52">
            <v>115.95151185358871</v>
          </cell>
          <cell r="E52">
            <v>159.94424809166799</v>
          </cell>
          <cell r="F52">
            <v>163.24341795811995</v>
          </cell>
          <cell r="G52">
            <v>111.07193199517093</v>
          </cell>
          <cell r="H52">
            <v>168.47416903443147</v>
          </cell>
          <cell r="J52">
            <v>2028</v>
          </cell>
          <cell r="K52">
            <v>47.031708276778616</v>
          </cell>
          <cell r="L52">
            <v>9.6020547652274999</v>
          </cell>
          <cell r="M52">
            <v>-41.838074017773351</v>
          </cell>
          <cell r="N52">
            <v>-32.675869238080224</v>
          </cell>
          <cell r="O52">
            <v>43.712096410799163</v>
          </cell>
          <cell r="P52">
            <v>-15.982849259679275</v>
          </cell>
          <cell r="Q52">
            <v>4.7340327717907362</v>
          </cell>
          <cell r="AC52">
            <v>2028</v>
          </cell>
          <cell r="AD52">
            <v>0.68012540405064081</v>
          </cell>
          <cell r="AE52">
            <v>0.91239165373500031</v>
          </cell>
          <cell r="AF52">
            <v>1.7193378367586796</v>
          </cell>
          <cell r="AG52">
            <v>1.4853515205956809</v>
          </cell>
          <cell r="AH52">
            <v>0.69583564986868818</v>
          </cell>
          <cell r="AI52">
            <v>1.1902331740465573</v>
          </cell>
          <cell r="AJ52">
            <v>0.95479947972493417</v>
          </cell>
        </row>
        <row r="53">
          <cell r="A53">
            <v>2029</v>
          </cell>
          <cell r="B53">
            <v>221.54813138049218</v>
          </cell>
          <cell r="C53">
            <v>170.35452840681052</v>
          </cell>
          <cell r="D53">
            <v>114.86046340821589</v>
          </cell>
          <cell r="E53">
            <v>160.22913598517985</v>
          </cell>
          <cell r="F53">
            <v>163.24341795811995</v>
          </cell>
          <cell r="G53">
            <v>110.94715186611175</v>
          </cell>
          <cell r="H53">
            <v>167.68548003720187</v>
          </cell>
          <cell r="J53">
            <v>2029</v>
          </cell>
          <cell r="K53">
            <v>46.996487549911748</v>
          </cell>
          <cell r="L53">
            <v>9.7552626958148387</v>
          </cell>
          <cell r="M53">
            <v>-42.385350011922739</v>
          </cell>
          <cell r="N53">
            <v>-32.555953517295514</v>
          </cell>
          <cell r="O53">
            <v>43.712096410799163</v>
          </cell>
          <cell r="P53">
            <v>-16.077235579645489</v>
          </cell>
          <cell r="Q53">
            <v>4.2437345868760277</v>
          </cell>
          <cell r="AC53">
            <v>2029</v>
          </cell>
          <cell r="AD53">
            <v>0.68028836380220048</v>
          </cell>
          <cell r="AE53">
            <v>0.91111804157536014</v>
          </cell>
          <cell r="AF53">
            <v>1.735669660766731</v>
          </cell>
          <cell r="AG53">
            <v>1.4827105610521791</v>
          </cell>
          <cell r="AH53">
            <v>0.69583564986868818</v>
          </cell>
          <cell r="AI53">
            <v>1.1915718064185472</v>
          </cell>
          <cell r="AJ53">
            <v>0.95929026714464705</v>
          </cell>
        </row>
        <row r="54">
          <cell r="A54">
            <v>2030</v>
          </cell>
          <cell r="B54">
            <v>221.5710327609309</v>
          </cell>
          <cell r="C54">
            <v>170.56464967030078</v>
          </cell>
          <cell r="D54">
            <v>123.59695832406635</v>
          </cell>
          <cell r="E54">
            <v>160.26385877878712</v>
          </cell>
          <cell r="F54">
            <v>163.24341795811995</v>
          </cell>
          <cell r="G54">
            <v>111.09858360751919</v>
          </cell>
          <cell r="H54">
            <v>171.31825105448436</v>
          </cell>
          <cell r="J54">
            <v>2030</v>
          </cell>
          <cell r="K54">
            <v>47.011682543719914</v>
          </cell>
          <cell r="L54">
            <v>9.8906386948448031</v>
          </cell>
          <cell r="M54">
            <v>-38.003075365246218</v>
          </cell>
          <cell r="N54">
            <v>-32.541337912638724</v>
          </cell>
          <cell r="O54">
            <v>43.712096410799163</v>
          </cell>
          <cell r="P54">
            <v>-15.96268941828718</v>
          </cell>
          <cell r="Q54">
            <v>6.5020912296603459</v>
          </cell>
          <cell r="AC54">
            <v>2030</v>
          </cell>
          <cell r="AD54">
            <v>0.68021804981560519</v>
          </cell>
          <cell r="AE54">
            <v>0.9099956209890625</v>
          </cell>
          <cell r="AF54">
            <v>1.6129832340738839</v>
          </cell>
          <cell r="AG54">
            <v>1.4823893167418081</v>
          </cell>
          <cell r="AH54">
            <v>0.69583564986868818</v>
          </cell>
          <cell r="AI54">
            <v>1.1899476471556765</v>
          </cell>
          <cell r="AJ54">
            <v>0.93894869899184152</v>
          </cell>
        </row>
        <row r="55">
          <cell r="A55">
            <v>2031</v>
          </cell>
          <cell r="B55">
            <v>221.68492090038202</v>
          </cell>
          <cell r="C55">
            <v>170.72839515710558</v>
          </cell>
          <cell r="D55">
            <v>134.53464242899713</v>
          </cell>
          <cell r="E55">
            <v>160.38237990934687</v>
          </cell>
          <cell r="F55">
            <v>163.24341795811995</v>
          </cell>
          <cell r="G55">
            <v>111.11319971221421</v>
          </cell>
          <cell r="H55">
            <v>175.34709873850639</v>
          </cell>
          <cell r="J55">
            <v>2031</v>
          </cell>
          <cell r="K55">
            <v>47.087246965629468</v>
          </cell>
          <cell r="L55">
            <v>9.9961359134253236</v>
          </cell>
          <cell r="M55">
            <v>-32.516671926787971</v>
          </cell>
          <cell r="N55">
            <v>-32.491449703546763</v>
          </cell>
          <cell r="O55">
            <v>43.712096410799163</v>
          </cell>
          <cell r="P55">
            <v>-15.951633488590634</v>
          </cell>
          <cell r="Q55">
            <v>9.0066737884541492</v>
          </cell>
          <cell r="AC55">
            <v>2031</v>
          </cell>
          <cell r="AD55">
            <v>0.67986859542872158</v>
          </cell>
          <cell r="AE55">
            <v>0.9091228448125398</v>
          </cell>
          <cell r="AF55">
            <v>1.4818474852264392</v>
          </cell>
          <cell r="AG55">
            <v>1.4812938444221604</v>
          </cell>
          <cell r="AH55">
            <v>0.69583564986868818</v>
          </cell>
          <cell r="AI55">
            <v>1.1897911185034777</v>
          </cell>
          <cell r="AJ55">
            <v>0.91737502415739136</v>
          </cell>
        </row>
        <row r="56">
          <cell r="A56">
            <v>2032</v>
          </cell>
          <cell r="B56">
            <v>221.79598793758038</v>
          </cell>
          <cell r="C56">
            <v>170.80530034010306</v>
          </cell>
          <cell r="D56">
            <v>134.07066821870706</v>
          </cell>
          <cell r="E56">
            <v>160.55703200063161</v>
          </cell>
          <cell r="F56">
            <v>163.24341795811995</v>
          </cell>
          <cell r="G56">
            <v>111.28251591810793</v>
          </cell>
          <cell r="H56">
            <v>175.64024486580371</v>
          </cell>
          <cell r="J56">
            <v>2032</v>
          </cell>
          <cell r="K56">
            <v>47.160939595077529</v>
          </cell>
          <cell r="L56">
            <v>10.045684044851578</v>
          </cell>
          <cell r="M56">
            <v>-32.749403982154597</v>
          </cell>
          <cell r="N56">
            <v>-32.417934710842815</v>
          </cell>
          <cell r="O56">
            <v>43.712096410799163</v>
          </cell>
          <cell r="P56">
            <v>-15.823559141293153</v>
          </cell>
          <cell r="Q56">
            <v>9.1889116726309581</v>
          </cell>
          <cell r="AC56">
            <v>2032</v>
          </cell>
          <cell r="AD56">
            <v>0.67952814296481268</v>
          </cell>
          <cell r="AE56">
            <v>0.90871351173793213</v>
          </cell>
          <cell r="AF56">
            <v>1.4869756689362921</v>
          </cell>
          <cell r="AG56">
            <v>1.479682510028943</v>
          </cell>
          <cell r="AH56">
            <v>0.69583564986868818</v>
          </cell>
          <cell r="AI56">
            <v>1.187980852835695</v>
          </cell>
          <cell r="AJ56">
            <v>0.91584391187833192</v>
          </cell>
        </row>
        <row r="57">
          <cell r="A57">
            <v>2033</v>
          </cell>
          <cell r="B57">
            <v>221.96839188515011</v>
          </cell>
          <cell r="C57">
            <v>171.05137400544834</v>
          </cell>
          <cell r="D57">
            <v>133.48741219301533</v>
          </cell>
          <cell r="E57">
            <v>160.72086890852773</v>
          </cell>
          <cell r="F57">
            <v>163.24341795811995</v>
          </cell>
          <cell r="G57">
            <v>111.41095635666223</v>
          </cell>
          <cell r="H57">
            <v>176.16624611666035</v>
          </cell>
          <cell r="J57">
            <v>2033</v>
          </cell>
          <cell r="K57">
            <v>47.275329071416486</v>
          </cell>
          <cell r="L57">
            <v>10.204223298460366</v>
          </cell>
          <cell r="M57">
            <v>-33.04196846236426</v>
          </cell>
          <cell r="N57">
            <v>-32.348972072033163</v>
          </cell>
          <cell r="O57">
            <v>43.712096410799163</v>
          </cell>
          <cell r="P57">
            <v>-15.726404086066074</v>
          </cell>
          <cell r="Q57">
            <v>9.5159067993079933</v>
          </cell>
          <cell r="AC57">
            <v>2033</v>
          </cell>
          <cell r="AD57">
            <v>0.67900035009603121</v>
          </cell>
          <cell r="AE57">
            <v>0.90740624094936184</v>
          </cell>
          <cell r="AF57">
            <v>1.4934728172794631</v>
          </cell>
          <cell r="AG57">
            <v>1.4781741395929349</v>
          </cell>
          <cell r="AH57">
            <v>0.69583564986868818</v>
          </cell>
          <cell r="AI57">
            <v>1.1866112857237867</v>
          </cell>
          <cell r="AJ57">
            <v>0.91310936395069764</v>
          </cell>
        </row>
        <row r="58">
          <cell r="A58">
            <v>2034</v>
          </cell>
          <cell r="B58">
            <v>222.13434263835282</v>
          </cell>
          <cell r="C58">
            <v>171.56051715532007</v>
          </cell>
          <cell r="D58">
            <v>133.15114360789389</v>
          </cell>
          <cell r="E58">
            <v>161.05130247740615</v>
          </cell>
          <cell r="F58">
            <v>163.24341795811995</v>
          </cell>
          <cell r="G58">
            <v>111.62664326033197</v>
          </cell>
          <cell r="H58">
            <v>176.87487375617809</v>
          </cell>
          <cell r="J58">
            <v>2034</v>
          </cell>
          <cell r="K58">
            <v>47.385436873613052</v>
          </cell>
          <cell r="L58">
            <v>10.532251796948538</v>
          </cell>
          <cell r="M58">
            <v>-33.210642662858326</v>
          </cell>
          <cell r="N58">
            <v>-32.209885152280044</v>
          </cell>
          <cell r="O58">
            <v>43.712096410799163</v>
          </cell>
          <cell r="P58">
            <v>-15.563253965483657</v>
          </cell>
          <cell r="Q58">
            <v>9.9564338596022033</v>
          </cell>
          <cell r="AC58">
            <v>2034</v>
          </cell>
          <cell r="AD58">
            <v>0.67849308670674613</v>
          </cell>
          <cell r="AE58">
            <v>0.90471331556425139</v>
          </cell>
          <cell r="AF58">
            <v>1.4972445309694549</v>
          </cell>
          <cell r="AG58">
            <v>1.4751413273843037</v>
          </cell>
          <cell r="AH58">
            <v>0.69583564986868818</v>
          </cell>
          <cell r="AI58">
            <v>1.1843184951623036</v>
          </cell>
          <cell r="AJ58">
            <v>0.90945110249469285</v>
          </cell>
        </row>
        <row r="59">
          <cell r="A59">
            <v>2035</v>
          </cell>
          <cell r="B59">
            <v>222.27875593017075</v>
          </cell>
          <cell r="C59">
            <v>172.30754707949353</v>
          </cell>
          <cell r="D59">
            <v>132.59178392113415</v>
          </cell>
          <cell r="E59">
            <v>160.93840207919962</v>
          </cell>
          <cell r="F59">
            <v>163.24341795811995</v>
          </cell>
          <cell r="G59">
            <v>112.08605375913095</v>
          </cell>
          <cell r="H59">
            <v>177.65509301696105</v>
          </cell>
          <cell r="J59">
            <v>2035</v>
          </cell>
          <cell r="K59">
            <v>47.481254637998966</v>
          </cell>
          <cell r="L59">
            <v>11.01354493506517</v>
          </cell>
          <cell r="M59">
            <v>-33.4912206059889</v>
          </cell>
          <cell r="N59">
            <v>-32.257407468728545</v>
          </cell>
          <cell r="O59">
            <v>43.712096410799163</v>
          </cell>
          <cell r="P59">
            <v>-15.215746179889745</v>
          </cell>
          <cell r="Q59">
            <v>10.44146672901095</v>
          </cell>
          <cell r="AC59">
            <v>2035</v>
          </cell>
          <cell r="AD59">
            <v>0.67805227345980768</v>
          </cell>
          <cell r="AE59">
            <v>0.90079098058252904</v>
          </cell>
          <cell r="AF59">
            <v>1.5035608969393397</v>
          </cell>
          <cell r="AG59">
            <v>1.4761761583576509</v>
          </cell>
          <cell r="AH59">
            <v>0.69583564986868818</v>
          </cell>
          <cell r="AI59">
            <v>1.1794642931242107</v>
          </cell>
          <cell r="AJ59">
            <v>0.90545700778647698</v>
          </cell>
        </row>
        <row r="60">
          <cell r="A60">
            <v>2036</v>
          </cell>
          <cell r="B60">
            <v>222.40490958950016</v>
          </cell>
          <cell r="C60">
            <v>173.03204535365293</v>
          </cell>
          <cell r="D60">
            <v>135.87105999402436</v>
          </cell>
          <cell r="E60">
            <v>222.68342676474359</v>
          </cell>
          <cell r="F60">
            <v>163.24341795811995</v>
          </cell>
          <cell r="G60">
            <v>112.49554901222447</v>
          </cell>
          <cell r="H60">
            <v>183.00797729696839</v>
          </cell>
          <cell r="J60">
            <v>2036</v>
          </cell>
          <cell r="K60">
            <v>47.564957193725533</v>
          </cell>
          <cell r="L60">
            <v>11.480321481287293</v>
          </cell>
          <cell r="M60">
            <v>-31.846317411733363</v>
          </cell>
          <cell r="N60">
            <v>-6.2675380897116293</v>
          </cell>
          <cell r="O60">
            <v>43.712096410799163</v>
          </cell>
          <cell r="P60">
            <v>-14.905995338353108</v>
          </cell>
          <cell r="Q60">
            <v>13.769152871159633</v>
          </cell>
          <cell r="AC60">
            <v>2036</v>
          </cell>
          <cell r="AD60">
            <v>0.67766766515385135</v>
          </cell>
          <cell r="AE60">
            <v>0.89701930054790568</v>
          </cell>
          <cell r="AF60">
            <v>1.4672721443993699</v>
          </cell>
          <cell r="AG60">
            <v>1.0668662484904143</v>
          </cell>
          <cell r="AH60">
            <v>0.69583564986868818</v>
          </cell>
          <cell r="AI60">
            <v>1.175170923000072</v>
          </cell>
          <cell r="AJ60">
            <v>0.87897288040148447</v>
          </cell>
        </row>
        <row r="61">
          <cell r="A61">
            <v>2037</v>
          </cell>
          <cell r="B61">
            <v>222.99417762348111</v>
          </cell>
          <cell r="C61">
            <v>173.73107651756283</v>
          </cell>
          <cell r="D61">
            <v>134.99846378763166</v>
          </cell>
          <cell r="E61">
            <v>220.74971707110711</v>
          </cell>
          <cell r="F61">
            <v>163.24341795811995</v>
          </cell>
          <cell r="G61">
            <v>112.92167589581986</v>
          </cell>
          <cell r="H61">
            <v>183.59834350824943</v>
          </cell>
          <cell r="J61">
            <v>2037</v>
          </cell>
          <cell r="K61">
            <v>47.955934678757338</v>
          </cell>
          <cell r="L61">
            <v>11.930690190267409</v>
          </cell>
          <cell r="M61">
            <v>-32.284016542665505</v>
          </cell>
          <cell r="N61">
            <v>-7.0814799839856972</v>
          </cell>
          <cell r="O61">
            <v>43.712096410799163</v>
          </cell>
          <cell r="P61">
            <v>-14.583663980912659</v>
          </cell>
          <cell r="Q61">
            <v>14.136161264636439</v>
          </cell>
          <cell r="AC61">
            <v>2037</v>
          </cell>
          <cell r="AD61">
            <v>0.67587691035929376</v>
          </cell>
          <cell r="AE61">
            <v>0.89341001855713742</v>
          </cell>
          <cell r="AF61">
            <v>1.4767562234846157</v>
          </cell>
          <cell r="AG61">
            <v>1.076211717349407</v>
          </cell>
          <cell r="AH61">
            <v>0.69583564986868818</v>
          </cell>
          <cell r="AI61">
            <v>1.1707362392324316</v>
          </cell>
          <cell r="AJ61">
            <v>0.87614651563530077</v>
          </cell>
        </row>
        <row r="62">
          <cell r="A62">
            <v>2038</v>
          </cell>
          <cell r="B62">
            <v>223.10049615949882</v>
          </cell>
          <cell r="C62">
            <v>209.60071981149761</v>
          </cell>
          <cell r="D62">
            <v>138.09290219460769</v>
          </cell>
          <cell r="E62">
            <v>217.54046044726431</v>
          </cell>
          <cell r="F62">
            <v>163.24341795811995</v>
          </cell>
          <cell r="G62">
            <v>113.42311430112061</v>
          </cell>
          <cell r="H62">
            <v>191.8253742767007</v>
          </cell>
          <cell r="J62">
            <v>2038</v>
          </cell>
          <cell r="K62">
            <v>48.026476692624342</v>
          </cell>
          <cell r="L62">
            <v>35.040625449103736</v>
          </cell>
          <cell r="M62">
            <v>-30.731828954026245</v>
          </cell>
          <cell r="N62">
            <v>-8.4323282649962188</v>
          </cell>
          <cell r="O62">
            <v>43.712096410799163</v>
          </cell>
          <cell r="P62">
            <v>-14.204365400899029</v>
          </cell>
          <cell r="Q62">
            <v>19.250595810037929</v>
          </cell>
          <cell r="AC62">
            <v>2038</v>
          </cell>
          <cell r="AD62">
            <v>0.67555482123410338</v>
          </cell>
          <cell r="AE62">
            <v>0.74051789724337136</v>
          </cell>
          <cell r="AF62">
            <v>1.4436645069440237</v>
          </cell>
          <cell r="AG62">
            <v>1.0920884860914595</v>
          </cell>
          <cell r="AH62">
            <v>0.69583564986868818</v>
          </cell>
          <cell r="AI62">
            <v>1.1655604678171805</v>
          </cell>
          <cell r="AJ62">
            <v>0.8385702337227442</v>
          </cell>
        </row>
        <row r="63">
          <cell r="A63">
            <v>2039</v>
          </cell>
          <cell r="B63">
            <v>225.09302305572166</v>
          </cell>
          <cell r="C63">
            <v>208.85402045407412</v>
          </cell>
          <cell r="D63">
            <v>137.27801123756652</v>
          </cell>
          <cell r="E63">
            <v>216.77556277523783</v>
          </cell>
          <cell r="F63">
            <v>163.24341795811995</v>
          </cell>
          <cell r="G63">
            <v>113.73023476799865</v>
          </cell>
          <cell r="H63">
            <v>192.8473654196236</v>
          </cell>
          <cell r="J63">
            <v>2039</v>
          </cell>
          <cell r="K63">
            <v>49.34851201410698</v>
          </cell>
          <cell r="L63">
            <v>34.559545287071863</v>
          </cell>
          <cell r="M63">
            <v>-31.140582809576319</v>
          </cell>
          <cell r="N63">
            <v>-8.7542908957591887</v>
          </cell>
          <cell r="O63">
            <v>43.712096410799163</v>
          </cell>
          <cell r="P63">
            <v>-13.972053005700459</v>
          </cell>
          <cell r="Q63">
            <v>19.885929134243202</v>
          </cell>
          <cell r="AC63">
            <v>2039</v>
          </cell>
          <cell r="AD63">
            <v>0.66957479958390431</v>
          </cell>
          <cell r="AE63">
            <v>0.7431654126554762</v>
          </cell>
          <cell r="AF63">
            <v>1.4522341907637735</v>
          </cell>
          <cell r="AG63">
            <v>1.0959419460016264</v>
          </cell>
          <cell r="AH63">
            <v>0.69583564986868818</v>
          </cell>
          <cell r="AI63">
            <v>1.162412954090678</v>
          </cell>
          <cell r="AJ63">
            <v>0.83412624585846284</v>
          </cell>
        </row>
        <row r="64">
          <cell r="A64">
            <v>2040</v>
          </cell>
          <cell r="B64">
            <v>225.32030261535488</v>
          </cell>
          <cell r="C64">
            <v>207.91307231662333</v>
          </cell>
          <cell r="D64">
            <v>136.60210758052216</v>
          </cell>
          <cell r="E64">
            <v>216.2427531591286</v>
          </cell>
          <cell r="F64">
            <v>163.24341795811995</v>
          </cell>
          <cell r="G64">
            <v>114.20869343058604</v>
          </cell>
          <cell r="H64">
            <v>193.51696603121351</v>
          </cell>
          <cell r="J64">
            <v>2040</v>
          </cell>
          <cell r="K64">
            <v>49.499311286255185</v>
          </cell>
          <cell r="L64">
            <v>33.953315379508574</v>
          </cell>
          <cell r="M64">
            <v>-31.479619859147252</v>
          </cell>
          <cell r="N64">
            <v>-8.9785624447153474</v>
          </cell>
          <cell r="O64">
            <v>43.712096410799163</v>
          </cell>
          <cell r="P64">
            <v>-13.610136787484644</v>
          </cell>
          <cell r="Q64">
            <v>20.302194564131963</v>
          </cell>
          <cell r="AC64">
            <v>2040</v>
          </cell>
          <cell r="AD64">
            <v>0.668899402543227</v>
          </cell>
          <cell r="AE64">
            <v>0.74652874187313645</v>
          </cell>
          <cell r="AF64">
            <v>1.4594198075731148</v>
          </cell>
          <cell r="AG64">
            <v>1.0986422834649467</v>
          </cell>
          <cell r="AH64">
            <v>0.69583564986868818</v>
          </cell>
          <cell r="AI64">
            <v>1.1575432149256248</v>
          </cell>
          <cell r="AJ64">
            <v>0.83124003150824444</v>
          </cell>
        </row>
        <row r="65">
          <cell r="A65">
            <v>2041</v>
          </cell>
          <cell r="B65">
            <v>225.56420568707895</v>
          </cell>
          <cell r="C65">
            <v>206.83326787820317</v>
          </cell>
          <cell r="D65">
            <v>136.94703134070562</v>
          </cell>
          <cell r="E65">
            <v>214.61031054746991</v>
          </cell>
          <cell r="F65">
            <v>163.24341795811995</v>
          </cell>
          <cell r="G65">
            <v>119.78071448191766</v>
          </cell>
          <cell r="H65">
            <v>195.05926181862679</v>
          </cell>
          <cell r="J65">
            <v>2041</v>
          </cell>
          <cell r="K65">
            <v>49.661140206330785</v>
          </cell>
          <cell r="L65">
            <v>33.257623748019356</v>
          </cell>
          <cell r="M65">
            <v>-31.306604174499402</v>
          </cell>
          <cell r="N65">
            <v>-9.6656942494530291</v>
          </cell>
          <cell r="O65">
            <v>43.712096410799163</v>
          </cell>
          <cell r="P65">
            <v>-9.3953426069141432</v>
          </cell>
          <cell r="Q65">
            <v>21.260981649822973</v>
          </cell>
          <cell r="AC65">
            <v>2041</v>
          </cell>
          <cell r="AD65">
            <v>0.66817612014805372</v>
          </cell>
          <cell r="AE65">
            <v>0.75042610837105173</v>
          </cell>
          <cell r="AF65">
            <v>1.45574401728554</v>
          </cell>
          <cell r="AG65">
            <v>1.106999153523627</v>
          </cell>
          <cell r="AH65">
            <v>0.69583564986868818</v>
          </cell>
          <cell r="AI65">
            <v>1.1036960226685997</v>
          </cell>
          <cell r="AJ65">
            <v>0.82466757764488197</v>
          </cell>
        </row>
        <row r="66">
          <cell r="A66">
            <v>2042</v>
          </cell>
          <cell r="B66">
            <v>225.79310840602579</v>
          </cell>
          <cell r="C66">
            <v>205.82420859460345</v>
          </cell>
          <cell r="D66">
            <v>138.86252349456151</v>
          </cell>
          <cell r="E66">
            <v>213.70222695800942</v>
          </cell>
          <cell r="F66">
            <v>163.24341795811995</v>
          </cell>
          <cell r="G66">
            <v>120.37386534760384</v>
          </cell>
          <cell r="H66">
            <v>195.88610986253431</v>
          </cell>
          <cell r="J66">
            <v>2042</v>
          </cell>
          <cell r="K66">
            <v>49.813016439572507</v>
          </cell>
          <cell r="L66">
            <v>32.607511492226152</v>
          </cell>
          <cell r="M66">
            <v>-30.345782611320672</v>
          </cell>
          <cell r="N66">
            <v>-10.047927052751795</v>
          </cell>
          <cell r="O66">
            <v>43.712096410799163</v>
          </cell>
          <cell r="P66">
            <v>-8.9466707885804659</v>
          </cell>
          <cell r="Q66">
            <v>21.775001873957169</v>
          </cell>
          <cell r="AC66">
            <v>2042</v>
          </cell>
          <cell r="AD66">
            <v>0.66749874194232839</v>
          </cell>
          <cell r="AE66">
            <v>0.75410509461119246</v>
          </cell>
          <cell r="AF66">
            <v>1.4356632483857708</v>
          </cell>
          <cell r="AG66">
            <v>1.1117031183777648</v>
          </cell>
          <cell r="AH66">
            <v>0.69583564986868818</v>
          </cell>
          <cell r="AI66">
            <v>1.0982574812592181</v>
          </cell>
          <cell r="AJ66">
            <v>0.82118660202119875</v>
          </cell>
        </row>
        <row r="67">
          <cell r="A67">
            <v>2043</v>
          </cell>
          <cell r="B67">
            <v>225.84906519079769</v>
          </cell>
          <cell r="C67">
            <v>204.89193871030994</v>
          </cell>
          <cell r="D67">
            <v>146.55914579493387</v>
          </cell>
          <cell r="E67">
            <v>210.56786266894423</v>
          </cell>
          <cell r="F67">
            <v>163.24341795811995</v>
          </cell>
          <cell r="G67">
            <v>120.97996408947608</v>
          </cell>
          <cell r="H67">
            <v>197.34989164505419</v>
          </cell>
          <cell r="J67">
            <v>2043</v>
          </cell>
          <cell r="K67">
            <v>49.850143590069337</v>
          </cell>
          <cell r="L67">
            <v>32.006872771254287</v>
          </cell>
          <cell r="M67">
            <v>-26.485113876680479</v>
          </cell>
          <cell r="N67">
            <v>-11.367251465915915</v>
          </cell>
          <cell r="O67">
            <v>43.712096410799163</v>
          </cell>
          <cell r="P67">
            <v>-8.4882049237604242</v>
          </cell>
          <cell r="Q67">
            <v>22.684979765878719</v>
          </cell>
          <cell r="AC67">
            <v>2043</v>
          </cell>
          <cell r="AD67">
            <v>0.66733336121158748</v>
          </cell>
          <cell r="AE67">
            <v>0.7575363153499074</v>
          </cell>
          <cell r="AF67">
            <v>1.3602687193482461</v>
          </cell>
          <cell r="AG67">
            <v>1.1282511447960411</v>
          </cell>
          <cell r="AH67">
            <v>0.69583564986868818</v>
          </cell>
          <cell r="AI67">
            <v>1.0927553100306775</v>
          </cell>
          <cell r="AJ67">
            <v>0.81509570438721402</v>
          </cell>
        </row>
        <row r="68">
          <cell r="A68">
            <v>2044</v>
          </cell>
          <cell r="B68">
            <v>227.01221089122564</v>
          </cell>
          <cell r="C68">
            <v>204.00832909388532</v>
          </cell>
          <cell r="D68">
            <v>150.23227000110327</v>
          </cell>
          <cell r="E68">
            <v>244.13333667120071</v>
          </cell>
          <cell r="F68">
            <v>163.24341795811995</v>
          </cell>
          <cell r="G68">
            <v>121.40252087889006</v>
          </cell>
          <cell r="H68">
            <v>200.04166305953171</v>
          </cell>
          <cell r="J68">
            <v>2044</v>
          </cell>
          <cell r="K68">
            <v>50.621887099736078</v>
          </cell>
          <cell r="L68">
            <v>31.437584672615433</v>
          </cell>
          <cell r="M68">
            <v>-24.642654258969696</v>
          </cell>
          <cell r="N68">
            <v>2.7612113439414672</v>
          </cell>
          <cell r="O68">
            <v>43.712096410799163</v>
          </cell>
          <cell r="P68">
            <v>-8.1685740608158284</v>
          </cell>
          <cell r="Q68">
            <v>24.358352468375578</v>
          </cell>
          <cell r="AC68">
            <v>2044</v>
          </cell>
          <cell r="AD68">
            <v>0.6639141357575995</v>
          </cell>
          <cell r="AE68">
            <v>0.76081738909825425</v>
          </cell>
          <cell r="AF68">
            <v>1.3270106453013293</v>
          </cell>
          <cell r="AG68">
            <v>0.97312982877654386</v>
          </cell>
          <cell r="AH68">
            <v>0.69583564986868818</v>
          </cell>
          <cell r="AI68">
            <v>1.0889518373179297</v>
          </cell>
          <cell r="AJ68">
            <v>0.8041277325978573</v>
          </cell>
        </row>
        <row r="69">
          <cell r="A69">
            <v>2045</v>
          </cell>
          <cell r="B69">
            <v>226.99804765090434</v>
          </cell>
          <cell r="C69">
            <v>203.24701101155563</v>
          </cell>
          <cell r="D69">
            <v>159.83113138946351</v>
          </cell>
          <cell r="E69">
            <v>242.85386902168915</v>
          </cell>
          <cell r="F69">
            <v>163.24341795811995</v>
          </cell>
          <cell r="G69">
            <v>121.89827712807147</v>
          </cell>
          <cell r="H69">
            <v>201.3642921577021</v>
          </cell>
          <cell r="J69">
            <v>2045</v>
          </cell>
          <cell r="K69">
            <v>50.612489834380767</v>
          </cell>
          <cell r="L69">
            <v>30.947086023107104</v>
          </cell>
          <cell r="M69">
            <v>-19.827811773013945</v>
          </cell>
          <cell r="N69">
            <v>2.2226546382824184</v>
          </cell>
          <cell r="O69">
            <v>43.712096410799163</v>
          </cell>
          <cell r="P69">
            <v>-7.7935735834698345</v>
          </cell>
          <cell r="Q69">
            <v>25.180581063457058</v>
          </cell>
          <cell r="AC69">
            <v>2045</v>
          </cell>
          <cell r="AD69">
            <v>0.66395555979430265</v>
          </cell>
          <cell r="AE69">
            <v>0.7636672417617133</v>
          </cell>
          <cell r="AF69">
            <v>1.2473153372947339</v>
          </cell>
          <cell r="AG69">
            <v>0.97825673138554914</v>
          </cell>
          <cell r="AH69">
            <v>0.69583564986868818</v>
          </cell>
          <cell r="AI69">
            <v>1.084523106320848</v>
          </cell>
          <cell r="AJ69">
            <v>0.79884594839280687</v>
          </cell>
        </row>
        <row r="70">
          <cell r="A70">
            <v>2046</v>
          </cell>
          <cell r="B70">
            <v>227.04269295992174</v>
          </cell>
          <cell r="C70">
            <v>202.29895106081491</v>
          </cell>
          <cell r="D70">
            <v>164.97096189309627</v>
          </cell>
          <cell r="E70">
            <v>241.47916995115989</v>
          </cell>
          <cell r="F70">
            <v>163.24341795811995</v>
          </cell>
          <cell r="G70">
            <v>122.58780044823553</v>
          </cell>
          <cell r="H70">
            <v>201.99052951119202</v>
          </cell>
          <cell r="J70">
            <v>2046</v>
          </cell>
          <cell r="K70">
            <v>50.64211185633259</v>
          </cell>
          <cell r="L70">
            <v>30.336274147907378</v>
          </cell>
          <cell r="M70">
            <v>-17.249644084342904</v>
          </cell>
          <cell r="N70">
            <v>1.6440128860040957</v>
          </cell>
          <cell r="O70">
            <v>43.712096410799163</v>
          </cell>
          <cell r="P70">
            <v>-7.2720036090526383</v>
          </cell>
          <cell r="Q70">
            <v>25.569889192289136</v>
          </cell>
          <cell r="AC70">
            <v>2046</v>
          </cell>
          <cell r="AD70">
            <v>0.6638250006437113</v>
          </cell>
          <cell r="AE70">
            <v>0.76724611512615926</v>
          </cell>
          <cell r="AF70">
            <v>1.2084540168253115</v>
          </cell>
          <cell r="AG70">
            <v>0.98382577744300703</v>
          </cell>
          <cell r="AH70">
            <v>0.69583564986868818</v>
          </cell>
          <cell r="AI70">
            <v>1.0784229563032224</v>
          </cell>
          <cell r="AJ70">
            <v>0.79636926211559245</v>
          </cell>
        </row>
        <row r="71">
          <cell r="A71">
            <v>2047</v>
          </cell>
          <cell r="B71">
            <v>227.23011816623793</v>
          </cell>
          <cell r="C71">
            <v>201.45189833609908</v>
          </cell>
          <cell r="D71">
            <v>169.92254015408659</v>
          </cell>
          <cell r="E71">
            <v>240.16289027128076</v>
          </cell>
          <cell r="F71">
            <v>163.24341795811995</v>
          </cell>
          <cell r="G71">
            <v>123.46702108631499</v>
          </cell>
          <cell r="H71">
            <v>202.77626557072821</v>
          </cell>
          <cell r="J71">
            <v>2047</v>
          </cell>
          <cell r="K71">
            <v>50.766467890550189</v>
          </cell>
          <cell r="L71">
            <v>29.790538761898848</v>
          </cell>
          <cell r="M71">
            <v>-14.765904772046838</v>
          </cell>
          <cell r="N71">
            <v>1.0899611689542168</v>
          </cell>
          <cell r="O71">
            <v>43.712096410799163</v>
          </cell>
          <cell r="P71">
            <v>-6.6069425845740639</v>
          </cell>
          <cell r="Q71">
            <v>26.058351647282002</v>
          </cell>
          <cell r="AC71">
            <v>2047</v>
          </cell>
          <cell r="AD71">
            <v>0.66327746082501304</v>
          </cell>
          <cell r="AE71">
            <v>0.77047218506003978</v>
          </cell>
          <cell r="AF71">
            <v>1.1732394147266578</v>
          </cell>
          <cell r="AG71">
            <v>0.98921790891646966</v>
          </cell>
          <cell r="AH71">
            <v>0.69583564986868818</v>
          </cell>
          <cell r="AI71">
            <v>1.070743401783983</v>
          </cell>
          <cell r="AJ71">
            <v>0.79328341750656339</v>
          </cell>
        </row>
        <row r="72">
          <cell r="A72">
            <v>2048</v>
          </cell>
          <cell r="B72">
            <v>227.66167870053891</v>
          </cell>
          <cell r="C72">
            <v>200.76338708458297</v>
          </cell>
          <cell r="D72">
            <v>175.19660624867532</v>
          </cell>
          <cell r="E72">
            <v>239.16453628097244</v>
          </cell>
          <cell r="F72">
            <v>163.24341795811995</v>
          </cell>
          <cell r="G72">
            <v>124.75053599401896</v>
          </cell>
          <cell r="H72">
            <v>203.89170835722078</v>
          </cell>
          <cell r="J72">
            <v>2048</v>
          </cell>
          <cell r="K72">
            <v>51.052806946141047</v>
          </cell>
          <cell r="L72">
            <v>29.346947775584017</v>
          </cell>
          <cell r="M72">
            <v>-12.120403761191781</v>
          </cell>
          <cell r="N72">
            <v>0.66973152398642821</v>
          </cell>
          <cell r="O72">
            <v>43.712096410799163</v>
          </cell>
          <cell r="P72">
            <v>-5.6360648520907386</v>
          </cell>
          <cell r="Q72">
            <v>26.751780331483992</v>
          </cell>
          <cell r="AC72">
            <v>2048</v>
          </cell>
          <cell r="AD72">
            <v>0.6620201373394915</v>
          </cell>
          <cell r="AE72">
            <v>0.77311449338177851</v>
          </cell>
          <cell r="AF72">
            <v>1.1379205672299086</v>
          </cell>
          <cell r="AG72">
            <v>0.99334724038846911</v>
          </cell>
          <cell r="AH72">
            <v>0.69583564986868818</v>
          </cell>
          <cell r="AI72">
            <v>1.0597268950606666</v>
          </cell>
          <cell r="AJ72">
            <v>0.78894355360120261</v>
          </cell>
        </row>
        <row r="73">
          <cell r="A73">
            <v>2049</v>
          </cell>
          <cell r="B73">
            <v>227.56107628627393</v>
          </cell>
          <cell r="C73">
            <v>200.24787388855333</v>
          </cell>
          <cell r="D73">
            <v>180.53764844137774</v>
          </cell>
          <cell r="E73">
            <v>238.06883033880669</v>
          </cell>
          <cell r="F73">
            <v>163.24341795811995</v>
          </cell>
          <cell r="G73">
            <v>126.09268386074675</v>
          </cell>
          <cell r="H73">
            <v>204.71177608734234</v>
          </cell>
          <cell r="J73">
            <v>2049</v>
          </cell>
          <cell r="K73">
            <v>50.986057561057777</v>
          </cell>
          <cell r="L73">
            <v>29.01481521190906</v>
          </cell>
          <cell r="M73">
            <v>-9.4413071654340861</v>
          </cell>
          <cell r="N73">
            <v>0.20852425328356713</v>
          </cell>
          <cell r="O73">
            <v>43.712096410799163</v>
          </cell>
          <cell r="P73">
            <v>-4.6208359134280812</v>
          </cell>
          <cell r="Q73">
            <v>27.261585490422554</v>
          </cell>
          <cell r="AC73">
            <v>2049</v>
          </cell>
          <cell r="AD73">
            <v>0.66231280964178207</v>
          </cell>
          <cell r="AE73">
            <v>0.77510478029789276</v>
          </cell>
          <cell r="AF73">
            <v>1.1042562217928833</v>
          </cell>
          <cell r="AG73">
            <v>0.9979190966553253</v>
          </cell>
          <cell r="AH73">
            <v>0.69583564986868818</v>
          </cell>
          <cell r="AI73">
            <v>1.0484470162606365</v>
          </cell>
          <cell r="AJ73">
            <v>0.78578307518827673</v>
          </cell>
        </row>
        <row r="74">
          <cell r="A74">
            <v>2050</v>
          </cell>
          <cell r="B74">
            <v>227.45151233527477</v>
          </cell>
          <cell r="C74">
            <v>204.54650518651627</v>
          </cell>
          <cell r="D74">
            <v>186.35008774302378</v>
          </cell>
          <cell r="E74">
            <v>237.03539411794529</v>
          </cell>
          <cell r="F74">
            <v>163.24341795811995</v>
          </cell>
          <cell r="G74">
            <v>127.86828028862207</v>
          </cell>
          <cell r="H74">
            <v>206.51897096087887</v>
          </cell>
          <cell r="J74">
            <v>2050</v>
          </cell>
          <cell r="K74">
            <v>50.913362224569894</v>
          </cell>
          <cell r="L74">
            <v>31.784318387156098</v>
          </cell>
          <cell r="M74">
            <v>-6.5257551468852331</v>
          </cell>
          <cell r="N74">
            <v>-0.22647229143432793</v>
          </cell>
          <cell r="O74">
            <v>43.712096410799163</v>
          </cell>
          <cell r="P74">
            <v>-3.2777373460846917</v>
          </cell>
          <cell r="Q74">
            <v>28.385050340819319</v>
          </cell>
          <cell r="AC74">
            <v>2050</v>
          </cell>
          <cell r="AD74">
            <v>0.66263184734558389</v>
          </cell>
          <cell r="AE74">
            <v>0.75881562559074678</v>
          </cell>
          <cell r="AF74">
            <v>1.0698134032228857</v>
          </cell>
          <cell r="AG74">
            <v>1.0022698635262837</v>
          </cell>
          <cell r="AH74">
            <v>0.69583564986868818</v>
          </cell>
          <cell r="AI74">
            <v>1.0338881376029514</v>
          </cell>
          <cell r="AJ74">
            <v>0.77890688779210271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(G) of 6 EIregion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4F09-2DDC-4CB8-AA3E-CCACF918C87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7435-D888-4BF6-9B34-83CBCD072033}">
  <dimension ref="A1:O56"/>
  <sheetViews>
    <sheetView workbookViewId="0">
      <selection activeCell="A13" sqref="A13"/>
    </sheetView>
  </sheetViews>
  <sheetFormatPr defaultRowHeight="14.4" x14ac:dyDescent="0.3"/>
  <sheetData>
    <row r="1" spans="1:12" x14ac:dyDescent="0.3">
      <c r="A1" s="1"/>
      <c r="B1" s="2" t="s">
        <v>0</v>
      </c>
      <c r="C1" s="3"/>
      <c r="D1" s="3"/>
      <c r="E1" s="4"/>
      <c r="G1" s="2" t="s">
        <v>1</v>
      </c>
      <c r="H1" s="3"/>
      <c r="I1" s="3"/>
      <c r="J1" s="4"/>
    </row>
    <row r="2" spans="1:12" x14ac:dyDescent="0.3">
      <c r="A2" s="5" t="s">
        <v>2</v>
      </c>
      <c r="B2" s="3" t="s">
        <v>3</v>
      </c>
      <c r="C2" s="3" t="s">
        <v>4</v>
      </c>
      <c r="D2" s="3" t="s">
        <v>5</v>
      </c>
      <c r="E2" s="4" t="s">
        <v>6</v>
      </c>
      <c r="G2" s="2" t="s">
        <v>3</v>
      </c>
      <c r="H2" s="3" t="s">
        <v>4</v>
      </c>
      <c r="I2" s="3" t="s">
        <v>5</v>
      </c>
      <c r="J2" s="4" t="s">
        <v>6</v>
      </c>
    </row>
    <row r="3" spans="1:12" x14ac:dyDescent="0.3">
      <c r="A3" s="6">
        <v>2010</v>
      </c>
      <c r="B3" s="7">
        <v>1.1521990639345807</v>
      </c>
      <c r="C3" s="7">
        <v>1.2980993431206669</v>
      </c>
      <c r="D3" s="7">
        <v>5.9300966727710769</v>
      </c>
      <c r="E3" s="8">
        <v>2.9387420044491375</v>
      </c>
      <c r="G3" s="9"/>
      <c r="J3" s="10"/>
    </row>
    <row r="4" spans="1:12" x14ac:dyDescent="0.3">
      <c r="A4" s="11">
        <v>2020</v>
      </c>
      <c r="B4" s="7">
        <v>1.1733340081814383</v>
      </c>
      <c r="C4" s="12">
        <v>1.2128951561143577</v>
      </c>
      <c r="D4" s="12">
        <v>5.4951269960925524</v>
      </c>
      <c r="E4" s="13">
        <v>2.5516510378022583</v>
      </c>
      <c r="G4" s="9"/>
      <c r="J4" s="10"/>
    </row>
    <row r="5" spans="1:12" x14ac:dyDescent="0.3">
      <c r="A5" s="11">
        <v>2030</v>
      </c>
      <c r="B5" s="7">
        <v>1.091513105380393</v>
      </c>
      <c r="C5" s="7">
        <v>1.1336635859145239</v>
      </c>
      <c r="D5" s="7">
        <v>5.0939780910442032</v>
      </c>
      <c r="E5" s="8">
        <v>2.2170935357275154</v>
      </c>
      <c r="G5" s="9"/>
      <c r="J5" s="10"/>
    </row>
    <row r="6" spans="1:12" x14ac:dyDescent="0.3">
      <c r="A6" s="11">
        <v>2040</v>
      </c>
      <c r="B6" s="7">
        <v>0.86733835108267987</v>
      </c>
      <c r="C6" s="7">
        <v>1.0599595821444254</v>
      </c>
      <c r="D6" s="7">
        <v>4.7238726902084123</v>
      </c>
      <c r="E6" s="8">
        <v>1.9277321471138102</v>
      </c>
      <c r="G6" s="9"/>
      <c r="J6" s="10"/>
    </row>
    <row r="7" spans="1:12" x14ac:dyDescent="0.3">
      <c r="A7" s="14">
        <v>2050</v>
      </c>
      <c r="B7" s="15">
        <v>0.76719156972641978</v>
      </c>
      <c r="C7" s="15">
        <v>0.99137320471934332</v>
      </c>
      <c r="D7" s="15">
        <v>4.3822735897624234</v>
      </c>
      <c r="E7" s="16">
        <v>1.6772830920628847</v>
      </c>
      <c r="G7" s="17">
        <f>100*(B7-B3)/B3</f>
        <v>-33.415015361444588</v>
      </c>
      <c r="H7" s="18">
        <f t="shared" ref="H7:J7" si="0">100*(C7-C3)/C3</f>
        <v>-23.628864772702634</v>
      </c>
      <c r="I7" s="18">
        <f t="shared" si="0"/>
        <v>-26.101144187340385</v>
      </c>
      <c r="J7" s="19">
        <f t="shared" si="0"/>
        <v>-42.925132947242545</v>
      </c>
    </row>
    <row r="10" spans="1:12" x14ac:dyDescent="0.3">
      <c r="A10" s="20"/>
      <c r="B10" s="21" t="s">
        <v>7</v>
      </c>
      <c r="C10" s="22"/>
      <c r="D10" s="22"/>
      <c r="E10" s="22"/>
      <c r="F10" s="23"/>
      <c r="H10" s="2" t="s">
        <v>8</v>
      </c>
      <c r="I10" s="3"/>
      <c r="J10" s="3"/>
      <c r="K10" s="3"/>
      <c r="L10" s="4"/>
    </row>
    <row r="11" spans="1:12" ht="43.2" x14ac:dyDescent="0.3">
      <c r="A11" s="24"/>
      <c r="B11" s="25" t="s">
        <v>5</v>
      </c>
      <c r="C11" s="25" t="s">
        <v>6</v>
      </c>
      <c r="D11" s="25" t="s">
        <v>9</v>
      </c>
      <c r="E11" s="25" t="s">
        <v>10</v>
      </c>
      <c r="F11" s="26" t="s">
        <v>3</v>
      </c>
      <c r="G11" s="27"/>
      <c r="H11" s="28" t="s">
        <v>5</v>
      </c>
      <c r="I11" s="25" t="s">
        <v>6</v>
      </c>
      <c r="J11" s="25" t="s">
        <v>9</v>
      </c>
      <c r="K11" s="25" t="s">
        <v>10</v>
      </c>
      <c r="L11" s="26" t="s">
        <v>3</v>
      </c>
    </row>
    <row r="12" spans="1:12" x14ac:dyDescent="0.3">
      <c r="A12" s="29">
        <v>1900</v>
      </c>
      <c r="B12" s="7">
        <v>551.93505719150858</v>
      </c>
      <c r="C12" s="7">
        <v>517.24077822966285</v>
      </c>
      <c r="D12" s="7">
        <v>846.03648756248526</v>
      </c>
      <c r="E12" s="7">
        <v>1139.3510481801304</v>
      </c>
      <c r="F12" s="8"/>
      <c r="H12" s="9"/>
      <c r="I12" s="30"/>
      <c r="L12" s="10"/>
    </row>
    <row r="13" spans="1:12" x14ac:dyDescent="0.3">
      <c r="A13" s="29">
        <v>1910</v>
      </c>
      <c r="B13" s="7">
        <v>596.55697592956164</v>
      </c>
      <c r="C13" s="7">
        <v>597.43911099950731</v>
      </c>
      <c r="D13" s="7">
        <v>870.17352034686155</v>
      </c>
      <c r="E13" s="7">
        <v>1179.0230574348109</v>
      </c>
      <c r="F13" s="8"/>
      <c r="H13" s="9"/>
      <c r="I13" s="31"/>
      <c r="L13" s="10"/>
    </row>
    <row r="14" spans="1:12" x14ac:dyDescent="0.3">
      <c r="A14" s="29">
        <v>1920</v>
      </c>
      <c r="B14" s="7">
        <v>644.78641262814631</v>
      </c>
      <c r="C14" s="7">
        <v>690.07221853919214</v>
      </c>
      <c r="D14" s="7">
        <v>894.99917160124335</v>
      </c>
      <c r="E14" s="7">
        <v>1220.0764392882329</v>
      </c>
      <c r="F14" s="8"/>
      <c r="H14" s="9"/>
      <c r="I14" s="31"/>
      <c r="L14" s="10"/>
    </row>
    <row r="15" spans="1:12" x14ac:dyDescent="0.3">
      <c r="A15" s="29">
        <v>1930</v>
      </c>
      <c r="B15" s="7">
        <v>696.91502184187618</v>
      </c>
      <c r="C15" s="7">
        <v>797.06811628540186</v>
      </c>
      <c r="D15" s="7">
        <v>920.53308729460548</v>
      </c>
      <c r="E15" s="7">
        <v>1262.5592928987808</v>
      </c>
      <c r="F15" s="8"/>
      <c r="H15" s="9"/>
      <c r="I15" s="31"/>
      <c r="L15" s="10"/>
    </row>
    <row r="16" spans="1:12" x14ac:dyDescent="0.3">
      <c r="A16" s="29">
        <v>1940</v>
      </c>
      <c r="B16" s="7">
        <v>753.25803732307349</v>
      </c>
      <c r="C16" s="7">
        <v>920.65375902779772</v>
      </c>
      <c r="D16" s="7">
        <v>946.7954738864039</v>
      </c>
      <c r="E16" s="7">
        <v>1306.5213922293326</v>
      </c>
      <c r="F16" s="8"/>
      <c r="H16" s="9"/>
      <c r="I16" s="31"/>
      <c r="L16" s="10"/>
    </row>
    <row r="17" spans="1:15" x14ac:dyDescent="0.3">
      <c r="A17" s="29">
        <v>1950</v>
      </c>
      <c r="B17" s="7">
        <v>814.15617831315194</v>
      </c>
      <c r="C17" s="7">
        <v>1063.4013915424478</v>
      </c>
      <c r="D17" s="7">
        <v>973.80711431711006</v>
      </c>
      <c r="E17" s="7">
        <v>1352.0142443636694</v>
      </c>
      <c r="F17" s="8"/>
      <c r="H17" s="9"/>
      <c r="I17" s="31"/>
      <c r="L17" s="10"/>
    </row>
    <row r="18" spans="1:15" x14ac:dyDescent="0.3">
      <c r="A18" s="29">
        <v>1960</v>
      </c>
      <c r="B18" s="7">
        <v>879.9777099506465</v>
      </c>
      <c r="C18" s="7">
        <v>1228.2820859044266</v>
      </c>
      <c r="D18" s="7">
        <v>1001.5893844549506</v>
      </c>
      <c r="E18" s="7">
        <v>1399.0911498534474</v>
      </c>
      <c r="F18" s="8"/>
      <c r="H18" s="9"/>
      <c r="I18" s="31"/>
      <c r="L18" s="10"/>
    </row>
    <row r="19" spans="1:15" x14ac:dyDescent="0.3">
      <c r="A19" s="29">
        <v>1970</v>
      </c>
      <c r="B19" s="7">
        <v>951.12067025565068</v>
      </c>
      <c r="C19" s="7">
        <v>1418.7275797762643</v>
      </c>
      <c r="D19" s="7">
        <v>1030.1642700118657</v>
      </c>
      <c r="E19" s="7">
        <v>1447.8072651664449</v>
      </c>
      <c r="F19" s="8"/>
      <c r="H19" s="9"/>
      <c r="I19" s="31"/>
      <c r="L19" s="10"/>
    </row>
    <row r="20" spans="1:15" x14ac:dyDescent="0.3">
      <c r="A20" s="29">
        <v>1980</v>
      </c>
      <c r="B20" s="7">
        <v>1028.0152771577527</v>
      </c>
      <c r="C20" s="7">
        <v>1638.7017027409725</v>
      </c>
      <c r="D20" s="7">
        <v>1059.5543839420682</v>
      </c>
      <c r="E20" s="7">
        <v>1498.2196673092442</v>
      </c>
      <c r="F20" s="8"/>
      <c r="H20" s="9"/>
      <c r="I20" s="31"/>
      <c r="L20" s="10"/>
    </row>
    <row r="21" spans="1:15" x14ac:dyDescent="0.3">
      <c r="A21" s="29">
        <v>1990</v>
      </c>
      <c r="B21" s="7">
        <v>1111.1265301233236</v>
      </c>
      <c r="C21" s="7">
        <v>1892.7828773087253</v>
      </c>
      <c r="D21" s="7">
        <v>1089.7829843369777</v>
      </c>
      <c r="E21" s="7">
        <v>1550.3874207000674</v>
      </c>
      <c r="F21" s="8"/>
      <c r="H21" s="9"/>
      <c r="I21" s="31"/>
      <c r="L21" s="10"/>
    </row>
    <row r="22" spans="1:15" x14ac:dyDescent="0.3">
      <c r="A22" s="29">
        <v>2000</v>
      </c>
      <c r="B22" s="7">
        <v>1200.9570221148015</v>
      </c>
      <c r="C22" s="7">
        <v>2186.259411728578</v>
      </c>
      <c r="D22" s="7">
        <v>1120.8739928306916</v>
      </c>
      <c r="E22" s="7">
        <v>1604.3716463701078</v>
      </c>
      <c r="F22" s="8"/>
      <c r="H22" s="9"/>
      <c r="I22" s="31"/>
      <c r="L22" s="10"/>
    </row>
    <row r="23" spans="1:15" x14ac:dyDescent="0.3">
      <c r="A23" s="29">
        <v>2010</v>
      </c>
      <c r="B23" s="7">
        <v>1298.0499788865375</v>
      </c>
      <c r="C23" s="7">
        <v>2525.2395679782885</v>
      </c>
      <c r="D23" s="7">
        <v>1152.8520135305505</v>
      </c>
      <c r="E23" s="7">
        <v>1660.2355935744461</v>
      </c>
      <c r="F23" s="8">
        <v>166.475141784046</v>
      </c>
      <c r="H23" s="9"/>
      <c r="I23" s="31"/>
      <c r="L23" s="10"/>
    </row>
    <row r="24" spans="1:15" x14ac:dyDescent="0.3">
      <c r="A24" s="29">
        <v>2020</v>
      </c>
      <c r="B24" s="7">
        <v>1402.9925439965289</v>
      </c>
      <c r="C24" s="7">
        <v>2916.7786958279098</v>
      </c>
      <c r="D24" s="7">
        <v>1185.7423524877886</v>
      </c>
      <c r="E24" s="7">
        <v>1718.04471389644</v>
      </c>
      <c r="F24" s="8">
        <v>164.87905855335299</v>
      </c>
      <c r="H24" s="9"/>
      <c r="I24" s="31"/>
      <c r="L24" s="10"/>
    </row>
    <row r="25" spans="1:15" x14ac:dyDescent="0.3">
      <c r="A25" s="29">
        <v>2030</v>
      </c>
      <c r="B25" s="7">
        <v>1516.4193293992635</v>
      </c>
      <c r="C25" s="7">
        <v>3369.0260790768293</v>
      </c>
      <c r="D25" s="7">
        <v>1219.5710377236694</v>
      </c>
      <c r="E25" s="7">
        <v>1777.866737932424</v>
      </c>
      <c r="F25" s="8">
        <v>171.31825105448436</v>
      </c>
      <c r="H25" s="9"/>
      <c r="I25" s="31"/>
      <c r="L25" s="10"/>
    </row>
    <row r="26" spans="1:15" x14ac:dyDescent="0.3">
      <c r="A26" s="29">
        <v>2040</v>
      </c>
      <c r="B26" s="7">
        <v>1639.0162530909367</v>
      </c>
      <c r="C26" s="7">
        <v>3891.394550342487</v>
      </c>
      <c r="D26" s="7">
        <v>1254.36483982696</v>
      </c>
      <c r="E26" s="7">
        <v>1839.7717546465462</v>
      </c>
      <c r="F26" s="8">
        <v>193.51696603121351</v>
      </c>
      <c r="H26" s="9"/>
      <c r="I26" s="31"/>
      <c r="L26" s="10"/>
    </row>
    <row r="27" spans="1:15" x14ac:dyDescent="0.3">
      <c r="A27" s="32">
        <v>2050</v>
      </c>
      <c r="B27" s="15">
        <v>1771.5246870141611</v>
      </c>
      <c r="C27" s="15">
        <v>4494.7564046712969</v>
      </c>
      <c r="D27" s="15">
        <v>1290.1512931390412</v>
      </c>
      <c r="E27" s="15">
        <v>1903.8322934887403</v>
      </c>
      <c r="F27" s="16">
        <v>206.51897096087887</v>
      </c>
      <c r="H27" s="17">
        <f>100*(B27-B23)/B23</f>
        <v>36.475845755474573</v>
      </c>
      <c r="I27" s="18">
        <f t="shared" ref="I27:K27" si="1">100*(C27-C23)/C23</f>
        <v>77.9932669227818</v>
      </c>
      <c r="J27" s="18">
        <f>100*(D27-D23)/D23</f>
        <v>11.909532012527666</v>
      </c>
      <c r="K27" s="18">
        <f t="shared" si="1"/>
        <v>14.67241762898461</v>
      </c>
      <c r="L27" s="19">
        <f>100*(F27-F23)/F23</f>
        <v>24.053939073245132</v>
      </c>
    </row>
    <row r="30" spans="1:15" x14ac:dyDescent="0.3">
      <c r="A30" s="33" t="s">
        <v>11</v>
      </c>
      <c r="B30" s="34"/>
      <c r="C30" s="34"/>
      <c r="D30" s="34"/>
      <c r="E30" s="34"/>
      <c r="F30" s="34"/>
      <c r="G30" s="35"/>
      <c r="I30" s="33" t="s">
        <v>11</v>
      </c>
      <c r="J30" s="34"/>
      <c r="K30" s="34"/>
      <c r="L30" s="34"/>
      <c r="M30" s="34"/>
      <c r="N30" s="34"/>
      <c r="O30" s="35"/>
    </row>
    <row r="31" spans="1:15" x14ac:dyDescent="0.3">
      <c r="A31" s="9"/>
      <c r="G31" s="10"/>
      <c r="I31" s="9"/>
      <c r="O31" s="10"/>
    </row>
    <row r="32" spans="1:15" x14ac:dyDescent="0.3">
      <c r="A32" s="9"/>
      <c r="G32" s="10"/>
      <c r="I32" s="9"/>
      <c r="O32" s="10"/>
    </row>
    <row r="33" spans="1:15" ht="57.6" x14ac:dyDescent="0.3">
      <c r="A33" s="36" t="s">
        <v>2</v>
      </c>
      <c r="B33" s="37" t="s">
        <v>12</v>
      </c>
      <c r="C33" s="37" t="s">
        <v>13</v>
      </c>
      <c r="D33" s="37" t="s">
        <v>14</v>
      </c>
      <c r="E33" s="37" t="s">
        <v>15</v>
      </c>
      <c r="F33" s="37" t="s">
        <v>16</v>
      </c>
      <c r="G33" s="38" t="s">
        <v>17</v>
      </c>
      <c r="H33" s="39"/>
      <c r="I33" s="36" t="s">
        <v>2</v>
      </c>
      <c r="J33" s="37" t="s">
        <v>12</v>
      </c>
      <c r="K33" s="37" t="s">
        <v>13</v>
      </c>
      <c r="L33" s="37" t="s">
        <v>14</v>
      </c>
      <c r="M33" s="37" t="s">
        <v>15</v>
      </c>
      <c r="N33" s="37" t="s">
        <v>16</v>
      </c>
      <c r="O33" s="38" t="s">
        <v>17</v>
      </c>
    </row>
    <row r="34" spans="1:15" x14ac:dyDescent="0.3">
      <c r="A34" s="40">
        <v>1994</v>
      </c>
      <c r="B34" s="7">
        <v>96.850443657452786</v>
      </c>
      <c r="C34" s="7">
        <v>3.1495563425472146</v>
      </c>
      <c r="D34" s="7"/>
      <c r="E34" s="7"/>
      <c r="F34" s="7"/>
      <c r="G34" s="8"/>
      <c r="I34" s="40">
        <v>1994</v>
      </c>
      <c r="J34" s="7">
        <f>B34/100</f>
        <v>0.96850443657452789</v>
      </c>
      <c r="K34" s="7">
        <f>C34/100</f>
        <v>3.1495563425472148E-2</v>
      </c>
      <c r="L34" s="7"/>
      <c r="M34" s="7"/>
      <c r="N34" s="7"/>
      <c r="O34" s="8"/>
    </row>
    <row r="35" spans="1:15" x14ac:dyDescent="0.3">
      <c r="A35" s="40">
        <v>1995</v>
      </c>
      <c r="B35" s="7"/>
      <c r="C35" s="7"/>
      <c r="D35" s="7"/>
      <c r="E35" s="7"/>
      <c r="F35" s="7"/>
      <c r="G35" s="8"/>
      <c r="I35" s="40">
        <v>1995</v>
      </c>
      <c r="J35" s="7"/>
      <c r="K35" s="7"/>
      <c r="L35" s="7"/>
      <c r="M35" s="7"/>
      <c r="N35" s="7"/>
      <c r="O35" s="8"/>
    </row>
    <row r="36" spans="1:15" x14ac:dyDescent="0.3">
      <c r="A36" s="40">
        <v>2000</v>
      </c>
      <c r="B36" s="7"/>
      <c r="C36" s="7"/>
      <c r="D36" s="7"/>
      <c r="E36" s="7"/>
      <c r="F36" s="7"/>
      <c r="G36" s="8"/>
      <c r="I36" s="40">
        <v>2000</v>
      </c>
      <c r="J36" s="7"/>
      <c r="K36" s="7"/>
      <c r="L36" s="7"/>
      <c r="M36" s="7"/>
      <c r="N36" s="7"/>
      <c r="O36" s="8"/>
    </row>
    <row r="37" spans="1:15" x14ac:dyDescent="0.3">
      <c r="A37" s="40">
        <v>2005</v>
      </c>
      <c r="B37" s="7"/>
      <c r="C37" s="7"/>
      <c r="D37" s="7">
        <v>81.308028589272084</v>
      </c>
      <c r="E37" s="7">
        <v>18.691971410727916</v>
      </c>
      <c r="F37" s="7"/>
      <c r="G37" s="8"/>
      <c r="I37" s="40">
        <v>2005</v>
      </c>
      <c r="J37" s="7"/>
      <c r="K37" s="7"/>
      <c r="L37" s="7">
        <f>D37/100</f>
        <v>0.81308028589272086</v>
      </c>
      <c r="M37" s="7">
        <f>E37/100</f>
        <v>0.18691971410727917</v>
      </c>
      <c r="N37" s="7"/>
      <c r="O37" s="8"/>
    </row>
    <row r="38" spans="1:15" x14ac:dyDescent="0.3">
      <c r="A38" s="40">
        <v>2006</v>
      </c>
      <c r="B38" s="7"/>
      <c r="C38" s="7"/>
      <c r="D38" s="7">
        <v>80.750102193759375</v>
      </c>
      <c r="E38" s="7">
        <v>19.249897806240632</v>
      </c>
      <c r="F38" s="7"/>
      <c r="G38" s="8"/>
      <c r="I38" s="40">
        <v>2006</v>
      </c>
      <c r="J38" s="7"/>
      <c r="K38" s="7"/>
      <c r="L38" s="7">
        <f t="shared" ref="L38:M49" si="2">D38/100</f>
        <v>0.80750102193759377</v>
      </c>
      <c r="M38" s="7">
        <f t="shared" si="2"/>
        <v>0.19249897806240632</v>
      </c>
      <c r="N38" s="7"/>
      <c r="O38" s="8"/>
    </row>
    <row r="39" spans="1:15" x14ac:dyDescent="0.3">
      <c r="A39" s="40">
        <v>2007</v>
      </c>
      <c r="B39" s="7"/>
      <c r="C39" s="7"/>
      <c r="D39" s="7">
        <v>80.260233590313462</v>
      </c>
      <c r="E39" s="7">
        <v>19.739766409686546</v>
      </c>
      <c r="F39" s="7"/>
      <c r="G39" s="8"/>
      <c r="I39" s="40">
        <v>2007</v>
      </c>
      <c r="J39" s="7"/>
      <c r="K39" s="7"/>
      <c r="L39" s="7">
        <f t="shared" si="2"/>
        <v>0.80260233590313457</v>
      </c>
      <c r="M39" s="7">
        <f t="shared" si="2"/>
        <v>0.19739766409686546</v>
      </c>
      <c r="N39" s="7"/>
      <c r="O39" s="8"/>
    </row>
    <row r="40" spans="1:15" x14ac:dyDescent="0.3">
      <c r="A40" s="40">
        <v>2008</v>
      </c>
      <c r="B40" s="7"/>
      <c r="C40" s="7"/>
      <c r="D40" s="7">
        <v>79.947026935566797</v>
      </c>
      <c r="E40" s="7">
        <v>20.052973064433207</v>
      </c>
      <c r="F40" s="7"/>
      <c r="G40" s="8"/>
      <c r="I40" s="40">
        <v>2008</v>
      </c>
      <c r="J40" s="7"/>
      <c r="K40" s="7"/>
      <c r="L40" s="7">
        <f t="shared" si="2"/>
        <v>0.79947026935566801</v>
      </c>
      <c r="M40" s="7">
        <f t="shared" si="2"/>
        <v>0.20052973064433208</v>
      </c>
      <c r="N40" s="7"/>
      <c r="O40" s="8"/>
    </row>
    <row r="41" spans="1:15" x14ac:dyDescent="0.3">
      <c r="A41" s="40">
        <v>2009</v>
      </c>
      <c r="B41" s="7"/>
      <c r="C41" s="7"/>
      <c r="D41" s="7">
        <v>78.783723182311547</v>
      </c>
      <c r="E41" s="7">
        <v>21.216276817688463</v>
      </c>
      <c r="F41" s="7"/>
      <c r="G41" s="8"/>
      <c r="I41" s="40">
        <v>2009</v>
      </c>
      <c r="J41" s="7"/>
      <c r="K41" s="7"/>
      <c r="L41" s="7">
        <f t="shared" si="2"/>
        <v>0.78783723182311549</v>
      </c>
      <c r="M41" s="7">
        <f t="shared" si="2"/>
        <v>0.21216276817688462</v>
      </c>
      <c r="N41" s="7"/>
      <c r="O41" s="8"/>
    </row>
    <row r="42" spans="1:15" x14ac:dyDescent="0.3">
      <c r="A42" s="40">
        <v>2010</v>
      </c>
      <c r="B42" s="7"/>
      <c r="C42" s="7"/>
      <c r="D42" s="7">
        <v>78.884788587470865</v>
      </c>
      <c r="E42" s="7">
        <v>21.115211412529138</v>
      </c>
      <c r="F42" s="7"/>
      <c r="G42" s="8"/>
      <c r="I42" s="40">
        <v>2010</v>
      </c>
      <c r="J42" s="7"/>
      <c r="K42" s="7"/>
      <c r="L42" s="7">
        <f t="shared" si="2"/>
        <v>0.78884788587470867</v>
      </c>
      <c r="M42" s="7">
        <f t="shared" si="2"/>
        <v>0.21115211412529139</v>
      </c>
      <c r="N42" s="7"/>
      <c r="O42" s="8"/>
    </row>
    <row r="43" spans="1:15" x14ac:dyDescent="0.3">
      <c r="A43" s="40">
        <v>2011</v>
      </c>
      <c r="B43" s="7"/>
      <c r="C43" s="7"/>
      <c r="D43" s="7">
        <v>78.559607267047255</v>
      </c>
      <c r="E43" s="7">
        <v>21.440392732952748</v>
      </c>
      <c r="F43" s="7"/>
      <c r="G43" s="8"/>
      <c r="I43" s="40">
        <v>2011</v>
      </c>
      <c r="J43" s="7"/>
      <c r="K43" s="7"/>
      <c r="L43" s="7">
        <f t="shared" si="2"/>
        <v>0.7855960726704726</v>
      </c>
      <c r="M43" s="7">
        <f t="shared" si="2"/>
        <v>0.21440392732952748</v>
      </c>
      <c r="N43" s="7"/>
      <c r="O43" s="8"/>
    </row>
    <row r="44" spans="1:15" x14ac:dyDescent="0.3">
      <c r="A44" s="40">
        <v>2012</v>
      </c>
      <c r="B44" s="7"/>
      <c r="C44" s="7"/>
      <c r="D44" s="7">
        <v>78.050308781442993</v>
      </c>
      <c r="E44" s="7">
        <v>21.94969121855701</v>
      </c>
      <c r="F44" s="7"/>
      <c r="G44" s="8"/>
      <c r="I44" s="40">
        <v>2012</v>
      </c>
      <c r="J44" s="7"/>
      <c r="K44" s="7"/>
      <c r="L44" s="7">
        <f t="shared" si="2"/>
        <v>0.7805030878144299</v>
      </c>
      <c r="M44" s="7">
        <f t="shared" si="2"/>
        <v>0.2194969121855701</v>
      </c>
      <c r="N44" s="7"/>
      <c r="O44" s="8"/>
    </row>
    <row r="45" spans="1:15" x14ac:dyDescent="0.3">
      <c r="A45" s="40">
        <v>2013</v>
      </c>
      <c r="B45" s="7"/>
      <c r="C45" s="7"/>
      <c r="D45" s="7">
        <v>78.024213411842425</v>
      </c>
      <c r="E45" s="7">
        <v>21.975786588157565</v>
      </c>
      <c r="F45" s="7"/>
      <c r="G45" s="8"/>
      <c r="I45" s="40">
        <v>2013</v>
      </c>
      <c r="J45" s="7"/>
      <c r="K45" s="7"/>
      <c r="L45" s="7">
        <f t="shared" si="2"/>
        <v>0.78024213411842425</v>
      </c>
      <c r="M45" s="7">
        <f t="shared" si="2"/>
        <v>0.21975786588157564</v>
      </c>
      <c r="N45" s="7"/>
      <c r="O45" s="8"/>
    </row>
    <row r="46" spans="1:15" x14ac:dyDescent="0.3">
      <c r="A46" s="40">
        <v>2014</v>
      </c>
      <c r="B46" s="7"/>
      <c r="C46" s="7"/>
      <c r="D46" s="7">
        <v>78.974767567683969</v>
      </c>
      <c r="E46" s="7">
        <v>21.025232432316034</v>
      </c>
      <c r="F46" s="7"/>
      <c r="G46" s="8"/>
      <c r="I46" s="40">
        <v>2014</v>
      </c>
      <c r="J46" s="7"/>
      <c r="K46" s="7"/>
      <c r="L46" s="7">
        <f t="shared" si="2"/>
        <v>0.78974767567683968</v>
      </c>
      <c r="M46" s="7">
        <f t="shared" si="2"/>
        <v>0.21025232432316035</v>
      </c>
      <c r="N46" s="7"/>
      <c r="O46" s="8"/>
    </row>
    <row r="47" spans="1:15" x14ac:dyDescent="0.3">
      <c r="A47" s="40">
        <v>2015</v>
      </c>
      <c r="B47" s="7"/>
      <c r="C47" s="7"/>
      <c r="D47" s="7">
        <v>79.285710505844804</v>
      </c>
      <c r="E47" s="7">
        <v>20.714289494155185</v>
      </c>
      <c r="F47" s="7"/>
      <c r="G47" s="8"/>
      <c r="I47" s="40">
        <v>2015</v>
      </c>
      <c r="J47" s="7"/>
      <c r="K47" s="7"/>
      <c r="L47" s="7">
        <f t="shared" si="2"/>
        <v>0.79285710505844809</v>
      </c>
      <c r="M47" s="7">
        <f t="shared" si="2"/>
        <v>0.20714289494155186</v>
      </c>
      <c r="N47" s="7"/>
      <c r="O47" s="8"/>
    </row>
    <row r="48" spans="1:15" x14ac:dyDescent="0.3">
      <c r="A48" s="40">
        <v>2016</v>
      </c>
      <c r="B48" s="7"/>
      <c r="C48" s="7"/>
      <c r="D48" s="7">
        <v>80.065223531828565</v>
      </c>
      <c r="E48" s="7">
        <v>19.934776468171432</v>
      </c>
      <c r="F48" s="7"/>
      <c r="G48" s="8"/>
      <c r="I48" s="40">
        <v>2016</v>
      </c>
      <c r="J48" s="7"/>
      <c r="K48" s="7"/>
      <c r="L48" s="7">
        <f t="shared" si="2"/>
        <v>0.80065223531828567</v>
      </c>
      <c r="M48" s="7">
        <f t="shared" si="2"/>
        <v>0.19934776468171431</v>
      </c>
      <c r="N48" s="7"/>
      <c r="O48" s="8"/>
    </row>
    <row r="49" spans="1:15" x14ac:dyDescent="0.3">
      <c r="A49" s="40">
        <v>2017</v>
      </c>
      <c r="B49" s="7"/>
      <c r="C49" s="7"/>
      <c r="D49" s="7">
        <v>80.752972598166366</v>
      </c>
      <c r="E49" s="7">
        <v>19.247027401833638</v>
      </c>
      <c r="F49" s="7"/>
      <c r="G49" s="8"/>
      <c r="I49" s="40">
        <v>2017</v>
      </c>
      <c r="J49" s="7"/>
      <c r="K49" s="7"/>
      <c r="L49" s="7">
        <f t="shared" si="2"/>
        <v>0.80752972598166362</v>
      </c>
      <c r="M49" s="7">
        <f t="shared" si="2"/>
        <v>0.19247027401833638</v>
      </c>
      <c r="N49" s="7"/>
      <c r="O49" s="8"/>
    </row>
    <row r="50" spans="1:15" x14ac:dyDescent="0.3">
      <c r="A50" s="40">
        <v>2020</v>
      </c>
      <c r="B50" s="7"/>
      <c r="C50" s="7"/>
      <c r="D50" s="7"/>
      <c r="E50" s="7"/>
      <c r="F50" s="7">
        <v>82.138578792709211</v>
      </c>
      <c r="G50" s="8">
        <v>17.861421207290789</v>
      </c>
      <c r="I50" s="40">
        <v>2020</v>
      </c>
      <c r="J50" s="7"/>
      <c r="K50" s="7"/>
      <c r="L50" s="7"/>
      <c r="M50" s="7"/>
      <c r="N50" s="7">
        <f t="shared" ref="N50:O56" si="3">F50/100</f>
        <v>0.82138578792709216</v>
      </c>
      <c r="O50" s="8">
        <f t="shared" si="3"/>
        <v>0.1786142120729079</v>
      </c>
    </row>
    <row r="51" spans="1:15" x14ac:dyDescent="0.3">
      <c r="A51" s="40">
        <v>2025</v>
      </c>
      <c r="B51" s="7"/>
      <c r="C51" s="7"/>
      <c r="D51" s="7"/>
      <c r="E51" s="7"/>
      <c r="F51" s="7">
        <v>84.437178304489478</v>
      </c>
      <c r="G51" s="8">
        <v>15.562821695510525</v>
      </c>
      <c r="I51" s="40">
        <v>2025</v>
      </c>
      <c r="J51" s="7"/>
      <c r="K51" s="7"/>
      <c r="L51" s="7"/>
      <c r="M51" s="7"/>
      <c r="N51" s="7">
        <f t="shared" si="3"/>
        <v>0.8443717830448948</v>
      </c>
      <c r="O51" s="8">
        <f t="shared" si="3"/>
        <v>0.15562821695510526</v>
      </c>
    </row>
    <row r="52" spans="1:15" x14ac:dyDescent="0.3">
      <c r="A52" s="40">
        <v>2030</v>
      </c>
      <c r="B52" s="7"/>
      <c r="C52" s="7"/>
      <c r="D52" s="7"/>
      <c r="E52" s="7"/>
      <c r="F52" s="7">
        <v>86.439969344242897</v>
      </c>
      <c r="G52" s="8">
        <v>13.560030655757101</v>
      </c>
      <c r="I52" s="40">
        <v>2030</v>
      </c>
      <c r="J52" s="7"/>
      <c r="K52" s="7"/>
      <c r="L52" s="7"/>
      <c r="M52" s="7"/>
      <c r="N52" s="7">
        <f t="shared" si="3"/>
        <v>0.86439969344242895</v>
      </c>
      <c r="O52" s="8">
        <f t="shared" si="3"/>
        <v>0.13560030655757102</v>
      </c>
    </row>
    <row r="53" spans="1:15" x14ac:dyDescent="0.3">
      <c r="A53" s="40">
        <v>2035</v>
      </c>
      <c r="B53" s="7"/>
      <c r="C53" s="7"/>
      <c r="D53" s="7"/>
      <c r="E53" s="7"/>
      <c r="F53" s="7">
        <v>88.185019723119012</v>
      </c>
      <c r="G53" s="8">
        <v>11.814980276880986</v>
      </c>
      <c r="I53" s="40">
        <v>2035</v>
      </c>
      <c r="J53" s="7"/>
      <c r="K53" s="7"/>
      <c r="L53" s="7"/>
      <c r="M53" s="7"/>
      <c r="N53" s="7">
        <f t="shared" si="3"/>
        <v>0.88185019723119007</v>
      </c>
      <c r="O53" s="8">
        <f t="shared" si="3"/>
        <v>0.11814980276880986</v>
      </c>
    </row>
    <row r="54" spans="1:15" x14ac:dyDescent="0.3">
      <c r="A54" s="40">
        <v>2040</v>
      </c>
      <c r="B54" s="7"/>
      <c r="C54" s="7"/>
      <c r="D54" s="7"/>
      <c r="E54" s="7"/>
      <c r="F54" s="7">
        <v>89.70549827748205</v>
      </c>
      <c r="G54" s="8">
        <v>10.29450172251795</v>
      </c>
      <c r="I54" s="40">
        <v>2040</v>
      </c>
      <c r="J54" s="7"/>
      <c r="K54" s="7"/>
      <c r="L54" s="7"/>
      <c r="M54" s="7"/>
      <c r="N54" s="7">
        <f t="shared" si="3"/>
        <v>0.89705498277482054</v>
      </c>
      <c r="O54" s="8">
        <f t="shared" si="3"/>
        <v>0.1029450172251795</v>
      </c>
    </row>
    <row r="55" spans="1:15" x14ac:dyDescent="0.3">
      <c r="A55" s="40">
        <v>2045</v>
      </c>
      <c r="B55" s="7"/>
      <c r="C55" s="7"/>
      <c r="D55" s="7"/>
      <c r="E55" s="7"/>
      <c r="F55" s="7">
        <v>91.030305321601361</v>
      </c>
      <c r="G55" s="8">
        <v>8.9696946783986427</v>
      </c>
      <c r="I55" s="40">
        <v>2045</v>
      </c>
      <c r="J55" s="7"/>
      <c r="K55" s="7"/>
      <c r="L55" s="7"/>
      <c r="M55" s="7"/>
      <c r="N55" s="7">
        <f t="shared" si="3"/>
        <v>0.91030305321601357</v>
      </c>
      <c r="O55" s="8">
        <f t="shared" si="3"/>
        <v>8.9696946783986431E-2</v>
      </c>
    </row>
    <row r="56" spans="1:15" x14ac:dyDescent="0.3">
      <c r="A56" s="41">
        <v>2050</v>
      </c>
      <c r="B56" s="15"/>
      <c r="C56" s="15"/>
      <c r="D56" s="15"/>
      <c r="E56" s="15"/>
      <c r="F56" s="15">
        <v>92.184621966917874</v>
      </c>
      <c r="G56" s="16">
        <v>7.8153780330821272</v>
      </c>
      <c r="I56" s="41">
        <v>2050</v>
      </c>
      <c r="J56" s="15"/>
      <c r="K56" s="15"/>
      <c r="L56" s="15"/>
      <c r="M56" s="15"/>
      <c r="N56" s="15">
        <f t="shared" si="3"/>
        <v>0.92184621966917879</v>
      </c>
      <c r="O56" s="16">
        <f t="shared" si="3"/>
        <v>7.8153780330821265E-2</v>
      </c>
    </row>
  </sheetData>
  <mergeCells count="2">
    <mergeCell ref="A30:G30"/>
    <mergeCell ref="I30:O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7338-7DBF-4920-BEC7-1E990A1F64F4}">
  <dimension ref="A1:EX149"/>
  <sheetViews>
    <sheetView tabSelected="1" topLeftCell="A44" workbookViewId="0">
      <selection activeCell="E55" sqref="E55"/>
    </sheetView>
  </sheetViews>
  <sheetFormatPr defaultColWidth="8.6640625" defaultRowHeight="14.4" x14ac:dyDescent="0.3"/>
  <cols>
    <col min="2" max="2" width="6.33203125" customWidth="1"/>
    <col min="3" max="3" width="13.6640625" customWidth="1"/>
    <col min="4" max="4" width="9.5546875" customWidth="1"/>
    <col min="5" max="5" width="10.44140625" bestFit="1" customWidth="1"/>
    <col min="6" max="6" width="11.33203125" bestFit="1" customWidth="1"/>
    <col min="7" max="7" width="10.44140625" customWidth="1"/>
    <col min="9" max="9" width="13.88671875" customWidth="1"/>
    <col min="10" max="10" width="8.88671875" customWidth="1"/>
    <col min="11" max="11" width="10.44140625" customWidth="1"/>
    <col min="12" max="12" width="9.44140625" bestFit="1" customWidth="1"/>
    <col min="13" max="13" width="10.109375" customWidth="1"/>
    <col min="15" max="15" width="10" customWidth="1"/>
    <col min="17" max="17" width="8.88671875" bestFit="1" customWidth="1"/>
    <col min="18" max="18" width="9.88671875" bestFit="1" customWidth="1"/>
    <col min="19" max="19" width="11.77734375" customWidth="1"/>
    <col min="20" max="20" width="9.44140625" customWidth="1"/>
    <col min="21" max="21" width="9.88671875" customWidth="1"/>
    <col min="28" max="28" width="9.88671875" customWidth="1"/>
  </cols>
  <sheetData>
    <row r="1" spans="1:46" x14ac:dyDescent="0.3">
      <c r="A1" s="42" t="s">
        <v>18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</row>
    <row r="3" spans="1:46" ht="29.25" customHeight="1" x14ac:dyDescent="0.3">
      <c r="C3" s="44" t="s">
        <v>19</v>
      </c>
      <c r="D3" s="45"/>
      <c r="E3" s="45"/>
      <c r="F3" s="45"/>
      <c r="G3" s="46"/>
    </row>
    <row r="4" spans="1:46" s="47" customFormat="1" x14ac:dyDescent="0.3">
      <c r="C4" s="48" t="s">
        <v>20</v>
      </c>
      <c r="D4" s="49" t="s">
        <v>21</v>
      </c>
      <c r="E4" s="49" t="s">
        <v>22</v>
      </c>
      <c r="F4" s="49" t="s">
        <v>23</v>
      </c>
      <c r="G4" s="50" t="s">
        <v>24</v>
      </c>
      <c r="H4" s="51"/>
    </row>
    <row r="5" spans="1:46" x14ac:dyDescent="0.3">
      <c r="C5" s="40" t="s">
        <v>25</v>
      </c>
      <c r="D5" s="52"/>
      <c r="E5" s="53"/>
      <c r="F5" s="53">
        <v>15.63</v>
      </c>
      <c r="G5" s="54">
        <f>-0.53</f>
        <v>-0.53</v>
      </c>
    </row>
    <row r="6" spans="1:46" x14ac:dyDescent="0.3">
      <c r="C6" s="40" t="s">
        <v>5</v>
      </c>
      <c r="D6" s="52">
        <f>3*10^49</f>
        <v>2.9999999999999997E+49</v>
      </c>
      <c r="E6" s="53">
        <v>-15.35</v>
      </c>
      <c r="F6" s="53">
        <v>77.650000000000006</v>
      </c>
      <c r="G6" s="54">
        <v>-1</v>
      </c>
    </row>
    <row r="7" spans="1:46" x14ac:dyDescent="0.3">
      <c r="C7" s="40" t="s">
        <v>6</v>
      </c>
      <c r="D7" s="52">
        <v>3.0000000000000001E+92</v>
      </c>
      <c r="E7" s="53">
        <v>-28.46</v>
      </c>
      <c r="F7" s="53">
        <v>75.42</v>
      </c>
      <c r="G7" s="54">
        <v>-1</v>
      </c>
    </row>
    <row r="8" spans="1:46" x14ac:dyDescent="0.3">
      <c r="C8" s="40" t="s">
        <v>26</v>
      </c>
      <c r="D8" s="52">
        <v>2E+43</v>
      </c>
      <c r="E8" s="53">
        <v>-13.68</v>
      </c>
      <c r="F8" s="53">
        <v>198.22</v>
      </c>
      <c r="G8" s="54">
        <f>-0.406</f>
        <v>-0.40600000000000003</v>
      </c>
      <c r="H8" s="20" t="s">
        <v>27</v>
      </c>
    </row>
    <row r="9" spans="1:46" x14ac:dyDescent="0.3">
      <c r="C9" s="41"/>
      <c r="D9" s="55"/>
      <c r="E9" s="55"/>
      <c r="F9" s="55">
        <v>194.9</v>
      </c>
      <c r="G9" s="56">
        <v>-0.49399999999999999</v>
      </c>
      <c r="H9" s="20" t="s">
        <v>28</v>
      </c>
    </row>
    <row r="10" spans="1:46" x14ac:dyDescent="0.3">
      <c r="B10" s="20"/>
      <c r="C10" s="53"/>
      <c r="D10" s="53"/>
      <c r="E10" s="53"/>
      <c r="F10" s="53"/>
      <c r="G10" s="20"/>
      <c r="H10" s="20"/>
    </row>
    <row r="11" spans="1:46" x14ac:dyDescent="0.3">
      <c r="H11" s="20"/>
    </row>
    <row r="12" spans="1:46" x14ac:dyDescent="0.3">
      <c r="B12" s="20"/>
      <c r="G12" s="20"/>
      <c r="H12" s="20"/>
    </row>
    <row r="13" spans="1:46" x14ac:dyDescent="0.3">
      <c r="C13" s="57"/>
      <c r="D13" s="21" t="s">
        <v>29</v>
      </c>
      <c r="E13" s="22"/>
      <c r="F13" s="23"/>
      <c r="H13" s="2" t="s">
        <v>30</v>
      </c>
      <c r="I13" s="3"/>
      <c r="J13" s="3"/>
      <c r="K13" s="58"/>
      <c r="M13" s="59"/>
      <c r="N13" s="3" t="s">
        <v>31</v>
      </c>
      <c r="O13" s="3"/>
      <c r="P13" s="3"/>
      <c r="Q13" s="3"/>
      <c r="R13" s="4"/>
    </row>
    <row r="14" spans="1:46" ht="28.8" x14ac:dyDescent="0.3">
      <c r="C14" s="60"/>
      <c r="D14" s="40" t="s">
        <v>32</v>
      </c>
      <c r="E14" s="20"/>
      <c r="F14" s="61"/>
      <c r="H14" s="62" t="s">
        <v>33</v>
      </c>
      <c r="I14" s="63"/>
      <c r="J14" s="63"/>
      <c r="K14" s="64"/>
      <c r="M14" s="65" t="s">
        <v>34</v>
      </c>
      <c r="N14" s="2" t="s">
        <v>25</v>
      </c>
      <c r="O14" s="3" t="s">
        <v>5</v>
      </c>
      <c r="P14" s="3" t="s">
        <v>6</v>
      </c>
      <c r="Q14" s="3" t="s">
        <v>35</v>
      </c>
      <c r="R14" s="4" t="s">
        <v>36</v>
      </c>
    </row>
    <row r="15" spans="1:46" x14ac:dyDescent="0.3">
      <c r="C15" s="60"/>
      <c r="D15" s="21" t="s">
        <v>5</v>
      </c>
      <c r="E15" s="22" t="s">
        <v>6</v>
      </c>
      <c r="F15" s="23" t="s">
        <v>26</v>
      </c>
      <c r="H15" s="2" t="s">
        <v>5</v>
      </c>
      <c r="I15" s="3" t="s">
        <v>6</v>
      </c>
      <c r="J15" s="3" t="s">
        <v>35</v>
      </c>
      <c r="K15" s="4" t="s">
        <v>36</v>
      </c>
      <c r="M15" s="29"/>
      <c r="N15" s="66"/>
      <c r="O15" s="66"/>
      <c r="P15" s="66"/>
      <c r="Q15" s="66"/>
      <c r="R15" s="67"/>
    </row>
    <row r="16" spans="1:46" x14ac:dyDescent="0.3">
      <c r="C16" s="68" t="s">
        <v>37</v>
      </c>
      <c r="D16" s="69">
        <v>1994</v>
      </c>
      <c r="E16" s="69">
        <v>1994</v>
      </c>
      <c r="F16" s="58">
        <v>1994</v>
      </c>
      <c r="H16" s="9"/>
      <c r="K16" s="10"/>
      <c r="M16" s="29">
        <v>0.1</v>
      </c>
      <c r="N16" s="66">
        <f t="shared" ref="N16:N40" si="0">$F$5*($M16/100)^$G$5</f>
        <v>608.07756162606063</v>
      </c>
      <c r="O16" s="66">
        <f t="shared" ref="O16:O40" si="1">$F$6*($M16/100)^$G$6</f>
        <v>77650</v>
      </c>
      <c r="P16" s="66">
        <f t="shared" ref="P16:P40" si="2">$F$7*($M16/100)^$G$7</f>
        <v>75420</v>
      </c>
      <c r="Q16" s="66">
        <f t="shared" ref="Q16:Q40" si="3">$F$8*($M16/100)^$G$8</f>
        <v>3274.5186764495543</v>
      </c>
      <c r="R16" s="67">
        <f t="shared" ref="R16:R40" si="4">$F$9*($M16/100)^$G$9</f>
        <v>5913.0539179946318</v>
      </c>
    </row>
    <row r="17" spans="3:21" x14ac:dyDescent="0.3">
      <c r="C17" s="29" t="s">
        <v>38</v>
      </c>
      <c r="F17" s="61"/>
      <c r="G17" s="70"/>
      <c r="H17" s="9"/>
      <c r="K17" s="10"/>
      <c r="M17" s="29">
        <v>0.5</v>
      </c>
      <c r="N17" s="66">
        <f t="shared" si="0"/>
        <v>259.12235122428785</v>
      </c>
      <c r="O17" s="66">
        <f t="shared" si="1"/>
        <v>15530.000000000002</v>
      </c>
      <c r="P17" s="66">
        <f t="shared" si="2"/>
        <v>15084</v>
      </c>
      <c r="Q17" s="66">
        <f t="shared" si="3"/>
        <v>1703.5922277652337</v>
      </c>
      <c r="R17" s="67">
        <f t="shared" si="4"/>
        <v>2670.0577639226817</v>
      </c>
    </row>
    <row r="18" spans="3:21" x14ac:dyDescent="0.3">
      <c r="C18" s="29">
        <f t="shared" ref="C18:C39" si="5">C19-10</f>
        <v>1770</v>
      </c>
      <c r="D18" s="7">
        <f t="shared" ref="D18:D46" si="6">100*$D$6*C18^($E$6)</f>
        <v>41.757223692187928</v>
      </c>
      <c r="E18" s="7">
        <f t="shared" ref="E18:E46" si="7">100*$D$7*C18^($E$7)</f>
        <v>109.59786500542673</v>
      </c>
      <c r="F18" s="8">
        <f t="shared" ref="F18:F46" si="8">100*$D$8*C18^($E$8)</f>
        <v>7.3918936829893873</v>
      </c>
      <c r="G18" s="71"/>
      <c r="H18" s="72">
        <f t="shared" ref="H18:H46" si="9">F$6*(D18/100)^G$6</f>
        <v>185.95584939361524</v>
      </c>
      <c r="I18" s="12">
        <f t="shared" ref="I18:I46" si="10">F$7*(E18/100)^G$7</f>
        <v>68.815209124982118</v>
      </c>
      <c r="J18" s="12">
        <f t="shared" ref="J18:J46" si="11">F$8*(F18/100)^G$8</f>
        <v>570.73256428833224</v>
      </c>
      <c r="K18" s="13">
        <f t="shared" ref="K18:K46" si="12">F$9*(F18/100)^G$9</f>
        <v>705.74289962995431</v>
      </c>
      <c r="M18" s="29">
        <v>1</v>
      </c>
      <c r="N18" s="66">
        <f t="shared" si="0"/>
        <v>179.4564110399628</v>
      </c>
      <c r="O18" s="66">
        <f t="shared" si="1"/>
        <v>7765.0000000000009</v>
      </c>
      <c r="P18" s="66">
        <f t="shared" si="2"/>
        <v>7542</v>
      </c>
      <c r="Q18" s="66">
        <f t="shared" si="3"/>
        <v>1285.723174179318</v>
      </c>
      <c r="R18" s="67">
        <f t="shared" si="4"/>
        <v>1895.8843391413047</v>
      </c>
    </row>
    <row r="19" spans="3:21" x14ac:dyDescent="0.3">
      <c r="C19" s="29">
        <f t="shared" si="5"/>
        <v>1780</v>
      </c>
      <c r="D19" s="7">
        <f t="shared" si="6"/>
        <v>38.297834607393995</v>
      </c>
      <c r="E19" s="7">
        <f t="shared" si="7"/>
        <v>93.36153617738529</v>
      </c>
      <c r="F19" s="8">
        <f t="shared" si="8"/>
        <v>6.8435960044978819</v>
      </c>
      <c r="G19" s="71"/>
      <c r="H19" s="72">
        <f t="shared" si="9"/>
        <v>202.75297754042853</v>
      </c>
      <c r="I19" s="12">
        <f t="shared" si="10"/>
        <v>80.782732469936349</v>
      </c>
      <c r="J19" s="12">
        <f t="shared" si="11"/>
        <v>588.87351218775962</v>
      </c>
      <c r="K19" s="13">
        <f t="shared" si="12"/>
        <v>733.13062775731748</v>
      </c>
      <c r="M19" s="29">
        <v>2</v>
      </c>
      <c r="N19" s="66">
        <f t="shared" si="0"/>
        <v>124.28338702232918</v>
      </c>
      <c r="O19" s="66">
        <f t="shared" si="1"/>
        <v>3882.5000000000005</v>
      </c>
      <c r="P19" s="66">
        <f t="shared" si="2"/>
        <v>3771</v>
      </c>
      <c r="Q19" s="66">
        <f t="shared" si="3"/>
        <v>970.35197371747279</v>
      </c>
      <c r="R19" s="67">
        <f t="shared" si="4"/>
        <v>1346.1796504809047</v>
      </c>
    </row>
    <row r="20" spans="3:21" x14ac:dyDescent="0.3">
      <c r="C20" s="29">
        <f t="shared" si="5"/>
        <v>1790</v>
      </c>
      <c r="D20" s="7">
        <f t="shared" si="6"/>
        <v>35.142061073845959</v>
      </c>
      <c r="E20" s="7">
        <f t="shared" si="7"/>
        <v>79.60200247619062</v>
      </c>
      <c r="F20" s="8">
        <f t="shared" si="8"/>
        <v>6.3387048752639119</v>
      </c>
      <c r="G20" s="71"/>
      <c r="H20" s="72">
        <f t="shared" si="9"/>
        <v>220.96028982713838</v>
      </c>
      <c r="I20" s="12">
        <f t="shared" si="10"/>
        <v>94.746360209416224</v>
      </c>
      <c r="J20" s="12">
        <f t="shared" si="11"/>
        <v>607.48457623666729</v>
      </c>
      <c r="K20" s="13">
        <f t="shared" si="12"/>
        <v>761.41876618498361</v>
      </c>
      <c r="M20" s="29">
        <v>3</v>
      </c>
      <c r="N20" s="66">
        <f t="shared" si="0"/>
        <v>100.25007657361554</v>
      </c>
      <c r="O20" s="66">
        <f t="shared" si="1"/>
        <v>2588.3333333333335</v>
      </c>
      <c r="P20" s="66">
        <f t="shared" si="2"/>
        <v>2514.0000000000005</v>
      </c>
      <c r="Q20" s="66">
        <f t="shared" si="3"/>
        <v>823.06899548675904</v>
      </c>
      <c r="R20" s="67">
        <f t="shared" si="4"/>
        <v>1101.8283416915303</v>
      </c>
    </row>
    <row r="21" spans="3:21" x14ac:dyDescent="0.3">
      <c r="C21" s="29">
        <f t="shared" si="5"/>
        <v>1800</v>
      </c>
      <c r="D21" s="7">
        <f t="shared" si="6"/>
        <v>32.261778221628177</v>
      </c>
      <c r="E21" s="7">
        <f t="shared" si="7"/>
        <v>67.930648324245126</v>
      </c>
      <c r="F21" s="8">
        <f t="shared" si="8"/>
        <v>5.8735696875736769</v>
      </c>
      <c r="G21" s="71"/>
      <c r="H21" s="72">
        <f t="shared" si="9"/>
        <v>240.68729090680972</v>
      </c>
      <c r="I21" s="12">
        <f t="shared" si="10"/>
        <v>111.02499661125987</v>
      </c>
      <c r="J21" s="12">
        <f t="shared" si="11"/>
        <v>626.57521053497862</v>
      </c>
      <c r="K21" s="13">
        <f t="shared" si="12"/>
        <v>790.63163766928278</v>
      </c>
      <c r="M21" s="29">
        <v>4</v>
      </c>
      <c r="N21" s="66">
        <f t="shared" si="0"/>
        <v>86.073048046761286</v>
      </c>
      <c r="O21" s="66">
        <f t="shared" si="1"/>
        <v>1941.2500000000002</v>
      </c>
      <c r="P21" s="66">
        <f t="shared" si="2"/>
        <v>1885.5</v>
      </c>
      <c r="Q21" s="66">
        <f t="shared" si="3"/>
        <v>732.33723386716667</v>
      </c>
      <c r="R21" s="67">
        <f t="shared" si="4"/>
        <v>955.85981378467579</v>
      </c>
    </row>
    <row r="22" spans="3:21" s="20" customFormat="1" x14ac:dyDescent="0.3">
      <c r="C22" s="29">
        <f t="shared" si="5"/>
        <v>1810</v>
      </c>
      <c r="D22" s="7">
        <f t="shared" si="6"/>
        <v>29.631601911915531</v>
      </c>
      <c r="E22" s="7">
        <f t="shared" si="7"/>
        <v>58.021508248296385</v>
      </c>
      <c r="F22" s="8">
        <f t="shared" si="8"/>
        <v>5.4448646881607967</v>
      </c>
      <c r="G22" s="71"/>
      <c r="H22" s="72">
        <f t="shared" si="9"/>
        <v>262.05130667868212</v>
      </c>
      <c r="I22" s="12">
        <f t="shared" si="10"/>
        <v>129.98627970381048</v>
      </c>
      <c r="J22" s="12">
        <f t="shared" si="11"/>
        <v>646.15500504510032</v>
      </c>
      <c r="K22" s="13">
        <f t="shared" si="12"/>
        <v>820.79408098560066</v>
      </c>
      <c r="M22" s="29">
        <v>5</v>
      </c>
      <c r="N22" s="66">
        <f t="shared" si="0"/>
        <v>76.472427376860622</v>
      </c>
      <c r="O22" s="66">
        <f t="shared" si="1"/>
        <v>1553</v>
      </c>
      <c r="P22" s="66">
        <f t="shared" si="2"/>
        <v>1508.4</v>
      </c>
      <c r="Q22" s="66">
        <f t="shared" si="3"/>
        <v>668.90686021814065</v>
      </c>
      <c r="R22" s="67">
        <f t="shared" si="4"/>
        <v>856.09243031229528</v>
      </c>
      <c r="S22"/>
      <c r="T22"/>
      <c r="U22"/>
    </row>
    <row r="23" spans="3:21" x14ac:dyDescent="0.3">
      <c r="C23" s="29">
        <f t="shared" si="5"/>
        <v>1820</v>
      </c>
      <c r="D23" s="7">
        <f t="shared" si="6"/>
        <v>27.228608598652855</v>
      </c>
      <c r="E23" s="7">
        <f t="shared" si="7"/>
        <v>49.600899532001513</v>
      </c>
      <c r="F23" s="8">
        <f t="shared" si="8"/>
        <v>5.0495585010101713</v>
      </c>
      <c r="G23" s="71"/>
      <c r="H23" s="72">
        <f t="shared" si="9"/>
        <v>285.17799475013118</v>
      </c>
      <c r="I23" s="12">
        <f t="shared" si="10"/>
        <v>152.05369400879619</v>
      </c>
      <c r="J23" s="12">
        <f t="shared" si="11"/>
        <v>666.23368677330632</v>
      </c>
      <c r="K23" s="13">
        <f t="shared" si="12"/>
        <v>851.9314589178349</v>
      </c>
      <c r="M23" s="29">
        <v>6</v>
      </c>
      <c r="N23" s="66">
        <f t="shared" si="0"/>
        <v>69.428665120480048</v>
      </c>
      <c r="O23" s="66">
        <f t="shared" si="1"/>
        <v>1294.1666666666667</v>
      </c>
      <c r="P23" s="66">
        <f t="shared" si="2"/>
        <v>1257.0000000000002</v>
      </c>
      <c r="Q23" s="66">
        <f t="shared" si="3"/>
        <v>621.18085783592267</v>
      </c>
      <c r="R23" s="67">
        <f t="shared" si="4"/>
        <v>782.3572679439219</v>
      </c>
    </row>
    <row r="24" spans="3:21" x14ac:dyDescent="0.3">
      <c r="C24" s="29">
        <f t="shared" si="5"/>
        <v>1830</v>
      </c>
      <c r="D24" s="7">
        <f t="shared" si="6"/>
        <v>25.03208514457658</v>
      </c>
      <c r="E24" s="7">
        <f t="shared" si="7"/>
        <v>42.438814238094622</v>
      </c>
      <c r="F24" s="8">
        <f t="shared" si="8"/>
        <v>4.6848866551630088</v>
      </c>
      <c r="G24" s="71"/>
      <c r="H24" s="72">
        <f t="shared" si="9"/>
        <v>310.20188510673688</v>
      </c>
      <c r="I24" s="12">
        <f t="shared" si="10"/>
        <v>177.71467312180525</v>
      </c>
      <c r="J24" s="12">
        <f t="shared" si="11"/>
        <v>686.82112095473974</v>
      </c>
      <c r="K24" s="13">
        <f t="shared" si="12"/>
        <v>884.06966632622698</v>
      </c>
      <c r="M24" s="29">
        <v>7</v>
      </c>
      <c r="N24" s="66">
        <f t="shared" si="0"/>
        <v>63.981882926245596</v>
      </c>
      <c r="O24" s="66">
        <f t="shared" si="1"/>
        <v>1109.2857142857142</v>
      </c>
      <c r="P24" s="66">
        <f t="shared" si="2"/>
        <v>1077.4285714285713</v>
      </c>
      <c r="Q24" s="66">
        <f t="shared" si="3"/>
        <v>583.49571026769445</v>
      </c>
      <c r="R24" s="67">
        <f t="shared" si="4"/>
        <v>724.99232222078797</v>
      </c>
    </row>
    <row r="25" spans="3:21" x14ac:dyDescent="0.3">
      <c r="C25" s="29">
        <f t="shared" si="5"/>
        <v>1840</v>
      </c>
      <c r="D25" s="7">
        <f t="shared" si="6"/>
        <v>23.023305248916241</v>
      </c>
      <c r="E25" s="7">
        <f t="shared" si="7"/>
        <v>36.341764676109598</v>
      </c>
      <c r="F25" s="8">
        <f t="shared" si="8"/>
        <v>4.3483268070201921</v>
      </c>
      <c r="G25" s="71"/>
      <c r="H25" s="72">
        <f t="shared" si="9"/>
        <v>337.26695259645732</v>
      </c>
      <c r="I25" s="12">
        <f t="shared" si="10"/>
        <v>207.52982325478459</v>
      </c>
      <c r="J25" s="12">
        <f t="shared" si="11"/>
        <v>707.92731224210274</v>
      </c>
      <c r="K25" s="13">
        <f t="shared" si="12"/>
        <v>917.23513829401395</v>
      </c>
      <c r="M25" s="29">
        <v>8</v>
      </c>
      <c r="N25" s="66">
        <f t="shared" si="0"/>
        <v>59.610296899367803</v>
      </c>
      <c r="O25" s="66">
        <f t="shared" si="1"/>
        <v>970.62500000000011</v>
      </c>
      <c r="P25" s="66">
        <f t="shared" si="2"/>
        <v>942.75</v>
      </c>
      <c r="Q25" s="66">
        <f t="shared" si="3"/>
        <v>552.7044192568078</v>
      </c>
      <c r="R25" s="67">
        <f t="shared" si="4"/>
        <v>678.7117776457842</v>
      </c>
    </row>
    <row r="26" spans="3:21" x14ac:dyDescent="0.3">
      <c r="C26" s="29">
        <f t="shared" si="5"/>
        <v>1850</v>
      </c>
      <c r="D26" s="7">
        <f t="shared" si="6"/>
        <v>21.185329532590483</v>
      </c>
      <c r="E26" s="7">
        <f t="shared" si="7"/>
        <v>31.146830852296642</v>
      </c>
      <c r="F26" s="8">
        <f t="shared" si="8"/>
        <v>4.037576380182025</v>
      </c>
      <c r="G26" s="71"/>
      <c r="H26" s="72">
        <f t="shared" si="9"/>
        <v>366.52722290935822</v>
      </c>
      <c r="I26" s="12">
        <f t="shared" si="10"/>
        <v>242.14341535308668</v>
      </c>
      <c r="J26" s="12">
        <f t="shared" si="11"/>
        <v>729.56240589788422</v>
      </c>
      <c r="K26" s="13">
        <f t="shared" si="12"/>
        <v>951.45485835301338</v>
      </c>
      <c r="M26" s="29">
        <v>9</v>
      </c>
      <c r="N26" s="66">
        <f t="shared" si="0"/>
        <v>56.002891146517726</v>
      </c>
      <c r="O26" s="66">
        <f t="shared" si="1"/>
        <v>862.77777777777783</v>
      </c>
      <c r="P26" s="66">
        <f t="shared" si="2"/>
        <v>838</v>
      </c>
      <c r="Q26" s="66">
        <f t="shared" si="3"/>
        <v>526.89613513732979</v>
      </c>
      <c r="R26" s="67">
        <f t="shared" si="4"/>
        <v>640.34797349746088</v>
      </c>
    </row>
    <row r="27" spans="3:21" x14ac:dyDescent="0.3">
      <c r="C27" s="29">
        <f t="shared" si="5"/>
        <v>1860</v>
      </c>
      <c r="D27" s="7">
        <f t="shared" si="6"/>
        <v>19.502826668204069</v>
      </c>
      <c r="E27" s="7">
        <f t="shared" si="7"/>
        <v>26.716702980858464</v>
      </c>
      <c r="F27" s="8">
        <f t="shared" si="8"/>
        <v>3.7505323756158089</v>
      </c>
      <c r="G27" s="71"/>
      <c r="H27" s="72">
        <f t="shared" si="9"/>
        <v>398.14741381358164</v>
      </c>
      <c r="I27" s="12">
        <f t="shared" si="10"/>
        <v>282.29531186552344</v>
      </c>
      <c r="J27" s="12">
        <f t="shared" si="11"/>
        <v>751.73668899029519</v>
      </c>
      <c r="K27" s="13">
        <f t="shared" si="12"/>
        <v>986.75636678875082</v>
      </c>
      <c r="M27" s="29">
        <v>10</v>
      </c>
      <c r="N27" s="66">
        <f t="shared" si="0"/>
        <v>52.961341604557354</v>
      </c>
      <c r="O27" s="66">
        <f t="shared" si="1"/>
        <v>776.5</v>
      </c>
      <c r="P27" s="66">
        <f t="shared" si="2"/>
        <v>754.2</v>
      </c>
      <c r="Q27" s="66">
        <f t="shared" si="3"/>
        <v>504.83269266740677</v>
      </c>
      <c r="R27" s="67">
        <f t="shared" si="4"/>
        <v>607.87157993990832</v>
      </c>
    </row>
    <row r="28" spans="3:21" x14ac:dyDescent="0.3">
      <c r="C28" s="29">
        <f t="shared" si="5"/>
        <v>1870</v>
      </c>
      <c r="D28" s="7">
        <f t="shared" si="6"/>
        <v>17.961913242656962</v>
      </c>
      <c r="E28" s="7">
        <f t="shared" si="7"/>
        <v>22.935548606421325</v>
      </c>
      <c r="F28" s="8">
        <f t="shared" si="8"/>
        <v>3.4852731313730958</v>
      </c>
      <c r="G28" s="71"/>
      <c r="H28" s="73">
        <f t="shared" si="9"/>
        <v>432.30361349030687</v>
      </c>
      <c r="I28" s="7">
        <f t="shared" si="10"/>
        <v>328.83451490183438</v>
      </c>
      <c r="J28" s="7">
        <f t="shared" si="11"/>
        <v>774.46059159273671</v>
      </c>
      <c r="K28" s="8">
        <f t="shared" si="12"/>
        <v>1023.1677690251968</v>
      </c>
      <c r="M28" s="29">
        <v>11</v>
      </c>
      <c r="N28" s="66">
        <f t="shared" si="0"/>
        <v>50.35247875422219</v>
      </c>
      <c r="O28" s="66">
        <f t="shared" si="1"/>
        <v>705.90909090909099</v>
      </c>
      <c r="P28" s="66">
        <f t="shared" si="2"/>
        <v>685.63636363636374</v>
      </c>
      <c r="Q28" s="66">
        <f t="shared" si="3"/>
        <v>485.67085420300674</v>
      </c>
      <c r="R28" s="67">
        <f t="shared" si="4"/>
        <v>579.91434617674634</v>
      </c>
    </row>
    <row r="29" spans="3:21" x14ac:dyDescent="0.3">
      <c r="C29" s="29">
        <f t="shared" si="5"/>
        <v>1880</v>
      </c>
      <c r="D29" s="7">
        <f t="shared" si="6"/>
        <v>16.550010304745562</v>
      </c>
      <c r="E29" s="7">
        <f t="shared" si="7"/>
        <v>19.705563782116148</v>
      </c>
      <c r="F29" s="8">
        <f t="shared" si="8"/>
        <v>3.2400418345523581</v>
      </c>
      <c r="G29" s="71"/>
      <c r="H29" s="72">
        <f t="shared" si="9"/>
        <v>469.18399789596856</v>
      </c>
      <c r="I29" s="12">
        <f t="shared" si="10"/>
        <v>382.73454560304276</v>
      </c>
      <c r="J29" s="12">
        <f t="shared" si="11"/>
        <v>797.74468798691271</v>
      </c>
      <c r="K29" s="13">
        <f t="shared" si="12"/>
        <v>1060.7177440896307</v>
      </c>
      <c r="M29" s="29">
        <v>12</v>
      </c>
      <c r="N29" s="66">
        <f t="shared" si="0"/>
        <v>48.083150708339815</v>
      </c>
      <c r="O29" s="66">
        <f t="shared" si="1"/>
        <v>647.08333333333337</v>
      </c>
      <c r="P29" s="66">
        <f t="shared" si="2"/>
        <v>628.50000000000011</v>
      </c>
      <c r="Q29" s="66">
        <f t="shared" si="3"/>
        <v>468.8132589827099</v>
      </c>
      <c r="R29" s="67">
        <f t="shared" si="4"/>
        <v>555.51565660854749</v>
      </c>
    </row>
    <row r="30" spans="3:21" x14ac:dyDescent="0.3">
      <c r="C30" s="29">
        <f t="shared" si="5"/>
        <v>1890</v>
      </c>
      <c r="D30" s="7">
        <f t="shared" si="6"/>
        <v>15.255714783236352</v>
      </c>
      <c r="E30" s="7">
        <f t="shared" si="7"/>
        <v>16.944092277976491</v>
      </c>
      <c r="F30" s="8">
        <f t="shared" si="8"/>
        <v>3.0132316090801923</v>
      </c>
      <c r="G30" s="71"/>
      <c r="H30" s="72">
        <f t="shared" si="9"/>
        <v>508.98958916907145</v>
      </c>
      <c r="I30" s="12">
        <f t="shared" si="10"/>
        <v>445.11089034866177</v>
      </c>
      <c r="J30" s="12">
        <f t="shared" si="11"/>
        <v>821.59969786951649</v>
      </c>
      <c r="K30" s="13">
        <f t="shared" si="12"/>
        <v>1099.4355531578597</v>
      </c>
      <c r="M30" s="29">
        <v>13</v>
      </c>
      <c r="N30" s="66">
        <f t="shared" si="0"/>
        <v>46.08599849335004</v>
      </c>
      <c r="O30" s="66">
        <f t="shared" si="1"/>
        <v>597.30769230769226</v>
      </c>
      <c r="P30" s="66">
        <f t="shared" si="2"/>
        <v>580.15384615384608</v>
      </c>
      <c r="Q30" s="66">
        <f t="shared" si="3"/>
        <v>453.82296695198903</v>
      </c>
      <c r="R30" s="67">
        <f t="shared" si="4"/>
        <v>533.97856398572162</v>
      </c>
    </row>
    <row r="31" spans="3:21" x14ac:dyDescent="0.3">
      <c r="C31" s="29">
        <f t="shared" si="5"/>
        <v>1900</v>
      </c>
      <c r="D31" s="7">
        <f t="shared" si="6"/>
        <v>14.068684166415846</v>
      </c>
      <c r="E31" s="7">
        <f t="shared" si="7"/>
        <v>14.581216944676461</v>
      </c>
      <c r="F31" s="8">
        <f t="shared" si="8"/>
        <v>2.803372021454027</v>
      </c>
      <c r="G31" s="71"/>
      <c r="H31" s="72">
        <f t="shared" si="9"/>
        <v>551.93505719150858</v>
      </c>
      <c r="I31" s="12">
        <f t="shared" si="10"/>
        <v>517.24077822966285</v>
      </c>
      <c r="J31" s="12">
        <f t="shared" si="11"/>
        <v>846.03648756248526</v>
      </c>
      <c r="K31" s="13">
        <f t="shared" si="12"/>
        <v>1139.3510481801304</v>
      </c>
      <c r="M31" s="29">
        <v>14</v>
      </c>
      <c r="N31" s="66">
        <f t="shared" si="0"/>
        <v>44.310955914353755</v>
      </c>
      <c r="O31" s="66">
        <f t="shared" si="1"/>
        <v>554.64285714285711</v>
      </c>
      <c r="P31" s="66">
        <f t="shared" si="2"/>
        <v>538.71428571428567</v>
      </c>
      <c r="Q31" s="66">
        <f t="shared" si="3"/>
        <v>440.37178879920339</v>
      </c>
      <c r="R31" s="67">
        <f t="shared" si="4"/>
        <v>514.78346583661425</v>
      </c>
    </row>
    <row r="32" spans="3:21" x14ac:dyDescent="0.3">
      <c r="C32" s="29">
        <f t="shared" si="5"/>
        <v>1910</v>
      </c>
      <c r="D32" s="7">
        <f t="shared" si="6"/>
        <v>12.979533015441989</v>
      </c>
      <c r="E32" s="7">
        <f t="shared" si="7"/>
        <v>12.557743927395007</v>
      </c>
      <c r="F32" s="8">
        <f t="shared" si="8"/>
        <v>2.6091168631214368</v>
      </c>
      <c r="G32" s="71"/>
      <c r="H32" s="72">
        <f t="shared" si="9"/>
        <v>598.24956651073944</v>
      </c>
      <c r="I32" s="12">
        <f t="shared" si="10"/>
        <v>600.58558636053681</v>
      </c>
      <c r="J32" s="12">
        <f t="shared" si="11"/>
        <v>871.06607122685</v>
      </c>
      <c r="K32" s="13">
        <f t="shared" si="12"/>
        <v>1180.4946805881066</v>
      </c>
      <c r="M32" s="29">
        <v>15</v>
      </c>
      <c r="N32" s="66">
        <f t="shared" si="0"/>
        <v>42.719937704500964</v>
      </c>
      <c r="O32" s="66">
        <f t="shared" si="1"/>
        <v>517.66666666666674</v>
      </c>
      <c r="P32" s="66">
        <f t="shared" si="2"/>
        <v>502.8</v>
      </c>
      <c r="Q32" s="66">
        <f t="shared" si="3"/>
        <v>428.20764887073705</v>
      </c>
      <c r="R32" s="67">
        <f t="shared" si="4"/>
        <v>497.53399157930608</v>
      </c>
    </row>
    <row r="33" spans="3:18" x14ac:dyDescent="0.3">
      <c r="C33" s="29">
        <f t="shared" si="5"/>
        <v>1920</v>
      </c>
      <c r="D33" s="7">
        <f t="shared" si="6"/>
        <v>11.979740043913738</v>
      </c>
      <c r="E33" s="7">
        <f t="shared" si="7"/>
        <v>10.823514064383305</v>
      </c>
      <c r="F33" s="8">
        <f t="shared" si="8"/>
        <v>2.4292330828979396</v>
      </c>
      <c r="G33" s="71"/>
      <c r="H33" s="72">
        <f t="shared" si="9"/>
        <v>648.17767092909332</v>
      </c>
      <c r="I33" s="12">
        <f t="shared" si="10"/>
        <v>696.81620545200667</v>
      </c>
      <c r="J33" s="12">
        <f t="shared" si="11"/>
        <v>896.69961208013274</v>
      </c>
      <c r="K33" s="13">
        <f t="shared" si="12"/>
        <v>1222.8975100831933</v>
      </c>
      <c r="M33" s="29">
        <v>16</v>
      </c>
      <c r="N33" s="66">
        <f t="shared" si="0"/>
        <v>41.283393316108821</v>
      </c>
      <c r="O33" s="66">
        <f t="shared" si="1"/>
        <v>485.31250000000006</v>
      </c>
      <c r="P33" s="66">
        <f t="shared" si="2"/>
        <v>471.375</v>
      </c>
      <c r="Q33" s="66">
        <f t="shared" si="3"/>
        <v>417.13320167115029</v>
      </c>
      <c r="R33" s="67">
        <f t="shared" si="4"/>
        <v>481.92179488243414</v>
      </c>
    </row>
    <row r="34" spans="3:18" x14ac:dyDescent="0.3">
      <c r="C34" s="29">
        <f t="shared" si="5"/>
        <v>1930</v>
      </c>
      <c r="D34" s="7">
        <f t="shared" si="6"/>
        <v>11.061564637488202</v>
      </c>
      <c r="E34" s="7">
        <f t="shared" si="7"/>
        <v>9.3359870442602997</v>
      </c>
      <c r="F34" s="8">
        <f t="shared" si="8"/>
        <v>2.2625907559502578</v>
      </c>
      <c r="G34" s="71"/>
      <c r="H34" s="72">
        <f t="shared" si="9"/>
        <v>701.98025817107498</v>
      </c>
      <c r="I34" s="12">
        <f t="shared" si="10"/>
        <v>807.84173802348721</v>
      </c>
      <c r="J34" s="12">
        <f t="shared" si="11"/>
        <v>922.9484236173131</v>
      </c>
      <c r="K34" s="13">
        <f t="shared" si="12"/>
        <v>1266.5912135065578</v>
      </c>
      <c r="M34" s="29">
        <v>17</v>
      </c>
      <c r="N34" s="66">
        <f t="shared" si="0"/>
        <v>39.977998714660309</v>
      </c>
      <c r="O34" s="66">
        <f t="shared" si="1"/>
        <v>456.76470588235293</v>
      </c>
      <c r="P34" s="66">
        <f t="shared" si="2"/>
        <v>443.64705882352939</v>
      </c>
      <c r="Q34" s="66">
        <f t="shared" si="3"/>
        <v>406.99137875695641</v>
      </c>
      <c r="R34" s="67">
        <f t="shared" si="4"/>
        <v>467.7029098962812</v>
      </c>
    </row>
    <row r="35" spans="3:18" x14ac:dyDescent="0.3">
      <c r="C35" s="29">
        <f t="shared" si="5"/>
        <v>1940</v>
      </c>
      <c r="D35" s="7">
        <f t="shared" si="6"/>
        <v>10.217971812410031</v>
      </c>
      <c r="E35" s="7">
        <f t="shared" si="7"/>
        <v>8.0590531671162378</v>
      </c>
      <c r="F35" s="8">
        <f t="shared" si="8"/>
        <v>2.1081539875786302</v>
      </c>
      <c r="G35" s="71"/>
      <c r="H35" s="72">
        <f t="shared" si="9"/>
        <v>759.93554714734842</v>
      </c>
      <c r="I35" s="12">
        <f t="shared" si="10"/>
        <v>935.84194614498927</v>
      </c>
      <c r="J35" s="12">
        <f t="shared" si="11"/>
        <v>949.82397083531225</v>
      </c>
      <c r="K35" s="13">
        <f t="shared" si="12"/>
        <v>1311.6080937911281</v>
      </c>
      <c r="M35" s="29">
        <v>18</v>
      </c>
      <c r="N35" s="66">
        <f t="shared" si="0"/>
        <v>38.785067384313578</v>
      </c>
      <c r="O35" s="66">
        <f t="shared" si="1"/>
        <v>431.38888888888891</v>
      </c>
      <c r="P35" s="66">
        <f t="shared" si="2"/>
        <v>419</v>
      </c>
      <c r="Q35" s="66">
        <f t="shared" si="3"/>
        <v>397.65535454470182</v>
      </c>
      <c r="R35" s="67">
        <f t="shared" si="4"/>
        <v>454.68143459605778</v>
      </c>
    </row>
    <row r="36" spans="3:18" x14ac:dyDescent="0.3">
      <c r="C36" s="29">
        <f t="shared" si="5"/>
        <v>1950</v>
      </c>
      <c r="D36" s="7">
        <f t="shared" si="6"/>
        <v>9.442564722401448</v>
      </c>
      <c r="E36" s="7">
        <f t="shared" si="7"/>
        <v>6.962035209598965</v>
      </c>
      <c r="F36" s="8">
        <f t="shared" si="8"/>
        <v>1.9649726604774316</v>
      </c>
      <c r="G36" s="71"/>
      <c r="H36" s="72">
        <f t="shared" si="9"/>
        <v>822.34014044705361</v>
      </c>
      <c r="I36" s="12">
        <f t="shared" si="10"/>
        <v>1083.3039151542071</v>
      </c>
      <c r="J36" s="12">
        <f t="shared" si="11"/>
        <v>977.33787146106886</v>
      </c>
      <c r="K36" s="13">
        <f t="shared" si="12"/>
        <v>1357.9810889960124</v>
      </c>
      <c r="M36" s="29">
        <v>19</v>
      </c>
      <c r="N36" s="66">
        <f t="shared" si="0"/>
        <v>37.689430009764436</v>
      </c>
      <c r="O36" s="66">
        <f t="shared" si="1"/>
        <v>408.68421052631584</v>
      </c>
      <c r="P36" s="66">
        <f t="shared" si="2"/>
        <v>396.94736842105266</v>
      </c>
      <c r="Q36" s="66">
        <f t="shared" si="3"/>
        <v>389.02141555672779</v>
      </c>
      <c r="R36" s="67">
        <f t="shared" si="4"/>
        <v>442.69800030440746</v>
      </c>
    </row>
    <row r="37" spans="3:18" x14ac:dyDescent="0.3">
      <c r="C37" s="29">
        <f t="shared" si="5"/>
        <v>1960</v>
      </c>
      <c r="D37" s="7">
        <f t="shared" si="6"/>
        <v>8.7295239212608262</v>
      </c>
      <c r="E37" s="7">
        <f t="shared" si="7"/>
        <v>6.0188492213142828</v>
      </c>
      <c r="F37" s="8">
        <f t="shared" si="8"/>
        <v>1.8321749434823595</v>
      </c>
      <c r="G37" s="71"/>
      <c r="H37" s="72">
        <f t="shared" si="9"/>
        <v>889.51013480681127</v>
      </c>
      <c r="I37" s="12">
        <f t="shared" si="10"/>
        <v>1253.063454936178</v>
      </c>
      <c r="J37" s="12">
        <f t="shared" si="11"/>
        <v>1005.5018971830788</v>
      </c>
      <c r="K37" s="13">
        <f t="shared" si="12"/>
        <v>1405.7437814234713</v>
      </c>
      <c r="M37" s="29">
        <v>20</v>
      </c>
      <c r="N37" s="66">
        <f t="shared" si="0"/>
        <v>36.678627850164716</v>
      </c>
      <c r="O37" s="66">
        <f t="shared" si="1"/>
        <v>388.25</v>
      </c>
      <c r="P37" s="66">
        <f t="shared" si="2"/>
        <v>377.1</v>
      </c>
      <c r="Q37" s="66">
        <f t="shared" si="3"/>
        <v>381.00378803517128</v>
      </c>
      <c r="R37" s="67">
        <f t="shared" si="4"/>
        <v>431.62145186104146</v>
      </c>
    </row>
    <row r="38" spans="3:18" x14ac:dyDescent="0.3">
      <c r="C38" s="29">
        <f t="shared" si="5"/>
        <v>1970</v>
      </c>
      <c r="D38" s="7">
        <f t="shared" si="6"/>
        <v>8.0735526752234161</v>
      </c>
      <c r="E38" s="7">
        <f t="shared" si="7"/>
        <v>5.2072983146275673</v>
      </c>
      <c r="F38" s="8">
        <f t="shared" si="8"/>
        <v>1.7089604881448834</v>
      </c>
      <c r="G38" s="71"/>
      <c r="H38" s="72">
        <f t="shared" si="9"/>
        <v>961.78229242619295</v>
      </c>
      <c r="I38" s="12">
        <f t="shared" si="10"/>
        <v>1448.3518216757693</v>
      </c>
      <c r="J38" s="12">
        <f t="shared" si="11"/>
        <v>1034.3279748865259</v>
      </c>
      <c r="K38" s="13">
        <f t="shared" si="12"/>
        <v>1454.9304068189942</v>
      </c>
      <c r="M38" s="29">
        <v>21</v>
      </c>
      <c r="N38" s="66">
        <f t="shared" si="0"/>
        <v>35.742321076798206</v>
      </c>
      <c r="O38" s="66">
        <f t="shared" si="1"/>
        <v>369.76190476190476</v>
      </c>
      <c r="P38" s="66">
        <f t="shared" si="2"/>
        <v>359.14285714285717</v>
      </c>
      <c r="Q38" s="66">
        <f t="shared" si="3"/>
        <v>373.53081733742118</v>
      </c>
      <c r="R38" s="67">
        <f t="shared" si="4"/>
        <v>421.34273259170823</v>
      </c>
    </row>
    <row r="39" spans="3:18" x14ac:dyDescent="0.3">
      <c r="C39" s="29">
        <f t="shared" si="5"/>
        <v>1980</v>
      </c>
      <c r="D39" s="7">
        <f t="shared" si="6"/>
        <v>7.4698276959792302</v>
      </c>
      <c r="E39" s="7">
        <f t="shared" si="7"/>
        <v>4.5084778451662295</v>
      </c>
      <c r="F39" s="8">
        <f t="shared" si="8"/>
        <v>1.5945942469263239</v>
      </c>
      <c r="G39" s="71"/>
      <c r="H39" s="72">
        <f t="shared" si="9"/>
        <v>1039.5152761260679</v>
      </c>
      <c r="I39" s="12">
        <f t="shared" si="10"/>
        <v>1672.848411151929</v>
      </c>
      <c r="J39" s="12">
        <f t="shared" si="11"/>
        <v>1063.8281878918649</v>
      </c>
      <c r="K39" s="13">
        <f t="shared" si="12"/>
        <v>1505.5758636545834</v>
      </c>
      <c r="M39" s="29">
        <v>22</v>
      </c>
      <c r="N39" s="66">
        <f t="shared" si="0"/>
        <v>34.871847532663672</v>
      </c>
      <c r="O39" s="66">
        <f t="shared" si="1"/>
        <v>352.9545454545455</v>
      </c>
      <c r="P39" s="66">
        <f t="shared" si="2"/>
        <v>342.81818181818187</v>
      </c>
      <c r="Q39" s="66">
        <f t="shared" si="3"/>
        <v>366.54209974379057</v>
      </c>
      <c r="R39" s="67">
        <f t="shared" si="4"/>
        <v>411.77031516524892</v>
      </c>
    </row>
    <row r="40" spans="3:18" x14ac:dyDescent="0.3">
      <c r="C40" s="29">
        <f>C41-10</f>
        <v>1990</v>
      </c>
      <c r="D40" s="7">
        <f t="shared" si="6"/>
        <v>6.9139547333982057</v>
      </c>
      <c r="E40" s="7">
        <f t="shared" si="7"/>
        <v>3.9062739740431716</v>
      </c>
      <c r="F40" s="8">
        <f t="shared" si="8"/>
        <v>1.4884008534667739</v>
      </c>
      <c r="G40" s="71"/>
      <c r="H40" s="72">
        <f t="shared" si="9"/>
        <v>1123.0909514768412</v>
      </c>
      <c r="I40" s="12">
        <f t="shared" si="10"/>
        <v>1930.7401503621845</v>
      </c>
      <c r="J40" s="12">
        <f t="shared" si="11"/>
        <v>1094.01477719696</v>
      </c>
      <c r="K40" s="13">
        <f t="shared" si="12"/>
        <v>1557.7157224957582</v>
      </c>
      <c r="M40" s="32">
        <v>23</v>
      </c>
      <c r="N40" s="74">
        <f t="shared" si="0"/>
        <v>34.059888737404329</v>
      </c>
      <c r="O40" s="74">
        <f t="shared" si="1"/>
        <v>337.60869565217394</v>
      </c>
      <c r="P40" s="74">
        <f t="shared" si="2"/>
        <v>327.91304347826087</v>
      </c>
      <c r="Q40" s="74">
        <f t="shared" si="3"/>
        <v>359.98629771481552</v>
      </c>
      <c r="R40" s="75">
        <f t="shared" si="4"/>
        <v>402.82673668826146</v>
      </c>
    </row>
    <row r="41" spans="3:18" x14ac:dyDescent="0.3">
      <c r="C41" s="29">
        <v>2000</v>
      </c>
      <c r="D41" s="7">
        <f t="shared" si="6"/>
        <v>6.4019285274838165</v>
      </c>
      <c r="E41" s="7">
        <f t="shared" si="7"/>
        <v>3.3869405847683325</v>
      </c>
      <c r="F41" s="8">
        <f t="shared" si="8"/>
        <v>1.3897595113493513</v>
      </c>
      <c r="G41" s="71"/>
      <c r="H41" s="72">
        <f t="shared" si="9"/>
        <v>1212.9157591598291</v>
      </c>
      <c r="I41" s="12">
        <f t="shared" si="10"/>
        <v>2226.7883983314327</v>
      </c>
      <c r="J41" s="12">
        <f t="shared" si="11"/>
        <v>1124.9001427226883</v>
      </c>
      <c r="K41" s="13">
        <f t="shared" si="12"/>
        <v>1611.3862354524572</v>
      </c>
    </row>
    <row r="42" spans="3:18" x14ac:dyDescent="0.3">
      <c r="C42" s="29">
        <f>C41+10</f>
        <v>2010</v>
      </c>
      <c r="D42" s="7">
        <f t="shared" si="6"/>
        <v>5.9300966727710769</v>
      </c>
      <c r="E42" s="7">
        <f t="shared" si="7"/>
        <v>2.9387420044491375</v>
      </c>
      <c r="F42" s="8">
        <f t="shared" si="8"/>
        <v>1.2980993431206669</v>
      </c>
      <c r="G42" s="71"/>
      <c r="H42" s="72">
        <f t="shared" si="9"/>
        <v>1309.4221609664739</v>
      </c>
      <c r="I42" s="12">
        <f t="shared" si="10"/>
        <v>2566.404260252079</v>
      </c>
      <c r="J42" s="12">
        <f t="shared" si="11"/>
        <v>1156.4968445620573</v>
      </c>
      <c r="K42" s="13">
        <f t="shared" si="12"/>
        <v>1666.6243457142687</v>
      </c>
    </row>
    <row r="43" spans="3:18" x14ac:dyDescent="0.3">
      <c r="C43" s="76">
        <f t="shared" ref="C43:C46" si="13">C42+10</f>
        <v>2020</v>
      </c>
      <c r="D43" s="12">
        <f t="shared" si="6"/>
        <v>5.4951269960925524</v>
      </c>
      <c r="E43" s="12">
        <f t="shared" si="7"/>
        <v>2.5516510378022583</v>
      </c>
      <c r="F43" s="13">
        <f t="shared" si="8"/>
        <v>1.2128951561143577</v>
      </c>
      <c r="G43" s="12"/>
      <c r="H43" s="72">
        <f t="shared" si="9"/>
        <v>1413.0701629864966</v>
      </c>
      <c r="I43" s="12">
        <f t="shared" si="10"/>
        <v>2955.7333225690363</v>
      </c>
      <c r="J43" s="12">
        <f t="shared" si="11"/>
        <v>1188.8176042327839</v>
      </c>
      <c r="K43" s="13">
        <f t="shared" si="12"/>
        <v>1723.4676971702218</v>
      </c>
    </row>
    <row r="44" spans="3:18" x14ac:dyDescent="0.3">
      <c r="C44" s="29">
        <f t="shared" si="13"/>
        <v>2030</v>
      </c>
      <c r="D44" s="7">
        <f t="shared" si="6"/>
        <v>5.0939780910442032</v>
      </c>
      <c r="E44" s="7">
        <f t="shared" si="7"/>
        <v>2.2170935357275154</v>
      </c>
      <c r="F44" s="8">
        <f t="shared" si="8"/>
        <v>1.1336635859145239</v>
      </c>
      <c r="G44" s="7"/>
      <c r="H44" s="72">
        <f t="shared" si="9"/>
        <v>1524.3489196884768</v>
      </c>
      <c r="I44" s="12">
        <f t="shared" si="10"/>
        <v>3401.7509313269343</v>
      </c>
      <c r="J44" s="12">
        <f t="shared" si="11"/>
        <v>1221.8753059333724</v>
      </c>
      <c r="K44" s="13">
        <f t="shared" si="12"/>
        <v>1781.9546441135542</v>
      </c>
    </row>
    <row r="45" spans="3:18" x14ac:dyDescent="0.3">
      <c r="C45" s="29">
        <f t="shared" si="13"/>
        <v>2040</v>
      </c>
      <c r="D45" s="7">
        <f t="shared" si="6"/>
        <v>4.7238726902084123</v>
      </c>
      <c r="E45" s="7">
        <f t="shared" si="7"/>
        <v>1.9277321471138102</v>
      </c>
      <c r="F45" s="8">
        <f t="shared" si="8"/>
        <v>1.0599595821444254</v>
      </c>
      <c r="G45" s="7"/>
      <c r="H45" s="72">
        <f t="shared" si="9"/>
        <v>1643.778422753687</v>
      </c>
      <c r="I45" s="12">
        <f t="shared" si="10"/>
        <v>3912.3692631737458</v>
      </c>
      <c r="J45" s="12">
        <f t="shared" si="11"/>
        <v>1255.682997802634</v>
      </c>
      <c r="K45" s="13">
        <f t="shared" si="12"/>
        <v>1842.1242610316745</v>
      </c>
    </row>
    <row r="46" spans="3:18" x14ac:dyDescent="0.3">
      <c r="C46" s="32">
        <f t="shared" si="13"/>
        <v>2050</v>
      </c>
      <c r="D46" s="15">
        <f t="shared" si="6"/>
        <v>4.3822735897624234</v>
      </c>
      <c r="E46" s="15">
        <f t="shared" si="7"/>
        <v>1.6772830920628847</v>
      </c>
      <c r="F46" s="16">
        <f t="shared" si="8"/>
        <v>0.99137320471934332</v>
      </c>
      <c r="G46" s="7"/>
      <c r="H46" s="17">
        <f t="shared" si="9"/>
        <v>1771.9112786887788</v>
      </c>
      <c r="I46" s="18">
        <f t="shared" si="10"/>
        <v>4496.5575791526762</v>
      </c>
      <c r="J46" s="18">
        <f t="shared" si="11"/>
        <v>1290.2538931826828</v>
      </c>
      <c r="K46" s="19">
        <f t="shared" si="12"/>
        <v>1904.0163524817281</v>
      </c>
    </row>
    <row r="49" spans="1:154" s="77" customFormat="1" x14ac:dyDescent="0.3">
      <c r="A49" s="42" t="s">
        <v>39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</row>
    <row r="52" spans="1:154" ht="26.55" customHeight="1" x14ac:dyDescent="0.3">
      <c r="C52" s="78" t="s">
        <v>20</v>
      </c>
      <c r="D52" s="79" t="s">
        <v>40</v>
      </c>
      <c r="E52" s="80" t="s">
        <v>41</v>
      </c>
      <c r="F52" s="81" t="s">
        <v>42</v>
      </c>
      <c r="G52" s="82"/>
      <c r="H52" s="82"/>
      <c r="I52" s="82"/>
      <c r="J52" s="83"/>
    </row>
    <row r="53" spans="1:154" ht="43.2" x14ac:dyDescent="0.3">
      <c r="C53" s="84"/>
      <c r="D53" s="85"/>
      <c r="E53" s="86"/>
      <c r="F53" s="87" t="s">
        <v>43</v>
      </c>
      <c r="G53" s="88" t="s">
        <v>44</v>
      </c>
      <c r="H53" s="88" t="s">
        <v>45</v>
      </c>
      <c r="I53" s="88" t="s">
        <v>46</v>
      </c>
      <c r="J53" s="26" t="s">
        <v>47</v>
      </c>
    </row>
    <row r="54" spans="1:154" x14ac:dyDescent="0.3">
      <c r="C54" s="29" t="s">
        <v>25</v>
      </c>
      <c r="D54" s="52"/>
      <c r="E54" s="89"/>
      <c r="F54" s="90"/>
      <c r="G54" s="91"/>
      <c r="H54" s="91"/>
      <c r="I54" s="7"/>
      <c r="J54" s="67"/>
    </row>
    <row r="55" spans="1:154" x14ac:dyDescent="0.3">
      <c r="C55" s="29" t="s">
        <v>5</v>
      </c>
      <c r="D55" s="52">
        <f>F6*D6^G6</f>
        <v>2.5883333333333338E-48</v>
      </c>
      <c r="E55" s="89">
        <f>E6*G6</f>
        <v>15.35</v>
      </c>
      <c r="F55" s="90">
        <f t="shared" ref="F55:F58" si="14">(1+1/1900)^E55</f>
        <v>1.0081095275956684</v>
      </c>
      <c r="G55" s="91">
        <f t="shared" ref="G55:G58" si="15">(1+1/2000)^E55</f>
        <v>1.0077025954204708</v>
      </c>
      <c r="H55" s="91">
        <f t="shared" ref="H55:H58" si="16">(1+1/2050)^E55</f>
        <v>1.0075140691699516</v>
      </c>
      <c r="I55" s="7">
        <f t="shared" ref="I55:I58" si="17">(AVERAGE(F55:H55)-1)*100</f>
        <v>0.77753973953635924</v>
      </c>
      <c r="J55" s="67">
        <f>F55-H55</f>
        <v>5.9545842571684382E-4</v>
      </c>
    </row>
    <row r="56" spans="1:154" x14ac:dyDescent="0.3">
      <c r="C56" s="29" t="s">
        <v>6</v>
      </c>
      <c r="D56" s="52">
        <f>F7*D7^G7</f>
        <v>2.5140000000000001E-91</v>
      </c>
      <c r="E56" s="89">
        <f>E7*G7</f>
        <v>28.46</v>
      </c>
      <c r="F56" s="90">
        <f t="shared" si="14"/>
        <v>1.0150876941334903</v>
      </c>
      <c r="G56" s="91">
        <f t="shared" si="15"/>
        <v>1.0143281211326753</v>
      </c>
      <c r="H56" s="91">
        <f t="shared" si="16"/>
        <v>1.0139763098716035</v>
      </c>
      <c r="I56" s="7">
        <f t="shared" si="17"/>
        <v>1.4464041712589859</v>
      </c>
      <c r="J56" s="67">
        <f>F56-H56</f>
        <v>1.1113842618868386E-3</v>
      </c>
    </row>
    <row r="57" spans="1:154" x14ac:dyDescent="0.3">
      <c r="C57" s="29" t="s">
        <v>35</v>
      </c>
      <c r="D57" s="52">
        <f>F8*D8^G8</f>
        <v>5.211098635569134E-16</v>
      </c>
      <c r="E57" s="89">
        <f>E8*G8</f>
        <v>5.5540799999999999</v>
      </c>
      <c r="F57" s="90">
        <f t="shared" si="14"/>
        <v>1.0029267054710751</v>
      </c>
      <c r="G57" s="91">
        <f t="shared" si="15"/>
        <v>1.0027802035890101</v>
      </c>
      <c r="H57" s="91">
        <f t="shared" si="16"/>
        <v>1.0027123184231319</v>
      </c>
      <c r="I57" s="7">
        <f t="shared" si="17"/>
        <v>0.28064091610724429</v>
      </c>
      <c r="J57" s="67">
        <f>F57-H57</f>
        <v>2.1438704794318753E-4</v>
      </c>
    </row>
    <row r="58" spans="1:154" x14ac:dyDescent="0.3">
      <c r="C58" s="32" t="s">
        <v>48</v>
      </c>
      <c r="D58" s="92">
        <f>F9*D8^G9</f>
        <v>7.9268934615448363E-20</v>
      </c>
      <c r="E58" s="93">
        <f>E8*G9</f>
        <v>6.7579199999999995</v>
      </c>
      <c r="F58" s="94">
        <f t="shared" si="14"/>
        <v>1.0035621939140114</v>
      </c>
      <c r="G58" s="95">
        <f t="shared" si="15"/>
        <v>1.0033838278041964</v>
      </c>
      <c r="H58" s="95">
        <f t="shared" si="16"/>
        <v>1.0033011794979516</v>
      </c>
      <c r="I58" s="15">
        <f t="shared" si="17"/>
        <v>0.34157337387197284</v>
      </c>
      <c r="J58" s="75">
        <f>F58-H58</f>
        <v>2.6101441605974607E-4</v>
      </c>
    </row>
    <row r="59" spans="1:154" x14ac:dyDescent="0.3">
      <c r="C59" s="53"/>
      <c r="D59" s="53"/>
    </row>
    <row r="62" spans="1:154" ht="58.95" customHeight="1" x14ac:dyDescent="0.3">
      <c r="C62" s="96" t="s">
        <v>49</v>
      </c>
      <c r="D62" s="97"/>
      <c r="E62" s="97"/>
      <c r="F62" s="97"/>
      <c r="G62" s="98"/>
      <c r="I62" s="96" t="s">
        <v>50</v>
      </c>
      <c r="J62" s="99"/>
      <c r="K62" s="99"/>
      <c r="L62" s="99"/>
      <c r="M62" s="100"/>
      <c r="O62" s="101" t="s">
        <v>51</v>
      </c>
      <c r="P62" s="99"/>
      <c r="Q62" s="99"/>
      <c r="R62" s="99"/>
      <c r="S62" s="100"/>
    </row>
    <row r="63" spans="1:154" x14ac:dyDescent="0.3">
      <c r="C63" s="5" t="s">
        <v>38</v>
      </c>
      <c r="D63" s="3" t="s">
        <v>5</v>
      </c>
      <c r="E63" s="3" t="s">
        <v>6</v>
      </c>
      <c r="F63" s="3" t="s">
        <v>52</v>
      </c>
      <c r="G63" s="4" t="s">
        <v>53</v>
      </c>
      <c r="I63" s="102" t="s">
        <v>38</v>
      </c>
      <c r="J63" s="22" t="s">
        <v>5</v>
      </c>
      <c r="K63" s="22" t="s">
        <v>6</v>
      </c>
      <c r="L63" s="22" t="s">
        <v>9</v>
      </c>
      <c r="M63" s="23" t="s">
        <v>10</v>
      </c>
      <c r="O63" s="21"/>
      <c r="P63" s="22" t="s">
        <v>5</v>
      </c>
      <c r="Q63" s="22" t="s">
        <v>6</v>
      </c>
      <c r="R63" s="22" t="s">
        <v>52</v>
      </c>
      <c r="S63" s="23" t="s">
        <v>53</v>
      </c>
    </row>
    <row r="64" spans="1:154" x14ac:dyDescent="0.3">
      <c r="C64" s="60"/>
      <c r="D64" s="20"/>
      <c r="E64" s="20"/>
      <c r="F64" s="20"/>
      <c r="G64" s="61"/>
      <c r="I64" s="84"/>
      <c r="J64" s="103"/>
      <c r="K64" s="103"/>
      <c r="L64" s="104" t="s">
        <v>54</v>
      </c>
      <c r="M64" s="105" t="s">
        <v>36</v>
      </c>
      <c r="O64" s="41" t="s">
        <v>55</v>
      </c>
      <c r="P64" s="104">
        <v>1994</v>
      </c>
      <c r="Q64" s="104">
        <v>1994</v>
      </c>
      <c r="R64" s="104">
        <v>1994</v>
      </c>
      <c r="S64" s="105">
        <v>1994</v>
      </c>
    </row>
    <row r="65" spans="3:19" x14ac:dyDescent="0.3">
      <c r="C65" s="60"/>
      <c r="G65" s="10"/>
      <c r="I65" s="60"/>
      <c r="M65" s="10"/>
      <c r="O65" s="57"/>
      <c r="S65" s="10"/>
    </row>
    <row r="66" spans="3:19" x14ac:dyDescent="0.3">
      <c r="C66" s="29">
        <f t="shared" ref="C66:C87" si="18">C67-10</f>
        <v>1770</v>
      </c>
      <c r="D66" s="7">
        <f t="shared" ref="D66:D94" si="19">((1+1/$C18)^$E$55 - 1)*100</f>
        <v>0.87075596507539821</v>
      </c>
      <c r="E66" s="7">
        <f t="shared" ref="E66:E94" si="20">((1+1/$C18)^$E$56 - 1)*100</f>
        <v>1.620444635241447</v>
      </c>
      <c r="F66" s="7">
        <f t="shared" ref="F66:F94" si="21">((1+1/$C18)^$E$57 - 1)*100</f>
        <v>0.31419377988937125</v>
      </c>
      <c r="G66" s="8">
        <f t="shared" ref="G66:G94" si="22">((1+1/$C18)^$E$58 - 1)*100</f>
        <v>0.38242496165170614</v>
      </c>
      <c r="I66" s="60"/>
      <c r="M66" s="10"/>
      <c r="O66" s="60"/>
      <c r="S66" s="10"/>
    </row>
    <row r="67" spans="3:19" x14ac:dyDescent="0.3">
      <c r="C67" s="29">
        <f t="shared" si="18"/>
        <v>1780</v>
      </c>
      <c r="D67" s="7">
        <f t="shared" si="19"/>
        <v>0.86584434000838151</v>
      </c>
      <c r="E67" s="7">
        <f t="shared" si="20"/>
        <v>1.6112706400585708</v>
      </c>
      <c r="F67" s="7">
        <f t="shared" si="21"/>
        <v>0.31242638816322277</v>
      </c>
      <c r="G67" s="8">
        <f t="shared" si="22"/>
        <v>0.3802730313578806</v>
      </c>
      <c r="I67" s="60"/>
      <c r="M67" s="10"/>
      <c r="O67" s="60"/>
      <c r="S67" s="10"/>
    </row>
    <row r="68" spans="3:19" x14ac:dyDescent="0.3">
      <c r="C68" s="29">
        <f t="shared" si="18"/>
        <v>1790</v>
      </c>
      <c r="D68" s="7">
        <f t="shared" si="19"/>
        <v>0.86098781327910157</v>
      </c>
      <c r="E68" s="7">
        <f t="shared" si="20"/>
        <v>1.6021999333758696</v>
      </c>
      <c r="F68" s="7">
        <f t="shared" si="21"/>
        <v>0.3106787689368451</v>
      </c>
      <c r="G68" s="8">
        <f t="shared" si="22"/>
        <v>0.37814518362710992</v>
      </c>
      <c r="I68" s="60"/>
      <c r="M68" s="10"/>
      <c r="O68" s="60"/>
      <c r="S68" s="10"/>
    </row>
    <row r="69" spans="3:19" x14ac:dyDescent="0.3">
      <c r="C69" s="29">
        <f t="shared" si="18"/>
        <v>1800</v>
      </c>
      <c r="D69" s="7">
        <f t="shared" si="19"/>
        <v>0.85618546292953734</v>
      </c>
      <c r="E69" s="7">
        <f t="shared" si="20"/>
        <v>1.5932307806318935</v>
      </c>
      <c r="F69" s="7">
        <f t="shared" si="21"/>
        <v>0.30895059225228838</v>
      </c>
      <c r="G69" s="8">
        <f t="shared" si="22"/>
        <v>0.37604101644235222</v>
      </c>
      <c r="I69" s="60"/>
      <c r="M69" s="10"/>
      <c r="O69" s="60"/>
      <c r="S69" s="10"/>
    </row>
    <row r="70" spans="3:19" x14ac:dyDescent="0.3">
      <c r="C70" s="29">
        <f t="shared" si="18"/>
        <v>1810</v>
      </c>
      <c r="D70" s="7">
        <f t="shared" si="19"/>
        <v>0.85143638745566186</v>
      </c>
      <c r="E70" s="7">
        <f t="shared" si="20"/>
        <v>1.5843614858848332</v>
      </c>
      <c r="F70" s="7">
        <f t="shared" si="21"/>
        <v>0.30724153545225175</v>
      </c>
      <c r="G70" s="8">
        <f t="shared" si="22"/>
        <v>0.37396013668447026</v>
      </c>
      <c r="I70" s="60"/>
      <c r="M70" s="10"/>
      <c r="O70" s="60"/>
      <c r="S70" s="10"/>
    </row>
    <row r="71" spans="3:19" x14ac:dyDescent="0.3">
      <c r="C71" s="29">
        <f t="shared" si="18"/>
        <v>1820</v>
      </c>
      <c r="D71" s="7">
        <f t="shared" si="19"/>
        <v>0.84673970524642428</v>
      </c>
      <c r="E71" s="7">
        <f t="shared" si="20"/>
        <v>1.5755903907492819</v>
      </c>
      <c r="F71" s="7">
        <f t="shared" si="21"/>
        <v>0.30555128298028755</v>
      </c>
      <c r="G71" s="8">
        <f t="shared" si="22"/>
        <v>0.37190215988878172</v>
      </c>
      <c r="I71" s="60"/>
      <c r="M71" s="10"/>
      <c r="O71" s="60"/>
      <c r="S71" s="10"/>
    </row>
    <row r="72" spans="3:19" x14ac:dyDescent="0.3">
      <c r="C72" s="29">
        <f t="shared" si="18"/>
        <v>1830</v>
      </c>
      <c r="D72" s="7">
        <f t="shared" si="19"/>
        <v>0.84209455403483346</v>
      </c>
      <c r="E72" s="7">
        <f t="shared" si="20"/>
        <v>1.566915873356356</v>
      </c>
      <c r="F72" s="7">
        <f t="shared" si="21"/>
        <v>0.30387952618542435</v>
      </c>
      <c r="G72" s="8">
        <f t="shared" si="22"/>
        <v>0.36986671000678317</v>
      </c>
      <c r="I72" s="60"/>
      <c r="M72" s="10"/>
      <c r="O72" s="60"/>
      <c r="S72" s="10"/>
    </row>
    <row r="73" spans="3:19" x14ac:dyDescent="0.3">
      <c r="C73" s="29">
        <f t="shared" si="18"/>
        <v>1840</v>
      </c>
      <c r="D73" s="7">
        <f t="shared" si="19"/>
        <v>0.83750009037184547</v>
      </c>
      <c r="E73" s="7">
        <f t="shared" si="20"/>
        <v>1.5583363473571143</v>
      </c>
      <c r="F73" s="7">
        <f t="shared" si="21"/>
        <v>0.30222596313489447</v>
      </c>
      <c r="G73" s="8">
        <f t="shared" si="22"/>
        <v>0.36785341917777714</v>
      </c>
      <c r="I73" s="60"/>
      <c r="M73" s="10"/>
      <c r="O73" s="60"/>
      <c r="S73" s="10"/>
    </row>
    <row r="74" spans="3:19" x14ac:dyDescent="0.3">
      <c r="C74" s="29">
        <f t="shared" si="18"/>
        <v>1850</v>
      </c>
      <c r="D74" s="7">
        <f t="shared" si="19"/>
        <v>0.83295548911637152</v>
      </c>
      <c r="E74" s="7">
        <f t="shared" si="20"/>
        <v>1.5498502609564424</v>
      </c>
      <c r="F74" s="7">
        <f t="shared" si="21"/>
        <v>0.3005902984324349</v>
      </c>
      <c r="G74" s="8">
        <f t="shared" si="22"/>
        <v>0.36586192750749369</v>
      </c>
      <c r="I74" s="60"/>
      <c r="M74" s="10"/>
      <c r="O74" s="60"/>
      <c r="S74" s="10"/>
    </row>
    <row r="75" spans="3:19" x14ac:dyDescent="0.3">
      <c r="C75" s="29">
        <f t="shared" si="18"/>
        <v>1860</v>
      </c>
      <c r="D75" s="7">
        <f t="shared" si="19"/>
        <v>0.8284599429396966</v>
      </c>
      <c r="E75" s="7">
        <f t="shared" si="20"/>
        <v>1.5414560959746026</v>
      </c>
      <c r="F75" s="7">
        <f t="shared" si="21"/>
        <v>0.29897224304191727</v>
      </c>
      <c r="G75" s="8">
        <f t="shared" si="22"/>
        <v>0.36389188285292917</v>
      </c>
      <c r="I75" s="60"/>
      <c r="M75" s="10"/>
      <c r="O75" s="60"/>
      <c r="S75" s="10"/>
    </row>
    <row r="76" spans="3:19" x14ac:dyDescent="0.3">
      <c r="C76" s="29">
        <f t="shared" si="18"/>
        <v>1870</v>
      </c>
      <c r="D76" s="7">
        <f t="shared" si="19"/>
        <v>0.82401266184870536</v>
      </c>
      <c r="E76" s="7">
        <f t="shared" si="20"/>
        <v>1.5331523669442015</v>
      </c>
      <c r="F76" s="7">
        <f t="shared" si="21"/>
        <v>0.29737151411743934</v>
      </c>
      <c r="G76" s="8">
        <f t="shared" si="22"/>
        <v>0.36194294061531185</v>
      </c>
      <c r="I76" s="60"/>
      <c r="M76" s="10"/>
      <c r="O76" s="60"/>
      <c r="S76" s="10"/>
    </row>
    <row r="77" spans="3:19" x14ac:dyDescent="0.3">
      <c r="C77" s="29">
        <f t="shared" si="18"/>
        <v>1880</v>
      </c>
      <c r="D77" s="7">
        <f t="shared" si="19"/>
        <v>0.81961287272225292</v>
      </c>
      <c r="E77" s="7">
        <f t="shared" si="20"/>
        <v>1.5249376202324472</v>
      </c>
      <c r="F77" s="7">
        <f t="shared" si="21"/>
        <v>0.2957878348383014</v>
      </c>
      <c r="G77" s="8">
        <f t="shared" si="22"/>
        <v>0.36001476353886286</v>
      </c>
      <c r="I77" s="60"/>
      <c r="M77" s="10"/>
      <c r="O77" s="60"/>
      <c r="S77" s="10"/>
    </row>
    <row r="78" spans="3:19" x14ac:dyDescent="0.3">
      <c r="C78" s="29">
        <f t="shared" si="18"/>
        <v>1890</v>
      </c>
      <c r="D78" s="7">
        <f t="shared" si="19"/>
        <v>0.81525981886396703</v>
      </c>
      <c r="E78" s="7">
        <f t="shared" si="20"/>
        <v>1.516810433194471</v>
      </c>
      <c r="F78" s="7">
        <f t="shared" si="21"/>
        <v>0.29422093424968931</v>
      </c>
      <c r="G78" s="8">
        <f t="shared" si="22"/>
        <v>0.35810702151659601</v>
      </c>
      <c r="I78" s="60"/>
      <c r="M78" s="10"/>
      <c r="O78" s="60"/>
      <c r="S78" s="10"/>
    </row>
    <row r="79" spans="3:19" x14ac:dyDescent="0.3">
      <c r="C79" s="29">
        <f t="shared" si="18"/>
        <v>1900</v>
      </c>
      <c r="D79" s="7">
        <f t="shared" si="19"/>
        <v>0.81095275956684088</v>
      </c>
      <c r="E79" s="7">
        <f t="shared" si="20"/>
        <v>1.5087694133490315</v>
      </c>
      <c r="F79" s="7">
        <f t="shared" si="21"/>
        <v>0.29267054710750973</v>
      </c>
      <c r="G79" s="8">
        <f t="shared" si="22"/>
        <v>0.35621939140113579</v>
      </c>
      <c r="I79" s="76">
        <f t="shared" ref="I79:I87" si="23">I80-10</f>
        <v>1900</v>
      </c>
      <c r="J79" s="12">
        <f t="shared" ref="J79:M94" si="24">H$31*(1+D$102/100)^($C79-$C$79)</f>
        <v>551.93505719150858</v>
      </c>
      <c r="K79" s="12">
        <f t="shared" si="24"/>
        <v>517.24077822966285</v>
      </c>
      <c r="L79" s="12">
        <f t="shared" si="24"/>
        <v>846.03648756248526</v>
      </c>
      <c r="M79" s="13">
        <f t="shared" si="24"/>
        <v>1139.3510481801304</v>
      </c>
      <c r="O79" s="29">
        <f t="shared" ref="O79:O87" si="25">O80-10</f>
        <v>1900</v>
      </c>
      <c r="P79" s="7">
        <f t="shared" ref="P79:P94" si="26">1/((1+(D$102)/100)^(C79-$P$64))</f>
        <v>2.0767351647018324</v>
      </c>
      <c r="Q79" s="7">
        <f t="shared" ref="Q79:Q94" si="27">1/((1+(E$102)/100)^(C79-$Q$64))</f>
        <v>3.8765768640290443</v>
      </c>
      <c r="R79" s="7">
        <f t="shared" ref="R79:R94" si="28">1/((1+(F$102)/100)^(C79-R$64))</f>
        <v>1.3026796747290352</v>
      </c>
      <c r="S79" s="8">
        <f t="shared" ref="S79:S94" si="29">1/((1+(G$102)/100)^(C79-S$64))</f>
        <v>1.3795218280652106</v>
      </c>
    </row>
    <row r="80" spans="3:19" x14ac:dyDescent="0.3">
      <c r="C80" s="29">
        <f t="shared" si="18"/>
        <v>1910</v>
      </c>
      <c r="D80" s="7">
        <f t="shared" si="19"/>
        <v>0.80669096969505638</v>
      </c>
      <c r="E80" s="7">
        <f t="shared" si="20"/>
        <v>1.5008131975869254</v>
      </c>
      <c r="F80" s="7">
        <f t="shared" si="21"/>
        <v>0.29113641372948695</v>
      </c>
      <c r="G80" s="8">
        <f t="shared" si="22"/>
        <v>0.35435155682319586</v>
      </c>
      <c r="I80" s="76">
        <f t="shared" si="23"/>
        <v>1910</v>
      </c>
      <c r="J80" s="12">
        <f t="shared" si="24"/>
        <v>596.55697592956164</v>
      </c>
      <c r="K80" s="12">
        <f t="shared" si="24"/>
        <v>597.43911099950731</v>
      </c>
      <c r="L80" s="12">
        <f t="shared" si="24"/>
        <v>870.17352034686155</v>
      </c>
      <c r="M80" s="13">
        <f t="shared" si="24"/>
        <v>1179.0230574348109</v>
      </c>
      <c r="O80" s="29">
        <f t="shared" si="25"/>
        <v>1910</v>
      </c>
      <c r="P80" s="7">
        <f t="shared" si="26"/>
        <v>1.9213972648886821</v>
      </c>
      <c r="Q80" s="7">
        <f t="shared" si="27"/>
        <v>3.356197472011742</v>
      </c>
      <c r="R80" s="7">
        <f t="shared" si="28"/>
        <v>1.2665457068694506</v>
      </c>
      <c r="S80" s="8">
        <f t="shared" si="29"/>
        <v>1.3331033951219999</v>
      </c>
    </row>
    <row r="81" spans="3:21" x14ac:dyDescent="0.3">
      <c r="C81" s="29">
        <f t="shared" si="18"/>
        <v>1920</v>
      </c>
      <c r="D81" s="7">
        <f t="shared" si="19"/>
        <v>0.80247373927602172</v>
      </c>
      <c r="E81" s="7">
        <f t="shared" si="20"/>
        <v>1.492940451398983</v>
      </c>
      <c r="F81" s="7">
        <f t="shared" si="21"/>
        <v>0.28961827984981259</v>
      </c>
      <c r="G81" s="8">
        <f t="shared" si="22"/>
        <v>0.35250320801443191</v>
      </c>
      <c r="I81" s="76">
        <f t="shared" si="23"/>
        <v>1920</v>
      </c>
      <c r="J81" s="12">
        <f t="shared" si="24"/>
        <v>644.78641262814631</v>
      </c>
      <c r="K81" s="12">
        <f t="shared" si="24"/>
        <v>690.07221853919214</v>
      </c>
      <c r="L81" s="12">
        <f t="shared" si="24"/>
        <v>894.99917160124335</v>
      </c>
      <c r="M81" s="13">
        <f t="shared" si="24"/>
        <v>1220.0764392882329</v>
      </c>
      <c r="O81" s="29">
        <f t="shared" si="25"/>
        <v>1920</v>
      </c>
      <c r="P81" s="7">
        <f t="shared" si="26"/>
        <v>1.7776784985733862</v>
      </c>
      <c r="Q81" s="7">
        <f t="shared" si="27"/>
        <v>2.9056721603169562</v>
      </c>
      <c r="R81" s="7">
        <f t="shared" si="28"/>
        <v>1.2314140296409442</v>
      </c>
      <c r="S81" s="8">
        <f t="shared" si="29"/>
        <v>1.2882468591151541</v>
      </c>
    </row>
    <row r="82" spans="3:21" x14ac:dyDescent="0.3">
      <c r="C82" s="29">
        <f t="shared" si="18"/>
        <v>1930</v>
      </c>
      <c r="D82" s="7">
        <f t="shared" si="19"/>
        <v>0.79830037310553159</v>
      </c>
      <c r="E82" s="7">
        <f t="shared" si="20"/>
        <v>1.4851498681287767</v>
      </c>
      <c r="F82" s="7">
        <f t="shared" si="21"/>
        <v>0.28811589647836922</v>
      </c>
      <c r="G82" s="8">
        <f t="shared" si="22"/>
        <v>0.35067404163580118</v>
      </c>
      <c r="I82" s="76">
        <f t="shared" si="23"/>
        <v>1930</v>
      </c>
      <c r="J82" s="12">
        <f t="shared" si="24"/>
        <v>696.91502184187618</v>
      </c>
      <c r="K82" s="12">
        <f t="shared" si="24"/>
        <v>797.06811628540186</v>
      </c>
      <c r="L82" s="12">
        <f t="shared" si="24"/>
        <v>920.53308729460548</v>
      </c>
      <c r="M82" s="13">
        <f t="shared" si="24"/>
        <v>1262.5592928987808</v>
      </c>
      <c r="O82" s="29">
        <f t="shared" si="25"/>
        <v>1930</v>
      </c>
      <c r="P82" s="7">
        <f t="shared" si="26"/>
        <v>1.6447097651475082</v>
      </c>
      <c r="Q82" s="7">
        <f t="shared" si="27"/>
        <v>2.5156239385938819</v>
      </c>
      <c r="R82" s="7">
        <f t="shared" si="28"/>
        <v>1.1972568413220712</v>
      </c>
      <c r="S82" s="8">
        <f t="shared" si="29"/>
        <v>1.2448996650167425</v>
      </c>
    </row>
    <row r="83" spans="3:21" x14ac:dyDescent="0.3">
      <c r="C83" s="29">
        <f t="shared" si="18"/>
        <v>1940</v>
      </c>
      <c r="D83" s="7">
        <f t="shared" si="19"/>
        <v>0.7941701903670273</v>
      </c>
      <c r="E83" s="7">
        <f t="shared" si="20"/>
        <v>1.477440168252131</v>
      </c>
      <c r="F83" s="7">
        <f t="shared" si="21"/>
        <v>0.28662901976519439</v>
      </c>
      <c r="G83" s="8">
        <f t="shared" si="22"/>
        <v>0.34886376061225022</v>
      </c>
      <c r="I83" s="76">
        <f t="shared" si="23"/>
        <v>1940</v>
      </c>
      <c r="J83" s="12">
        <f t="shared" si="24"/>
        <v>753.25803732307349</v>
      </c>
      <c r="K83" s="12">
        <f t="shared" si="24"/>
        <v>920.65375902779772</v>
      </c>
      <c r="L83" s="12">
        <f t="shared" si="24"/>
        <v>946.7954738864039</v>
      </c>
      <c r="M83" s="13">
        <f t="shared" si="24"/>
        <v>1306.5213922293326</v>
      </c>
      <c r="O83" s="29">
        <f t="shared" si="25"/>
        <v>1940</v>
      </c>
      <c r="P83" s="7">
        <f t="shared" si="26"/>
        <v>1.5216869719369572</v>
      </c>
      <c r="Q83" s="7">
        <f t="shared" si="27"/>
        <v>2.1779345539574857</v>
      </c>
      <c r="R83" s="7">
        <f t="shared" si="28"/>
        <v>1.164047111360637</v>
      </c>
      <c r="S83" s="8">
        <f t="shared" si="29"/>
        <v>1.2030110261811753</v>
      </c>
    </row>
    <row r="84" spans="3:21" x14ac:dyDescent="0.3">
      <c r="C84" s="29">
        <f t="shared" si="18"/>
        <v>1950</v>
      </c>
      <c r="D84" s="7">
        <f t="shared" si="19"/>
        <v>0.79008252425978309</v>
      </c>
      <c r="E84" s="7">
        <f t="shared" si="20"/>
        <v>1.4698100986737295</v>
      </c>
      <c r="F84" s="7">
        <f t="shared" si="21"/>
        <v>0.2851574108678312</v>
      </c>
      <c r="G84" s="8">
        <f t="shared" si="22"/>
        <v>0.34707207397122186</v>
      </c>
      <c r="I84" s="76">
        <f t="shared" si="23"/>
        <v>1950</v>
      </c>
      <c r="J84" s="12">
        <f t="shared" si="24"/>
        <v>814.15617831315194</v>
      </c>
      <c r="K84" s="12">
        <f t="shared" si="24"/>
        <v>1063.4013915424478</v>
      </c>
      <c r="L84" s="12">
        <f t="shared" si="24"/>
        <v>973.80711431711006</v>
      </c>
      <c r="M84" s="13">
        <f t="shared" si="24"/>
        <v>1352.0142443636694</v>
      </c>
      <c r="O84" s="29">
        <f t="shared" si="25"/>
        <v>1950</v>
      </c>
      <c r="P84" s="7">
        <f t="shared" si="26"/>
        <v>1.4078661716676759</v>
      </c>
      <c r="Q84" s="7">
        <f t="shared" si="27"/>
        <v>1.8855755220604771</v>
      </c>
      <c r="R84" s="7">
        <f t="shared" si="28"/>
        <v>1.1317585589828647</v>
      </c>
      <c r="S84" s="8">
        <f t="shared" si="29"/>
        <v>1.1625318648423131</v>
      </c>
    </row>
    <row r="85" spans="3:21" x14ac:dyDescent="0.3">
      <c r="C85" s="29">
        <f t="shared" si="18"/>
        <v>1960</v>
      </c>
      <c r="D85" s="7">
        <f t="shared" si="19"/>
        <v>0.78603672164203608</v>
      </c>
      <c r="E85" s="7">
        <f t="shared" si="20"/>
        <v>1.4622584320518994</v>
      </c>
      <c r="F85" s="7">
        <f t="shared" si="21"/>
        <v>0.2837008358242965</v>
      </c>
      <c r="G85" s="8">
        <f t="shared" si="22"/>
        <v>0.34529869668755708</v>
      </c>
      <c r="I85" s="76">
        <f t="shared" si="23"/>
        <v>1960</v>
      </c>
      <c r="J85" s="12">
        <f t="shared" si="24"/>
        <v>879.9777099506465</v>
      </c>
      <c r="K85" s="12">
        <f t="shared" si="24"/>
        <v>1228.2820859044266</v>
      </c>
      <c r="L85" s="12">
        <f t="shared" si="24"/>
        <v>1001.5893844549506</v>
      </c>
      <c r="M85" s="13">
        <f t="shared" si="24"/>
        <v>1399.0911498534474</v>
      </c>
      <c r="O85" s="29">
        <f t="shared" si="25"/>
        <v>1960</v>
      </c>
      <c r="P85" s="7">
        <f t="shared" si="26"/>
        <v>1.3025590636444744</v>
      </c>
      <c r="Q85" s="7">
        <f t="shared" si="27"/>
        <v>1.632461840018653</v>
      </c>
      <c r="R85" s="7">
        <f t="shared" si="28"/>
        <v>1.1003656323959021</v>
      </c>
      <c r="S85" s="8">
        <f t="shared" si="29"/>
        <v>1.1234147546127404</v>
      </c>
    </row>
    <row r="86" spans="3:21" x14ac:dyDescent="0.3">
      <c r="C86" s="29">
        <f t="shared" si="18"/>
        <v>1970</v>
      </c>
      <c r="D86" s="7">
        <f t="shared" si="19"/>
        <v>0.78203214268044441</v>
      </c>
      <c r="E86" s="7">
        <f t="shared" si="20"/>
        <v>1.4547839661355422</v>
      </c>
      <c r="F86" s="7">
        <f t="shared" si="21"/>
        <v>0.28225906542798107</v>
      </c>
      <c r="G86" s="8">
        <f t="shared" si="22"/>
        <v>0.34354334953117238</v>
      </c>
      <c r="I86" s="76">
        <f t="shared" si="23"/>
        <v>1970</v>
      </c>
      <c r="J86" s="12">
        <f t="shared" si="24"/>
        <v>951.12067025565068</v>
      </c>
      <c r="K86" s="12">
        <f t="shared" si="24"/>
        <v>1418.7275797762643</v>
      </c>
      <c r="L86" s="12">
        <f t="shared" si="24"/>
        <v>1030.1642700118657</v>
      </c>
      <c r="M86" s="13">
        <f t="shared" si="24"/>
        <v>1447.8072651664449</v>
      </c>
      <c r="O86" s="29">
        <f t="shared" si="25"/>
        <v>1970</v>
      </c>
      <c r="P86" s="7">
        <f t="shared" si="26"/>
        <v>1.2051288314375828</v>
      </c>
      <c r="Q86" s="7">
        <f t="shared" si="27"/>
        <v>1.4133253364495109</v>
      </c>
      <c r="R86" s="7">
        <f t="shared" si="28"/>
        <v>1.0698434885672159</v>
      </c>
      <c r="S86" s="8">
        <f t="shared" si="29"/>
        <v>1.0856138649178366</v>
      </c>
    </row>
    <row r="87" spans="3:21" x14ac:dyDescent="0.3">
      <c r="C87" s="29">
        <f t="shared" si="18"/>
        <v>1980</v>
      </c>
      <c r="D87" s="7">
        <f t="shared" si="19"/>
        <v>0.77806816051599892</v>
      </c>
      <c r="E87" s="7">
        <f t="shared" si="20"/>
        <v>1.4473855231321275</v>
      </c>
      <c r="F87" s="7">
        <f t="shared" si="21"/>
        <v>0.28083187510870022</v>
      </c>
      <c r="G87" s="8">
        <f t="shared" si="22"/>
        <v>0.34180575892195364</v>
      </c>
      <c r="I87" s="76">
        <f t="shared" si="23"/>
        <v>1980</v>
      </c>
      <c r="J87" s="12">
        <f t="shared" si="24"/>
        <v>1028.0152771577527</v>
      </c>
      <c r="K87" s="12">
        <f t="shared" si="24"/>
        <v>1638.7017027409725</v>
      </c>
      <c r="L87" s="12">
        <f t="shared" si="24"/>
        <v>1059.5543839420682</v>
      </c>
      <c r="M87" s="13">
        <f t="shared" si="24"/>
        <v>1498.2196673092442</v>
      </c>
      <c r="O87" s="29">
        <f t="shared" si="25"/>
        <v>1980</v>
      </c>
      <c r="P87" s="7">
        <f t="shared" si="26"/>
        <v>1.1149862919064681</v>
      </c>
      <c r="Q87" s="7">
        <f t="shared" si="27"/>
        <v>1.2236050226002826</v>
      </c>
      <c r="R87" s="7">
        <f t="shared" si="28"/>
        <v>1.0401679735648688</v>
      </c>
      <c r="S87" s="8">
        <f t="shared" si="29"/>
        <v>1.0490849072995407</v>
      </c>
    </row>
    <row r="88" spans="3:21" x14ac:dyDescent="0.3">
      <c r="C88" s="29">
        <f>C89-10</f>
        <v>1990</v>
      </c>
      <c r="D88" s="7">
        <f t="shared" si="19"/>
        <v>0.77414416093335436</v>
      </c>
      <c r="E88" s="7">
        <f t="shared" si="20"/>
        <v>1.4400619490825717</v>
      </c>
      <c r="F88" s="7">
        <f t="shared" si="21"/>
        <v>0.27941904481474378</v>
      </c>
      <c r="G88" s="8">
        <f t="shared" si="22"/>
        <v>0.34008565678611546</v>
      </c>
      <c r="I88" s="76">
        <f>I89-10</f>
        <v>1990</v>
      </c>
      <c r="J88" s="12">
        <f t="shared" si="24"/>
        <v>1111.1265301233236</v>
      </c>
      <c r="K88" s="12">
        <f t="shared" si="24"/>
        <v>1892.7828773087253</v>
      </c>
      <c r="L88" s="12">
        <f t="shared" si="24"/>
        <v>1089.7829843369777</v>
      </c>
      <c r="M88" s="13">
        <f t="shared" si="24"/>
        <v>1550.3874207000674</v>
      </c>
      <c r="O88" s="29">
        <f>O89-10</f>
        <v>1990</v>
      </c>
      <c r="P88" s="7">
        <f t="shared" si="26"/>
        <v>1.0315863322731607</v>
      </c>
      <c r="Q88" s="7">
        <f t="shared" si="27"/>
        <v>1.0593521623930247</v>
      </c>
      <c r="R88" s="7">
        <f t="shared" si="28"/>
        <v>1.0113156034431192</v>
      </c>
      <c r="S88" s="8">
        <f t="shared" si="29"/>
        <v>1.0137850835268964</v>
      </c>
    </row>
    <row r="89" spans="3:21" x14ac:dyDescent="0.3">
      <c r="C89" s="29">
        <v>2000</v>
      </c>
      <c r="D89" s="7">
        <f t="shared" si="19"/>
        <v>0.77025954204708036</v>
      </c>
      <c r="E89" s="7">
        <f t="shared" si="20"/>
        <v>1.4328121132675342</v>
      </c>
      <c r="F89" s="7">
        <f t="shared" si="21"/>
        <v>0.27802035890100996</v>
      </c>
      <c r="G89" s="8">
        <f t="shared" si="22"/>
        <v>0.33838278041964376</v>
      </c>
      <c r="I89" s="76">
        <v>2000</v>
      </c>
      <c r="J89" s="12">
        <f t="shared" si="24"/>
        <v>1200.9570221148015</v>
      </c>
      <c r="K89" s="12">
        <f t="shared" si="24"/>
        <v>2186.259411728578</v>
      </c>
      <c r="L89" s="12">
        <f t="shared" si="24"/>
        <v>1120.8739928306916</v>
      </c>
      <c r="M89" s="13">
        <f t="shared" si="24"/>
        <v>1604.3716463701078</v>
      </c>
      <c r="O89" s="29">
        <v>2000</v>
      </c>
      <c r="P89" s="7">
        <f t="shared" si="26"/>
        <v>0.95442461369925147</v>
      </c>
      <c r="Q89" s="7">
        <f t="shared" si="27"/>
        <v>0.91714808556598848</v>
      </c>
      <c r="R89" s="7">
        <f t="shared" si="28"/>
        <v>0.98326354565822172</v>
      </c>
      <c r="S89" s="8">
        <f t="shared" si="29"/>
        <v>0.97967303545258655</v>
      </c>
    </row>
    <row r="90" spans="3:21" x14ac:dyDescent="0.3">
      <c r="C90" s="29">
        <f>C89+10</f>
        <v>2010</v>
      </c>
      <c r="D90" s="7">
        <f t="shared" si="19"/>
        <v>0.76641371399128744</v>
      </c>
      <c r="E90" s="7">
        <f t="shared" si="20"/>
        <v>1.4256349076207764</v>
      </c>
      <c r="F90" s="7">
        <f t="shared" si="21"/>
        <v>0.27663560601842718</v>
      </c>
      <c r="G90" s="8">
        <f t="shared" si="22"/>
        <v>0.33669687235369228</v>
      </c>
      <c r="I90" s="76">
        <f>I89+10</f>
        <v>2010</v>
      </c>
      <c r="J90" s="12">
        <f t="shared" si="24"/>
        <v>1298.0499788865375</v>
      </c>
      <c r="K90" s="12">
        <f t="shared" si="24"/>
        <v>2525.2395679782885</v>
      </c>
      <c r="L90" s="12">
        <f t="shared" si="24"/>
        <v>1152.8520135305505</v>
      </c>
      <c r="M90" s="13">
        <f t="shared" si="24"/>
        <v>1660.2355935744461</v>
      </c>
      <c r="O90" s="29">
        <f>O89+10</f>
        <v>2010</v>
      </c>
      <c r="P90" s="7">
        <f t="shared" si="26"/>
        <v>0.8830345214323323</v>
      </c>
      <c r="Q90" s="7">
        <f t="shared" si="27"/>
        <v>0.7940330333184169</v>
      </c>
      <c r="R90" s="7">
        <f t="shared" si="28"/>
        <v>0.95598960099971919</v>
      </c>
      <c r="S90" s="8">
        <f t="shared" si="29"/>
        <v>0.94670879655670315</v>
      </c>
    </row>
    <row r="91" spans="3:21" x14ac:dyDescent="0.3">
      <c r="C91" s="76">
        <f t="shared" ref="C91:C94" si="30">C90+10</f>
        <v>2020</v>
      </c>
      <c r="D91" s="7">
        <f t="shared" si="19"/>
        <v>0.76260609862148776</v>
      </c>
      <c r="E91" s="7">
        <f t="shared" si="20"/>
        <v>1.4185292461655452</v>
      </c>
      <c r="F91" s="7">
        <f t="shared" si="21"/>
        <v>0.2752645790075281</v>
      </c>
      <c r="G91" s="8">
        <f t="shared" si="22"/>
        <v>0.33502768022475315</v>
      </c>
      <c r="I91" s="76">
        <f t="shared" ref="I91:I94" si="31">I90+10</f>
        <v>2020</v>
      </c>
      <c r="J91" s="12">
        <f t="shared" si="24"/>
        <v>1402.9925439965289</v>
      </c>
      <c r="K91" s="12">
        <f t="shared" si="24"/>
        <v>2916.7786958279098</v>
      </c>
      <c r="L91" s="12">
        <f t="shared" si="24"/>
        <v>1185.7423524877886</v>
      </c>
      <c r="M91" s="13">
        <f t="shared" si="24"/>
        <v>1718.04471389644</v>
      </c>
      <c r="O91" s="76">
        <f t="shared" ref="O91:O94" si="32">O90+10</f>
        <v>2020</v>
      </c>
      <c r="P91" s="7">
        <f t="shared" si="26"/>
        <v>0.81698434307870327</v>
      </c>
      <c r="Q91" s="7">
        <f t="shared" si="27"/>
        <v>0.68744455549046979</v>
      </c>
      <c r="R91" s="7">
        <f t="shared" si="28"/>
        <v>0.92947218602292792</v>
      </c>
      <c r="S91" s="8">
        <f t="shared" si="29"/>
        <v>0.91485374512098372</v>
      </c>
    </row>
    <row r="92" spans="3:21" x14ac:dyDescent="0.3">
      <c r="C92" s="29">
        <f t="shared" si="30"/>
        <v>2030</v>
      </c>
      <c r="D92" s="7">
        <f t="shared" si="19"/>
        <v>0.75883612922635901</v>
      </c>
      <c r="E92" s="7">
        <f t="shared" si="20"/>
        <v>1.4114940644693208</v>
      </c>
      <c r="F92" s="7">
        <f t="shared" si="21"/>
        <v>0.27390707479582055</v>
      </c>
      <c r="G92" s="8">
        <f t="shared" si="22"/>
        <v>0.33337495664951255</v>
      </c>
      <c r="I92" s="76">
        <f t="shared" si="31"/>
        <v>2030</v>
      </c>
      <c r="J92" s="12">
        <f t="shared" si="24"/>
        <v>1516.4193293992635</v>
      </c>
      <c r="K92" s="12">
        <f t="shared" si="24"/>
        <v>3369.0260790768293</v>
      </c>
      <c r="L92" s="12">
        <f t="shared" si="24"/>
        <v>1219.5710377236694</v>
      </c>
      <c r="M92" s="13">
        <f t="shared" si="24"/>
        <v>1777.866737932424</v>
      </c>
      <c r="O92" s="29">
        <f t="shared" si="32"/>
        <v>2030</v>
      </c>
      <c r="P92" s="7">
        <f t="shared" si="26"/>
        <v>0.75587465793871433</v>
      </c>
      <c r="Q92" s="7">
        <f t="shared" si="27"/>
        <v>0.59516417711047442</v>
      </c>
      <c r="R92" s="7">
        <f t="shared" si="28"/>
        <v>0.90369031596871308</v>
      </c>
      <c r="S92" s="8">
        <f t="shared" si="29"/>
        <v>0.88407055897865039</v>
      </c>
    </row>
    <row r="93" spans="3:21" x14ac:dyDescent="0.3">
      <c r="C93" s="29">
        <f t="shared" si="30"/>
        <v>2040</v>
      </c>
      <c r="D93" s="7">
        <f t="shared" si="19"/>
        <v>0.75510325024530367</v>
      </c>
      <c r="E93" s="7">
        <f t="shared" si="20"/>
        <v>1.4045283191101987</v>
      </c>
      <c r="F93" s="7">
        <f t="shared" si="21"/>
        <v>0.27256289429691272</v>
      </c>
      <c r="G93" s="8">
        <f t="shared" si="22"/>
        <v>0.33173845910210442</v>
      </c>
      <c r="I93" s="76">
        <f t="shared" si="31"/>
        <v>2040</v>
      </c>
      <c r="J93" s="12">
        <f t="shared" si="24"/>
        <v>1639.0162530909367</v>
      </c>
      <c r="K93" s="12">
        <f t="shared" si="24"/>
        <v>3891.394550342487</v>
      </c>
      <c r="L93" s="12">
        <f t="shared" si="24"/>
        <v>1254.36483982696</v>
      </c>
      <c r="M93" s="13">
        <f t="shared" si="24"/>
        <v>1839.7717546465462</v>
      </c>
      <c r="O93" s="29">
        <f t="shared" si="32"/>
        <v>2040</v>
      </c>
      <c r="P93" s="7">
        <f t="shared" si="26"/>
        <v>0.69933592161744562</v>
      </c>
      <c r="Q93" s="7">
        <f t="shared" si="27"/>
        <v>0.51527122425584315</v>
      </c>
      <c r="R93" s="7">
        <f t="shared" si="28"/>
        <v>0.87862358815704011</v>
      </c>
      <c r="S93" s="8">
        <f t="shared" si="29"/>
        <v>0.85432317178683459</v>
      </c>
    </row>
    <row r="94" spans="3:21" x14ac:dyDescent="0.3">
      <c r="C94" s="32">
        <f t="shared" si="30"/>
        <v>2050</v>
      </c>
      <c r="D94" s="15">
        <f t="shared" si="19"/>
        <v>0.75140691699515649</v>
      </c>
      <c r="E94" s="15">
        <f t="shared" si="20"/>
        <v>1.3976309871603476</v>
      </c>
      <c r="F94" s="15">
        <f t="shared" si="21"/>
        <v>0.27123184231319097</v>
      </c>
      <c r="G94" s="16">
        <f t="shared" si="22"/>
        <v>0.33011794979516118</v>
      </c>
      <c r="I94" s="106">
        <f t="shared" si="31"/>
        <v>2050</v>
      </c>
      <c r="J94" s="18">
        <f t="shared" si="24"/>
        <v>1771.5246870141611</v>
      </c>
      <c r="K94" s="18">
        <f t="shared" si="24"/>
        <v>4494.7564046712969</v>
      </c>
      <c r="L94" s="18">
        <f t="shared" si="24"/>
        <v>1290.1512931390412</v>
      </c>
      <c r="M94" s="19">
        <f t="shared" si="24"/>
        <v>1903.8322934887403</v>
      </c>
      <c r="O94" s="32">
        <f t="shared" si="32"/>
        <v>2050</v>
      </c>
      <c r="P94" s="15">
        <f t="shared" si="26"/>
        <v>0.64702623130431158</v>
      </c>
      <c r="Q94" s="15">
        <f t="shared" si="27"/>
        <v>0.44610284818407736</v>
      </c>
      <c r="R94" s="15">
        <f t="shared" si="28"/>
        <v>0.85425216584115593</v>
      </c>
      <c r="S94" s="16">
        <f t="shared" si="29"/>
        <v>0.82557673077035842</v>
      </c>
    </row>
    <row r="95" spans="3:21" x14ac:dyDescent="0.3">
      <c r="C95" s="20"/>
      <c r="D95" s="7"/>
      <c r="E95" s="7"/>
      <c r="F95" s="7"/>
      <c r="G95" s="7"/>
      <c r="J95" s="20"/>
      <c r="K95" s="7"/>
      <c r="L95" s="7"/>
      <c r="M95" s="7"/>
      <c r="N95" s="7"/>
      <c r="Q95" s="20"/>
      <c r="R95" s="12"/>
      <c r="S95" s="12"/>
      <c r="T95" s="12"/>
      <c r="U95" s="12"/>
    </row>
    <row r="96" spans="3:21" x14ac:dyDescent="0.3">
      <c r="C96" s="107"/>
      <c r="D96" s="108" t="s">
        <v>56</v>
      </c>
      <c r="E96" s="109"/>
      <c r="F96" s="109"/>
      <c r="G96" s="110"/>
      <c r="J96" s="20"/>
      <c r="K96" s="7"/>
      <c r="L96" s="7"/>
      <c r="M96" s="7"/>
      <c r="N96" s="7"/>
      <c r="Q96" s="20"/>
      <c r="R96" s="12"/>
      <c r="S96" s="12"/>
      <c r="T96" s="12"/>
      <c r="U96" s="12"/>
    </row>
    <row r="97" spans="3:20" ht="28.8" x14ac:dyDescent="0.3">
      <c r="C97" s="111"/>
      <c r="D97" s="88" t="s">
        <v>5</v>
      </c>
      <c r="E97" s="88" t="s">
        <v>6</v>
      </c>
      <c r="F97" s="88" t="s">
        <v>52</v>
      </c>
      <c r="G97" s="26" t="s">
        <v>53</v>
      </c>
    </row>
    <row r="98" spans="3:20" x14ac:dyDescent="0.3">
      <c r="C98" s="112" t="s">
        <v>57</v>
      </c>
      <c r="D98" s="113">
        <f t="shared" ref="D98:G98" si="33">MAX(D66:D94)</f>
        <v>0.87075596507539821</v>
      </c>
      <c r="E98" s="113">
        <f t="shared" si="33"/>
        <v>1.620444635241447</v>
      </c>
      <c r="F98" s="113">
        <f t="shared" si="33"/>
        <v>0.31419377988937125</v>
      </c>
      <c r="G98" s="114">
        <f t="shared" si="33"/>
        <v>0.38242496165170614</v>
      </c>
    </row>
    <row r="99" spans="3:20" x14ac:dyDescent="0.3">
      <c r="C99" s="112" t="s">
        <v>58</v>
      </c>
      <c r="D99" s="113">
        <f t="shared" ref="D99:G99" si="34">D79</f>
        <v>0.81095275956684088</v>
      </c>
      <c r="E99" s="113">
        <f t="shared" si="34"/>
        <v>1.5087694133490315</v>
      </c>
      <c r="F99" s="113">
        <f t="shared" si="34"/>
        <v>0.29267054710750973</v>
      </c>
      <c r="G99" s="114">
        <f t="shared" si="34"/>
        <v>0.35621939140113579</v>
      </c>
    </row>
    <row r="100" spans="3:20" x14ac:dyDescent="0.3">
      <c r="C100" s="112" t="s">
        <v>59</v>
      </c>
      <c r="D100" s="113">
        <f>MIN(D79:D94)</f>
        <v>0.75140691699515649</v>
      </c>
      <c r="E100" s="113">
        <f>MIN(E79:E94)</f>
        <v>1.3976309871603476</v>
      </c>
      <c r="F100" s="113">
        <f>MIN(F79:F94)</f>
        <v>0.27123184231319097</v>
      </c>
      <c r="G100" s="114">
        <f>MIN(G79:G94)</f>
        <v>0.33011794979516118</v>
      </c>
    </row>
    <row r="101" spans="3:20" ht="14.55" customHeight="1" x14ac:dyDescent="0.3">
      <c r="C101" s="115" t="s">
        <v>60</v>
      </c>
      <c r="D101" s="113">
        <f>D79-D94</f>
        <v>5.9545842571684382E-2</v>
      </c>
      <c r="E101" s="113">
        <f>E79-E94</f>
        <v>0.11113842618868386</v>
      </c>
      <c r="F101" s="113">
        <f>F79-F94</f>
        <v>2.1438704794318753E-2</v>
      </c>
      <c r="G101" s="114">
        <f>G79-G94</f>
        <v>2.6101441605974607E-2</v>
      </c>
    </row>
    <row r="102" spans="3:20" x14ac:dyDescent="0.3">
      <c r="C102" s="116" t="s">
        <v>61</v>
      </c>
      <c r="D102" s="117">
        <f t="shared" ref="D102:G102" si="35">AVERAGE(D79:D94)</f>
        <v>0.78047358707304815</v>
      </c>
      <c r="E102" s="118">
        <f t="shared" si="35"/>
        <v>1.45187766909909</v>
      </c>
      <c r="F102" s="118">
        <f t="shared" si="35"/>
        <v>0.28169754651917595</v>
      </c>
      <c r="G102" s="119">
        <f t="shared" si="35"/>
        <v>0.34285976205810642</v>
      </c>
    </row>
    <row r="103" spans="3:20" x14ac:dyDescent="0.3">
      <c r="C103" s="120" t="s">
        <v>62</v>
      </c>
      <c r="D103" s="121">
        <f t="shared" ref="D103:G103" si="36">D98-D102</f>
        <v>9.0282378002350061E-2</v>
      </c>
      <c r="E103" s="121">
        <f t="shared" si="36"/>
        <v>0.168566966142357</v>
      </c>
      <c r="F103" s="121">
        <f t="shared" si="36"/>
        <v>3.2496233370195304E-2</v>
      </c>
      <c r="G103" s="122">
        <f t="shared" si="36"/>
        <v>3.956519959359972E-2</v>
      </c>
    </row>
    <row r="104" spans="3:20" ht="72" customHeight="1" x14ac:dyDescent="0.3">
      <c r="C104" s="123" t="s">
        <v>63</v>
      </c>
      <c r="D104" s="118">
        <f>100*(((H46/H31)^(1/150))-1)</f>
        <v>0.78062019024172091</v>
      </c>
      <c r="E104" s="118">
        <f>100*(((I46/I31)^(1/150))-1)</f>
        <v>1.4521486458513255</v>
      </c>
      <c r="F104" s="118">
        <f>100*(((J46/J31)^(1/150))-1)</f>
        <v>0.2817507108275441</v>
      </c>
      <c r="G104" s="118">
        <f>100*(((K46/K31)^(1/150))-1)</f>
        <v>0.34292443203636225</v>
      </c>
    </row>
    <row r="105" spans="3:20" x14ac:dyDescent="0.3">
      <c r="D105" s="51"/>
      <c r="E105" s="51"/>
      <c r="F105" s="51"/>
      <c r="G105" s="51"/>
    </row>
    <row r="106" spans="3:20" ht="29.25" customHeight="1" x14ac:dyDescent="0.3"/>
    <row r="108" spans="3:20" ht="14.55" customHeight="1" x14ac:dyDescent="0.3"/>
    <row r="109" spans="3:20" x14ac:dyDescent="0.3">
      <c r="C109" s="124"/>
      <c r="D109" s="124"/>
      <c r="E109" s="124"/>
      <c r="F109" s="124"/>
      <c r="P109" s="124"/>
      <c r="Q109" s="124"/>
      <c r="R109" s="124"/>
      <c r="S109" s="124"/>
      <c r="T109" s="124"/>
    </row>
    <row r="141" s="12" customFormat="1" x14ac:dyDescent="0.3"/>
    <row r="145" spans="2:14" x14ac:dyDescent="0.3">
      <c r="B145" s="20"/>
      <c r="C145" s="7"/>
      <c r="D145" s="7"/>
      <c r="E145" s="7"/>
      <c r="F145" s="7"/>
      <c r="G145" s="7"/>
      <c r="H145" s="7"/>
      <c r="J145" s="12"/>
      <c r="K145" s="12"/>
      <c r="L145" s="12"/>
      <c r="M145" s="12"/>
      <c r="N145" s="12"/>
    </row>
    <row r="146" spans="2:14" x14ac:dyDescent="0.3">
      <c r="B146" s="20"/>
      <c r="C146" s="7"/>
      <c r="D146" s="7"/>
      <c r="E146" s="7"/>
      <c r="F146" s="7"/>
      <c r="G146" s="7"/>
      <c r="H146" s="7"/>
      <c r="J146" s="12"/>
      <c r="K146" s="12"/>
      <c r="L146" s="12"/>
      <c r="M146" s="12"/>
      <c r="N146" s="12"/>
    </row>
    <row r="147" spans="2:14" x14ac:dyDescent="0.3">
      <c r="B147" s="20"/>
      <c r="C147" s="7"/>
      <c r="D147" s="7"/>
      <c r="E147" s="7"/>
      <c r="F147" s="7"/>
      <c r="G147" s="7"/>
      <c r="H147" s="7"/>
      <c r="J147" s="12"/>
      <c r="K147" s="12"/>
      <c r="L147" s="12"/>
      <c r="M147" s="12"/>
      <c r="N147" s="12"/>
    </row>
    <row r="148" spans="2:14" x14ac:dyDescent="0.3">
      <c r="B148" s="20"/>
      <c r="C148" s="7"/>
      <c r="D148" s="7"/>
      <c r="E148" s="7"/>
      <c r="F148" s="7"/>
      <c r="G148" s="7"/>
      <c r="H148" s="7"/>
      <c r="J148" s="12"/>
      <c r="K148" s="12"/>
      <c r="L148" s="12"/>
      <c r="M148" s="12"/>
      <c r="N148" s="12"/>
    </row>
    <row r="149" spans="2:14" x14ac:dyDescent="0.3">
      <c r="B149" s="20"/>
      <c r="C149" s="7"/>
      <c r="D149" s="7"/>
      <c r="E149" s="7"/>
      <c r="F149" s="7"/>
      <c r="G149" s="7"/>
      <c r="H149" s="7"/>
      <c r="J149" s="12"/>
      <c r="K149" s="12"/>
      <c r="L149" s="12"/>
      <c r="M149" s="12"/>
      <c r="N149" s="12"/>
    </row>
  </sheetData>
  <mergeCells count="8">
    <mergeCell ref="C109:F109"/>
    <mergeCell ref="P109:T109"/>
    <mergeCell ref="C3:G3"/>
    <mergeCell ref="H14:K14"/>
    <mergeCell ref="F52:J52"/>
    <mergeCell ref="C62:G62"/>
    <mergeCell ref="I62:M62"/>
    <mergeCell ref="O62:S6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01A9-8C6E-4460-BB75-F52E73E12598}">
  <dimension ref="A1:AB96"/>
  <sheetViews>
    <sheetView workbookViewId="0">
      <selection sqref="A1:XFD1048576"/>
    </sheetView>
  </sheetViews>
  <sheetFormatPr defaultColWidth="8.6640625" defaultRowHeight="14.4" x14ac:dyDescent="0.3"/>
  <cols>
    <col min="1" max="1" width="16.109375" customWidth="1"/>
    <col min="2" max="2" width="14.33203125" bestFit="1" customWidth="1"/>
    <col min="3" max="3" width="11.109375" bestFit="1" customWidth="1"/>
    <col min="4" max="4" width="14.5546875" bestFit="1" customWidth="1"/>
    <col min="5" max="5" width="13.44140625" bestFit="1" customWidth="1"/>
    <col min="6" max="6" width="11" bestFit="1" customWidth="1"/>
    <col min="7" max="7" width="10.6640625" customWidth="1"/>
    <col min="8" max="8" width="18.88671875" customWidth="1"/>
    <col min="12" max="12" width="16.33203125" customWidth="1"/>
    <col min="16" max="16" width="11.77734375" customWidth="1"/>
    <col min="17" max="17" width="10.5546875" customWidth="1"/>
  </cols>
  <sheetData>
    <row r="1" spans="1:13" x14ac:dyDescent="0.3">
      <c r="A1" s="20" t="s">
        <v>85</v>
      </c>
    </row>
    <row r="2" spans="1:13" x14ac:dyDescent="0.3">
      <c r="A2" t="s">
        <v>86</v>
      </c>
    </row>
    <row r="3" spans="1:13" s="39" customFormat="1" x14ac:dyDescent="0.3">
      <c r="A3" s="132"/>
      <c r="B3" s="133"/>
      <c r="C3" s="134" t="s">
        <v>87</v>
      </c>
      <c r="D3" s="135"/>
      <c r="E3" s="135"/>
      <c r="F3" s="135"/>
      <c r="G3" s="136"/>
      <c r="H3" s="99" t="s">
        <v>88</v>
      </c>
      <c r="I3" s="99"/>
      <c r="J3" s="99"/>
      <c r="K3" s="100"/>
      <c r="L3" s="137" t="s">
        <v>89</v>
      </c>
    </row>
    <row r="4" spans="1:13" ht="28.8" x14ac:dyDescent="0.3">
      <c r="A4" s="138" t="s">
        <v>90</v>
      </c>
      <c r="B4" s="139" t="s">
        <v>91</v>
      </c>
      <c r="C4" s="48">
        <v>2010</v>
      </c>
      <c r="D4" s="49">
        <v>2030</v>
      </c>
      <c r="E4" s="49">
        <v>2050</v>
      </c>
      <c r="F4" s="140"/>
      <c r="G4" s="50" t="s">
        <v>92</v>
      </c>
      <c r="H4" s="97" t="s">
        <v>93</v>
      </c>
      <c r="I4" s="97"/>
      <c r="J4" s="97" t="s">
        <v>94</v>
      </c>
      <c r="K4" s="97"/>
      <c r="L4" s="141" t="s">
        <v>95</v>
      </c>
      <c r="M4" s="70"/>
    </row>
    <row r="5" spans="1:13" s="143" customFormat="1" x14ac:dyDescent="0.3">
      <c r="A5" s="142"/>
      <c r="C5" s="144"/>
      <c r="D5" s="145"/>
      <c r="E5" s="145"/>
      <c r="F5" s="145"/>
      <c r="G5" s="146"/>
      <c r="H5" s="145" t="s">
        <v>96</v>
      </c>
      <c r="I5" s="145" t="s">
        <v>97</v>
      </c>
      <c r="J5" s="145" t="s">
        <v>96</v>
      </c>
      <c r="K5" s="145" t="s">
        <v>97</v>
      </c>
      <c r="L5" s="147" t="s">
        <v>23</v>
      </c>
    </row>
    <row r="6" spans="1:13" x14ac:dyDescent="0.3">
      <c r="A6" s="40" t="s">
        <v>98</v>
      </c>
      <c r="B6" t="s">
        <v>99</v>
      </c>
      <c r="C6" s="148">
        <v>6.1</v>
      </c>
      <c r="D6" s="149">
        <v>3.7</v>
      </c>
      <c r="E6" s="149">
        <v>3.6</v>
      </c>
      <c r="F6" s="27"/>
      <c r="G6" s="150" t="s">
        <v>100</v>
      </c>
      <c r="H6" s="151">
        <v>7.2999999999999995E-2</v>
      </c>
      <c r="I6" s="27">
        <v>7.3</v>
      </c>
      <c r="J6" s="152">
        <f>1-L6</f>
        <v>1.5046003225814286E-2</v>
      </c>
      <c r="K6" s="152">
        <f>J6*100</f>
        <v>1.5046003225814286</v>
      </c>
      <c r="L6" s="153">
        <f>(1 - H6)^(1/5)</f>
        <v>0.98495399677418571</v>
      </c>
    </row>
    <row r="7" spans="1:13" x14ac:dyDescent="0.3">
      <c r="A7" s="40" t="s">
        <v>101</v>
      </c>
      <c r="B7" t="s">
        <v>102</v>
      </c>
      <c r="C7" s="148">
        <v>1100</v>
      </c>
      <c r="D7" s="149">
        <v>660</v>
      </c>
      <c r="E7" s="149">
        <v>590</v>
      </c>
      <c r="F7" s="27"/>
      <c r="G7" s="150" t="s">
        <v>100</v>
      </c>
      <c r="H7" s="151">
        <v>8.5000000000000006E-2</v>
      </c>
      <c r="I7" s="27">
        <v>8.5</v>
      </c>
      <c r="J7" s="152">
        <f>1-L7</f>
        <v>1.7609353535259498E-2</v>
      </c>
      <c r="K7" s="152">
        <f>J7*100</f>
        <v>1.7609353535259498</v>
      </c>
      <c r="L7" s="153">
        <f>(1 - H7)^(1/5)</f>
        <v>0.9823906464647405</v>
      </c>
    </row>
    <row r="8" spans="1:13" x14ac:dyDescent="0.3">
      <c r="A8" s="40" t="s">
        <v>103</v>
      </c>
      <c r="B8" t="s">
        <v>104</v>
      </c>
      <c r="C8" s="148">
        <v>0.08</v>
      </c>
      <c r="D8" s="149">
        <v>0.08</v>
      </c>
      <c r="E8" s="149">
        <v>0.08</v>
      </c>
      <c r="F8" s="27"/>
      <c r="G8" s="150" t="s">
        <v>105</v>
      </c>
      <c r="H8" s="27"/>
      <c r="I8" s="27"/>
      <c r="J8" s="27"/>
      <c r="K8" s="27"/>
      <c r="L8" s="150"/>
    </row>
    <row r="9" spans="1:13" x14ac:dyDescent="0.3">
      <c r="A9" s="40" t="s">
        <v>106</v>
      </c>
      <c r="B9" t="s">
        <v>99</v>
      </c>
      <c r="C9" s="148">
        <v>1.2</v>
      </c>
      <c r="D9" s="149">
        <v>1.2</v>
      </c>
      <c r="E9" s="149">
        <v>1.2</v>
      </c>
      <c r="F9" s="27"/>
      <c r="G9" s="150" t="s">
        <v>105</v>
      </c>
      <c r="H9" s="27"/>
      <c r="I9" s="27"/>
      <c r="J9" s="27"/>
      <c r="K9" s="27"/>
      <c r="L9" s="150"/>
    </row>
    <row r="10" spans="1:13" x14ac:dyDescent="0.3">
      <c r="A10" s="41" t="s">
        <v>107</v>
      </c>
      <c r="B10" s="103" t="s">
        <v>108</v>
      </c>
      <c r="C10" s="154">
        <v>3.8E-3</v>
      </c>
      <c r="D10" s="155">
        <v>3.8E-3</v>
      </c>
      <c r="E10" s="155">
        <v>3.8E-3</v>
      </c>
      <c r="F10" s="156"/>
      <c r="G10" s="157" t="s">
        <v>105</v>
      </c>
      <c r="H10" s="156"/>
      <c r="I10" s="156"/>
      <c r="J10" s="156"/>
      <c r="K10" s="156"/>
      <c r="L10" s="157"/>
    </row>
    <row r="11" spans="1:13" x14ac:dyDescent="0.3">
      <c r="A11" s="20"/>
      <c r="C11" s="66"/>
      <c r="D11" s="66"/>
      <c r="E11" s="66"/>
    </row>
    <row r="12" spans="1:13" s="47" customFormat="1" ht="28.8" x14ac:dyDescent="0.3">
      <c r="A12" s="158"/>
      <c r="B12" s="48" t="s">
        <v>109</v>
      </c>
      <c r="C12" s="49" t="s">
        <v>110</v>
      </c>
      <c r="D12" s="49" t="s">
        <v>109</v>
      </c>
      <c r="E12" s="50" t="s">
        <v>110</v>
      </c>
      <c r="H12" s="27"/>
    </row>
    <row r="13" spans="1:13" x14ac:dyDescent="0.3">
      <c r="A13" s="9"/>
      <c r="B13" s="159" t="s">
        <v>111</v>
      </c>
      <c r="C13" s="160" t="s">
        <v>111</v>
      </c>
      <c r="D13" s="160" t="s">
        <v>112</v>
      </c>
      <c r="E13" s="161" t="s">
        <v>112</v>
      </c>
    </row>
    <row r="14" spans="1:13" x14ac:dyDescent="0.3">
      <c r="A14" s="40"/>
      <c r="B14" s="162" t="s">
        <v>99</v>
      </c>
      <c r="C14" s="163" t="s">
        <v>99</v>
      </c>
      <c r="D14" s="163" t="s">
        <v>102</v>
      </c>
      <c r="E14" s="164" t="s">
        <v>102</v>
      </c>
    </row>
    <row r="15" spans="1:13" x14ac:dyDescent="0.3">
      <c r="A15" s="102">
        <v>2010</v>
      </c>
      <c r="B15" s="66">
        <f>C6</f>
        <v>6.1</v>
      </c>
      <c r="C15" s="66">
        <f t="shared" ref="C15:C23" si="0">C$6*(1-H$6)^((A15-2010)/5)</f>
        <v>6.1</v>
      </c>
      <c r="D15" s="66">
        <f>C7</f>
        <v>1100</v>
      </c>
      <c r="E15" s="67">
        <f t="shared" ref="E15:E23" si="1">C$7*(1-H$7)^((A15-2010)/5)</f>
        <v>1100</v>
      </c>
    </row>
    <row r="16" spans="1:13" x14ac:dyDescent="0.3">
      <c r="A16" s="29">
        <v>2015</v>
      </c>
      <c r="C16" s="66">
        <f t="shared" si="0"/>
        <v>5.6547000000000001</v>
      </c>
      <c r="E16" s="67">
        <f t="shared" si="1"/>
        <v>1006.5</v>
      </c>
    </row>
    <row r="17" spans="1:5" x14ac:dyDescent="0.3">
      <c r="A17" s="29">
        <v>2020</v>
      </c>
      <c r="C17" s="66">
        <f t="shared" si="0"/>
        <v>5.2419069</v>
      </c>
      <c r="E17" s="67">
        <f t="shared" si="1"/>
        <v>920.9475000000001</v>
      </c>
    </row>
    <row r="18" spans="1:5" x14ac:dyDescent="0.3">
      <c r="A18" s="29">
        <v>2025</v>
      </c>
      <c r="C18" s="66">
        <f t="shared" si="0"/>
        <v>4.8592476963000006</v>
      </c>
      <c r="E18" s="67">
        <f t="shared" si="1"/>
        <v>842.66696250000007</v>
      </c>
    </row>
    <row r="19" spans="1:5" x14ac:dyDescent="0.3">
      <c r="A19" s="29">
        <v>2030</v>
      </c>
      <c r="B19" s="66">
        <f>D6</f>
        <v>3.7</v>
      </c>
      <c r="C19" s="66">
        <f t="shared" si="0"/>
        <v>4.5045226144701012</v>
      </c>
      <c r="D19" s="66">
        <f>D7</f>
        <v>660</v>
      </c>
      <c r="E19" s="67">
        <f t="shared" si="1"/>
        <v>771.0402706875002</v>
      </c>
    </row>
    <row r="20" spans="1:5" x14ac:dyDescent="0.3">
      <c r="A20" s="29">
        <v>2035</v>
      </c>
      <c r="C20" s="66">
        <f t="shared" si="0"/>
        <v>4.1756924636137835</v>
      </c>
      <c r="E20" s="67">
        <f t="shared" si="1"/>
        <v>705.50184767906273</v>
      </c>
    </row>
    <row r="21" spans="1:5" x14ac:dyDescent="0.3">
      <c r="A21" s="29">
        <v>2040</v>
      </c>
      <c r="C21" s="66">
        <f t="shared" si="0"/>
        <v>3.8708669137699787</v>
      </c>
      <c r="E21" s="67">
        <f t="shared" si="1"/>
        <v>645.53419062634248</v>
      </c>
    </row>
    <row r="22" spans="1:5" x14ac:dyDescent="0.3">
      <c r="A22" s="29">
        <v>2045</v>
      </c>
      <c r="C22" s="66">
        <f t="shared" si="0"/>
        <v>3.5882936290647702</v>
      </c>
      <c r="E22" s="67">
        <f t="shared" si="1"/>
        <v>590.66378442310327</v>
      </c>
    </row>
    <row r="23" spans="1:5" x14ac:dyDescent="0.3">
      <c r="A23" s="32">
        <v>2050</v>
      </c>
      <c r="B23" s="74">
        <f>E6</f>
        <v>3.6</v>
      </c>
      <c r="C23" s="74">
        <f t="shared" si="0"/>
        <v>3.3263481941430424</v>
      </c>
      <c r="D23" s="74">
        <f>E7</f>
        <v>590</v>
      </c>
      <c r="E23" s="75">
        <f t="shared" si="1"/>
        <v>540.45736274713965</v>
      </c>
    </row>
    <row r="24" spans="1:5" x14ac:dyDescent="0.3">
      <c r="A24" s="20"/>
    </row>
    <row r="33" spans="1:22" x14ac:dyDescent="0.3">
      <c r="I33" s="66"/>
      <c r="J33" s="66"/>
    </row>
    <row r="34" spans="1:22" x14ac:dyDescent="0.3">
      <c r="I34" s="66"/>
      <c r="J34" s="66"/>
    </row>
    <row r="35" spans="1:22" x14ac:dyDescent="0.3">
      <c r="I35" s="66"/>
      <c r="J35" s="66"/>
    </row>
    <row r="36" spans="1:22" x14ac:dyDescent="0.3">
      <c r="A36" s="165" t="s">
        <v>113</v>
      </c>
      <c r="B36" s="165"/>
      <c r="C36" s="165"/>
      <c r="D36" s="165"/>
      <c r="E36" s="165"/>
      <c r="F36" s="165"/>
      <c r="G36" s="165"/>
      <c r="H36" s="165"/>
      <c r="I36" s="166"/>
      <c r="J36" s="166"/>
      <c r="K36" s="165"/>
      <c r="L36" s="165"/>
      <c r="M36" s="165"/>
      <c r="N36" s="165"/>
      <c r="O36" s="165"/>
      <c r="P36" s="165"/>
      <c r="Q36" s="165"/>
      <c r="R36" s="165"/>
      <c r="S36" s="165"/>
      <c r="T36" s="167"/>
      <c r="U36" s="167"/>
      <c r="V36" s="167"/>
    </row>
    <row r="37" spans="1:22" ht="43.5" customHeight="1" x14ac:dyDescent="0.3">
      <c r="B37" s="168" t="s">
        <v>114</v>
      </c>
      <c r="C37" s="169" t="s">
        <v>115</v>
      </c>
      <c r="D37" s="169"/>
      <c r="E37" s="169"/>
      <c r="F37" s="169"/>
      <c r="G37" s="169"/>
      <c r="H37" s="170"/>
      <c r="I37" s="171" t="s">
        <v>116</v>
      </c>
      <c r="J37" s="169"/>
      <c r="K37" s="169"/>
      <c r="L37" s="169"/>
      <c r="M37" s="169"/>
      <c r="N37" s="170"/>
      <c r="O37" s="27"/>
      <c r="P37" s="172" t="s">
        <v>117</v>
      </c>
      <c r="Q37" s="173" t="s">
        <v>118</v>
      </c>
      <c r="R37" s="173"/>
      <c r="S37" s="173"/>
      <c r="T37" s="173"/>
      <c r="U37" s="173"/>
      <c r="V37" s="174"/>
    </row>
    <row r="38" spans="1:22" x14ac:dyDescent="0.3">
      <c r="A38" s="1"/>
      <c r="B38" s="175"/>
      <c r="C38" s="28" t="s">
        <v>73</v>
      </c>
      <c r="D38" s="25" t="s">
        <v>69</v>
      </c>
      <c r="E38" s="25" t="s">
        <v>119</v>
      </c>
      <c r="F38" s="25" t="s">
        <v>72</v>
      </c>
      <c r="G38" s="25" t="s">
        <v>71</v>
      </c>
      <c r="H38" s="176" t="s">
        <v>70</v>
      </c>
      <c r="I38" s="25" t="s">
        <v>73</v>
      </c>
      <c r="J38" s="25" t="s">
        <v>69</v>
      </c>
      <c r="K38" s="25" t="s">
        <v>119</v>
      </c>
      <c r="L38" s="25" t="s">
        <v>72</v>
      </c>
      <c r="M38" s="25" t="s">
        <v>71</v>
      </c>
      <c r="N38" s="176" t="s">
        <v>70</v>
      </c>
      <c r="O38" s="27"/>
      <c r="P38" s="177"/>
      <c r="Q38" s="28" t="s">
        <v>73</v>
      </c>
      <c r="R38" s="25" t="s">
        <v>69</v>
      </c>
      <c r="S38" s="25" t="s">
        <v>119</v>
      </c>
      <c r="T38" s="25" t="s">
        <v>72</v>
      </c>
      <c r="U38" s="25" t="s">
        <v>71</v>
      </c>
      <c r="V38" s="176" t="s">
        <v>70</v>
      </c>
    </row>
    <row r="39" spans="1:22" x14ac:dyDescent="0.3">
      <c r="A39" s="40">
        <v>2010</v>
      </c>
      <c r="B39" s="178">
        <f>B56</f>
        <v>1100</v>
      </c>
      <c r="C39" s="148">
        <f>C56</f>
        <v>0.62897885859322278</v>
      </c>
      <c r="D39" s="149">
        <f t="shared" ref="D39:N39" si="2">D56</f>
        <v>0.70717001468890672</v>
      </c>
      <c r="E39" s="149">
        <f t="shared" si="2"/>
        <v>0.44269992789468143</v>
      </c>
      <c r="F39" s="149">
        <f t="shared" si="2"/>
        <v>0.52894017358845058</v>
      </c>
      <c r="G39" s="149">
        <f t="shared" si="2"/>
        <v>0.47374641634443831</v>
      </c>
      <c r="H39" s="179">
        <f t="shared" si="2"/>
        <v>0.56670650198266581</v>
      </c>
      <c r="I39" s="149">
        <f t="shared" si="2"/>
        <v>628.97885859322275</v>
      </c>
      <c r="J39" s="149">
        <f t="shared" si="2"/>
        <v>707.17001468890669</v>
      </c>
      <c r="K39" s="149">
        <f t="shared" si="2"/>
        <v>442.69992789468142</v>
      </c>
      <c r="L39" s="149">
        <f t="shared" si="2"/>
        <v>528.94017358845053</v>
      </c>
      <c r="M39" s="149">
        <f t="shared" si="2"/>
        <v>473.74641634443833</v>
      </c>
      <c r="N39" s="179">
        <f t="shared" si="2"/>
        <v>566.70650198266583</v>
      </c>
      <c r="O39" s="27"/>
      <c r="P39" s="178">
        <f>P56</f>
        <v>6.1</v>
      </c>
      <c r="Q39" s="149">
        <f>Q56</f>
        <v>4.0004989155213817</v>
      </c>
      <c r="R39" s="149">
        <f t="shared" ref="R39:V39" si="3">R56</f>
        <v>4.0455749596399322</v>
      </c>
      <c r="S39" s="149">
        <f t="shared" si="3"/>
        <v>2.366492316223916</v>
      </c>
      <c r="T39" s="149">
        <f t="shared" si="3"/>
        <v>2.9412118787354382</v>
      </c>
      <c r="U39" s="149">
        <f t="shared" si="3"/>
        <v>11.032361798015302</v>
      </c>
      <c r="V39" s="179">
        <f t="shared" si="3"/>
        <v>4.9470958420109472</v>
      </c>
    </row>
    <row r="40" spans="1:22" x14ac:dyDescent="0.3">
      <c r="A40" s="40">
        <v>2015</v>
      </c>
      <c r="B40" s="178">
        <f>B61</f>
        <v>1006.5</v>
      </c>
      <c r="C40" s="148">
        <f>C61</f>
        <v>0.57640879262360989</v>
      </c>
      <c r="D40" s="149">
        <f t="shared" ref="D40:N40" si="4">D61</f>
        <v>0.64806473028065825</v>
      </c>
      <c r="E40" s="149">
        <f t="shared" si="4"/>
        <v>0.40569905879358281</v>
      </c>
      <c r="F40" s="149">
        <f t="shared" si="4"/>
        <v>0.48473134297415094</v>
      </c>
      <c r="G40" s="149">
        <f t="shared" si="4"/>
        <v>0.43415068109858734</v>
      </c>
      <c r="H40" s="179">
        <f t="shared" si="4"/>
        <v>0.51934116086250526</v>
      </c>
      <c r="I40" s="149">
        <f t="shared" si="4"/>
        <v>576.40879262360988</v>
      </c>
      <c r="J40" s="149">
        <f t="shared" si="4"/>
        <v>648.0647302806583</v>
      </c>
      <c r="K40" s="149">
        <f t="shared" si="4"/>
        <v>405.69905879358282</v>
      </c>
      <c r="L40" s="149">
        <f t="shared" si="4"/>
        <v>484.73134297415095</v>
      </c>
      <c r="M40" s="149">
        <f t="shared" si="4"/>
        <v>434.15068109858737</v>
      </c>
      <c r="N40" s="179">
        <f t="shared" si="4"/>
        <v>519.34116086250526</v>
      </c>
      <c r="O40" s="27"/>
      <c r="P40" s="178">
        <f>P61</f>
        <v>5.6547000000000009</v>
      </c>
      <c r="Q40" s="149">
        <f>Q61</f>
        <v>3.7126629967477833</v>
      </c>
      <c r="R40" s="149">
        <f t="shared" ref="R40:V40" si="5">R61</f>
        <v>3.7544958192463498</v>
      </c>
      <c r="S40" s="149">
        <f t="shared" si="5"/>
        <v>2.1962231811747452</v>
      </c>
      <c r="T40" s="149">
        <f t="shared" si="5"/>
        <v>2.7295916680314689</v>
      </c>
      <c r="U40" s="149">
        <f t="shared" si="5"/>
        <v>10.238583306524168</v>
      </c>
      <c r="V40" s="179">
        <f t="shared" si="5"/>
        <v>4.5911522692176812</v>
      </c>
    </row>
    <row r="41" spans="1:22" x14ac:dyDescent="0.3">
      <c r="A41" s="40">
        <v>2018</v>
      </c>
      <c r="B41" s="178">
        <f>B64</f>
        <v>954.25937577230013</v>
      </c>
      <c r="C41" s="148">
        <v>0.54700000000000004</v>
      </c>
      <c r="D41" s="149">
        <v>0.61499999999999999</v>
      </c>
      <c r="E41" s="149">
        <v>0.38500000000000001</v>
      </c>
      <c r="F41" s="149">
        <v>0.46</v>
      </c>
      <c r="G41" s="149">
        <v>0.41200000000000003</v>
      </c>
      <c r="H41" s="179">
        <v>0.49284399999999995</v>
      </c>
      <c r="I41" s="149">
        <v>547</v>
      </c>
      <c r="J41" s="149">
        <v>615</v>
      </c>
      <c r="K41" s="149">
        <v>385</v>
      </c>
      <c r="L41" s="149">
        <v>460</v>
      </c>
      <c r="M41" s="149">
        <v>412.00000000000006</v>
      </c>
      <c r="N41" s="179">
        <v>492.84399999999994</v>
      </c>
      <c r="O41" s="27"/>
      <c r="P41" s="178">
        <f>P64</f>
        <v>5.4032792064354123</v>
      </c>
      <c r="Q41" s="149">
        <v>3.55</v>
      </c>
      <c r="R41" s="149">
        <v>3.59</v>
      </c>
      <c r="S41" s="149">
        <v>2.1</v>
      </c>
      <c r="T41" s="149">
        <v>2.61</v>
      </c>
      <c r="U41" s="149">
        <v>9.7899999999999991</v>
      </c>
      <c r="V41" s="179">
        <v>4.3899999999999997</v>
      </c>
    </row>
    <row r="42" spans="1:22" x14ac:dyDescent="0.3">
      <c r="A42" s="40">
        <v>2020</v>
      </c>
      <c r="B42" s="178">
        <f>B66</f>
        <v>920.94750000000022</v>
      </c>
      <c r="C42" s="148">
        <f>C66</f>
        <v>0.52790498609699177</v>
      </c>
      <c r="D42" s="149">
        <f t="shared" ref="D42:N42" si="6">D66</f>
        <v>0.59353120009076765</v>
      </c>
      <c r="E42" s="149">
        <f t="shared" si="6"/>
        <v>0.37156018217064318</v>
      </c>
      <c r="F42" s="149">
        <f t="shared" si="6"/>
        <v>0.44394203584024899</v>
      </c>
      <c r="G42" s="149">
        <f t="shared" si="6"/>
        <v>0.39761764949170125</v>
      </c>
      <c r="H42" s="179">
        <f t="shared" si="6"/>
        <v>0.4756394971992427</v>
      </c>
      <c r="I42" s="149">
        <f t="shared" si="6"/>
        <v>527.90498609699182</v>
      </c>
      <c r="J42" s="149">
        <f t="shared" si="6"/>
        <v>593.5312000907677</v>
      </c>
      <c r="K42" s="149">
        <f t="shared" si="6"/>
        <v>371.5601821706432</v>
      </c>
      <c r="L42" s="149">
        <f t="shared" si="6"/>
        <v>443.94203584024899</v>
      </c>
      <c r="M42" s="149">
        <f t="shared" si="6"/>
        <v>397.61764949170123</v>
      </c>
      <c r="N42" s="179">
        <f t="shared" si="6"/>
        <v>475.63949719924273</v>
      </c>
      <c r="O42" s="27"/>
      <c r="P42" s="178">
        <f>P66</f>
        <v>5.2419069000000027</v>
      </c>
      <c r="Q42" s="149">
        <f>Q66</f>
        <v>3.4439770339531215</v>
      </c>
      <c r="R42" s="149">
        <f t="shared" ref="R42:V42" si="7">R66</f>
        <v>3.4827824089835793</v>
      </c>
      <c r="S42" s="149">
        <f t="shared" si="7"/>
        <v>2.0372821890990296</v>
      </c>
      <c r="T42" s="149">
        <f t="shared" si="7"/>
        <v>2.5320507207373653</v>
      </c>
      <c r="U42" s="149">
        <f t="shared" si="7"/>
        <v>9.4976155387045225</v>
      </c>
      <c r="V42" s="179">
        <f t="shared" si="7"/>
        <v>4.2588899095927326</v>
      </c>
    </row>
    <row r="43" spans="1:22" x14ac:dyDescent="0.3">
      <c r="A43" s="40">
        <v>2025</v>
      </c>
      <c r="B43" s="178">
        <f>B71</f>
        <v>842.6669625000003</v>
      </c>
      <c r="C43" s="148">
        <f>C71</f>
        <v>0.48303306227874754</v>
      </c>
      <c r="D43" s="149">
        <f t="shared" ref="D43:N43" si="8">D71</f>
        <v>0.54308104808305246</v>
      </c>
      <c r="E43" s="149">
        <f t="shared" si="8"/>
        <v>0.33997756668613854</v>
      </c>
      <c r="F43" s="149">
        <f t="shared" si="8"/>
        <v>0.4062069627938279</v>
      </c>
      <c r="G43" s="149">
        <f t="shared" si="8"/>
        <v>0.36382014928490675</v>
      </c>
      <c r="H43" s="179">
        <f t="shared" si="8"/>
        <v>0.43521013993730712</v>
      </c>
      <c r="I43" s="149">
        <f t="shared" si="8"/>
        <v>483.03306227874754</v>
      </c>
      <c r="J43" s="149">
        <f t="shared" si="8"/>
        <v>543.08104808305245</v>
      </c>
      <c r="K43" s="149">
        <f t="shared" si="8"/>
        <v>339.97756668613852</v>
      </c>
      <c r="L43" s="149">
        <f t="shared" si="8"/>
        <v>406.20696279382787</v>
      </c>
      <c r="M43" s="149">
        <f t="shared" si="8"/>
        <v>363.82014928490673</v>
      </c>
      <c r="N43" s="179">
        <f t="shared" si="8"/>
        <v>435.21013993730713</v>
      </c>
      <c r="O43" s="27"/>
      <c r="P43" s="178">
        <f>P71</f>
        <v>4.8592476963000024</v>
      </c>
      <c r="Q43" s="149">
        <f>Q71</f>
        <v>3.1925667104745439</v>
      </c>
      <c r="R43" s="149">
        <f t="shared" ref="R43:V43" si="9">R71</f>
        <v>3.2285392931277781</v>
      </c>
      <c r="S43" s="149">
        <f t="shared" si="9"/>
        <v>1.8885605892948008</v>
      </c>
      <c r="T43" s="149">
        <f t="shared" si="9"/>
        <v>2.3472110181235379</v>
      </c>
      <c r="U43" s="149">
        <f t="shared" si="9"/>
        <v>8.8042896043790932</v>
      </c>
      <c r="V43" s="179">
        <f t="shared" si="9"/>
        <v>3.9479909461924643</v>
      </c>
    </row>
    <row r="44" spans="1:22" x14ac:dyDescent="0.3">
      <c r="A44" s="40">
        <v>2030</v>
      </c>
      <c r="B44" s="178">
        <f>B76</f>
        <v>771.04027068750042</v>
      </c>
      <c r="C44" s="148">
        <f>C76</f>
        <v>0.44197525198505405</v>
      </c>
      <c r="D44" s="149">
        <f t="shared" ref="D44:N44" si="10">D76</f>
        <v>0.49691915899599309</v>
      </c>
      <c r="E44" s="149">
        <f t="shared" si="10"/>
        <v>0.31107947351781678</v>
      </c>
      <c r="F44" s="149">
        <f t="shared" si="10"/>
        <v>0.37167937095635256</v>
      </c>
      <c r="G44" s="149">
        <f t="shared" si="10"/>
        <v>0.33289543659568971</v>
      </c>
      <c r="H44" s="179">
        <f t="shared" si="10"/>
        <v>0.39821727804263607</v>
      </c>
      <c r="I44" s="149">
        <f t="shared" si="10"/>
        <v>441.97525198505406</v>
      </c>
      <c r="J44" s="149">
        <f t="shared" si="10"/>
        <v>496.91915899599309</v>
      </c>
      <c r="K44" s="149">
        <f t="shared" si="10"/>
        <v>311.07947351781678</v>
      </c>
      <c r="L44" s="149">
        <f t="shared" si="10"/>
        <v>371.67937095635256</v>
      </c>
      <c r="M44" s="149">
        <f t="shared" si="10"/>
        <v>332.89543659568972</v>
      </c>
      <c r="N44" s="179">
        <f t="shared" si="10"/>
        <v>398.21727804263605</v>
      </c>
      <c r="O44" s="27"/>
      <c r="P44" s="178">
        <f>P76</f>
        <v>4.5045226144701047</v>
      </c>
      <c r="Q44" s="149">
        <f>Q76</f>
        <v>2.9595093406099036</v>
      </c>
      <c r="R44" s="149">
        <f t="shared" ref="R44:V44" si="11">R76</f>
        <v>2.9928559247294517</v>
      </c>
      <c r="S44" s="149">
        <f t="shared" si="11"/>
        <v>1.7506956662762811</v>
      </c>
      <c r="T44" s="149">
        <f t="shared" si="11"/>
        <v>2.1758646138005204</v>
      </c>
      <c r="U44" s="149">
        <f t="shared" si="11"/>
        <v>8.1615764632594239</v>
      </c>
      <c r="V44" s="179">
        <f t="shared" si="11"/>
        <v>3.6597876071204158</v>
      </c>
    </row>
    <row r="45" spans="1:22" x14ac:dyDescent="0.3">
      <c r="A45" s="40">
        <v>2035</v>
      </c>
      <c r="B45" s="178">
        <f>B81</f>
        <v>705.50184767906296</v>
      </c>
      <c r="C45" s="148">
        <f>C81</f>
        <v>0.40440735556632451</v>
      </c>
      <c r="D45" s="149">
        <f t="shared" ref="D45:N45" si="12">D81</f>
        <v>0.45468103048133374</v>
      </c>
      <c r="E45" s="149">
        <f t="shared" si="12"/>
        <v>0.28463771826880241</v>
      </c>
      <c r="F45" s="149">
        <f t="shared" si="12"/>
        <v>0.34008662442506266</v>
      </c>
      <c r="G45" s="149">
        <f t="shared" si="12"/>
        <v>0.30459932448505611</v>
      </c>
      <c r="H45" s="179">
        <f t="shared" si="12"/>
        <v>0.36436880940901206</v>
      </c>
      <c r="I45" s="149">
        <f t="shared" si="12"/>
        <v>404.4073555663245</v>
      </c>
      <c r="J45" s="149">
        <f t="shared" si="12"/>
        <v>454.68103048133372</v>
      </c>
      <c r="K45" s="149">
        <f t="shared" si="12"/>
        <v>284.63771826880242</v>
      </c>
      <c r="L45" s="149">
        <f t="shared" si="12"/>
        <v>340.08662442506267</v>
      </c>
      <c r="M45" s="149">
        <f t="shared" si="12"/>
        <v>304.59932448505612</v>
      </c>
      <c r="N45" s="179">
        <f t="shared" si="12"/>
        <v>364.36880940901204</v>
      </c>
      <c r="O45" s="27"/>
      <c r="P45" s="178">
        <f>P81</f>
        <v>4.175692463613788</v>
      </c>
      <c r="Q45" s="149">
        <f>Q81</f>
        <v>2.7434651587453813</v>
      </c>
      <c r="R45" s="149">
        <f t="shared" ref="R45:V45" si="13">R81</f>
        <v>2.7743774422242025</v>
      </c>
      <c r="S45" s="149">
        <f t="shared" si="13"/>
        <v>1.6228948826381131</v>
      </c>
      <c r="T45" s="149">
        <f t="shared" si="13"/>
        <v>2.0170264969930831</v>
      </c>
      <c r="U45" s="149">
        <f t="shared" si="13"/>
        <v>7.5657813814414885</v>
      </c>
      <c r="V45" s="179">
        <f t="shared" si="13"/>
        <v>3.3926231118006265</v>
      </c>
    </row>
    <row r="46" spans="1:22" x14ac:dyDescent="0.3">
      <c r="A46" s="40">
        <v>2040</v>
      </c>
      <c r="B46" s="178">
        <f>B86</f>
        <v>645.53419062634271</v>
      </c>
      <c r="C46" s="148">
        <f>C86</f>
        <v>0.37003273034318696</v>
      </c>
      <c r="D46" s="149">
        <f t="shared" ref="D46:N46" si="14">D86</f>
        <v>0.41603314289042043</v>
      </c>
      <c r="E46" s="149">
        <f t="shared" si="14"/>
        <v>0.26044351221595424</v>
      </c>
      <c r="F46" s="149">
        <f t="shared" si="14"/>
        <v>0.31117926134893237</v>
      </c>
      <c r="G46" s="149">
        <f t="shared" si="14"/>
        <v>0.27870838190382641</v>
      </c>
      <c r="H46" s="179">
        <f t="shared" si="14"/>
        <v>0.33339746060924608</v>
      </c>
      <c r="I46" s="149">
        <f t="shared" si="14"/>
        <v>370.03273034318693</v>
      </c>
      <c r="J46" s="149">
        <f t="shared" si="14"/>
        <v>416.03314289042044</v>
      </c>
      <c r="K46" s="149">
        <f t="shared" si="14"/>
        <v>260.44351221595423</v>
      </c>
      <c r="L46" s="149">
        <f t="shared" si="14"/>
        <v>311.17926134893236</v>
      </c>
      <c r="M46" s="149">
        <f t="shared" si="14"/>
        <v>278.70838190382642</v>
      </c>
      <c r="N46" s="179">
        <f t="shared" si="14"/>
        <v>333.39746060924608</v>
      </c>
      <c r="O46" s="27"/>
      <c r="P46" s="178">
        <f>P86</f>
        <v>3.8708669137699827</v>
      </c>
      <c r="Q46" s="149">
        <f>Q86</f>
        <v>2.5431922021569693</v>
      </c>
      <c r="R46" s="149">
        <f t="shared" ref="R46:V46" si="15">R86</f>
        <v>2.5718478889418366</v>
      </c>
      <c r="S46" s="149">
        <f t="shared" si="15"/>
        <v>1.5044235562055313</v>
      </c>
      <c r="T46" s="149">
        <f t="shared" si="15"/>
        <v>1.8697835627125887</v>
      </c>
      <c r="U46" s="149">
        <f t="shared" si="15"/>
        <v>7.0134793405962617</v>
      </c>
      <c r="V46" s="179">
        <f t="shared" si="15"/>
        <v>3.1449616246391816</v>
      </c>
    </row>
    <row r="47" spans="1:22" x14ac:dyDescent="0.3">
      <c r="A47" s="40">
        <v>2045</v>
      </c>
      <c r="B47" s="178">
        <f>B91</f>
        <v>590.66378442310361</v>
      </c>
      <c r="C47" s="148">
        <f>C91</f>
        <v>0.33857994826401611</v>
      </c>
      <c r="D47" s="149">
        <f t="shared" ref="D47:N47" si="16">D91</f>
        <v>0.38067032574473469</v>
      </c>
      <c r="E47" s="149">
        <f t="shared" si="16"/>
        <v>0.23830581367759815</v>
      </c>
      <c r="F47" s="149">
        <f t="shared" si="16"/>
        <v>0.28472902413427315</v>
      </c>
      <c r="G47" s="149">
        <f t="shared" si="16"/>
        <v>0.25501816944200117</v>
      </c>
      <c r="H47" s="179">
        <f t="shared" si="16"/>
        <v>0.30505867645746021</v>
      </c>
      <c r="I47" s="149">
        <f t="shared" si="16"/>
        <v>338.57994826401608</v>
      </c>
      <c r="J47" s="149">
        <f t="shared" si="16"/>
        <v>380.67032574473467</v>
      </c>
      <c r="K47" s="149">
        <f t="shared" si="16"/>
        <v>238.30581367759814</v>
      </c>
      <c r="L47" s="149">
        <f t="shared" si="16"/>
        <v>284.72902413427312</v>
      </c>
      <c r="M47" s="149">
        <f t="shared" si="16"/>
        <v>255.01816944200118</v>
      </c>
      <c r="N47" s="179">
        <f t="shared" si="16"/>
        <v>305.05867645746019</v>
      </c>
      <c r="O47" s="27"/>
      <c r="P47" s="178">
        <f>P91</f>
        <v>3.5882936290647751</v>
      </c>
      <c r="Q47" s="149">
        <f>Q91</f>
        <v>2.3575391713995111</v>
      </c>
      <c r="R47" s="149">
        <f t="shared" ref="R47:V47" si="17">R91</f>
        <v>2.3841029930490829</v>
      </c>
      <c r="S47" s="149">
        <f t="shared" si="17"/>
        <v>1.3946006366025279</v>
      </c>
      <c r="T47" s="149">
        <f t="shared" si="17"/>
        <v>1.73328936263457</v>
      </c>
      <c r="U47" s="149">
        <f t="shared" si="17"/>
        <v>6.5014953487327363</v>
      </c>
      <c r="V47" s="179">
        <f t="shared" si="17"/>
        <v>2.9153794260405221</v>
      </c>
    </row>
    <row r="48" spans="1:22" x14ac:dyDescent="0.3">
      <c r="A48" s="41">
        <v>2050</v>
      </c>
      <c r="B48" s="180">
        <f>B96</f>
        <v>540.45736274713988</v>
      </c>
      <c r="C48" s="181">
        <f>C96</f>
        <v>0.3098006526615748</v>
      </c>
      <c r="D48" s="182">
        <f t="shared" ref="D48:N48" si="18">D96</f>
        <v>0.34831334805643233</v>
      </c>
      <c r="E48" s="182">
        <f t="shared" si="18"/>
        <v>0.21804981951500235</v>
      </c>
      <c r="F48" s="182">
        <f t="shared" si="18"/>
        <v>0.26052705708285995</v>
      </c>
      <c r="G48" s="182">
        <f t="shared" si="18"/>
        <v>0.23334162503943109</v>
      </c>
      <c r="H48" s="183">
        <f t="shared" si="18"/>
        <v>0.27912868895857612</v>
      </c>
      <c r="I48" s="182">
        <f t="shared" si="18"/>
        <v>309.80065266157482</v>
      </c>
      <c r="J48" s="182">
        <f t="shared" si="18"/>
        <v>348.31334805643235</v>
      </c>
      <c r="K48" s="182">
        <f t="shared" si="18"/>
        <v>218.04981951500235</v>
      </c>
      <c r="L48" s="182">
        <f t="shared" si="18"/>
        <v>260.52705708285993</v>
      </c>
      <c r="M48" s="182">
        <f t="shared" si="18"/>
        <v>233.34162503943111</v>
      </c>
      <c r="N48" s="183">
        <f t="shared" si="18"/>
        <v>279.12868895857611</v>
      </c>
      <c r="O48" s="184"/>
      <c r="P48" s="180">
        <f>P96</f>
        <v>3.3263481941430477</v>
      </c>
      <c r="Q48" s="182">
        <f>Q96</f>
        <v>2.1854388118873476</v>
      </c>
      <c r="R48" s="182">
        <f t="shared" ref="R48:V48" si="19">R96</f>
        <v>2.2100634745565011</v>
      </c>
      <c r="S48" s="182">
        <f t="shared" si="19"/>
        <v>1.2927947901305439</v>
      </c>
      <c r="T48" s="182">
        <f t="shared" si="19"/>
        <v>1.6067592391622472</v>
      </c>
      <c r="U48" s="182">
        <f t="shared" si="19"/>
        <v>6.0268861882752489</v>
      </c>
      <c r="V48" s="183">
        <f t="shared" si="19"/>
        <v>2.702556727939565</v>
      </c>
    </row>
    <row r="49" spans="1:28" x14ac:dyDescent="0.3">
      <c r="I49" s="66"/>
      <c r="J49" s="66"/>
    </row>
    <row r="50" spans="1:28" x14ac:dyDescent="0.3">
      <c r="I50" s="66"/>
      <c r="J50" s="66"/>
    </row>
    <row r="51" spans="1:28" x14ac:dyDescent="0.3">
      <c r="I51" s="66"/>
      <c r="J51" s="66"/>
    </row>
    <row r="52" spans="1:28" x14ac:dyDescent="0.3">
      <c r="I52" s="66"/>
      <c r="J52" s="66"/>
    </row>
    <row r="53" spans="1:28" x14ac:dyDescent="0.3">
      <c r="A53" s="165" t="s">
        <v>120</v>
      </c>
      <c r="B53" s="165"/>
      <c r="C53" s="165"/>
      <c r="D53" s="165"/>
      <c r="E53" s="165"/>
      <c r="F53" s="165"/>
      <c r="G53" s="165"/>
      <c r="H53" s="165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</row>
    <row r="54" spans="1:28" s="47" customFormat="1" ht="43.2" x14ac:dyDescent="0.3">
      <c r="A54" s="78"/>
      <c r="B54" s="168" t="s">
        <v>114</v>
      </c>
      <c r="C54" s="185" t="s">
        <v>115</v>
      </c>
      <c r="D54" s="173"/>
      <c r="E54" s="173"/>
      <c r="F54" s="173"/>
      <c r="G54" s="173"/>
      <c r="H54" s="174"/>
      <c r="I54" s="185" t="s">
        <v>116</v>
      </c>
      <c r="J54" s="173"/>
      <c r="K54" s="173"/>
      <c r="L54" s="173"/>
      <c r="M54" s="173"/>
      <c r="N54" s="174"/>
      <c r="P54" s="168" t="s">
        <v>117</v>
      </c>
      <c r="Q54" s="173" t="s">
        <v>118</v>
      </c>
      <c r="R54" s="173"/>
      <c r="S54" s="173"/>
      <c r="T54" s="173"/>
      <c r="U54" s="173"/>
      <c r="V54" s="174"/>
      <c r="W54"/>
      <c r="X54"/>
      <c r="Y54"/>
      <c r="Z54"/>
      <c r="AA54"/>
      <c r="AB54"/>
    </row>
    <row r="55" spans="1:28" x14ac:dyDescent="0.3">
      <c r="A55" s="29" t="s">
        <v>2</v>
      </c>
      <c r="B55" s="60"/>
      <c r="C55" s="2" t="s">
        <v>73</v>
      </c>
      <c r="D55" s="3" t="s">
        <v>69</v>
      </c>
      <c r="E55" s="3" t="s">
        <v>119</v>
      </c>
      <c r="F55" s="3" t="s">
        <v>72</v>
      </c>
      <c r="G55" s="3" t="s">
        <v>71</v>
      </c>
      <c r="H55" s="4" t="s">
        <v>70</v>
      </c>
      <c r="I55" s="3" t="s">
        <v>73</v>
      </c>
      <c r="J55" s="3" t="s">
        <v>69</v>
      </c>
      <c r="K55" s="3" t="s">
        <v>119</v>
      </c>
      <c r="L55" s="3" t="s">
        <v>72</v>
      </c>
      <c r="M55" s="3" t="s">
        <v>71</v>
      </c>
      <c r="N55" s="4" t="s">
        <v>70</v>
      </c>
      <c r="P55" s="60"/>
      <c r="Q55" s="2" t="s">
        <v>73</v>
      </c>
      <c r="R55" s="3" t="s">
        <v>69</v>
      </c>
      <c r="S55" s="3" t="s">
        <v>119</v>
      </c>
      <c r="T55" s="3" t="s">
        <v>72</v>
      </c>
      <c r="U55" s="3" t="s">
        <v>71</v>
      </c>
      <c r="V55" s="4" t="s">
        <v>70</v>
      </c>
    </row>
    <row r="56" spans="1:28" x14ac:dyDescent="0.3">
      <c r="A56" s="29">
        <v>2010</v>
      </c>
      <c r="B56" s="186">
        <f>C7</f>
        <v>1100</v>
      </c>
      <c r="C56" s="187">
        <f t="shared" ref="C56:H63" si="20">C$64*(1+$J$7)^(2018-$A56)</f>
        <v>0.62897885859322278</v>
      </c>
      <c r="D56" s="66">
        <f t="shared" si="20"/>
        <v>0.70717001468890672</v>
      </c>
      <c r="E56" s="66">
        <f t="shared" si="20"/>
        <v>0.44269992789468143</v>
      </c>
      <c r="F56" s="66">
        <f t="shared" si="20"/>
        <v>0.52894017358845058</v>
      </c>
      <c r="G56" s="66">
        <f t="shared" si="20"/>
        <v>0.47374641634443831</v>
      </c>
      <c r="H56" s="67">
        <f t="shared" si="20"/>
        <v>0.56670650198266581</v>
      </c>
      <c r="I56" s="66">
        <f>C56*1000</f>
        <v>628.97885859322275</v>
      </c>
      <c r="J56" s="66">
        <f t="shared" ref="J56:N71" si="21">D56*1000</f>
        <v>707.17001468890669</v>
      </c>
      <c r="K56" s="66">
        <f t="shared" si="21"/>
        <v>442.69992789468142</v>
      </c>
      <c r="L56" s="66">
        <f t="shared" si="21"/>
        <v>528.94017358845053</v>
      </c>
      <c r="M56" s="66">
        <f t="shared" si="21"/>
        <v>473.74641634443833</v>
      </c>
      <c r="N56" s="67">
        <f>H56*1000</f>
        <v>566.70650198266583</v>
      </c>
      <c r="P56" s="186">
        <f>C6</f>
        <v>6.1</v>
      </c>
      <c r="Q56" s="66">
        <f t="shared" ref="Q56:V63" si="22">Q$64*(1+$J$6)^(2018-$A56)</f>
        <v>4.0004989155213817</v>
      </c>
      <c r="R56" s="66">
        <f t="shared" si="22"/>
        <v>4.0455749596399322</v>
      </c>
      <c r="S56" s="66">
        <f t="shared" si="22"/>
        <v>2.366492316223916</v>
      </c>
      <c r="T56" s="66">
        <f t="shared" si="22"/>
        <v>2.9412118787354382</v>
      </c>
      <c r="U56" s="66">
        <f t="shared" si="22"/>
        <v>11.032361798015302</v>
      </c>
      <c r="V56" s="67">
        <f t="shared" si="22"/>
        <v>4.9470958420109472</v>
      </c>
    </row>
    <row r="57" spans="1:28" x14ac:dyDescent="0.3">
      <c r="A57" s="29">
        <v>2011</v>
      </c>
      <c r="B57" s="186">
        <f t="shared" ref="B57:B96" si="23">B$56*L$7^(A57-2010)</f>
        <v>1080.6297111112146</v>
      </c>
      <c r="C57" s="187">
        <f t="shared" si="20"/>
        <v>0.61809461205137117</v>
      </c>
      <c r="D57" s="66">
        <f t="shared" si="20"/>
        <v>0.69493269910711741</v>
      </c>
      <c r="E57" s="66">
        <f t="shared" si="20"/>
        <v>0.43503916935974019</v>
      </c>
      <c r="F57" s="66">
        <f t="shared" si="20"/>
        <v>0.51978705949475457</v>
      </c>
      <c r="G57" s="66">
        <f t="shared" si="20"/>
        <v>0.46554840980834539</v>
      </c>
      <c r="H57" s="67">
        <f t="shared" si="20"/>
        <v>0.55689985554267996</v>
      </c>
      <c r="I57" s="66">
        <f t="shared" ref="I57:N96" si="24">C57*1000</f>
        <v>618.0946120513712</v>
      </c>
      <c r="J57" s="66">
        <f t="shared" si="21"/>
        <v>694.9326991071174</v>
      </c>
      <c r="K57" s="66">
        <f t="shared" si="21"/>
        <v>435.03916935974019</v>
      </c>
      <c r="L57" s="66">
        <f t="shared" si="21"/>
        <v>519.78705949475454</v>
      </c>
      <c r="M57" s="66">
        <f t="shared" si="21"/>
        <v>465.54840980834541</v>
      </c>
      <c r="N57" s="67">
        <f t="shared" si="21"/>
        <v>556.89985554267992</v>
      </c>
      <c r="P57" s="60">
        <f t="shared" ref="P57:P96" si="25">P$56*L$6^(A57-2010)</f>
        <v>6.0082193803225321</v>
      </c>
      <c r="Q57" s="66">
        <f t="shared" si="22"/>
        <v>3.9411996134242226</v>
      </c>
      <c r="R57" s="66">
        <f t="shared" si="22"/>
        <v>3.9856074963923827</v>
      </c>
      <c r="S57" s="66">
        <f t="shared" si="22"/>
        <v>2.3314138558284134</v>
      </c>
      <c r="T57" s="66">
        <f t="shared" si="22"/>
        <v>2.8976143636724565</v>
      </c>
      <c r="U57" s="66">
        <f t="shared" si="22"/>
        <v>10.868829356457221</v>
      </c>
      <c r="V57" s="67">
        <f t="shared" si="22"/>
        <v>4.8737651557555877</v>
      </c>
    </row>
    <row r="58" spans="1:28" x14ac:dyDescent="0.3">
      <c r="A58" s="29">
        <v>2012</v>
      </c>
      <c r="B58" s="186">
        <f t="shared" si="23"/>
        <v>1061.6005204875519</v>
      </c>
      <c r="C58" s="187">
        <f t="shared" si="20"/>
        <v>0.60739871337076368</v>
      </c>
      <c r="D58" s="66">
        <f t="shared" si="20"/>
        <v>0.68290714574592259</v>
      </c>
      <c r="E58" s="66">
        <f t="shared" si="20"/>
        <v>0.42751097741817917</v>
      </c>
      <c r="F58" s="66">
        <f t="shared" si="20"/>
        <v>0.51079233665548684</v>
      </c>
      <c r="G58" s="66">
        <f t="shared" si="20"/>
        <v>0.45749226674360993</v>
      </c>
      <c r="H58" s="67">
        <f t="shared" si="20"/>
        <v>0.54726290949268852</v>
      </c>
      <c r="I58" s="66">
        <f t="shared" si="24"/>
        <v>607.39871337076363</v>
      </c>
      <c r="J58" s="66">
        <f t="shared" si="21"/>
        <v>682.90714574592255</v>
      </c>
      <c r="K58" s="66">
        <f t="shared" si="21"/>
        <v>427.51097741817915</v>
      </c>
      <c r="L58" s="66">
        <f t="shared" si="21"/>
        <v>510.79233665548685</v>
      </c>
      <c r="M58" s="66">
        <f t="shared" si="21"/>
        <v>457.49226674360995</v>
      </c>
      <c r="N58" s="67">
        <f t="shared" si="21"/>
        <v>547.26290949268855</v>
      </c>
      <c r="P58" s="60">
        <f t="shared" si="25"/>
        <v>5.9178196921447999</v>
      </c>
      <c r="Q58" s="66">
        <f t="shared" si="22"/>
        <v>3.8827793034986571</v>
      </c>
      <c r="R58" s="66">
        <f t="shared" si="22"/>
        <v>3.9265289294535712</v>
      </c>
      <c r="S58" s="66">
        <f t="shared" si="22"/>
        <v>2.2968553626330084</v>
      </c>
      <c r="T58" s="66">
        <f t="shared" si="22"/>
        <v>2.8546630935581674</v>
      </c>
      <c r="U58" s="66">
        <f t="shared" si="22"/>
        <v>10.70772095246531</v>
      </c>
      <c r="V58" s="67">
        <f t="shared" si="22"/>
        <v>4.8015214485518598</v>
      </c>
    </row>
    <row r="59" spans="1:28" x14ac:dyDescent="0.3">
      <c r="A59" s="29">
        <v>2013</v>
      </c>
      <c r="B59" s="186">
        <f t="shared" si="23"/>
        <v>1042.906421609071</v>
      </c>
      <c r="C59" s="187">
        <f t="shared" si="20"/>
        <v>0.59688790326131536</v>
      </c>
      <c r="D59" s="66">
        <f t="shared" si="20"/>
        <v>0.67108969013840758</v>
      </c>
      <c r="E59" s="66">
        <f t="shared" si="20"/>
        <v>0.42011305805412508</v>
      </c>
      <c r="F59" s="66">
        <f t="shared" si="20"/>
        <v>0.50195326416856501</v>
      </c>
      <c r="G59" s="66">
        <f t="shared" si="20"/>
        <v>0.44957553225532348</v>
      </c>
      <c r="H59" s="67">
        <f t="shared" si="20"/>
        <v>0.53779272723020044</v>
      </c>
      <c r="I59" s="66">
        <f t="shared" si="24"/>
        <v>596.88790326131539</v>
      </c>
      <c r="J59" s="66">
        <f t="shared" si="21"/>
        <v>671.0896901384076</v>
      </c>
      <c r="K59" s="66">
        <f t="shared" si="21"/>
        <v>420.11305805412508</v>
      </c>
      <c r="L59" s="66">
        <f t="shared" si="21"/>
        <v>501.953264168565</v>
      </c>
      <c r="M59" s="66">
        <f t="shared" si="21"/>
        <v>449.57553225532348</v>
      </c>
      <c r="N59" s="67">
        <f t="shared" si="21"/>
        <v>537.7927272302004</v>
      </c>
      <c r="P59" s="60">
        <f t="shared" si="25"/>
        <v>5.8287801579670013</v>
      </c>
      <c r="Q59" s="66">
        <f t="shared" si="22"/>
        <v>3.8252249564642313</v>
      </c>
      <c r="R59" s="66">
        <f t="shared" si="22"/>
        <v>3.8683260827342507</v>
      </c>
      <c r="S59" s="66">
        <f t="shared" si="22"/>
        <v>2.2628091291760244</v>
      </c>
      <c r="T59" s="66">
        <f t="shared" si="22"/>
        <v>2.8123484891187727</v>
      </c>
      <c r="U59" s="66">
        <f t="shared" si="22"/>
        <v>10.549000654587275</v>
      </c>
      <c r="V59" s="67">
        <f t="shared" si="22"/>
        <v>4.7303486081346406</v>
      </c>
    </row>
    <row r="60" spans="1:28" x14ac:dyDescent="0.3">
      <c r="A60" s="29">
        <v>2014</v>
      </c>
      <c r="B60" s="186">
        <f t="shared" si="23"/>
        <v>1024.5415137267646</v>
      </c>
      <c r="C60" s="187">
        <f t="shared" si="20"/>
        <v>0.58655897883375108</v>
      </c>
      <c r="D60" s="66">
        <f t="shared" si="20"/>
        <v>0.65947673122990291</v>
      </c>
      <c r="E60" s="66">
        <f t="shared" si="20"/>
        <v>0.41284315694880103</v>
      </c>
      <c r="F60" s="66">
        <f t="shared" si="20"/>
        <v>0.49326714856220383</v>
      </c>
      <c r="G60" s="66">
        <f t="shared" si="20"/>
        <v>0.44179579392962604</v>
      </c>
      <c r="H60" s="67">
        <f t="shared" si="20"/>
        <v>0.52848642296954507</v>
      </c>
      <c r="I60" s="66">
        <f t="shared" si="24"/>
        <v>586.5589788337511</v>
      </c>
      <c r="J60" s="66">
        <f t="shared" si="21"/>
        <v>659.47673122990295</v>
      </c>
      <c r="K60" s="66">
        <f t="shared" si="21"/>
        <v>412.84315694880104</v>
      </c>
      <c r="L60" s="66">
        <f t="shared" si="21"/>
        <v>493.26714856220383</v>
      </c>
      <c r="M60" s="66">
        <f t="shared" si="21"/>
        <v>441.79579392962603</v>
      </c>
      <c r="N60" s="67">
        <f t="shared" si="21"/>
        <v>528.48642296954506</v>
      </c>
      <c r="P60" s="60">
        <f t="shared" si="25"/>
        <v>5.7410803129076688</v>
      </c>
      <c r="Q60" s="66">
        <f t="shared" si="22"/>
        <v>3.7685237361732118</v>
      </c>
      <c r="R60" s="66">
        <f t="shared" si="22"/>
        <v>3.8109859754540367</v>
      </c>
      <c r="S60" s="66">
        <f t="shared" si="22"/>
        <v>2.2292675622433085</v>
      </c>
      <c r="T60" s="66">
        <f t="shared" si="22"/>
        <v>2.7706611130738259</v>
      </c>
      <c r="U60" s="66">
        <f t="shared" si="22"/>
        <v>10.392633063981899</v>
      </c>
      <c r="V60" s="67">
        <f t="shared" si="22"/>
        <v>4.6602307610705349</v>
      </c>
    </row>
    <row r="61" spans="1:28" x14ac:dyDescent="0.3">
      <c r="A61" s="29">
        <v>2015</v>
      </c>
      <c r="B61" s="186">
        <f t="shared" si="23"/>
        <v>1006.5</v>
      </c>
      <c r="C61" s="187">
        <f t="shared" si="20"/>
        <v>0.57640879262360989</v>
      </c>
      <c r="D61" s="66">
        <f t="shared" si="20"/>
        <v>0.64806473028065825</v>
      </c>
      <c r="E61" s="66">
        <f t="shared" si="20"/>
        <v>0.40569905879358281</v>
      </c>
      <c r="F61" s="66">
        <f t="shared" si="20"/>
        <v>0.48473134297415094</v>
      </c>
      <c r="G61" s="66">
        <f t="shared" si="20"/>
        <v>0.43415068109858734</v>
      </c>
      <c r="H61" s="67">
        <f t="shared" si="20"/>
        <v>0.51934116086250526</v>
      </c>
      <c r="I61" s="66">
        <f t="shared" si="24"/>
        <v>576.40879262360988</v>
      </c>
      <c r="J61" s="66">
        <f t="shared" si="21"/>
        <v>648.0647302806583</v>
      </c>
      <c r="K61" s="66">
        <f t="shared" si="21"/>
        <v>405.69905879358282</v>
      </c>
      <c r="L61" s="66">
        <f t="shared" si="21"/>
        <v>484.73134297415095</v>
      </c>
      <c r="M61" s="66">
        <f t="shared" si="21"/>
        <v>434.15068109858737</v>
      </c>
      <c r="N61" s="67">
        <f t="shared" si="21"/>
        <v>519.34116086250526</v>
      </c>
      <c r="P61" s="60">
        <f t="shared" si="25"/>
        <v>5.6547000000000009</v>
      </c>
      <c r="Q61" s="66">
        <f t="shared" si="22"/>
        <v>3.7126629967477833</v>
      </c>
      <c r="R61" s="66">
        <f t="shared" si="22"/>
        <v>3.7544958192463498</v>
      </c>
      <c r="S61" s="66">
        <f t="shared" si="22"/>
        <v>2.1962231811747452</v>
      </c>
      <c r="T61" s="66">
        <f t="shared" si="22"/>
        <v>2.7295916680314689</v>
      </c>
      <c r="U61" s="66">
        <f t="shared" si="22"/>
        <v>10.238583306524168</v>
      </c>
      <c r="V61" s="67">
        <f t="shared" si="22"/>
        <v>4.5911522692176812</v>
      </c>
    </row>
    <row r="62" spans="1:28" x14ac:dyDescent="0.3">
      <c r="A62" s="29">
        <v>2016</v>
      </c>
      <c r="B62" s="186">
        <f t="shared" si="23"/>
        <v>988.77618566676142</v>
      </c>
      <c r="C62" s="187">
        <f t="shared" si="20"/>
        <v>0.56643425163213945</v>
      </c>
      <c r="D62" s="66">
        <f t="shared" si="20"/>
        <v>0.63685020978750595</v>
      </c>
      <c r="E62" s="66">
        <f t="shared" si="20"/>
        <v>0.39867858661494276</v>
      </c>
      <c r="F62" s="66">
        <f t="shared" si="20"/>
        <v>0.47634324634512643</v>
      </c>
      <c r="G62" s="66">
        <f t="shared" si="20"/>
        <v>0.42663786411780891</v>
      </c>
      <c r="H62" s="67">
        <f t="shared" si="20"/>
        <v>0.5103541541341684</v>
      </c>
      <c r="I62" s="66">
        <f t="shared" si="24"/>
        <v>566.43425163213942</v>
      </c>
      <c r="J62" s="66">
        <f t="shared" si="21"/>
        <v>636.85020978750595</v>
      </c>
      <c r="K62" s="66">
        <f t="shared" si="21"/>
        <v>398.67858661494279</v>
      </c>
      <c r="L62" s="66">
        <f t="shared" si="21"/>
        <v>476.34324634512643</v>
      </c>
      <c r="M62" s="66">
        <f t="shared" si="21"/>
        <v>426.63786411780893</v>
      </c>
      <c r="N62" s="67">
        <f t="shared" si="21"/>
        <v>510.35415413416843</v>
      </c>
      <c r="P62" s="60">
        <f t="shared" si="25"/>
        <v>5.5696193655589896</v>
      </c>
      <c r="Q62" s="66">
        <f t="shared" si="22"/>
        <v>3.6576302797596836</v>
      </c>
      <c r="R62" s="66">
        <f t="shared" si="22"/>
        <v>3.6988430153062715</v>
      </c>
      <c r="S62" s="66">
        <f t="shared" si="22"/>
        <v>2.1636686161958694</v>
      </c>
      <c r="T62" s="66">
        <f t="shared" si="22"/>
        <v>2.689130994414866</v>
      </c>
      <c r="U62" s="66">
        <f t="shared" si="22"/>
        <v>10.086817025027408</v>
      </c>
      <c r="V62" s="67">
        <f t="shared" si="22"/>
        <v>4.5230977262380305</v>
      </c>
    </row>
    <row r="63" spans="1:28" x14ac:dyDescent="0.3">
      <c r="A63" s="29">
        <v>2017</v>
      </c>
      <c r="B63" s="186">
        <f t="shared" si="23"/>
        <v>971.36447624611014</v>
      </c>
      <c r="C63" s="187">
        <f t="shared" si="20"/>
        <v>0.55663231638378696</v>
      </c>
      <c r="D63" s="66">
        <f t="shared" si="20"/>
        <v>0.62582975242418459</v>
      </c>
      <c r="E63" s="66">
        <f t="shared" si="20"/>
        <v>0.3917796011110749</v>
      </c>
      <c r="F63" s="66">
        <f t="shared" si="20"/>
        <v>0.46810030262621938</v>
      </c>
      <c r="G63" s="66">
        <f t="shared" si="20"/>
        <v>0.41925505365652693</v>
      </c>
      <c r="H63" s="67">
        <f t="shared" si="20"/>
        <v>0.50152266423373137</v>
      </c>
      <c r="I63" s="66">
        <f t="shared" si="24"/>
        <v>556.63231638378693</v>
      </c>
      <c r="J63" s="66">
        <f t="shared" si="21"/>
        <v>625.82975242418456</v>
      </c>
      <c r="K63" s="66">
        <f t="shared" si="21"/>
        <v>391.7796011110749</v>
      </c>
      <c r="L63" s="66">
        <f t="shared" si="21"/>
        <v>468.10030262621939</v>
      </c>
      <c r="M63" s="66">
        <f t="shared" si="21"/>
        <v>419.25505365652691</v>
      </c>
      <c r="N63" s="67">
        <f t="shared" si="21"/>
        <v>501.52266423373135</v>
      </c>
      <c r="P63" s="60">
        <f t="shared" si="25"/>
        <v>5.4858188546182305</v>
      </c>
      <c r="Q63" s="66">
        <f t="shared" si="22"/>
        <v>3.6034133114516402</v>
      </c>
      <c r="R63" s="66">
        <f t="shared" si="22"/>
        <v>3.6440151515806729</v>
      </c>
      <c r="S63" s="66">
        <f t="shared" si="22"/>
        <v>2.13159660677421</v>
      </c>
      <c r="T63" s="66">
        <f t="shared" si="22"/>
        <v>2.6492700684193751</v>
      </c>
      <c r="U63" s="66">
        <f t="shared" si="22"/>
        <v>9.9373003715807204</v>
      </c>
      <c r="V63" s="67">
        <f t="shared" si="22"/>
        <v>4.4560519541613237</v>
      </c>
    </row>
    <row r="64" spans="1:28" x14ac:dyDescent="0.3">
      <c r="A64" s="5">
        <v>2018</v>
      </c>
      <c r="B64" s="188">
        <f t="shared" si="23"/>
        <v>954.25937577230013</v>
      </c>
      <c r="C64" s="189">
        <v>0.54700000000000004</v>
      </c>
      <c r="D64" s="189">
        <v>0.61499999999999999</v>
      </c>
      <c r="E64" s="189">
        <v>0.38500000000000001</v>
      </c>
      <c r="F64" s="189">
        <v>0.46</v>
      </c>
      <c r="G64" s="189">
        <v>0.41200000000000003</v>
      </c>
      <c r="H64" s="190">
        <v>0.49284399999999995</v>
      </c>
      <c r="I64" s="189">
        <f t="shared" si="24"/>
        <v>547</v>
      </c>
      <c r="J64" s="189">
        <f t="shared" si="21"/>
        <v>615</v>
      </c>
      <c r="K64" s="189">
        <f t="shared" si="21"/>
        <v>385</v>
      </c>
      <c r="L64" s="189">
        <f t="shared" si="21"/>
        <v>460</v>
      </c>
      <c r="M64" s="189">
        <f t="shared" si="21"/>
        <v>412.00000000000006</v>
      </c>
      <c r="N64" s="190">
        <f t="shared" si="21"/>
        <v>492.84399999999994</v>
      </c>
      <c r="P64" s="60">
        <f t="shared" si="25"/>
        <v>5.4032792064354123</v>
      </c>
      <c r="Q64" s="189">
        <v>3.55</v>
      </c>
      <c r="R64" s="189">
        <v>3.59</v>
      </c>
      <c r="S64" s="189">
        <v>2.1</v>
      </c>
      <c r="T64" s="189">
        <v>2.61</v>
      </c>
      <c r="U64" s="189">
        <v>9.7899999999999991</v>
      </c>
      <c r="V64" s="190">
        <v>4.3899999999999997</v>
      </c>
    </row>
    <row r="65" spans="1:22" x14ac:dyDescent="0.3">
      <c r="A65" s="29">
        <v>2019</v>
      </c>
      <c r="B65" s="186">
        <f t="shared" si="23"/>
        <v>937.45548505998977</v>
      </c>
      <c r="C65" s="187">
        <f t="shared" ref="C65:H80" si="26">C$64*$L$7^($A65-2018)</f>
        <v>0.53736768361621312</v>
      </c>
      <c r="D65" s="66">
        <f t="shared" si="26"/>
        <v>0.60417024757581539</v>
      </c>
      <c r="E65" s="66">
        <f t="shared" si="26"/>
        <v>0.37822039888892511</v>
      </c>
      <c r="F65" s="66">
        <f t="shared" si="26"/>
        <v>0.45189969737378066</v>
      </c>
      <c r="G65" s="66">
        <f t="shared" si="26"/>
        <v>0.40474494634347313</v>
      </c>
      <c r="H65" s="67">
        <f t="shared" si="26"/>
        <v>0.48416533576626852</v>
      </c>
      <c r="I65" s="66">
        <f t="shared" si="24"/>
        <v>537.36768361621307</v>
      </c>
      <c r="J65" s="66">
        <f t="shared" si="21"/>
        <v>604.17024757581544</v>
      </c>
      <c r="K65" s="66">
        <f t="shared" si="21"/>
        <v>378.2203988889251</v>
      </c>
      <c r="L65" s="66">
        <f t="shared" si="21"/>
        <v>451.89969737378067</v>
      </c>
      <c r="M65" s="66">
        <f t="shared" si="21"/>
        <v>404.74494634347315</v>
      </c>
      <c r="N65" s="67">
        <f t="shared" si="21"/>
        <v>484.16533576626853</v>
      </c>
      <c r="P65" s="60">
        <f t="shared" si="25"/>
        <v>5.3219814500654099</v>
      </c>
      <c r="Q65" s="66">
        <f t="shared" ref="Q65:V80" si="27">Q$64*$L$6^($A65-2018)</f>
        <v>3.496586688548359</v>
      </c>
      <c r="R65" s="66">
        <f t="shared" si="27"/>
        <v>3.5359848484193264</v>
      </c>
      <c r="S65" s="66">
        <f t="shared" si="27"/>
        <v>2.0684033932257901</v>
      </c>
      <c r="T65" s="66">
        <f t="shared" si="27"/>
        <v>2.5707299315806247</v>
      </c>
      <c r="U65" s="66">
        <f t="shared" si="27"/>
        <v>9.6426996284192779</v>
      </c>
      <c r="V65" s="67">
        <f t="shared" si="27"/>
        <v>4.3239480458386748</v>
      </c>
    </row>
    <row r="66" spans="1:22" x14ac:dyDescent="0.3">
      <c r="A66" s="29">
        <v>2020</v>
      </c>
      <c r="B66" s="186">
        <f t="shared" si="23"/>
        <v>920.94750000000022</v>
      </c>
      <c r="C66" s="187">
        <f>C$64*$L$7^($A66-2018)</f>
        <v>0.52790498609699177</v>
      </c>
      <c r="D66" s="66">
        <f t="shared" si="26"/>
        <v>0.59353120009076765</v>
      </c>
      <c r="E66" s="66">
        <f t="shared" si="26"/>
        <v>0.37156018217064318</v>
      </c>
      <c r="F66" s="66">
        <f t="shared" si="26"/>
        <v>0.44394203584024899</v>
      </c>
      <c r="G66" s="66">
        <f t="shared" si="26"/>
        <v>0.39761764949170125</v>
      </c>
      <c r="H66" s="67">
        <f t="shared" si="26"/>
        <v>0.4756394971992427</v>
      </c>
      <c r="I66" s="66">
        <f t="shared" si="24"/>
        <v>527.90498609699182</v>
      </c>
      <c r="J66" s="66">
        <f t="shared" si="21"/>
        <v>593.5312000907677</v>
      </c>
      <c r="K66" s="66">
        <f t="shared" si="21"/>
        <v>371.5601821706432</v>
      </c>
      <c r="L66" s="66">
        <f t="shared" si="21"/>
        <v>443.94203584024899</v>
      </c>
      <c r="M66" s="66">
        <f t="shared" si="21"/>
        <v>397.61764949170123</v>
      </c>
      <c r="N66" s="67">
        <f t="shared" si="21"/>
        <v>475.63949719924273</v>
      </c>
      <c r="P66" s="60">
        <f t="shared" si="25"/>
        <v>5.2419069000000027</v>
      </c>
      <c r="Q66" s="66">
        <f t="shared" si="27"/>
        <v>3.4439770339531215</v>
      </c>
      <c r="R66" s="66">
        <f t="shared" si="27"/>
        <v>3.4827824089835793</v>
      </c>
      <c r="S66" s="66">
        <f t="shared" si="27"/>
        <v>2.0372821890990296</v>
      </c>
      <c r="T66" s="66">
        <f t="shared" si="27"/>
        <v>2.5320507207373653</v>
      </c>
      <c r="U66" s="66">
        <f t="shared" si="27"/>
        <v>9.4976155387045225</v>
      </c>
      <c r="V66" s="67">
        <f t="shared" si="27"/>
        <v>4.2588899095927326</v>
      </c>
    </row>
    <row r="67" spans="1:22" x14ac:dyDescent="0.3">
      <c r="A67" s="29">
        <v>2021</v>
      </c>
      <c r="B67" s="186">
        <f t="shared" si="23"/>
        <v>904.73020988508677</v>
      </c>
      <c r="C67" s="187">
        <f t="shared" si="26"/>
        <v>0.5186089205637836</v>
      </c>
      <c r="D67" s="66">
        <f t="shared" si="26"/>
        <v>0.58307949935416248</v>
      </c>
      <c r="E67" s="66">
        <f t="shared" si="26"/>
        <v>0.36501724756317488</v>
      </c>
      <c r="F67" s="66">
        <f t="shared" si="26"/>
        <v>0.43612450358197519</v>
      </c>
      <c r="G67" s="66">
        <f t="shared" si="26"/>
        <v>0.390615859729943</v>
      </c>
      <c r="H67" s="67">
        <f t="shared" si="26"/>
        <v>0.46726379313772815</v>
      </c>
      <c r="I67" s="66">
        <f t="shared" si="24"/>
        <v>518.60892056378361</v>
      </c>
      <c r="J67" s="66">
        <f t="shared" si="21"/>
        <v>583.07949935416252</v>
      </c>
      <c r="K67" s="66">
        <f t="shared" si="21"/>
        <v>365.01724756317486</v>
      </c>
      <c r="L67" s="66">
        <f t="shared" si="21"/>
        <v>436.1245035819752</v>
      </c>
      <c r="M67" s="66">
        <f t="shared" si="21"/>
        <v>390.615859729943</v>
      </c>
      <c r="N67" s="67">
        <f t="shared" si="21"/>
        <v>467.26379313772816</v>
      </c>
      <c r="P67" s="60">
        <f t="shared" si="25"/>
        <v>5.1630371518731843</v>
      </c>
      <c r="Q67" s="66">
        <f t="shared" si="27"/>
        <v>3.3921589443906321</v>
      </c>
      <c r="R67" s="66">
        <f t="shared" si="27"/>
        <v>3.4303804536232025</v>
      </c>
      <c r="S67" s="66">
        <f t="shared" si="27"/>
        <v>2.0066292347099517</v>
      </c>
      <c r="T67" s="66">
        <f t="shared" si="27"/>
        <v>2.4939534774252254</v>
      </c>
      <c r="U67" s="66">
        <f t="shared" si="27"/>
        <v>9.354714384671631</v>
      </c>
      <c r="V67" s="67">
        <f t="shared" si="27"/>
        <v>4.1948106382746122</v>
      </c>
    </row>
    <row r="68" spans="1:22" x14ac:dyDescent="0.3">
      <c r="A68" s="29">
        <v>2022</v>
      </c>
      <c r="B68" s="186">
        <f t="shared" si="23"/>
        <v>888.79849576519086</v>
      </c>
      <c r="C68" s="187">
        <f t="shared" si="26"/>
        <v>0.50947655273503667</v>
      </c>
      <c r="D68" s="66">
        <f t="shared" si="26"/>
        <v>0.5728118463108729</v>
      </c>
      <c r="E68" s="66">
        <f t="shared" si="26"/>
        <v>0.35858952980436759</v>
      </c>
      <c r="F68" s="66">
        <f t="shared" si="26"/>
        <v>0.42844463301301067</v>
      </c>
      <c r="G68" s="66">
        <f t="shared" si="26"/>
        <v>0.38373736695947913</v>
      </c>
      <c r="H68" s="67">
        <f t="shared" si="26"/>
        <v>0.45903557981013954</v>
      </c>
      <c r="I68" s="66">
        <f t="shared" si="24"/>
        <v>509.47655273503665</v>
      </c>
      <c r="J68" s="66">
        <f t="shared" si="21"/>
        <v>572.81184631087285</v>
      </c>
      <c r="K68" s="66">
        <f t="shared" si="21"/>
        <v>358.5895298043676</v>
      </c>
      <c r="L68" s="66">
        <f t="shared" si="21"/>
        <v>428.44463301301067</v>
      </c>
      <c r="M68" s="66">
        <f t="shared" si="21"/>
        <v>383.73736695947912</v>
      </c>
      <c r="N68" s="67">
        <f t="shared" si="21"/>
        <v>459.03557981013955</v>
      </c>
      <c r="P68" s="60">
        <f t="shared" si="25"/>
        <v>5.0853540782311022</v>
      </c>
      <c r="Q68" s="66">
        <f t="shared" si="27"/>
        <v>3.3411205099708563</v>
      </c>
      <c r="R68" s="66">
        <f t="shared" si="27"/>
        <v>3.3787669382522183</v>
      </c>
      <c r="S68" s="66">
        <f t="shared" si="27"/>
        <v>1.9764374847714927</v>
      </c>
      <c r="T68" s="66">
        <f t="shared" si="27"/>
        <v>2.4564294453588551</v>
      </c>
      <c r="U68" s="66">
        <f t="shared" si="27"/>
        <v>9.2139633218632913</v>
      </c>
      <c r="V68" s="67">
        <f t="shared" si="27"/>
        <v>4.1316955038794534</v>
      </c>
    </row>
    <row r="69" spans="1:22" x14ac:dyDescent="0.3">
      <c r="A69" s="29">
        <v>2023</v>
      </c>
      <c r="B69" s="186">
        <f t="shared" si="23"/>
        <v>873.1473288316547</v>
      </c>
      <c r="C69" s="187">
        <f t="shared" si="26"/>
        <v>0.50050500000000009</v>
      </c>
      <c r="D69" s="66">
        <f t="shared" si="26"/>
        <v>0.56272500000000003</v>
      </c>
      <c r="E69" s="66">
        <f t="shared" si="26"/>
        <v>0.352275</v>
      </c>
      <c r="F69" s="66">
        <f t="shared" si="26"/>
        <v>0.42090000000000005</v>
      </c>
      <c r="G69" s="66">
        <f t="shared" si="26"/>
        <v>0.37698000000000004</v>
      </c>
      <c r="H69" s="67">
        <f t="shared" si="26"/>
        <v>0.45095225999999999</v>
      </c>
      <c r="I69" s="66">
        <f t="shared" si="24"/>
        <v>500.50500000000011</v>
      </c>
      <c r="J69" s="66">
        <f t="shared" si="21"/>
        <v>562.72500000000002</v>
      </c>
      <c r="K69" s="66">
        <f t="shared" si="21"/>
        <v>352.27499999999998</v>
      </c>
      <c r="L69" s="66">
        <f t="shared" si="21"/>
        <v>420.90000000000003</v>
      </c>
      <c r="M69" s="66">
        <f t="shared" si="21"/>
        <v>376.98</v>
      </c>
      <c r="N69" s="67">
        <f t="shared" si="21"/>
        <v>450.95225999999997</v>
      </c>
      <c r="P69" s="60">
        <f t="shared" si="25"/>
        <v>5.0088398243656282</v>
      </c>
      <c r="Q69" s="66">
        <f t="shared" si="27"/>
        <v>3.2908500000000003</v>
      </c>
      <c r="R69" s="66">
        <f t="shared" si="27"/>
        <v>3.3279300000000003</v>
      </c>
      <c r="S69" s="66">
        <f t="shared" si="27"/>
        <v>1.9467000000000003</v>
      </c>
      <c r="T69" s="66">
        <f t="shared" si="27"/>
        <v>2.4194700000000005</v>
      </c>
      <c r="U69" s="66">
        <f t="shared" si="27"/>
        <v>9.075330000000001</v>
      </c>
      <c r="V69" s="67">
        <f t="shared" si="27"/>
        <v>4.0695300000000003</v>
      </c>
    </row>
    <row r="70" spans="1:22" x14ac:dyDescent="0.3">
      <c r="A70" s="29">
        <v>2024</v>
      </c>
      <c r="B70" s="186">
        <f t="shared" si="23"/>
        <v>857.77176882989079</v>
      </c>
      <c r="C70" s="187">
        <f t="shared" si="26"/>
        <v>0.49169143050883507</v>
      </c>
      <c r="D70" s="66">
        <f t="shared" si="26"/>
        <v>0.55281577653187119</v>
      </c>
      <c r="E70" s="66">
        <f t="shared" si="26"/>
        <v>0.3460716649833665</v>
      </c>
      <c r="F70" s="66">
        <f t="shared" si="26"/>
        <v>0.41348822309700933</v>
      </c>
      <c r="G70" s="66">
        <f t="shared" si="26"/>
        <v>0.37034162590427794</v>
      </c>
      <c r="H70" s="67">
        <f t="shared" si="26"/>
        <v>0.44301128222613578</v>
      </c>
      <c r="I70" s="66">
        <f t="shared" si="24"/>
        <v>491.69143050883508</v>
      </c>
      <c r="J70" s="66">
        <f t="shared" si="21"/>
        <v>552.81577653187117</v>
      </c>
      <c r="K70" s="66">
        <f t="shared" si="21"/>
        <v>346.07166498336647</v>
      </c>
      <c r="L70" s="66">
        <f t="shared" si="21"/>
        <v>413.48822309700932</v>
      </c>
      <c r="M70" s="66">
        <f t="shared" si="21"/>
        <v>370.34162590427792</v>
      </c>
      <c r="N70" s="67">
        <f t="shared" si="21"/>
        <v>443.01128222613579</v>
      </c>
      <c r="P70" s="60">
        <f t="shared" si="25"/>
        <v>4.9334768042106365</v>
      </c>
      <c r="Q70" s="66">
        <f t="shared" si="27"/>
        <v>3.2413358602843299</v>
      </c>
      <c r="R70" s="66">
        <f t="shared" si="27"/>
        <v>3.2778579544847166</v>
      </c>
      <c r="S70" s="66">
        <f t="shared" si="27"/>
        <v>1.917409945520308</v>
      </c>
      <c r="T70" s="66">
        <f t="shared" si="27"/>
        <v>2.3830666465752395</v>
      </c>
      <c r="U70" s="66">
        <f t="shared" si="27"/>
        <v>8.9387825555446732</v>
      </c>
      <c r="V70" s="67">
        <f t="shared" si="27"/>
        <v>4.0082998384924524</v>
      </c>
    </row>
    <row r="71" spans="1:22" x14ac:dyDescent="0.3">
      <c r="A71" s="29">
        <v>2025</v>
      </c>
      <c r="B71" s="186">
        <f t="shared" si="23"/>
        <v>842.6669625000003</v>
      </c>
      <c r="C71" s="187">
        <f t="shared" si="26"/>
        <v>0.48303306227874754</v>
      </c>
      <c r="D71" s="66">
        <f t="shared" si="26"/>
        <v>0.54308104808305246</v>
      </c>
      <c r="E71" s="66">
        <f t="shared" si="26"/>
        <v>0.33997756668613854</v>
      </c>
      <c r="F71" s="66">
        <f t="shared" si="26"/>
        <v>0.4062069627938279</v>
      </c>
      <c r="G71" s="66">
        <f t="shared" si="26"/>
        <v>0.36382014928490675</v>
      </c>
      <c r="H71" s="67">
        <f t="shared" si="26"/>
        <v>0.43521013993730712</v>
      </c>
      <c r="I71" s="66">
        <f t="shared" si="24"/>
        <v>483.03306227874754</v>
      </c>
      <c r="J71" s="66">
        <f t="shared" si="21"/>
        <v>543.08104808305245</v>
      </c>
      <c r="K71" s="66">
        <f t="shared" si="21"/>
        <v>339.97756668613852</v>
      </c>
      <c r="L71" s="66">
        <f t="shared" si="21"/>
        <v>406.20696279382787</v>
      </c>
      <c r="M71" s="66">
        <f t="shared" si="21"/>
        <v>363.82014928490673</v>
      </c>
      <c r="N71" s="67">
        <f t="shared" si="21"/>
        <v>435.21013993730713</v>
      </c>
      <c r="P71" s="60">
        <f t="shared" si="25"/>
        <v>4.8592476963000024</v>
      </c>
      <c r="Q71" s="66">
        <f t="shared" si="27"/>
        <v>3.1925667104745439</v>
      </c>
      <c r="R71" s="66">
        <f t="shared" si="27"/>
        <v>3.2285392931277781</v>
      </c>
      <c r="S71" s="66">
        <f t="shared" si="27"/>
        <v>1.8885605892948008</v>
      </c>
      <c r="T71" s="66">
        <f t="shared" si="27"/>
        <v>2.3472110181235379</v>
      </c>
      <c r="U71" s="66">
        <f t="shared" si="27"/>
        <v>8.8042896043790932</v>
      </c>
      <c r="V71" s="67">
        <f t="shared" si="27"/>
        <v>3.9479909461924643</v>
      </c>
    </row>
    <row r="72" spans="1:22" x14ac:dyDescent="0.3">
      <c r="A72" s="29">
        <v>2026</v>
      </c>
      <c r="B72" s="186">
        <f t="shared" si="23"/>
        <v>827.82814204485453</v>
      </c>
      <c r="C72" s="187">
        <f t="shared" si="26"/>
        <v>0.47452716231586206</v>
      </c>
      <c r="D72" s="66">
        <f t="shared" si="26"/>
        <v>0.53351774190905876</v>
      </c>
      <c r="E72" s="66">
        <f t="shared" si="26"/>
        <v>0.33399078152030509</v>
      </c>
      <c r="F72" s="66">
        <f t="shared" si="26"/>
        <v>0.39905392077750734</v>
      </c>
      <c r="G72" s="66">
        <f t="shared" si="26"/>
        <v>0.35741351165289792</v>
      </c>
      <c r="H72" s="67">
        <f t="shared" si="26"/>
        <v>0.42754637072102131</v>
      </c>
      <c r="I72" s="66">
        <f t="shared" si="24"/>
        <v>474.52716231586209</v>
      </c>
      <c r="J72" s="66">
        <f t="shared" si="24"/>
        <v>533.51774190905871</v>
      </c>
      <c r="K72" s="66">
        <f t="shared" si="24"/>
        <v>333.99078152030506</v>
      </c>
      <c r="L72" s="66">
        <f t="shared" si="24"/>
        <v>399.05392077750736</v>
      </c>
      <c r="M72" s="66">
        <f t="shared" si="24"/>
        <v>357.41351165289791</v>
      </c>
      <c r="N72" s="67">
        <f t="shared" si="24"/>
        <v>427.54637072102133</v>
      </c>
      <c r="P72" s="60">
        <f t="shared" si="25"/>
        <v>4.7861354397864435</v>
      </c>
      <c r="Q72" s="66">
        <f t="shared" si="27"/>
        <v>3.1445313414501173</v>
      </c>
      <c r="R72" s="66">
        <f t="shared" si="27"/>
        <v>3.17996268050871</v>
      </c>
      <c r="S72" s="66">
        <f t="shared" si="27"/>
        <v>1.8601453005761259</v>
      </c>
      <c r="T72" s="66">
        <f t="shared" si="27"/>
        <v>2.311894873573185</v>
      </c>
      <c r="U72" s="66">
        <f t="shared" si="27"/>
        <v>8.671820234590605</v>
      </c>
      <c r="V72" s="67">
        <f t="shared" si="27"/>
        <v>3.8885894616805676</v>
      </c>
    </row>
    <row r="73" spans="1:22" x14ac:dyDescent="0.3">
      <c r="A73" s="29">
        <v>2027</v>
      </c>
      <c r="B73" s="186">
        <f t="shared" si="23"/>
        <v>813.25062362514973</v>
      </c>
      <c r="C73" s="187">
        <f t="shared" si="26"/>
        <v>0.46617104575255858</v>
      </c>
      <c r="D73" s="66">
        <f t="shared" si="26"/>
        <v>0.52412283937444881</v>
      </c>
      <c r="E73" s="66">
        <f t="shared" si="26"/>
        <v>0.32810941977099639</v>
      </c>
      <c r="F73" s="66">
        <f t="shared" si="26"/>
        <v>0.39202683920690479</v>
      </c>
      <c r="G73" s="66">
        <f t="shared" si="26"/>
        <v>0.35111969076792343</v>
      </c>
      <c r="H73" s="67">
        <f t="shared" si="26"/>
        <v>0.42001755552627773</v>
      </c>
      <c r="I73" s="66">
        <f t="shared" si="24"/>
        <v>466.1710457525586</v>
      </c>
      <c r="J73" s="66">
        <f t="shared" si="24"/>
        <v>524.12283937444886</v>
      </c>
      <c r="K73" s="66">
        <f t="shared" si="24"/>
        <v>328.1094197709964</v>
      </c>
      <c r="L73" s="66">
        <f t="shared" si="24"/>
        <v>392.02683920690481</v>
      </c>
      <c r="M73" s="66">
        <f t="shared" si="24"/>
        <v>351.11969076792343</v>
      </c>
      <c r="N73" s="67">
        <f t="shared" si="24"/>
        <v>420.0175555262777</v>
      </c>
      <c r="P73" s="60">
        <f t="shared" si="25"/>
        <v>4.714123230520233</v>
      </c>
      <c r="Q73" s="66">
        <f t="shared" si="27"/>
        <v>3.0972187127429844</v>
      </c>
      <c r="R73" s="66">
        <f t="shared" si="27"/>
        <v>3.1321169517598069</v>
      </c>
      <c r="S73" s="66">
        <f t="shared" si="27"/>
        <v>1.8321575483831742</v>
      </c>
      <c r="T73" s="66">
        <f t="shared" si="27"/>
        <v>2.2771100958476591</v>
      </c>
      <c r="U73" s="66">
        <f t="shared" si="27"/>
        <v>8.5413439993672728</v>
      </c>
      <c r="V73" s="67">
        <f t="shared" si="27"/>
        <v>3.8300817320962541</v>
      </c>
    </row>
    <row r="74" spans="1:22" x14ac:dyDescent="0.3">
      <c r="A74" s="29">
        <v>2028</v>
      </c>
      <c r="B74" s="186">
        <f t="shared" si="23"/>
        <v>798.92980588096418</v>
      </c>
      <c r="C74" s="187">
        <f t="shared" si="26"/>
        <v>0.45796207500000014</v>
      </c>
      <c r="D74" s="66">
        <f t="shared" si="26"/>
        <v>0.5148933750000001</v>
      </c>
      <c r="E74" s="66">
        <f t="shared" si="26"/>
        <v>0.32233162500000007</v>
      </c>
      <c r="F74" s="66">
        <f t="shared" si="26"/>
        <v>0.38512350000000012</v>
      </c>
      <c r="G74" s="66">
        <f t="shared" si="26"/>
        <v>0.3449367000000001</v>
      </c>
      <c r="H74" s="67">
        <f t="shared" si="26"/>
        <v>0.41262131790000006</v>
      </c>
      <c r="I74" s="66">
        <f t="shared" si="24"/>
        <v>457.96207500000014</v>
      </c>
      <c r="J74" s="66">
        <f t="shared" si="24"/>
        <v>514.89337500000011</v>
      </c>
      <c r="K74" s="66">
        <f t="shared" si="24"/>
        <v>322.33162500000009</v>
      </c>
      <c r="L74" s="66">
        <f t="shared" si="24"/>
        <v>385.12350000000009</v>
      </c>
      <c r="M74" s="66">
        <f t="shared" si="24"/>
        <v>344.93670000000009</v>
      </c>
      <c r="N74" s="67">
        <f t="shared" si="24"/>
        <v>412.62131790000007</v>
      </c>
      <c r="P74" s="60">
        <f t="shared" si="25"/>
        <v>4.6431945171869398</v>
      </c>
      <c r="Q74" s="66">
        <f t="shared" si="27"/>
        <v>3.0506179500000012</v>
      </c>
      <c r="R74" s="66">
        <f t="shared" si="27"/>
        <v>3.0849911100000016</v>
      </c>
      <c r="S74" s="66">
        <f t="shared" si="27"/>
        <v>1.8045909000000011</v>
      </c>
      <c r="T74" s="66">
        <f t="shared" si="27"/>
        <v>2.2428486900000011</v>
      </c>
      <c r="U74" s="66">
        <f t="shared" si="27"/>
        <v>8.4128309100000038</v>
      </c>
      <c r="V74" s="67">
        <f t="shared" si="27"/>
        <v>3.7724543100000019</v>
      </c>
    </row>
    <row r="75" spans="1:22" x14ac:dyDescent="0.3">
      <c r="A75" s="29">
        <v>2029</v>
      </c>
      <c r="B75" s="186">
        <f t="shared" si="23"/>
        <v>784.86116847935011</v>
      </c>
      <c r="C75" s="187">
        <f t="shared" si="26"/>
        <v>0.44989765891558409</v>
      </c>
      <c r="D75" s="66">
        <f t="shared" si="26"/>
        <v>0.50582643552666218</v>
      </c>
      <c r="E75" s="66">
        <f t="shared" si="26"/>
        <v>0.3166555734597804</v>
      </c>
      <c r="F75" s="66">
        <f t="shared" si="26"/>
        <v>0.3783417241337636</v>
      </c>
      <c r="G75" s="66">
        <f t="shared" si="26"/>
        <v>0.33886258770241434</v>
      </c>
      <c r="H75" s="67">
        <f t="shared" si="26"/>
        <v>0.40535532323691426</v>
      </c>
      <c r="I75" s="66">
        <f t="shared" si="24"/>
        <v>449.89765891558409</v>
      </c>
      <c r="J75" s="66">
        <f t="shared" si="24"/>
        <v>505.82643552666218</v>
      </c>
      <c r="K75" s="66">
        <f t="shared" si="24"/>
        <v>316.65557345978038</v>
      </c>
      <c r="L75" s="66">
        <f t="shared" si="24"/>
        <v>378.34172413376359</v>
      </c>
      <c r="M75" s="66">
        <f t="shared" si="24"/>
        <v>338.86258770241432</v>
      </c>
      <c r="N75" s="67">
        <f t="shared" si="24"/>
        <v>405.35532323691427</v>
      </c>
      <c r="P75" s="60">
        <f t="shared" si="25"/>
        <v>4.5733329975032619</v>
      </c>
      <c r="Q75" s="66">
        <f t="shared" si="27"/>
        <v>3.0047183424835744</v>
      </c>
      <c r="R75" s="66">
        <f t="shared" si="27"/>
        <v>3.0385743238073331</v>
      </c>
      <c r="S75" s="66">
        <f t="shared" si="27"/>
        <v>1.7774390194973257</v>
      </c>
      <c r="T75" s="66">
        <f t="shared" si="27"/>
        <v>2.2091027813752477</v>
      </c>
      <c r="U75" s="66">
        <f t="shared" si="27"/>
        <v>8.2862514289899138</v>
      </c>
      <c r="V75" s="67">
        <f t="shared" si="27"/>
        <v>3.7156939502825046</v>
      </c>
    </row>
    <row r="76" spans="1:22" x14ac:dyDescent="0.3">
      <c r="A76" s="29">
        <v>2030</v>
      </c>
      <c r="B76" s="186">
        <f t="shared" si="23"/>
        <v>771.04027068750042</v>
      </c>
      <c r="C76" s="187">
        <f t="shared" si="26"/>
        <v>0.44197525198505405</v>
      </c>
      <c r="D76" s="66">
        <f t="shared" si="26"/>
        <v>0.49691915899599309</v>
      </c>
      <c r="E76" s="66">
        <f t="shared" si="26"/>
        <v>0.31107947351781678</v>
      </c>
      <c r="F76" s="66">
        <f t="shared" si="26"/>
        <v>0.37167937095635256</v>
      </c>
      <c r="G76" s="66">
        <f t="shared" si="26"/>
        <v>0.33289543659568971</v>
      </c>
      <c r="H76" s="67">
        <f t="shared" si="26"/>
        <v>0.39821727804263607</v>
      </c>
      <c r="I76" s="66">
        <f t="shared" si="24"/>
        <v>441.97525198505406</v>
      </c>
      <c r="J76" s="66">
        <f t="shared" si="24"/>
        <v>496.91915899599309</v>
      </c>
      <c r="K76" s="66">
        <f t="shared" si="24"/>
        <v>311.07947351781678</v>
      </c>
      <c r="L76" s="66">
        <f t="shared" si="24"/>
        <v>371.67937095635256</v>
      </c>
      <c r="M76" s="66">
        <f t="shared" si="24"/>
        <v>332.89543659568972</v>
      </c>
      <c r="N76" s="67">
        <f t="shared" si="24"/>
        <v>398.21727804263605</v>
      </c>
      <c r="P76" s="60">
        <f t="shared" si="25"/>
        <v>4.5045226144701047</v>
      </c>
      <c r="Q76" s="66">
        <f t="shared" si="27"/>
        <v>2.9595093406099036</v>
      </c>
      <c r="R76" s="66">
        <f t="shared" si="27"/>
        <v>2.9928559247294517</v>
      </c>
      <c r="S76" s="66">
        <f t="shared" si="27"/>
        <v>1.7506956662762811</v>
      </c>
      <c r="T76" s="66">
        <f t="shared" si="27"/>
        <v>2.1758646138005204</v>
      </c>
      <c r="U76" s="66">
        <f t="shared" si="27"/>
        <v>8.1615764632594239</v>
      </c>
      <c r="V76" s="67">
        <f t="shared" si="27"/>
        <v>3.6597876071204158</v>
      </c>
    </row>
    <row r="77" spans="1:22" x14ac:dyDescent="0.3">
      <c r="A77" s="29">
        <v>2031</v>
      </c>
      <c r="B77" s="186">
        <f t="shared" si="23"/>
        <v>757.46274997104194</v>
      </c>
      <c r="C77" s="187">
        <f t="shared" si="26"/>
        <v>0.43419235351901375</v>
      </c>
      <c r="D77" s="66">
        <f t="shared" si="26"/>
        <v>0.48816873384678872</v>
      </c>
      <c r="E77" s="66">
        <f t="shared" si="26"/>
        <v>0.30560156509107916</v>
      </c>
      <c r="F77" s="66">
        <f t="shared" si="26"/>
        <v>0.36513433751141922</v>
      </c>
      <c r="G77" s="66">
        <f t="shared" si="26"/>
        <v>0.32703336316240161</v>
      </c>
      <c r="H77" s="67">
        <f t="shared" si="26"/>
        <v>0.39120492920973454</v>
      </c>
      <c r="I77" s="66">
        <f t="shared" si="24"/>
        <v>434.19235351901375</v>
      </c>
      <c r="J77" s="66">
        <f t="shared" si="24"/>
        <v>488.16873384678871</v>
      </c>
      <c r="K77" s="66">
        <f t="shared" si="24"/>
        <v>305.60156509107918</v>
      </c>
      <c r="L77" s="66">
        <f t="shared" si="24"/>
        <v>365.13433751141923</v>
      </c>
      <c r="M77" s="66">
        <f t="shared" si="24"/>
        <v>327.0333631624016</v>
      </c>
      <c r="N77" s="67">
        <f t="shared" si="24"/>
        <v>391.20492920973453</v>
      </c>
      <c r="P77" s="60">
        <f t="shared" si="25"/>
        <v>4.4367475526820339</v>
      </c>
      <c r="Q77" s="66">
        <f t="shared" si="27"/>
        <v>2.9149805535242592</v>
      </c>
      <c r="R77" s="66">
        <f t="shared" si="27"/>
        <v>2.9478254048315748</v>
      </c>
      <c r="S77" s="66">
        <f t="shared" si="27"/>
        <v>1.724354693634069</v>
      </c>
      <c r="T77" s="66">
        <f t="shared" si="27"/>
        <v>2.1431265478023427</v>
      </c>
      <c r="U77" s="66">
        <f t="shared" si="27"/>
        <v>8.0387773574654915</v>
      </c>
      <c r="V77" s="67">
        <f t="shared" si="27"/>
        <v>3.6047224309778869</v>
      </c>
    </row>
    <row r="78" spans="1:22" x14ac:dyDescent="0.3">
      <c r="A78" s="29">
        <v>2032</v>
      </c>
      <c r="B78" s="186">
        <f t="shared" si="23"/>
        <v>744.12432061701213</v>
      </c>
      <c r="C78" s="187">
        <f t="shared" si="26"/>
        <v>0.42654650686359119</v>
      </c>
      <c r="D78" s="66">
        <f t="shared" si="26"/>
        <v>0.47957239802762075</v>
      </c>
      <c r="E78" s="66">
        <f t="shared" si="26"/>
        <v>0.30022011909046176</v>
      </c>
      <c r="F78" s="66">
        <f t="shared" si="26"/>
        <v>0.35870455787431799</v>
      </c>
      <c r="G78" s="66">
        <f t="shared" si="26"/>
        <v>0.32127451705265003</v>
      </c>
      <c r="H78" s="67">
        <f t="shared" si="26"/>
        <v>0.38431606330654422</v>
      </c>
      <c r="I78" s="66">
        <f t="shared" si="24"/>
        <v>426.54650686359116</v>
      </c>
      <c r="J78" s="66">
        <f t="shared" si="24"/>
        <v>479.57239802762075</v>
      </c>
      <c r="K78" s="66">
        <f t="shared" si="24"/>
        <v>300.22011909046176</v>
      </c>
      <c r="L78" s="66">
        <f t="shared" si="24"/>
        <v>358.70455787431797</v>
      </c>
      <c r="M78" s="66">
        <f t="shared" si="24"/>
        <v>321.27451705265003</v>
      </c>
      <c r="N78" s="67">
        <f t="shared" si="24"/>
        <v>384.31606330654421</v>
      </c>
      <c r="P78" s="60">
        <f t="shared" si="25"/>
        <v>4.3699922346922566</v>
      </c>
      <c r="Q78" s="66">
        <f t="shared" si="27"/>
        <v>2.8711217467127477</v>
      </c>
      <c r="R78" s="66">
        <f t="shared" si="27"/>
        <v>2.903472414281342</v>
      </c>
      <c r="S78" s="66">
        <f t="shared" si="27"/>
        <v>1.6984100473512029</v>
      </c>
      <c r="T78" s="66">
        <f t="shared" si="27"/>
        <v>2.1108810588507807</v>
      </c>
      <c r="U78" s="66">
        <f t="shared" si="27"/>
        <v>7.9178258874134642</v>
      </c>
      <c r="V78" s="67">
        <f t="shared" si="27"/>
        <v>3.5504857656532285</v>
      </c>
    </row>
    <row r="79" spans="1:22" x14ac:dyDescent="0.3">
      <c r="A79" s="29">
        <v>2033</v>
      </c>
      <c r="B79" s="186">
        <f t="shared" si="23"/>
        <v>731.02077238108234</v>
      </c>
      <c r="C79" s="187">
        <f t="shared" si="26"/>
        <v>0.41903529862500022</v>
      </c>
      <c r="D79" s="66">
        <f t="shared" si="26"/>
        <v>0.47112743812500019</v>
      </c>
      <c r="E79" s="66">
        <f t="shared" si="26"/>
        <v>0.29493343687500012</v>
      </c>
      <c r="F79" s="66">
        <f t="shared" si="26"/>
        <v>0.35238800250000013</v>
      </c>
      <c r="G79" s="66">
        <f t="shared" si="26"/>
        <v>0.31561708050000015</v>
      </c>
      <c r="H79" s="67">
        <f t="shared" si="26"/>
        <v>0.37754850587850008</v>
      </c>
      <c r="I79" s="66">
        <f t="shared" si="24"/>
        <v>419.03529862500022</v>
      </c>
      <c r="J79" s="66">
        <f t="shared" si="24"/>
        <v>471.1274381250002</v>
      </c>
      <c r="K79" s="66">
        <f t="shared" si="24"/>
        <v>294.9334368750001</v>
      </c>
      <c r="L79" s="66">
        <f t="shared" si="24"/>
        <v>352.38800250000014</v>
      </c>
      <c r="M79" s="66">
        <f t="shared" si="24"/>
        <v>315.61708050000016</v>
      </c>
      <c r="N79" s="67">
        <f t="shared" si="24"/>
        <v>377.54850587850007</v>
      </c>
      <c r="P79" s="60">
        <f t="shared" si="25"/>
        <v>4.3042413174322931</v>
      </c>
      <c r="Q79" s="66">
        <f t="shared" si="27"/>
        <v>2.8279228396500016</v>
      </c>
      <c r="R79" s="66">
        <f t="shared" si="27"/>
        <v>2.8597867589700017</v>
      </c>
      <c r="S79" s="66">
        <f t="shared" si="27"/>
        <v>1.672855764300001</v>
      </c>
      <c r="T79" s="66">
        <f t="shared" si="27"/>
        <v>2.0791207356300014</v>
      </c>
      <c r="U79" s="66">
        <f t="shared" si="27"/>
        <v>7.7986942535700043</v>
      </c>
      <c r="V79" s="67">
        <f t="shared" si="27"/>
        <v>3.4970651453700019</v>
      </c>
    </row>
    <row r="80" spans="1:22" x14ac:dyDescent="0.3">
      <c r="A80" s="29">
        <v>2034</v>
      </c>
      <c r="B80" s="186">
        <f t="shared" si="23"/>
        <v>718.14796915860541</v>
      </c>
      <c r="C80" s="187">
        <f t="shared" si="26"/>
        <v>0.41165635790775956</v>
      </c>
      <c r="D80" s="66">
        <f t="shared" si="26"/>
        <v>0.46283118850689597</v>
      </c>
      <c r="E80" s="66">
        <f t="shared" si="26"/>
        <v>0.2897398497156991</v>
      </c>
      <c r="F80" s="66">
        <f t="shared" si="26"/>
        <v>0.34618267758239374</v>
      </c>
      <c r="G80" s="66">
        <f t="shared" si="26"/>
        <v>0.3100592677477092</v>
      </c>
      <c r="H80" s="67">
        <f t="shared" si="26"/>
        <v>0.37090012076177659</v>
      </c>
      <c r="I80" s="66">
        <f t="shared" si="24"/>
        <v>411.65635790775957</v>
      </c>
      <c r="J80" s="66">
        <f t="shared" si="24"/>
        <v>462.83118850689596</v>
      </c>
      <c r="K80" s="66">
        <f t="shared" si="24"/>
        <v>289.73984971569911</v>
      </c>
      <c r="L80" s="66">
        <f t="shared" si="24"/>
        <v>346.18267758239375</v>
      </c>
      <c r="M80" s="66">
        <f t="shared" si="24"/>
        <v>310.05926774770921</v>
      </c>
      <c r="N80" s="67">
        <f t="shared" si="24"/>
        <v>370.90012076177658</v>
      </c>
      <c r="P80" s="60">
        <f t="shared" si="25"/>
        <v>4.2394796886855248</v>
      </c>
      <c r="Q80" s="66">
        <f t="shared" si="27"/>
        <v>2.7853739034822746</v>
      </c>
      <c r="R80" s="66">
        <f t="shared" si="27"/>
        <v>2.8167583981693989</v>
      </c>
      <c r="S80" s="66">
        <f t="shared" si="27"/>
        <v>1.6476859710740217</v>
      </c>
      <c r="T80" s="66">
        <f t="shared" si="27"/>
        <v>2.0478382783348552</v>
      </c>
      <c r="U80" s="66">
        <f t="shared" si="27"/>
        <v>7.681355074673653</v>
      </c>
      <c r="V80" s="67">
        <f t="shared" si="27"/>
        <v>3.4444482919118831</v>
      </c>
    </row>
    <row r="81" spans="1:22" x14ac:dyDescent="0.3">
      <c r="A81" s="29">
        <v>2035</v>
      </c>
      <c r="B81" s="186">
        <f t="shared" si="23"/>
        <v>705.50184767906296</v>
      </c>
      <c r="C81" s="187">
        <f t="shared" ref="C81:H96" si="28">C$64*$L$7^($A81-2018)</f>
        <v>0.40440735556632451</v>
      </c>
      <c r="D81" s="66">
        <f t="shared" si="28"/>
        <v>0.45468103048133374</v>
      </c>
      <c r="E81" s="66">
        <f t="shared" si="28"/>
        <v>0.28463771826880241</v>
      </c>
      <c r="F81" s="66">
        <f t="shared" si="28"/>
        <v>0.34008662442506266</v>
      </c>
      <c r="G81" s="66">
        <f t="shared" si="28"/>
        <v>0.30459932448505611</v>
      </c>
      <c r="H81" s="67">
        <f t="shared" si="28"/>
        <v>0.36436880940901206</v>
      </c>
      <c r="I81" s="66">
        <f t="shared" si="24"/>
        <v>404.4073555663245</v>
      </c>
      <c r="J81" s="66">
        <f t="shared" si="24"/>
        <v>454.68103048133372</v>
      </c>
      <c r="K81" s="66">
        <f t="shared" si="24"/>
        <v>284.63771826880242</v>
      </c>
      <c r="L81" s="66">
        <f t="shared" si="24"/>
        <v>340.08662442506267</v>
      </c>
      <c r="M81" s="66">
        <f t="shared" si="24"/>
        <v>304.59932448505612</v>
      </c>
      <c r="N81" s="67">
        <f t="shared" si="24"/>
        <v>364.36880940901204</v>
      </c>
      <c r="P81" s="60">
        <f t="shared" si="25"/>
        <v>4.175692463613788</v>
      </c>
      <c r="Q81" s="66">
        <f t="shared" ref="Q81:V96" si="29">Q$64*$L$6^($A81-2018)</f>
        <v>2.7434651587453813</v>
      </c>
      <c r="R81" s="66">
        <f t="shared" si="29"/>
        <v>2.7743774422242025</v>
      </c>
      <c r="S81" s="66">
        <f t="shared" si="29"/>
        <v>1.6228948826381131</v>
      </c>
      <c r="T81" s="66">
        <f t="shared" si="29"/>
        <v>2.0170264969930831</v>
      </c>
      <c r="U81" s="66">
        <f t="shared" si="29"/>
        <v>7.5657813814414885</v>
      </c>
      <c r="V81" s="67">
        <f t="shared" si="29"/>
        <v>3.3926231118006265</v>
      </c>
    </row>
    <row r="82" spans="1:22" x14ac:dyDescent="0.3">
      <c r="A82" s="29">
        <v>2036</v>
      </c>
      <c r="B82" s="186">
        <f t="shared" si="23"/>
        <v>693.07841622350361</v>
      </c>
      <c r="C82" s="187">
        <f t="shared" si="28"/>
        <v>0.39728600346989768</v>
      </c>
      <c r="D82" s="66">
        <f t="shared" si="28"/>
        <v>0.4466743914698118</v>
      </c>
      <c r="E82" s="66">
        <f t="shared" si="28"/>
        <v>0.27962543205833745</v>
      </c>
      <c r="F82" s="66">
        <f t="shared" si="28"/>
        <v>0.33409791882294865</v>
      </c>
      <c r="G82" s="66">
        <f t="shared" si="28"/>
        <v>0.29923552729359754</v>
      </c>
      <c r="H82" s="67">
        <f t="shared" si="28"/>
        <v>0.35795251022690716</v>
      </c>
      <c r="I82" s="66">
        <f t="shared" si="24"/>
        <v>397.28600346989765</v>
      </c>
      <c r="J82" s="66">
        <f t="shared" si="24"/>
        <v>446.67439146981178</v>
      </c>
      <c r="K82" s="66">
        <f t="shared" si="24"/>
        <v>279.62543205833748</v>
      </c>
      <c r="L82" s="66">
        <f t="shared" si="24"/>
        <v>334.09791882294866</v>
      </c>
      <c r="M82" s="66">
        <f t="shared" si="24"/>
        <v>299.23552729359756</v>
      </c>
      <c r="N82" s="67">
        <f t="shared" si="24"/>
        <v>357.95251022690718</v>
      </c>
      <c r="P82" s="60">
        <f t="shared" si="25"/>
        <v>4.112864981336247</v>
      </c>
      <c r="Q82" s="66">
        <f t="shared" si="29"/>
        <v>2.7021869731169894</v>
      </c>
      <c r="R82" s="66">
        <f t="shared" si="29"/>
        <v>2.7326341502788707</v>
      </c>
      <c r="S82" s="66">
        <f t="shared" si="29"/>
        <v>1.5984768009987826</v>
      </c>
      <c r="T82" s="66">
        <f t="shared" si="29"/>
        <v>1.9866783098127725</v>
      </c>
      <c r="U82" s="66">
        <f t="shared" si="29"/>
        <v>7.4519466103705136</v>
      </c>
      <c r="V82" s="67">
        <f t="shared" si="29"/>
        <v>3.341577693516502</v>
      </c>
    </row>
    <row r="83" spans="1:22" x14ac:dyDescent="0.3">
      <c r="A83" s="29">
        <v>2037</v>
      </c>
      <c r="B83" s="186">
        <f t="shared" si="23"/>
        <v>680.87375336456614</v>
      </c>
      <c r="C83" s="187">
        <f t="shared" si="28"/>
        <v>0.39029005378018594</v>
      </c>
      <c r="D83" s="66">
        <f t="shared" si="28"/>
        <v>0.43880874419527299</v>
      </c>
      <c r="E83" s="66">
        <f t="shared" si="28"/>
        <v>0.27470140896777256</v>
      </c>
      <c r="F83" s="66">
        <f t="shared" si="28"/>
        <v>0.32821467045500097</v>
      </c>
      <c r="G83" s="66">
        <f t="shared" si="28"/>
        <v>0.29396618310317479</v>
      </c>
      <c r="H83" s="67">
        <f t="shared" si="28"/>
        <v>0.35164919792548799</v>
      </c>
      <c r="I83" s="66">
        <f t="shared" si="24"/>
        <v>390.29005378018593</v>
      </c>
      <c r="J83" s="66">
        <f t="shared" si="24"/>
        <v>438.80874419527299</v>
      </c>
      <c r="K83" s="66">
        <f t="shared" si="24"/>
        <v>274.70140896777258</v>
      </c>
      <c r="L83" s="66">
        <f t="shared" si="24"/>
        <v>328.21467045500094</v>
      </c>
      <c r="M83" s="66">
        <f t="shared" si="24"/>
        <v>293.96618310317479</v>
      </c>
      <c r="N83" s="67">
        <f t="shared" si="24"/>
        <v>351.64919792548801</v>
      </c>
      <c r="P83" s="60">
        <f t="shared" si="25"/>
        <v>4.0509828015597229</v>
      </c>
      <c r="Q83" s="66">
        <f t="shared" si="29"/>
        <v>2.6615298592027177</v>
      </c>
      <c r="R83" s="66">
        <f t="shared" si="29"/>
        <v>2.6915189280388048</v>
      </c>
      <c r="S83" s="66">
        <f t="shared" si="29"/>
        <v>1.5744261138945657</v>
      </c>
      <c r="T83" s="66">
        <f t="shared" si="29"/>
        <v>1.9567867415546742</v>
      </c>
      <c r="U83" s="66">
        <f t="shared" si="29"/>
        <v>7.3398245976322833</v>
      </c>
      <c r="V83" s="67">
        <f t="shared" si="29"/>
        <v>3.291300304760544</v>
      </c>
    </row>
    <row r="84" spans="1:22" x14ac:dyDescent="0.3">
      <c r="A84" s="29">
        <v>2038</v>
      </c>
      <c r="B84" s="186">
        <f t="shared" si="23"/>
        <v>668.88400672869045</v>
      </c>
      <c r="C84" s="187">
        <f t="shared" si="28"/>
        <v>0.38341729824187526</v>
      </c>
      <c r="D84" s="66">
        <f t="shared" si="28"/>
        <v>0.43108160588437522</v>
      </c>
      <c r="E84" s="66">
        <f t="shared" si="28"/>
        <v>0.26986409474062517</v>
      </c>
      <c r="F84" s="66">
        <f t="shared" si="28"/>
        <v>0.32243502228750021</v>
      </c>
      <c r="G84" s="66">
        <f t="shared" si="28"/>
        <v>0.28878962865750019</v>
      </c>
      <c r="H84" s="67">
        <f t="shared" si="28"/>
        <v>0.34545688287882764</v>
      </c>
      <c r="I84" s="66">
        <f t="shared" si="24"/>
        <v>383.41729824187524</v>
      </c>
      <c r="J84" s="66">
        <f t="shared" si="24"/>
        <v>431.08160588437522</v>
      </c>
      <c r="K84" s="66">
        <f t="shared" si="24"/>
        <v>269.86409474062515</v>
      </c>
      <c r="L84" s="66">
        <f t="shared" si="24"/>
        <v>322.4350222875002</v>
      </c>
      <c r="M84" s="66">
        <f t="shared" si="24"/>
        <v>288.7896286575002</v>
      </c>
      <c r="N84" s="67">
        <f t="shared" si="24"/>
        <v>345.45688287882763</v>
      </c>
      <c r="P84" s="60">
        <f t="shared" si="25"/>
        <v>3.9900317012597379</v>
      </c>
      <c r="Q84" s="66">
        <f t="shared" si="29"/>
        <v>2.6214844723555526</v>
      </c>
      <c r="R84" s="66">
        <f t="shared" si="29"/>
        <v>2.6510223255651928</v>
      </c>
      <c r="S84" s="66">
        <f t="shared" si="29"/>
        <v>1.5507372935061017</v>
      </c>
      <c r="T84" s="66">
        <f t="shared" si="29"/>
        <v>1.927344921929012</v>
      </c>
      <c r="U84" s="66">
        <f t="shared" si="29"/>
        <v>7.2293895730593976</v>
      </c>
      <c r="V84" s="67">
        <f t="shared" si="29"/>
        <v>3.2417793897579932</v>
      </c>
    </row>
    <row r="85" spans="1:22" x14ac:dyDescent="0.3">
      <c r="A85" s="29">
        <v>2039</v>
      </c>
      <c r="B85" s="186">
        <f t="shared" si="23"/>
        <v>657.10539178012402</v>
      </c>
      <c r="C85" s="187">
        <f t="shared" si="28"/>
        <v>0.37666556748559998</v>
      </c>
      <c r="D85" s="66">
        <f t="shared" si="28"/>
        <v>0.42349053748380983</v>
      </c>
      <c r="E85" s="66">
        <f t="shared" si="28"/>
        <v>0.26511196248986468</v>
      </c>
      <c r="F85" s="66">
        <f t="shared" si="28"/>
        <v>0.31675714998789029</v>
      </c>
      <c r="G85" s="66">
        <f t="shared" si="28"/>
        <v>0.2837042299891539</v>
      </c>
      <c r="H85" s="67">
        <f t="shared" si="28"/>
        <v>0.33937361049702558</v>
      </c>
      <c r="I85" s="66">
        <f t="shared" si="24"/>
        <v>376.66556748559998</v>
      </c>
      <c r="J85" s="66">
        <f t="shared" si="24"/>
        <v>423.49053748380982</v>
      </c>
      <c r="K85" s="66">
        <f t="shared" si="24"/>
        <v>265.11196248986471</v>
      </c>
      <c r="L85" s="66">
        <f t="shared" si="24"/>
        <v>316.75714998789027</v>
      </c>
      <c r="M85" s="66">
        <f t="shared" si="24"/>
        <v>283.70422998915387</v>
      </c>
      <c r="N85" s="67">
        <f t="shared" si="24"/>
        <v>339.3736104970256</v>
      </c>
      <c r="P85" s="60">
        <f t="shared" si="25"/>
        <v>3.9299976714114822</v>
      </c>
      <c r="Q85" s="66">
        <f t="shared" si="29"/>
        <v>2.5820416085280691</v>
      </c>
      <c r="R85" s="66">
        <f t="shared" si="29"/>
        <v>2.6111350351030334</v>
      </c>
      <c r="S85" s="66">
        <f t="shared" si="29"/>
        <v>1.5274048951856185</v>
      </c>
      <c r="T85" s="66">
        <f t="shared" si="29"/>
        <v>1.8983460840164115</v>
      </c>
      <c r="U85" s="66">
        <f t="shared" si="29"/>
        <v>7.1206161542224775</v>
      </c>
      <c r="V85" s="67">
        <f t="shared" si="29"/>
        <v>3.1930035666023162</v>
      </c>
    </row>
    <row r="86" spans="1:22" x14ac:dyDescent="0.3">
      <c r="A86" s="29">
        <v>2040</v>
      </c>
      <c r="B86" s="186">
        <f t="shared" si="23"/>
        <v>645.53419062634271</v>
      </c>
      <c r="C86" s="187">
        <f t="shared" si="28"/>
        <v>0.37003273034318696</v>
      </c>
      <c r="D86" s="66">
        <f t="shared" si="28"/>
        <v>0.41603314289042043</v>
      </c>
      <c r="E86" s="66">
        <f t="shared" si="28"/>
        <v>0.26044351221595424</v>
      </c>
      <c r="F86" s="66">
        <f t="shared" si="28"/>
        <v>0.31117926134893237</v>
      </c>
      <c r="G86" s="66">
        <f t="shared" si="28"/>
        <v>0.27870838190382641</v>
      </c>
      <c r="H86" s="67">
        <f t="shared" si="28"/>
        <v>0.33339746060924608</v>
      </c>
      <c r="I86" s="66">
        <f t="shared" si="24"/>
        <v>370.03273034318693</v>
      </c>
      <c r="J86" s="66">
        <f t="shared" si="24"/>
        <v>416.03314289042044</v>
      </c>
      <c r="K86" s="66">
        <f t="shared" si="24"/>
        <v>260.44351221595423</v>
      </c>
      <c r="L86" s="66">
        <f t="shared" si="24"/>
        <v>311.17926134893236</v>
      </c>
      <c r="M86" s="66">
        <f t="shared" si="24"/>
        <v>278.70838190382642</v>
      </c>
      <c r="N86" s="67">
        <f t="shared" si="24"/>
        <v>333.39746060924608</v>
      </c>
      <c r="P86" s="60">
        <f t="shared" si="25"/>
        <v>3.8708669137699827</v>
      </c>
      <c r="Q86" s="66">
        <f t="shared" si="29"/>
        <v>2.5431922021569693</v>
      </c>
      <c r="R86" s="66">
        <f t="shared" si="29"/>
        <v>2.5718478889418366</v>
      </c>
      <c r="S86" s="66">
        <f t="shared" si="29"/>
        <v>1.5044235562055313</v>
      </c>
      <c r="T86" s="66">
        <f t="shared" si="29"/>
        <v>1.8697835627125887</v>
      </c>
      <c r="U86" s="66">
        <f t="shared" si="29"/>
        <v>7.0134793405962617</v>
      </c>
      <c r="V86" s="67">
        <f t="shared" si="29"/>
        <v>3.1449616246391816</v>
      </c>
    </row>
    <row r="87" spans="1:22" x14ac:dyDescent="0.3">
      <c r="A87" s="29">
        <v>2041</v>
      </c>
      <c r="B87" s="186">
        <f t="shared" si="23"/>
        <v>634.16675084450583</v>
      </c>
      <c r="C87" s="187">
        <f t="shared" si="28"/>
        <v>0.36351669317495644</v>
      </c>
      <c r="D87" s="66">
        <f t="shared" si="28"/>
        <v>0.40870706819487784</v>
      </c>
      <c r="E87" s="66">
        <f t="shared" si="28"/>
        <v>0.25585727033337885</v>
      </c>
      <c r="F87" s="66">
        <f t="shared" si="28"/>
        <v>0.3056995957229981</v>
      </c>
      <c r="G87" s="66">
        <f t="shared" si="28"/>
        <v>0.27380050747364176</v>
      </c>
      <c r="H87" s="67">
        <f t="shared" si="28"/>
        <v>0.32752654685762012</v>
      </c>
      <c r="I87" s="66">
        <f t="shared" si="24"/>
        <v>363.51669317495646</v>
      </c>
      <c r="J87" s="66">
        <f t="shared" si="24"/>
        <v>408.70706819487782</v>
      </c>
      <c r="K87" s="66">
        <f t="shared" si="24"/>
        <v>255.85727033337886</v>
      </c>
      <c r="L87" s="66">
        <f t="shared" si="24"/>
        <v>305.69959572299808</v>
      </c>
      <c r="M87" s="66">
        <f t="shared" si="24"/>
        <v>273.80050747364174</v>
      </c>
      <c r="N87" s="67">
        <f t="shared" si="24"/>
        <v>327.52654685762013</v>
      </c>
      <c r="P87" s="60">
        <f t="shared" si="25"/>
        <v>3.8126258376987017</v>
      </c>
      <c r="Q87" s="66">
        <f t="shared" si="29"/>
        <v>2.5049273240794494</v>
      </c>
      <c r="R87" s="66">
        <f t="shared" si="29"/>
        <v>2.5331518573085137</v>
      </c>
      <c r="S87" s="66">
        <f t="shared" si="29"/>
        <v>1.4817879945258716</v>
      </c>
      <c r="T87" s="66">
        <f t="shared" si="29"/>
        <v>1.8416507931964403</v>
      </c>
      <c r="U87" s="66">
        <f t="shared" si="29"/>
        <v>6.907954507813467</v>
      </c>
      <c r="V87" s="67">
        <f t="shared" si="29"/>
        <v>3.0976425218897981</v>
      </c>
    </row>
    <row r="88" spans="1:22" x14ac:dyDescent="0.3">
      <c r="A88" s="29">
        <v>2042</v>
      </c>
      <c r="B88" s="186">
        <f t="shared" si="23"/>
        <v>622.99948432857809</v>
      </c>
      <c r="C88" s="187">
        <f t="shared" si="28"/>
        <v>0.3571153992088702</v>
      </c>
      <c r="D88" s="66">
        <f t="shared" si="28"/>
        <v>0.40151000093867484</v>
      </c>
      <c r="E88" s="66">
        <f t="shared" si="28"/>
        <v>0.25135178920551193</v>
      </c>
      <c r="F88" s="66">
        <f t="shared" si="28"/>
        <v>0.30031642346632592</v>
      </c>
      <c r="G88" s="66">
        <f t="shared" si="28"/>
        <v>0.26897905753940499</v>
      </c>
      <c r="H88" s="67">
        <f t="shared" si="28"/>
        <v>0.32175901610182156</v>
      </c>
      <c r="I88" s="66">
        <f t="shared" si="24"/>
        <v>357.1153992088702</v>
      </c>
      <c r="J88" s="66">
        <f t="shared" si="24"/>
        <v>401.51000093867486</v>
      </c>
      <c r="K88" s="66">
        <f t="shared" si="24"/>
        <v>251.35178920551192</v>
      </c>
      <c r="L88" s="66">
        <f t="shared" si="24"/>
        <v>300.31642346632594</v>
      </c>
      <c r="M88" s="66">
        <f t="shared" si="24"/>
        <v>268.97905753940501</v>
      </c>
      <c r="N88" s="67">
        <f t="shared" si="24"/>
        <v>321.75901610182154</v>
      </c>
      <c r="P88" s="60">
        <f t="shared" si="25"/>
        <v>3.7552610570458649</v>
      </c>
      <c r="Q88" s="66">
        <f t="shared" si="29"/>
        <v>2.4672381794809204</v>
      </c>
      <c r="R88" s="66">
        <f t="shared" si="29"/>
        <v>2.495038046291973</v>
      </c>
      <c r="S88" s="66">
        <f t="shared" si="29"/>
        <v>1.4594930075802628</v>
      </c>
      <c r="T88" s="66">
        <f t="shared" si="29"/>
        <v>1.8139413094211836</v>
      </c>
      <c r="U88" s="66">
        <f t="shared" si="29"/>
        <v>6.8040174020051296</v>
      </c>
      <c r="V88" s="67">
        <f t="shared" si="29"/>
        <v>3.0510353825130254</v>
      </c>
    </row>
    <row r="89" spans="1:22" x14ac:dyDescent="0.3">
      <c r="A89" s="29">
        <v>2043</v>
      </c>
      <c r="B89" s="186">
        <f t="shared" si="23"/>
        <v>612.02886615675186</v>
      </c>
      <c r="C89" s="187">
        <f t="shared" si="28"/>
        <v>0.35082682789131586</v>
      </c>
      <c r="D89" s="66">
        <f t="shared" si="28"/>
        <v>0.39443966938420338</v>
      </c>
      <c r="E89" s="66">
        <f t="shared" si="28"/>
        <v>0.24692564668767203</v>
      </c>
      <c r="F89" s="66">
        <f t="shared" si="28"/>
        <v>0.29502804539306271</v>
      </c>
      <c r="G89" s="66">
        <f t="shared" si="28"/>
        <v>0.26424251022161271</v>
      </c>
      <c r="H89" s="67">
        <f t="shared" si="28"/>
        <v>0.31609304783412734</v>
      </c>
      <c r="I89" s="66">
        <f t="shared" si="24"/>
        <v>350.82682789131587</v>
      </c>
      <c r="J89" s="66">
        <f t="shared" si="24"/>
        <v>394.4396693842034</v>
      </c>
      <c r="K89" s="66">
        <f t="shared" si="24"/>
        <v>246.92564668767204</v>
      </c>
      <c r="L89" s="66">
        <f t="shared" si="24"/>
        <v>295.02804539306271</v>
      </c>
      <c r="M89" s="66">
        <f t="shared" si="24"/>
        <v>264.24251022161269</v>
      </c>
      <c r="N89" s="67">
        <f t="shared" si="24"/>
        <v>316.09304783412733</v>
      </c>
      <c r="P89" s="60">
        <f t="shared" si="25"/>
        <v>3.6987593870677782</v>
      </c>
      <c r="Q89" s="66">
        <f t="shared" si="29"/>
        <v>2.4301161058735978</v>
      </c>
      <c r="R89" s="66">
        <f t="shared" si="29"/>
        <v>2.4574976957989341</v>
      </c>
      <c r="S89" s="66">
        <f t="shared" si="29"/>
        <v>1.4375334710801566</v>
      </c>
      <c r="T89" s="66">
        <f t="shared" si="29"/>
        <v>1.7866487426281945</v>
      </c>
      <c r="U89" s="66">
        <f t="shared" si="29"/>
        <v>6.7016441342260631</v>
      </c>
      <c r="V89" s="67">
        <f t="shared" si="29"/>
        <v>3.0051294943056606</v>
      </c>
    </row>
    <row r="90" spans="1:22" x14ac:dyDescent="0.3">
      <c r="A90" s="29">
        <v>2044</v>
      </c>
      <c r="B90" s="186">
        <f t="shared" si="23"/>
        <v>601.25143347881362</v>
      </c>
      <c r="C90" s="187">
        <f t="shared" si="28"/>
        <v>0.3446489942493241</v>
      </c>
      <c r="D90" s="66">
        <f t="shared" si="28"/>
        <v>0.38749384179768609</v>
      </c>
      <c r="E90" s="66">
        <f t="shared" si="28"/>
        <v>0.24257744567822626</v>
      </c>
      <c r="F90" s="66">
        <f t="shared" si="28"/>
        <v>0.28983279223891967</v>
      </c>
      <c r="G90" s="66">
        <f t="shared" si="28"/>
        <v>0.25958937044007591</v>
      </c>
      <c r="H90" s="67">
        <f t="shared" si="28"/>
        <v>0.3105268536047785</v>
      </c>
      <c r="I90" s="66">
        <f t="shared" si="24"/>
        <v>344.64899424932412</v>
      </c>
      <c r="J90" s="66">
        <f t="shared" si="24"/>
        <v>387.49384179768612</v>
      </c>
      <c r="K90" s="66">
        <f t="shared" si="24"/>
        <v>242.57744567822627</v>
      </c>
      <c r="L90" s="66">
        <f t="shared" si="24"/>
        <v>289.83279223891969</v>
      </c>
      <c r="M90" s="66">
        <f t="shared" si="24"/>
        <v>259.58937044007592</v>
      </c>
      <c r="N90" s="67">
        <f t="shared" si="24"/>
        <v>310.52685360477852</v>
      </c>
      <c r="P90" s="60">
        <f t="shared" si="25"/>
        <v>3.6431078413984457</v>
      </c>
      <c r="Q90" s="66">
        <f t="shared" si="29"/>
        <v>2.3935525711055208</v>
      </c>
      <c r="R90" s="66">
        <f t="shared" si="29"/>
        <v>2.4205221775405126</v>
      </c>
      <c r="S90" s="66">
        <f t="shared" si="29"/>
        <v>1.4159043378370688</v>
      </c>
      <c r="T90" s="66">
        <f t="shared" si="29"/>
        <v>1.7597668198832139</v>
      </c>
      <c r="U90" s="66">
        <f t="shared" si="29"/>
        <v>6.6008111749642389</v>
      </c>
      <c r="V90" s="67">
        <f t="shared" si="29"/>
        <v>2.9599143062403481</v>
      </c>
    </row>
    <row r="91" spans="1:22" x14ac:dyDescent="0.3">
      <c r="A91" s="29">
        <v>2045</v>
      </c>
      <c r="B91" s="186">
        <f t="shared" si="23"/>
        <v>590.66378442310361</v>
      </c>
      <c r="C91" s="187">
        <f t="shared" si="28"/>
        <v>0.33857994826401611</v>
      </c>
      <c r="D91" s="66">
        <f t="shared" si="28"/>
        <v>0.38067032574473469</v>
      </c>
      <c r="E91" s="66">
        <f t="shared" si="28"/>
        <v>0.23830581367759815</v>
      </c>
      <c r="F91" s="66">
        <f t="shared" si="28"/>
        <v>0.28472902413427315</v>
      </c>
      <c r="G91" s="66">
        <f t="shared" si="28"/>
        <v>0.25501816944200117</v>
      </c>
      <c r="H91" s="67">
        <f t="shared" si="28"/>
        <v>0.30505867645746021</v>
      </c>
      <c r="I91" s="66">
        <f t="shared" si="24"/>
        <v>338.57994826401608</v>
      </c>
      <c r="J91" s="66">
        <f t="shared" si="24"/>
        <v>380.67032574473467</v>
      </c>
      <c r="K91" s="66">
        <f t="shared" si="24"/>
        <v>238.30581367759814</v>
      </c>
      <c r="L91" s="66">
        <f t="shared" si="24"/>
        <v>284.72902413427312</v>
      </c>
      <c r="M91" s="66">
        <f t="shared" si="24"/>
        <v>255.01816944200118</v>
      </c>
      <c r="N91" s="67">
        <f t="shared" si="24"/>
        <v>305.05867645746019</v>
      </c>
      <c r="P91" s="60">
        <f t="shared" si="25"/>
        <v>3.5882936290647751</v>
      </c>
      <c r="Q91" s="66">
        <f t="shared" si="29"/>
        <v>2.3575391713995111</v>
      </c>
      <c r="R91" s="66">
        <f t="shared" si="29"/>
        <v>2.3841029930490829</v>
      </c>
      <c r="S91" s="66">
        <f t="shared" si="29"/>
        <v>1.3946006366025279</v>
      </c>
      <c r="T91" s="66">
        <f t="shared" si="29"/>
        <v>1.73328936263457</v>
      </c>
      <c r="U91" s="66">
        <f t="shared" si="29"/>
        <v>6.5014953487327363</v>
      </c>
      <c r="V91" s="67">
        <f t="shared" si="29"/>
        <v>2.9153794260405221</v>
      </c>
    </row>
    <row r="92" spans="1:22" x14ac:dyDescent="0.3">
      <c r="A92" s="29">
        <v>2046</v>
      </c>
      <c r="B92" s="186">
        <f t="shared" si="23"/>
        <v>580.26257702272289</v>
      </c>
      <c r="C92" s="187">
        <f t="shared" si="28"/>
        <v>0.33261777425508521</v>
      </c>
      <c r="D92" s="66">
        <f t="shared" si="28"/>
        <v>0.37396696739831331</v>
      </c>
      <c r="E92" s="66">
        <f t="shared" si="28"/>
        <v>0.23410940235504168</v>
      </c>
      <c r="F92" s="66">
        <f t="shared" si="28"/>
        <v>0.27971513008654331</v>
      </c>
      <c r="G92" s="66">
        <f t="shared" si="28"/>
        <v>0.2505274643383823</v>
      </c>
      <c r="H92" s="67">
        <f t="shared" si="28"/>
        <v>0.29968679037472246</v>
      </c>
      <c r="I92" s="66">
        <f t="shared" si="24"/>
        <v>332.61777425508518</v>
      </c>
      <c r="J92" s="66">
        <f t="shared" si="24"/>
        <v>373.96696739831333</v>
      </c>
      <c r="K92" s="66">
        <f t="shared" si="24"/>
        <v>234.10940235504168</v>
      </c>
      <c r="L92" s="66">
        <f t="shared" si="24"/>
        <v>279.7151300865433</v>
      </c>
      <c r="M92" s="66">
        <f t="shared" si="24"/>
        <v>250.52746433838229</v>
      </c>
      <c r="N92" s="67">
        <f t="shared" si="24"/>
        <v>299.68679037472248</v>
      </c>
      <c r="P92" s="60">
        <f t="shared" si="25"/>
        <v>3.534304151546698</v>
      </c>
      <c r="Q92" s="66">
        <f t="shared" si="29"/>
        <v>2.3220676294216509</v>
      </c>
      <c r="R92" s="66">
        <f t="shared" si="29"/>
        <v>2.3482317717249934</v>
      </c>
      <c r="S92" s="66">
        <f t="shared" si="29"/>
        <v>1.3736174709254838</v>
      </c>
      <c r="T92" s="66">
        <f t="shared" si="29"/>
        <v>1.707210285293101</v>
      </c>
      <c r="U92" s="66">
        <f t="shared" si="29"/>
        <v>6.4036738287430879</v>
      </c>
      <c r="V92" s="67">
        <f t="shared" si="29"/>
        <v>2.8715146177918442</v>
      </c>
    </row>
    <row r="93" spans="1:22" x14ac:dyDescent="0.3">
      <c r="A93" s="29">
        <v>2047</v>
      </c>
      <c r="B93" s="186">
        <f t="shared" si="23"/>
        <v>570.04452816064895</v>
      </c>
      <c r="C93" s="187">
        <f t="shared" si="28"/>
        <v>0.3267605902761162</v>
      </c>
      <c r="D93" s="66">
        <f t="shared" si="28"/>
        <v>0.36738165085888752</v>
      </c>
      <c r="E93" s="66">
        <f t="shared" si="28"/>
        <v>0.22998688712304341</v>
      </c>
      <c r="F93" s="66">
        <f t="shared" si="28"/>
        <v>0.27478952747168822</v>
      </c>
      <c r="G93" s="66">
        <f t="shared" si="28"/>
        <v>0.24611583764855555</v>
      </c>
      <c r="H93" s="67">
        <f t="shared" si="28"/>
        <v>0.29440949973316671</v>
      </c>
      <c r="I93" s="66">
        <f t="shared" si="24"/>
        <v>326.7605902761162</v>
      </c>
      <c r="J93" s="66">
        <f t="shared" si="24"/>
        <v>367.3816508588875</v>
      </c>
      <c r="K93" s="66">
        <f t="shared" si="24"/>
        <v>229.9868871230434</v>
      </c>
      <c r="L93" s="66">
        <f t="shared" si="24"/>
        <v>274.78952747168825</v>
      </c>
      <c r="M93" s="66">
        <f t="shared" si="24"/>
        <v>246.11583764855556</v>
      </c>
      <c r="N93" s="67">
        <f t="shared" si="24"/>
        <v>294.40949973316674</v>
      </c>
      <c r="P93" s="60">
        <f t="shared" si="25"/>
        <v>3.4811269998815173</v>
      </c>
      <c r="Q93" s="66">
        <f t="shared" si="29"/>
        <v>2.2871297923788134</v>
      </c>
      <c r="R93" s="66">
        <f t="shared" si="29"/>
        <v>2.3129002689126592</v>
      </c>
      <c r="S93" s="66">
        <f t="shared" si="29"/>
        <v>1.3529500180269038</v>
      </c>
      <c r="T93" s="66">
        <f t="shared" si="29"/>
        <v>1.6815235938334376</v>
      </c>
      <c r="U93" s="66">
        <f t="shared" si="29"/>
        <v>6.3073241316587563</v>
      </c>
      <c r="V93" s="67">
        <f t="shared" si="29"/>
        <v>2.828309799589575</v>
      </c>
    </row>
    <row r="94" spans="1:22" x14ac:dyDescent="0.3">
      <c r="A94" s="29">
        <v>2048</v>
      </c>
      <c r="B94" s="186">
        <f t="shared" si="23"/>
        <v>560.00641253342803</v>
      </c>
      <c r="C94" s="187">
        <f t="shared" si="28"/>
        <v>0.32100654752055408</v>
      </c>
      <c r="D94" s="66">
        <f t="shared" si="28"/>
        <v>0.36091229748654613</v>
      </c>
      <c r="E94" s="66">
        <f t="shared" si="28"/>
        <v>0.22593696671921995</v>
      </c>
      <c r="F94" s="66">
        <f t="shared" si="28"/>
        <v>0.26995066153465241</v>
      </c>
      <c r="G94" s="66">
        <f t="shared" si="28"/>
        <v>0.24178189685277565</v>
      </c>
      <c r="H94" s="67">
        <f t="shared" si="28"/>
        <v>0.28922513876822659</v>
      </c>
      <c r="I94" s="66">
        <f t="shared" si="24"/>
        <v>321.00654752055408</v>
      </c>
      <c r="J94" s="66">
        <f t="shared" si="24"/>
        <v>360.91229748654615</v>
      </c>
      <c r="K94" s="66">
        <f t="shared" si="24"/>
        <v>225.93696671921995</v>
      </c>
      <c r="L94" s="66">
        <f t="shared" si="24"/>
        <v>269.9506615346524</v>
      </c>
      <c r="M94" s="66">
        <f t="shared" si="24"/>
        <v>241.78189685277565</v>
      </c>
      <c r="N94" s="67">
        <f t="shared" si="24"/>
        <v>289.2251387682266</v>
      </c>
      <c r="P94" s="60">
        <f t="shared" si="25"/>
        <v>3.428749951811831</v>
      </c>
      <c r="Q94" s="66">
        <f t="shared" si="29"/>
        <v>2.2527176301448257</v>
      </c>
      <c r="R94" s="66">
        <f t="shared" si="29"/>
        <v>2.2781003640056126</v>
      </c>
      <c r="S94" s="66">
        <f t="shared" si="29"/>
        <v>1.3325935276913057</v>
      </c>
      <c r="T94" s="66">
        <f t="shared" si="29"/>
        <v>1.6562233844163368</v>
      </c>
      <c r="U94" s="66">
        <f t="shared" si="29"/>
        <v>6.2124241124275619</v>
      </c>
      <c r="V94" s="67">
        <f t="shared" si="29"/>
        <v>2.7857550412213481</v>
      </c>
    </row>
    <row r="95" spans="1:22" x14ac:dyDescent="0.3">
      <c r="A95" s="29">
        <v>2049</v>
      </c>
      <c r="B95" s="186">
        <f t="shared" si="23"/>
        <v>550.14506163311455</v>
      </c>
      <c r="C95" s="187">
        <f t="shared" si="28"/>
        <v>0.31535382973813159</v>
      </c>
      <c r="D95" s="66">
        <f t="shared" si="28"/>
        <v>0.35455686524488278</v>
      </c>
      <c r="E95" s="66">
        <f t="shared" si="28"/>
        <v>0.22195836279557704</v>
      </c>
      <c r="F95" s="66">
        <f t="shared" si="28"/>
        <v>0.26519700489861153</v>
      </c>
      <c r="G95" s="66">
        <f t="shared" si="28"/>
        <v>0.23752427395266948</v>
      </c>
      <c r="H95" s="67">
        <f t="shared" si="28"/>
        <v>0.28413207104837235</v>
      </c>
      <c r="I95" s="66">
        <f t="shared" si="24"/>
        <v>315.35382973813159</v>
      </c>
      <c r="J95" s="66">
        <f t="shared" si="24"/>
        <v>354.55686524488277</v>
      </c>
      <c r="K95" s="66">
        <f t="shared" si="24"/>
        <v>221.95836279557705</v>
      </c>
      <c r="L95" s="66">
        <f t="shared" si="24"/>
        <v>265.19700489861151</v>
      </c>
      <c r="M95" s="66">
        <f t="shared" si="24"/>
        <v>237.52427395266949</v>
      </c>
      <c r="N95" s="67">
        <f t="shared" si="24"/>
        <v>284.13207104837232</v>
      </c>
      <c r="P95" s="60">
        <f t="shared" si="25"/>
        <v>3.3771609689763595</v>
      </c>
      <c r="Q95" s="66">
        <f t="shared" si="29"/>
        <v>2.2188232334148181</v>
      </c>
      <c r="R95" s="66">
        <f t="shared" si="29"/>
        <v>2.2438240585800555</v>
      </c>
      <c r="S95" s="66">
        <f t="shared" si="29"/>
        <v>1.3125433211749629</v>
      </c>
      <c r="T95" s="66">
        <f t="shared" si="29"/>
        <v>1.6313038420317394</v>
      </c>
      <c r="U95" s="66">
        <f t="shared" si="29"/>
        <v>6.1189519591918504</v>
      </c>
      <c r="V95" s="67">
        <f t="shared" si="29"/>
        <v>2.7438405618848032</v>
      </c>
    </row>
    <row r="96" spans="1:22" x14ac:dyDescent="0.3">
      <c r="A96" s="32">
        <v>2050</v>
      </c>
      <c r="B96" s="191">
        <f t="shared" si="23"/>
        <v>540.45736274713988</v>
      </c>
      <c r="C96" s="192">
        <f t="shared" si="28"/>
        <v>0.3098006526615748</v>
      </c>
      <c r="D96" s="74">
        <f t="shared" si="28"/>
        <v>0.34831334805643233</v>
      </c>
      <c r="E96" s="74">
        <f t="shared" si="28"/>
        <v>0.21804981951500235</v>
      </c>
      <c r="F96" s="74">
        <f t="shared" si="28"/>
        <v>0.26052705708285995</v>
      </c>
      <c r="G96" s="74">
        <f t="shared" si="28"/>
        <v>0.23334162503943109</v>
      </c>
      <c r="H96" s="75">
        <f t="shared" si="28"/>
        <v>0.27912868895857612</v>
      </c>
      <c r="I96" s="74">
        <f t="shared" si="24"/>
        <v>309.80065266157482</v>
      </c>
      <c r="J96" s="74">
        <f t="shared" si="24"/>
        <v>348.31334805643235</v>
      </c>
      <c r="K96" s="74">
        <f t="shared" si="24"/>
        <v>218.04981951500235</v>
      </c>
      <c r="L96" s="74">
        <f t="shared" si="24"/>
        <v>260.52705708285993</v>
      </c>
      <c r="M96" s="74">
        <f t="shared" si="24"/>
        <v>233.34162503943111</v>
      </c>
      <c r="N96" s="75">
        <f t="shared" si="24"/>
        <v>279.12868895857611</v>
      </c>
      <c r="P96" s="84">
        <f t="shared" si="25"/>
        <v>3.3263481941430477</v>
      </c>
      <c r="Q96" s="74">
        <f t="shared" si="29"/>
        <v>2.1854388118873476</v>
      </c>
      <c r="R96" s="74">
        <f t="shared" si="29"/>
        <v>2.2100634745565011</v>
      </c>
      <c r="S96" s="74">
        <f t="shared" si="29"/>
        <v>1.2927947901305439</v>
      </c>
      <c r="T96" s="74">
        <f t="shared" si="29"/>
        <v>1.6067592391622472</v>
      </c>
      <c r="U96" s="74">
        <f t="shared" si="29"/>
        <v>6.0268861882752489</v>
      </c>
      <c r="V96" s="75">
        <f t="shared" si="29"/>
        <v>2.702556727939565</v>
      </c>
    </row>
  </sheetData>
  <mergeCells count="10">
    <mergeCell ref="Q37:V37"/>
    <mergeCell ref="C54:H54"/>
    <mergeCell ref="I54:N54"/>
    <mergeCell ref="Q54:V54"/>
    <mergeCell ref="C3:G3"/>
    <mergeCell ref="H3:K3"/>
    <mergeCell ref="H4:I4"/>
    <mergeCell ref="J4:K4"/>
    <mergeCell ref="C37:H37"/>
    <mergeCell ref="I37:N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CA83-AEAB-4776-8266-F252ADA297B9}">
  <dimension ref="A1:AM64"/>
  <sheetViews>
    <sheetView workbookViewId="0">
      <selection activeCell="E48" sqref="E48"/>
    </sheetView>
  </sheetViews>
  <sheetFormatPr defaultColWidth="8.88671875" defaultRowHeight="14.4" x14ac:dyDescent="0.3"/>
  <cols>
    <col min="3" max="3" width="9.44140625" bestFit="1" customWidth="1"/>
    <col min="6" max="6" width="9.88671875" customWidth="1"/>
    <col min="7" max="7" width="8.44140625" bestFit="1" customWidth="1"/>
    <col min="8" max="8" width="11.88671875" bestFit="1" customWidth="1"/>
    <col min="9" max="9" width="10.109375" customWidth="1"/>
    <col min="26" max="26" width="9.44140625" bestFit="1" customWidth="1"/>
    <col min="30" max="30" width="11.88671875" customWidth="1"/>
    <col min="31" max="31" width="15.5546875" customWidth="1"/>
  </cols>
  <sheetData>
    <row r="1" spans="1:39" x14ac:dyDescent="0.3">
      <c r="A1" s="20" t="s">
        <v>64</v>
      </c>
    </row>
    <row r="4" spans="1:39" ht="14.4" customHeight="1" x14ac:dyDescent="0.3">
      <c r="B4" s="125" t="s">
        <v>65</v>
      </c>
      <c r="C4" s="125"/>
      <c r="D4" s="125"/>
      <c r="E4" s="125"/>
      <c r="F4" s="125"/>
      <c r="G4" s="125"/>
      <c r="H4" s="125"/>
      <c r="J4" s="125" t="s">
        <v>66</v>
      </c>
      <c r="K4" s="125"/>
      <c r="L4" s="125"/>
      <c r="M4" s="125"/>
      <c r="N4" s="125"/>
      <c r="O4" s="125"/>
      <c r="P4" s="125"/>
      <c r="Q4" s="125"/>
      <c r="S4" s="125" t="s">
        <v>67</v>
      </c>
      <c r="T4" s="125"/>
      <c r="U4" s="125"/>
      <c r="V4" s="125"/>
      <c r="W4" s="125"/>
      <c r="X4" s="125"/>
      <c r="Y4" s="125"/>
      <c r="Z4" s="125"/>
    </row>
    <row r="5" spans="1:39" s="51" customFormat="1" ht="86.4" x14ac:dyDescent="0.3">
      <c r="A5" s="51" t="s">
        <v>38</v>
      </c>
      <c r="B5" s="51" t="s">
        <v>68</v>
      </c>
      <c r="C5" s="51" t="s">
        <v>69</v>
      </c>
      <c r="D5" s="51" t="s">
        <v>70</v>
      </c>
      <c r="E5" s="51" t="s">
        <v>71</v>
      </c>
      <c r="F5" s="51" t="s">
        <v>72</v>
      </c>
      <c r="G5" s="51" t="s">
        <v>73</v>
      </c>
      <c r="H5" s="51" t="s">
        <v>74</v>
      </c>
      <c r="J5" s="51" t="s">
        <v>38</v>
      </c>
      <c r="K5" s="51" t="s">
        <v>68</v>
      </c>
      <c r="L5" s="51" t="s">
        <v>69</v>
      </c>
      <c r="M5" s="51" t="s">
        <v>70</v>
      </c>
      <c r="N5" s="51" t="s">
        <v>71</v>
      </c>
      <c r="O5" s="51" t="s">
        <v>72</v>
      </c>
      <c r="P5" s="51" t="s">
        <v>73</v>
      </c>
      <c r="Q5" s="51" t="s">
        <v>74</v>
      </c>
      <c r="S5" s="51" t="s">
        <v>38</v>
      </c>
      <c r="T5" s="51" t="s">
        <v>68</v>
      </c>
      <c r="U5" s="51" t="s">
        <v>69</v>
      </c>
      <c r="V5" s="51" t="s">
        <v>70</v>
      </c>
      <c r="W5" s="51" t="s">
        <v>71</v>
      </c>
      <c r="X5" s="51" t="s">
        <v>72</v>
      </c>
      <c r="Y5" s="51" t="s">
        <v>73</v>
      </c>
      <c r="Z5" s="51" t="s">
        <v>75</v>
      </c>
      <c r="AC5"/>
      <c r="AD5"/>
      <c r="AE5"/>
      <c r="AF5"/>
      <c r="AG5"/>
      <c r="AH5"/>
      <c r="AI5"/>
      <c r="AJ5"/>
      <c r="AK5"/>
      <c r="AL5"/>
      <c r="AM5"/>
    </row>
    <row r="6" spans="1:39" s="51" customFormat="1" x14ac:dyDescent="0.3">
      <c r="A6" s="20">
        <v>1994</v>
      </c>
      <c r="B6" s="12">
        <v>4246.252125</v>
      </c>
      <c r="C6" s="12">
        <v>2358.1898530000003</v>
      </c>
      <c r="D6" s="12">
        <v>868.13279999999997</v>
      </c>
      <c r="E6" s="12">
        <v>2542.924</v>
      </c>
      <c r="F6" s="12">
        <v>506.399</v>
      </c>
      <c r="G6" s="12">
        <v>946.29349999999999</v>
      </c>
      <c r="H6" s="12">
        <v>11468.191278</v>
      </c>
      <c r="J6" s="20">
        <v>1994</v>
      </c>
      <c r="K6" s="7">
        <f t="shared" ref="K6:P21" si="0">B6/$H6</f>
        <v>0.37026345498315816</v>
      </c>
      <c r="L6" s="7">
        <f t="shared" si="0"/>
        <v>0.20562875137283704</v>
      </c>
      <c r="M6" s="7">
        <f t="shared" si="0"/>
        <v>7.569919082753547E-2</v>
      </c>
      <c r="N6" s="7">
        <f t="shared" si="0"/>
        <v>0.22173714567162978</v>
      </c>
      <c r="O6" s="7">
        <f t="shared" si="0"/>
        <v>4.4156832383102147E-2</v>
      </c>
      <c r="P6" s="7">
        <f t="shared" si="0"/>
        <v>8.2514624761737432E-2</v>
      </c>
      <c r="Q6">
        <f t="shared" ref="Q6:Q21" si="1">SUM(K6:P6)</f>
        <v>1</v>
      </c>
      <c r="S6" s="20">
        <v>1994</v>
      </c>
      <c r="T6">
        <v>1.39</v>
      </c>
      <c r="U6">
        <v>1.3149999999999999</v>
      </c>
      <c r="V6">
        <v>0.82</v>
      </c>
      <c r="W6">
        <v>0.58899999999999997</v>
      </c>
      <c r="X6">
        <v>2.37</v>
      </c>
      <c r="Y6">
        <v>1.78</v>
      </c>
      <c r="Z6" s="7">
        <f>K6*T6+L6*U6+M6*V6+N6*W6+O6*X6+P6*Y6</f>
        <v>1.2292722505848841</v>
      </c>
      <c r="AC6"/>
      <c r="AD6"/>
      <c r="AE6"/>
      <c r="AF6"/>
      <c r="AG6"/>
      <c r="AH6"/>
      <c r="AI6"/>
      <c r="AJ6"/>
      <c r="AK6"/>
      <c r="AL6"/>
      <c r="AM6"/>
    </row>
    <row r="7" spans="1:39" s="51" customFormat="1" x14ac:dyDescent="0.3">
      <c r="A7" s="20">
        <v>1995</v>
      </c>
      <c r="B7" s="12">
        <v>4455.6350000000002</v>
      </c>
      <c r="C7" s="12">
        <v>2435.4182500000002</v>
      </c>
      <c r="D7" s="12">
        <v>788.97300000000007</v>
      </c>
      <c r="E7" s="12">
        <v>2584.5929999999998</v>
      </c>
      <c r="F7" s="12">
        <v>535.20399999999995</v>
      </c>
      <c r="G7" s="12">
        <v>919.41849999999999</v>
      </c>
      <c r="H7" s="12">
        <v>11719.241749999999</v>
      </c>
      <c r="J7" s="20">
        <v>1995</v>
      </c>
      <c r="K7" s="7">
        <f t="shared" si="0"/>
        <v>0.3801982325349676</v>
      </c>
      <c r="L7" s="7">
        <f t="shared" si="0"/>
        <v>0.20781363691895854</v>
      </c>
      <c r="M7" s="7">
        <f t="shared" si="0"/>
        <v>6.7322870952807173E-2</v>
      </c>
      <c r="N7" s="7">
        <f t="shared" si="0"/>
        <v>0.22054268144097292</v>
      </c>
      <c r="O7" s="7">
        <f t="shared" si="0"/>
        <v>4.5668824947654993E-2</v>
      </c>
      <c r="P7" s="7">
        <f t="shared" si="0"/>
        <v>7.8453753204638862E-2</v>
      </c>
      <c r="Q7">
        <f t="shared" si="1"/>
        <v>1</v>
      </c>
      <c r="S7" s="20">
        <v>1995</v>
      </c>
      <c r="T7" s="47"/>
      <c r="U7" s="47"/>
      <c r="V7" s="47"/>
      <c r="W7" s="47"/>
      <c r="X7" s="47"/>
      <c r="Y7" s="47"/>
      <c r="AC7"/>
      <c r="AD7"/>
      <c r="AE7"/>
      <c r="AF7"/>
      <c r="AG7"/>
      <c r="AH7"/>
      <c r="AI7"/>
      <c r="AJ7"/>
      <c r="AK7"/>
      <c r="AL7"/>
      <c r="AM7"/>
    </row>
    <row r="8" spans="1:39" s="51" customFormat="1" x14ac:dyDescent="0.3">
      <c r="A8" s="20">
        <v>1996</v>
      </c>
      <c r="B8" s="12">
        <v>4679.5940000000001</v>
      </c>
      <c r="C8" s="12">
        <v>2526.9333000000001</v>
      </c>
      <c r="D8" s="12">
        <v>752.70655999999997</v>
      </c>
      <c r="E8" s="12">
        <v>2581.5079999999998</v>
      </c>
      <c r="F8" s="12">
        <v>565.13099999999997</v>
      </c>
      <c r="G8" s="12">
        <v>893.26660000000004</v>
      </c>
      <c r="H8" s="12">
        <v>11999.139459999999</v>
      </c>
      <c r="J8" s="20">
        <v>1996</v>
      </c>
      <c r="K8" s="7">
        <f t="shared" si="0"/>
        <v>0.38999413379599146</v>
      </c>
      <c r="L8" s="7">
        <f t="shared" si="0"/>
        <v>0.21059287696619541</v>
      </c>
      <c r="M8" s="7">
        <f t="shared" si="0"/>
        <v>6.2730045142753932E-2</v>
      </c>
      <c r="N8" s="7">
        <f t="shared" si="0"/>
        <v>0.21514109479314278</v>
      </c>
      <c r="O8" s="7">
        <f t="shared" si="0"/>
        <v>4.7097627449360441E-2</v>
      </c>
      <c r="P8" s="7">
        <f t="shared" si="0"/>
        <v>7.44442218525561E-2</v>
      </c>
      <c r="Q8">
        <f t="shared" si="1"/>
        <v>1.0000000000000002</v>
      </c>
      <c r="S8" s="20">
        <v>1996</v>
      </c>
      <c r="T8" s="47"/>
      <c r="U8" s="47"/>
      <c r="V8" s="47"/>
      <c r="W8" s="47"/>
      <c r="X8" s="47"/>
      <c r="Y8" s="47"/>
      <c r="AC8"/>
      <c r="AD8"/>
      <c r="AE8"/>
      <c r="AF8"/>
      <c r="AG8"/>
      <c r="AH8"/>
      <c r="AI8"/>
      <c r="AJ8"/>
      <c r="AK8"/>
      <c r="AL8"/>
      <c r="AM8"/>
    </row>
    <row r="9" spans="1:39" s="51" customFormat="1" x14ac:dyDescent="0.3">
      <c r="A9" s="20">
        <v>1997</v>
      </c>
      <c r="B9" s="12">
        <v>4925.7589220000009</v>
      </c>
      <c r="C9" s="12">
        <v>2637.799</v>
      </c>
      <c r="D9" s="12">
        <v>715.05200000000002</v>
      </c>
      <c r="E9" s="12">
        <v>2506.1849999999999</v>
      </c>
      <c r="F9" s="12">
        <v>597.94899999999996</v>
      </c>
      <c r="G9" s="12">
        <v>873.87184999999999</v>
      </c>
      <c r="H9" s="12">
        <v>12256.615772000001</v>
      </c>
      <c r="J9" s="20">
        <v>1997</v>
      </c>
      <c r="K9" s="7">
        <f t="shared" si="0"/>
        <v>0.4018857255240717</v>
      </c>
      <c r="L9" s="7">
        <f t="shared" si="0"/>
        <v>0.21521430132663538</v>
      </c>
      <c r="M9" s="7">
        <f t="shared" si="0"/>
        <v>5.834008451448093E-2</v>
      </c>
      <c r="N9" s="7">
        <f t="shared" si="0"/>
        <v>0.20447610063173641</v>
      </c>
      <c r="O9" s="7">
        <f t="shared" si="0"/>
        <v>4.8785815850244954E-2</v>
      </c>
      <c r="P9" s="7">
        <f t="shared" si="0"/>
        <v>7.1297972152830569E-2</v>
      </c>
      <c r="Q9">
        <f t="shared" si="1"/>
        <v>1</v>
      </c>
      <c r="S9" s="20">
        <v>1997</v>
      </c>
      <c r="T9" s="47"/>
      <c r="U9" s="47"/>
      <c r="V9" s="47"/>
      <c r="W9" s="47"/>
      <c r="X9" s="47"/>
      <c r="Y9" s="47"/>
      <c r="AC9"/>
      <c r="AD9"/>
      <c r="AE9"/>
      <c r="AF9"/>
      <c r="AG9"/>
      <c r="AH9"/>
      <c r="AI9"/>
      <c r="AJ9"/>
      <c r="AK9"/>
      <c r="AL9"/>
      <c r="AM9"/>
    </row>
    <row r="10" spans="1:39" s="51" customFormat="1" x14ac:dyDescent="0.3">
      <c r="A10" s="20">
        <v>1998</v>
      </c>
      <c r="B10" s="12">
        <v>5198.2538799999993</v>
      </c>
      <c r="C10" s="12">
        <v>2742.9913000000001</v>
      </c>
      <c r="D10" s="12">
        <v>678.78489999999999</v>
      </c>
      <c r="E10" s="12">
        <v>2360.4790000000003</v>
      </c>
      <c r="F10" s="12">
        <v>639.55999999999995</v>
      </c>
      <c r="G10" s="12">
        <v>861.43299999999999</v>
      </c>
      <c r="H10" s="12">
        <v>12481.502079999998</v>
      </c>
      <c r="J10" s="20">
        <v>1998</v>
      </c>
      <c r="K10" s="7">
        <f t="shared" si="0"/>
        <v>0.41647662650551753</v>
      </c>
      <c r="L10" s="7">
        <f t="shared" si="0"/>
        <v>0.21976451891918447</v>
      </c>
      <c r="M10" s="7">
        <f t="shared" si="0"/>
        <v>5.4383270190505796E-2</v>
      </c>
      <c r="N10" s="7">
        <f t="shared" si="0"/>
        <v>0.18911818344222883</v>
      </c>
      <c r="O10" s="7">
        <f t="shared" si="0"/>
        <v>5.1240627602411139E-2</v>
      </c>
      <c r="P10" s="7">
        <f t="shared" si="0"/>
        <v>6.9016773340152354E-2</v>
      </c>
      <c r="Q10">
        <f t="shared" si="1"/>
        <v>1.0000000000000002</v>
      </c>
      <c r="S10" s="20">
        <v>1998</v>
      </c>
      <c r="T10" s="47"/>
      <c r="U10" s="47"/>
      <c r="V10" s="47"/>
      <c r="W10" s="47"/>
      <c r="X10" s="47"/>
      <c r="Y10" s="47"/>
      <c r="AC10"/>
      <c r="AD10"/>
      <c r="AE10"/>
      <c r="AF10"/>
      <c r="AG10"/>
      <c r="AH10"/>
      <c r="AI10"/>
      <c r="AJ10"/>
      <c r="AK10"/>
      <c r="AL10"/>
      <c r="AM10"/>
    </row>
    <row r="11" spans="1:39" s="51" customFormat="1" x14ac:dyDescent="0.3">
      <c r="A11" s="20">
        <v>1999</v>
      </c>
      <c r="B11" s="12">
        <v>5463.8344000000006</v>
      </c>
      <c r="C11" s="12">
        <v>2863.7069999999999</v>
      </c>
      <c r="D11" s="12">
        <v>643.62599999999998</v>
      </c>
      <c r="E11" s="12">
        <v>2193.0369999999998</v>
      </c>
      <c r="F11" s="12">
        <v>684.93899999999996</v>
      </c>
      <c r="G11" s="12">
        <v>844.84910000000002</v>
      </c>
      <c r="H11" s="12">
        <v>12693.9925</v>
      </c>
      <c r="J11" s="20">
        <v>1999</v>
      </c>
      <c r="K11" s="7">
        <f t="shared" si="0"/>
        <v>0.43042678652913974</v>
      </c>
      <c r="L11" s="7">
        <f t="shared" si="0"/>
        <v>0.22559545391254957</v>
      </c>
      <c r="M11" s="7">
        <f t="shared" si="0"/>
        <v>5.0703196807466204E-2</v>
      </c>
      <c r="N11" s="7">
        <f t="shared" si="0"/>
        <v>0.17276180051311671</v>
      </c>
      <c r="O11" s="7">
        <f t="shared" si="0"/>
        <v>5.3957728429412571E-2</v>
      </c>
      <c r="P11" s="7">
        <f t="shared" si="0"/>
        <v>6.6555033808315234E-2</v>
      </c>
      <c r="Q11">
        <f t="shared" si="1"/>
        <v>1</v>
      </c>
      <c r="S11" s="20">
        <v>1999</v>
      </c>
      <c r="T11" s="47"/>
      <c r="U11" s="47"/>
      <c r="V11" s="47"/>
      <c r="W11" s="47"/>
      <c r="X11" s="47"/>
      <c r="Y11" s="47"/>
      <c r="AF11" s="126"/>
      <c r="AG11" s="126"/>
      <c r="AH11" s="126"/>
      <c r="AI11" s="126"/>
      <c r="AJ11" s="126"/>
      <c r="AK11" s="126"/>
      <c r="AL11" s="126"/>
    </row>
    <row r="12" spans="1:39" s="51" customFormat="1" x14ac:dyDescent="0.3">
      <c r="A12" s="20">
        <v>2000</v>
      </c>
      <c r="B12" s="12">
        <v>5728.0300000000007</v>
      </c>
      <c r="C12" s="12">
        <v>3000.2037223000002</v>
      </c>
      <c r="D12" s="12">
        <v>608.14112499999999</v>
      </c>
      <c r="E12" s="12">
        <v>2051.6259999999997</v>
      </c>
      <c r="F12" s="12">
        <v>732.22799999999995</v>
      </c>
      <c r="G12" s="12">
        <v>829.30509999999992</v>
      </c>
      <c r="H12" s="12">
        <v>12949.5339473</v>
      </c>
      <c r="J12" s="20">
        <v>2000</v>
      </c>
      <c r="K12" s="7">
        <f t="shared" si="0"/>
        <v>0.44233483794173956</v>
      </c>
      <c r="L12" s="7">
        <f t="shared" si="0"/>
        <v>0.23168430111151203</v>
      </c>
      <c r="M12" s="7">
        <f t="shared" si="0"/>
        <v>4.6962394745240887E-2</v>
      </c>
      <c r="N12" s="7">
        <f t="shared" si="0"/>
        <v>0.15843241991174264</v>
      </c>
      <c r="O12" s="7">
        <f t="shared" si="0"/>
        <v>5.6544737670089718E-2</v>
      </c>
      <c r="P12" s="7">
        <f t="shared" si="0"/>
        <v>6.4041308619675177E-2</v>
      </c>
      <c r="Q12">
        <f t="shared" si="1"/>
        <v>1</v>
      </c>
      <c r="S12" s="20">
        <v>2000</v>
      </c>
      <c r="T12" s="47"/>
      <c r="U12" s="47"/>
      <c r="V12" s="47"/>
      <c r="W12" s="47"/>
      <c r="X12" s="47"/>
      <c r="Y12" s="47"/>
      <c r="AF12" s="126"/>
      <c r="AG12" s="126"/>
      <c r="AH12" s="126"/>
      <c r="AI12" s="126"/>
      <c r="AJ12" s="126"/>
      <c r="AK12" s="126"/>
      <c r="AL12" s="126"/>
    </row>
    <row r="13" spans="1:39" s="51" customFormat="1" x14ac:dyDescent="0.3">
      <c r="A13" s="20">
        <v>2001</v>
      </c>
      <c r="B13" s="12">
        <v>5993.9220000000005</v>
      </c>
      <c r="C13" s="12">
        <v>3123.7905000000001</v>
      </c>
      <c r="D13" s="12">
        <v>633.765625</v>
      </c>
      <c r="E13" s="12">
        <v>1972.529</v>
      </c>
      <c r="F13" s="12">
        <v>782.26700000000005</v>
      </c>
      <c r="G13" s="12">
        <v>814.41409999999996</v>
      </c>
      <c r="H13" s="12">
        <v>13320.688225000002</v>
      </c>
      <c r="J13" s="20">
        <v>2001</v>
      </c>
      <c r="K13" s="7">
        <f t="shared" si="0"/>
        <v>0.44997089480337266</v>
      </c>
      <c r="L13" s="7">
        <f t="shared" si="0"/>
        <v>0.23450668968719893</v>
      </c>
      <c r="M13" s="7">
        <f t="shared" si="0"/>
        <v>4.7577543614492929E-2</v>
      </c>
      <c r="N13" s="7">
        <f t="shared" si="0"/>
        <v>0.14808011167906451</v>
      </c>
      <c r="O13" s="7">
        <f t="shared" si="0"/>
        <v>5.8725719481359601E-2</v>
      </c>
      <c r="P13" s="7">
        <f t="shared" si="0"/>
        <v>6.1139040734511291E-2</v>
      </c>
      <c r="Q13">
        <f t="shared" si="1"/>
        <v>1</v>
      </c>
      <c r="S13" s="20">
        <v>2001</v>
      </c>
      <c r="T13" s="47"/>
      <c r="U13" s="47"/>
      <c r="V13" s="47"/>
      <c r="W13" s="47"/>
      <c r="X13" s="47"/>
      <c r="Y13" s="47"/>
      <c r="AF13" s="126"/>
      <c r="AG13" s="126"/>
      <c r="AH13" s="126"/>
      <c r="AI13" s="126"/>
      <c r="AJ13" s="126"/>
      <c r="AK13" s="126"/>
      <c r="AL13" s="126"/>
    </row>
    <row r="14" spans="1:39" s="51" customFormat="1" x14ac:dyDescent="0.3">
      <c r="A14" s="20">
        <v>2002</v>
      </c>
      <c r="B14" s="12">
        <v>6239.6</v>
      </c>
      <c r="C14" s="12">
        <v>3253.7984999999999</v>
      </c>
      <c r="D14" s="12">
        <v>717.90729999999996</v>
      </c>
      <c r="E14" s="12">
        <v>1949.0280000000002</v>
      </c>
      <c r="F14" s="12">
        <v>837.50699999999995</v>
      </c>
      <c r="G14" s="12">
        <v>799.71129999999994</v>
      </c>
      <c r="H14" s="12">
        <v>13797.552100000001</v>
      </c>
      <c r="J14" s="20">
        <v>2002</v>
      </c>
      <c r="K14" s="7">
        <f t="shared" si="0"/>
        <v>0.45222514506758049</v>
      </c>
      <c r="L14" s="7">
        <f t="shared" si="0"/>
        <v>0.23582433147688564</v>
      </c>
      <c r="M14" s="7">
        <f t="shared" si="0"/>
        <v>5.2031497674141773E-2</v>
      </c>
      <c r="N14" s="7">
        <f t="shared" si="0"/>
        <v>0.14125897013282523</v>
      </c>
      <c r="O14" s="7">
        <f t="shared" si="0"/>
        <v>6.069968019906951E-2</v>
      </c>
      <c r="P14" s="7">
        <f t="shared" si="0"/>
        <v>5.7960375449497295E-2</v>
      </c>
      <c r="Q14">
        <f t="shared" si="1"/>
        <v>0.99999999999999989</v>
      </c>
      <c r="S14" s="20">
        <v>2002</v>
      </c>
      <c r="T14" s="47"/>
      <c r="U14" s="47"/>
      <c r="V14" s="47"/>
      <c r="W14" s="47"/>
      <c r="X14" s="47"/>
      <c r="Y14" s="47"/>
      <c r="AF14" s="126"/>
      <c r="AG14" s="126"/>
      <c r="AH14" s="126"/>
      <c r="AI14" s="126"/>
      <c r="AJ14" s="126"/>
      <c r="AK14" s="126"/>
      <c r="AL14" s="126"/>
    </row>
    <row r="15" spans="1:39" s="51" customFormat="1" x14ac:dyDescent="0.3">
      <c r="A15" s="20">
        <v>2003</v>
      </c>
      <c r="B15" s="12">
        <v>6509.0820999999996</v>
      </c>
      <c r="C15" s="12">
        <v>3387.4535000000001</v>
      </c>
      <c r="D15" s="12">
        <v>822.16653999999994</v>
      </c>
      <c r="E15" s="12">
        <v>1934.395</v>
      </c>
      <c r="F15" s="12">
        <v>881.68399999999997</v>
      </c>
      <c r="G15" s="12">
        <v>786.11760000000004</v>
      </c>
      <c r="H15" s="12">
        <v>14320.898739999999</v>
      </c>
      <c r="J15" s="20">
        <v>2003</v>
      </c>
      <c r="K15" s="7">
        <f t="shared" si="0"/>
        <v>0.45451631340841392</v>
      </c>
      <c r="L15" s="7">
        <f t="shared" si="0"/>
        <v>0.23653916988732235</v>
      </c>
      <c r="M15" s="7">
        <f t="shared" si="0"/>
        <v>5.7410261389782023E-2</v>
      </c>
      <c r="N15" s="7">
        <f t="shared" si="0"/>
        <v>0.1350749722569437</v>
      </c>
      <c r="O15" s="7">
        <f t="shared" si="0"/>
        <v>6.1566247761905481E-2</v>
      </c>
      <c r="P15" s="7">
        <f t="shared" si="0"/>
        <v>5.4893035295632581E-2</v>
      </c>
      <c r="Q15">
        <f t="shared" si="1"/>
        <v>1</v>
      </c>
      <c r="S15" s="20">
        <v>2003</v>
      </c>
      <c r="T15" s="47"/>
      <c r="U15" s="47"/>
      <c r="V15" s="47"/>
      <c r="W15" s="47"/>
      <c r="X15" s="47"/>
      <c r="Y15" s="47"/>
      <c r="AF15" s="126"/>
      <c r="AG15" s="126"/>
      <c r="AH15" s="126"/>
      <c r="AI15" s="126"/>
      <c r="AJ15" s="126"/>
      <c r="AK15" s="126"/>
      <c r="AL15" s="126"/>
    </row>
    <row r="16" spans="1:39" s="51" customFormat="1" x14ac:dyDescent="0.3">
      <c r="A16" s="20">
        <v>2004</v>
      </c>
      <c r="B16" s="12">
        <v>6806.2725</v>
      </c>
      <c r="C16" s="12">
        <v>3539.886</v>
      </c>
      <c r="D16" s="12">
        <v>925.27762999999993</v>
      </c>
      <c r="E16" s="12">
        <v>1920.0080000000003</v>
      </c>
      <c r="F16" s="12">
        <v>912.33500000000004</v>
      </c>
      <c r="G16" s="12">
        <v>774.1789</v>
      </c>
      <c r="H16" s="12">
        <v>14877.95803</v>
      </c>
      <c r="J16" s="20">
        <v>2004</v>
      </c>
      <c r="K16" s="7">
        <f t="shared" si="0"/>
        <v>0.45747356500642045</v>
      </c>
      <c r="L16" s="7">
        <f t="shared" si="0"/>
        <v>0.23792821520682836</v>
      </c>
      <c r="M16" s="7">
        <f t="shared" si="0"/>
        <v>6.2191170867283319E-2</v>
      </c>
      <c r="N16" s="7">
        <f t="shared" si="0"/>
        <v>0.1290505051922102</v>
      </c>
      <c r="O16" s="7">
        <f t="shared" si="0"/>
        <v>6.132125108569083E-2</v>
      </c>
      <c r="P16" s="7">
        <f t="shared" si="0"/>
        <v>5.2035292641566887E-2</v>
      </c>
      <c r="Q16">
        <f t="shared" si="1"/>
        <v>1</v>
      </c>
      <c r="S16" s="20">
        <v>2004</v>
      </c>
      <c r="T16" s="47"/>
      <c r="U16" s="47"/>
      <c r="V16" s="47"/>
      <c r="W16" s="47"/>
      <c r="X16" s="47"/>
      <c r="Y16" s="47"/>
      <c r="AF16" s="126"/>
      <c r="AG16" s="126"/>
      <c r="AH16" s="126"/>
      <c r="AI16" s="126"/>
      <c r="AJ16" s="126"/>
      <c r="AK16" s="126"/>
      <c r="AL16" s="126"/>
    </row>
    <row r="17" spans="1:38" s="51" customFormat="1" x14ac:dyDescent="0.3">
      <c r="A17" s="20">
        <v>2005</v>
      </c>
      <c r="B17" s="12">
        <v>7105.6380399999998</v>
      </c>
      <c r="C17" s="12">
        <v>3690.5315000000001</v>
      </c>
      <c r="D17" s="12">
        <v>983.84012999999993</v>
      </c>
      <c r="E17" s="12">
        <v>1899.8489999999999</v>
      </c>
      <c r="F17" s="12">
        <v>925.697</v>
      </c>
      <c r="G17" s="12">
        <v>754.21929999999998</v>
      </c>
      <c r="H17" s="12">
        <v>15359.77497</v>
      </c>
      <c r="J17" s="20">
        <v>2005</v>
      </c>
      <c r="K17" s="7">
        <f t="shared" si="0"/>
        <v>0.4626134206964882</v>
      </c>
      <c r="L17" s="7">
        <f t="shared" si="0"/>
        <v>0.24027249795053476</v>
      </c>
      <c r="M17" s="7">
        <f t="shared" si="0"/>
        <v>6.4053030198788122E-2</v>
      </c>
      <c r="N17" s="7">
        <f t="shared" si="0"/>
        <v>0.12368989804282268</v>
      </c>
      <c r="O17" s="7">
        <f t="shared" si="0"/>
        <v>6.0267614714930945E-2</v>
      </c>
      <c r="P17" s="7">
        <f t="shared" si="0"/>
        <v>4.9103538396435241E-2</v>
      </c>
      <c r="Q17">
        <f t="shared" si="1"/>
        <v>1</v>
      </c>
      <c r="S17" s="20">
        <v>2005</v>
      </c>
      <c r="T17" s="47"/>
      <c r="U17" s="47"/>
      <c r="V17" s="47"/>
      <c r="W17" s="47"/>
      <c r="X17" s="47"/>
      <c r="Y17" s="47"/>
      <c r="AF17" s="126"/>
      <c r="AG17" s="126"/>
      <c r="AH17" s="126"/>
      <c r="AI17" s="126"/>
      <c r="AJ17" s="126"/>
      <c r="AK17" s="126"/>
      <c r="AL17" s="126"/>
    </row>
    <row r="18" spans="1:38" s="51" customFormat="1" x14ac:dyDescent="0.3">
      <c r="A18" s="20">
        <v>2006</v>
      </c>
      <c r="B18" s="12">
        <v>7413.4407500000007</v>
      </c>
      <c r="C18" s="12">
        <v>3834.1203</v>
      </c>
      <c r="D18" s="12">
        <v>997.85524999999996</v>
      </c>
      <c r="E18" s="12">
        <v>1874.6669999999999</v>
      </c>
      <c r="F18" s="12">
        <v>924.83100000000002</v>
      </c>
      <c r="G18" s="12">
        <v>704.84379999999999</v>
      </c>
      <c r="H18" s="12">
        <v>15749.758100000001</v>
      </c>
      <c r="J18" s="20">
        <v>2006</v>
      </c>
      <c r="K18" s="7">
        <f t="shared" si="0"/>
        <v>0.47070188017681364</v>
      </c>
      <c r="L18" s="7">
        <f t="shared" si="0"/>
        <v>0.24343994845228764</v>
      </c>
      <c r="M18" s="7">
        <f t="shared" si="0"/>
        <v>6.3356861969835587E-2</v>
      </c>
      <c r="N18" s="7">
        <f t="shared" si="0"/>
        <v>0.11902830431408339</v>
      </c>
      <c r="O18" s="7">
        <f t="shared" si="0"/>
        <v>5.8720330441138648E-2</v>
      </c>
      <c r="P18" s="7">
        <f t="shared" si="0"/>
        <v>4.4752674645841067E-2</v>
      </c>
      <c r="Q18">
        <f t="shared" si="1"/>
        <v>1</v>
      </c>
      <c r="S18" s="20">
        <v>2006</v>
      </c>
      <c r="T18" s="47"/>
      <c r="U18" s="47"/>
      <c r="V18" s="47"/>
      <c r="W18" s="47"/>
      <c r="X18" s="47"/>
      <c r="Y18" s="47"/>
      <c r="AF18" s="126"/>
      <c r="AG18" s="126"/>
      <c r="AH18" s="126"/>
      <c r="AI18" s="126"/>
      <c r="AJ18" s="126"/>
      <c r="AK18" s="126"/>
      <c r="AL18" s="126"/>
    </row>
    <row r="19" spans="1:38" s="51" customFormat="1" x14ac:dyDescent="0.3">
      <c r="A19" s="20">
        <v>2007</v>
      </c>
      <c r="B19" s="12">
        <v>7691.473750000001</v>
      </c>
      <c r="C19" s="12">
        <v>3967.4550000000004</v>
      </c>
      <c r="D19" s="12">
        <v>1050.8147100000001</v>
      </c>
      <c r="E19" s="12">
        <v>1845.259</v>
      </c>
      <c r="F19" s="12">
        <v>920.49900000000002</v>
      </c>
      <c r="G19" s="12">
        <v>639.21929999999998</v>
      </c>
      <c r="H19" s="12">
        <v>16114.720760000002</v>
      </c>
      <c r="J19" s="20">
        <v>2007</v>
      </c>
      <c r="K19" s="7">
        <f t="shared" si="0"/>
        <v>0.4772948823967087</v>
      </c>
      <c r="L19" s="7">
        <f t="shared" si="0"/>
        <v>0.24620066702291402</v>
      </c>
      <c r="M19" s="7">
        <f t="shared" si="0"/>
        <v>6.5208372248580004E-2</v>
      </c>
      <c r="N19" s="7">
        <f t="shared" si="0"/>
        <v>0.11450766212346082</v>
      </c>
      <c r="O19" s="7">
        <f t="shared" si="0"/>
        <v>5.7121622751593985E-2</v>
      </c>
      <c r="P19" s="7">
        <f t="shared" si="0"/>
        <v>3.9666793456742462E-2</v>
      </c>
      <c r="Q19">
        <f t="shared" si="1"/>
        <v>1</v>
      </c>
      <c r="S19" s="20">
        <v>2007</v>
      </c>
      <c r="T19" s="47"/>
      <c r="U19" s="47"/>
      <c r="V19" s="47"/>
      <c r="W19" s="47"/>
      <c r="X19" s="47"/>
      <c r="Y19" s="47"/>
      <c r="AF19" s="126"/>
      <c r="AG19" s="126"/>
      <c r="AH19" s="126"/>
      <c r="AI19" s="126"/>
      <c r="AJ19" s="126"/>
      <c r="AK19" s="126"/>
      <c r="AL19" s="126"/>
    </row>
    <row r="20" spans="1:38" s="51" customFormat="1" x14ac:dyDescent="0.3">
      <c r="A20" s="20">
        <v>2008</v>
      </c>
      <c r="B20" s="12">
        <v>7912.1887500000012</v>
      </c>
      <c r="C20" s="12">
        <v>4080.5236000000004</v>
      </c>
      <c r="D20" s="12">
        <v>1132.26613</v>
      </c>
      <c r="E20" s="12">
        <v>1806.4949999999999</v>
      </c>
      <c r="F20" s="12">
        <v>914.94299999999998</v>
      </c>
      <c r="G20" s="12">
        <v>552.65629999999999</v>
      </c>
      <c r="H20" s="12">
        <v>16399.072779999999</v>
      </c>
      <c r="J20" s="20">
        <v>2008</v>
      </c>
      <c r="K20" s="7">
        <f t="shared" si="0"/>
        <v>0.4824778117729655</v>
      </c>
      <c r="L20" s="7">
        <f t="shared" si="0"/>
        <v>0.24882648273727589</v>
      </c>
      <c r="M20" s="7">
        <f t="shared" si="0"/>
        <v>6.9044521308600476E-2</v>
      </c>
      <c r="N20" s="7">
        <f t="shared" si="0"/>
        <v>0.11015836225833252</v>
      </c>
      <c r="O20" s="7">
        <f t="shared" si="0"/>
        <v>5.5792361694732354E-2</v>
      </c>
      <c r="P20" s="7">
        <f t="shared" si="0"/>
        <v>3.3700460228093462E-2</v>
      </c>
      <c r="Q20">
        <f t="shared" si="1"/>
        <v>1.0000000000000002</v>
      </c>
      <c r="S20" s="20">
        <v>2008</v>
      </c>
      <c r="T20" s="47"/>
      <c r="U20" s="47"/>
      <c r="V20" s="47"/>
      <c r="W20" s="47"/>
      <c r="X20" s="47"/>
      <c r="Y20" s="47"/>
      <c r="AF20" s="126"/>
      <c r="AG20" s="126"/>
      <c r="AH20" s="126"/>
      <c r="AI20" s="126"/>
      <c r="AJ20" s="126"/>
      <c r="AK20" s="126"/>
      <c r="AL20" s="126"/>
    </row>
    <row r="21" spans="1:38" s="51" customFormat="1" x14ac:dyDescent="0.3">
      <c r="A21" s="20">
        <v>2009</v>
      </c>
      <c r="B21" s="12">
        <v>8134.4107100000001</v>
      </c>
      <c r="C21" s="12">
        <v>4189.1530499999999</v>
      </c>
      <c r="D21" s="12">
        <v>1240.5317500000001</v>
      </c>
      <c r="E21" s="12">
        <v>1765.23</v>
      </c>
      <c r="F21" s="12">
        <v>909.37300000000005</v>
      </c>
      <c r="G21" s="12">
        <v>468.75049999999999</v>
      </c>
      <c r="H21" s="12">
        <v>16707.44901</v>
      </c>
      <c r="J21" s="20">
        <v>2009</v>
      </c>
      <c r="K21" s="7">
        <f t="shared" si="0"/>
        <v>0.48687329257334661</v>
      </c>
      <c r="L21" s="7">
        <f t="shared" si="0"/>
        <v>0.2507356477636199</v>
      </c>
      <c r="M21" s="7">
        <f t="shared" si="0"/>
        <v>7.4250219124265937E-2</v>
      </c>
      <c r="N21" s="7">
        <f t="shared" si="0"/>
        <v>0.10565526783552937</v>
      </c>
      <c r="O21" s="7">
        <f t="shared" si="0"/>
        <v>5.4429194992946447E-2</v>
      </c>
      <c r="P21" s="7">
        <f t="shared" si="0"/>
        <v>2.8056377710291749E-2</v>
      </c>
      <c r="Q21">
        <f t="shared" si="1"/>
        <v>1</v>
      </c>
      <c r="S21" s="20">
        <v>2009</v>
      </c>
      <c r="T21" s="47"/>
      <c r="U21" s="47"/>
      <c r="V21" s="47"/>
      <c r="W21" s="47"/>
      <c r="X21" s="47"/>
      <c r="Y21" s="47"/>
      <c r="AF21" s="126"/>
      <c r="AG21" s="126"/>
      <c r="AH21" s="126"/>
      <c r="AI21" s="126"/>
      <c r="AJ21" s="126"/>
      <c r="AK21" s="126"/>
      <c r="AL21" s="126"/>
    </row>
    <row r="22" spans="1:38" x14ac:dyDescent="0.3">
      <c r="A22" s="30">
        <v>2010</v>
      </c>
      <c r="B22" s="12">
        <v>8342.5489999999991</v>
      </c>
      <c r="C22" s="12">
        <v>4268.3601999999992</v>
      </c>
      <c r="D22" s="12">
        <v>1362.21325</v>
      </c>
      <c r="E22" s="12">
        <v>1731.8889999999999</v>
      </c>
      <c r="F22" s="12">
        <v>903.46</v>
      </c>
      <c r="G22" s="12">
        <v>420.71924999999999</v>
      </c>
      <c r="H22" s="12">
        <v>17029.190699999996</v>
      </c>
      <c r="J22" s="30">
        <v>2010</v>
      </c>
      <c r="K22" s="7">
        <f>B22/$H22</f>
        <v>0.48989697437588747</v>
      </c>
      <c r="L22" s="7">
        <f t="shared" ref="L22:P37" si="2">C22/$H22</f>
        <v>0.2506496212999717</v>
      </c>
      <c r="M22" s="7">
        <f t="shared" si="2"/>
        <v>7.9992835478670185E-2</v>
      </c>
      <c r="N22" s="7">
        <f t="shared" si="2"/>
        <v>0.10170119241192127</v>
      </c>
      <c r="O22" s="7">
        <f t="shared" si="2"/>
        <v>5.3053607532858288E-2</v>
      </c>
      <c r="P22" s="7">
        <f t="shared" si="2"/>
        <v>2.4705768900691216E-2</v>
      </c>
      <c r="Q22">
        <f>SUM(K22:P22)</f>
        <v>1.0000000000000002</v>
      </c>
      <c r="S22" s="30">
        <v>2010</v>
      </c>
      <c r="T22" s="7">
        <v>0.70036704034479813</v>
      </c>
      <c r="U22" s="7">
        <v>1.0733491860313835</v>
      </c>
      <c r="V22" s="7">
        <v>2.896433996075412</v>
      </c>
      <c r="W22" s="7">
        <v>1.3848956847753473</v>
      </c>
      <c r="X22" s="7">
        <v>2.2081233706038321</v>
      </c>
      <c r="Y22" s="7">
        <v>2.0387295695722338</v>
      </c>
      <c r="Z22" s="7">
        <v>1.1521990639345807</v>
      </c>
    </row>
    <row r="23" spans="1:38" x14ac:dyDescent="0.3">
      <c r="A23" s="31">
        <v>2011</v>
      </c>
      <c r="B23" s="12">
        <v>8526.4282999999996</v>
      </c>
      <c r="C23" s="12">
        <v>4313.0158400000009</v>
      </c>
      <c r="D23" s="12">
        <v>1498.0201999999999</v>
      </c>
      <c r="E23" s="12">
        <v>1708.4839999999999</v>
      </c>
      <c r="F23" s="12">
        <v>897.28899999999999</v>
      </c>
      <c r="G23" s="12">
        <v>416.06299999999999</v>
      </c>
      <c r="H23" s="12">
        <v>17359.300339999998</v>
      </c>
      <c r="J23" s="31">
        <v>2011</v>
      </c>
      <c r="K23" s="7">
        <f t="shared" ref="K23:P62" si="3">B23/$H23</f>
        <v>0.49117349968034485</v>
      </c>
      <c r="L23" s="7">
        <f t="shared" si="2"/>
        <v>0.24845562640919211</v>
      </c>
      <c r="M23" s="7">
        <f t="shared" si="2"/>
        <v>8.62949641206565E-2</v>
      </c>
      <c r="N23" s="7">
        <f t="shared" si="2"/>
        <v>9.8418943536753165E-2</v>
      </c>
      <c r="O23" s="7">
        <f t="shared" si="2"/>
        <v>5.1689237608985347E-2</v>
      </c>
      <c r="P23" s="7">
        <f t="shared" si="2"/>
        <v>2.3967728644068154E-2</v>
      </c>
      <c r="Q23">
        <f t="shared" ref="Q23:Q62" si="4">SUM(K23:P23)</f>
        <v>1</v>
      </c>
      <c r="S23" s="31">
        <v>2011</v>
      </c>
      <c r="T23" s="7">
        <v>0.69872800861807294</v>
      </c>
      <c r="U23" s="7">
        <v>1.0816511736509968</v>
      </c>
      <c r="V23" s="7">
        <v>2.8465774279272558</v>
      </c>
      <c r="W23" s="7">
        <v>1.3747178882828295</v>
      </c>
      <c r="X23" s="7">
        <v>2.2081233706038321</v>
      </c>
      <c r="Y23" s="7">
        <v>2.0822801779848343</v>
      </c>
      <c r="Z23" s="7">
        <v>1.1569263202987963</v>
      </c>
    </row>
    <row r="24" spans="1:38" x14ac:dyDescent="0.3">
      <c r="A24" s="31">
        <v>2012</v>
      </c>
      <c r="B24" s="12">
        <v>8763.3582999999999</v>
      </c>
      <c r="C24" s="12">
        <v>4341.4066829999992</v>
      </c>
      <c r="D24" s="12">
        <v>1670.44318</v>
      </c>
      <c r="E24" s="12">
        <v>1689.665</v>
      </c>
      <c r="F24" s="12">
        <v>893.63300000000004</v>
      </c>
      <c r="G24" s="12">
        <v>441.5</v>
      </c>
      <c r="H24" s="12">
        <v>17800.006163000002</v>
      </c>
      <c r="J24" s="31">
        <v>2012</v>
      </c>
      <c r="K24" s="7">
        <f t="shared" si="3"/>
        <v>0.49232332953996172</v>
      </c>
      <c r="L24" s="7">
        <f t="shared" si="2"/>
        <v>0.24389916740727136</v>
      </c>
      <c r="M24" s="7">
        <f t="shared" si="2"/>
        <v>9.3845089979365748E-2</v>
      </c>
      <c r="N24" s="7">
        <f t="shared" si="2"/>
        <v>9.492496713356334E-2</v>
      </c>
      <c r="O24" s="7">
        <f t="shared" si="2"/>
        <v>5.0204083741136621E-2</v>
      </c>
      <c r="P24" s="7">
        <f t="shared" si="2"/>
        <v>2.4803362198701051E-2</v>
      </c>
      <c r="Q24">
        <f t="shared" si="4"/>
        <v>0.99999999999999978</v>
      </c>
      <c r="S24" s="31">
        <v>2012</v>
      </c>
      <c r="T24" s="7">
        <v>0.70111065556728192</v>
      </c>
      <c r="U24" s="7">
        <v>1.0811379263577945</v>
      </c>
      <c r="V24" s="7">
        <v>2.7873884303611702</v>
      </c>
      <c r="W24" s="7">
        <v>1.3633303538725696</v>
      </c>
      <c r="X24" s="7">
        <v>2.2081233706038321</v>
      </c>
      <c r="Y24" s="7">
        <v>2.2014561265513857</v>
      </c>
      <c r="Z24" s="7">
        <v>1.1653189037841085</v>
      </c>
    </row>
    <row r="25" spans="1:38" x14ac:dyDescent="0.3">
      <c r="A25" s="31">
        <v>2013</v>
      </c>
      <c r="B25" s="12">
        <v>9047.5921960000014</v>
      </c>
      <c r="C25" s="12">
        <v>4367.7100499999988</v>
      </c>
      <c r="D25" s="12">
        <v>1838.88068</v>
      </c>
      <c r="E25" s="12">
        <v>1686.5420000000001</v>
      </c>
      <c r="F25" s="12">
        <v>907.25699999999995</v>
      </c>
      <c r="G25" s="12">
        <v>471.1524</v>
      </c>
      <c r="H25" s="12">
        <v>18319.134325999999</v>
      </c>
      <c r="J25" s="31">
        <v>2013</v>
      </c>
      <c r="K25" s="7">
        <f t="shared" si="3"/>
        <v>0.49388754048049782</v>
      </c>
      <c r="L25" s="7">
        <f t="shared" si="2"/>
        <v>0.23842338684099232</v>
      </c>
      <c r="M25" s="7">
        <f t="shared" si="2"/>
        <v>0.10038032623572783</v>
      </c>
      <c r="N25" s="7">
        <f t="shared" si="2"/>
        <v>9.2064503157571323E-2</v>
      </c>
      <c r="O25" s="7">
        <f t="shared" si="2"/>
        <v>4.9525102215793426E-2</v>
      </c>
      <c r="P25" s="7">
        <f t="shared" si="2"/>
        <v>2.5719141069417365E-2</v>
      </c>
      <c r="Q25">
        <f t="shared" si="4"/>
        <v>1</v>
      </c>
      <c r="S25" s="31">
        <v>2013</v>
      </c>
      <c r="T25" s="7">
        <v>0.70311894616888382</v>
      </c>
      <c r="U25" s="7">
        <v>1.0866766387475246</v>
      </c>
      <c r="V25" s="7">
        <v>2.7477038482301226</v>
      </c>
      <c r="W25" s="7">
        <v>1.3499765889720057</v>
      </c>
      <c r="X25" s="7">
        <v>2.2081233706038321</v>
      </c>
      <c r="Y25" s="7">
        <v>2.316255461478069</v>
      </c>
      <c r="Z25" s="7">
        <v>1.1753807808231249</v>
      </c>
    </row>
    <row r="26" spans="1:38" x14ac:dyDescent="0.3">
      <c r="A26" s="31">
        <v>2014</v>
      </c>
      <c r="B26" s="12">
        <v>9370.0580000000009</v>
      </c>
      <c r="C26" s="12">
        <v>4411.8314699999992</v>
      </c>
      <c r="D26" s="12">
        <v>2054.058</v>
      </c>
      <c r="E26" s="12">
        <v>1703.6770000000001</v>
      </c>
      <c r="F26" s="12">
        <v>938.81399999999996</v>
      </c>
      <c r="G26" s="12">
        <v>494.42854999999997</v>
      </c>
      <c r="H26" s="12">
        <v>18972.867019999998</v>
      </c>
      <c r="J26" s="31">
        <v>2014</v>
      </c>
      <c r="K26" s="7">
        <f t="shared" si="3"/>
        <v>0.4938662137948196</v>
      </c>
      <c r="L26" s="7">
        <f t="shared" si="2"/>
        <v>0.23253372647103493</v>
      </c>
      <c r="M26" s="7">
        <f t="shared" si="2"/>
        <v>0.10826292082449858</v>
      </c>
      <c r="N26" s="7">
        <f t="shared" si="2"/>
        <v>8.9795443050546417E-2</v>
      </c>
      <c r="O26" s="7">
        <f t="shared" si="2"/>
        <v>4.9481925900306027E-2</v>
      </c>
      <c r="P26" s="7">
        <f t="shared" si="2"/>
        <v>2.6059769958794558E-2</v>
      </c>
      <c r="Q26">
        <f t="shared" si="4"/>
        <v>1.0000000000000002</v>
      </c>
      <c r="S26" s="31">
        <v>2014</v>
      </c>
      <c r="T26" s="7">
        <v>0.70560739763871616</v>
      </c>
      <c r="U26" s="7">
        <v>1.0925425401161459</v>
      </c>
      <c r="V26" s="7">
        <v>2.7039200924986462</v>
      </c>
      <c r="W26" s="7">
        <v>1.3384843470893193</v>
      </c>
      <c r="X26" s="7">
        <v>2.2081233706038321</v>
      </c>
      <c r="Y26" s="7">
        <v>2.3902193587348814</v>
      </c>
      <c r="Z26" s="7">
        <v>1.1870034875744859</v>
      </c>
    </row>
    <row r="27" spans="1:38" x14ac:dyDescent="0.3">
      <c r="A27" s="31">
        <v>2015</v>
      </c>
      <c r="B27" s="12">
        <v>9723.24</v>
      </c>
      <c r="C27" s="12">
        <v>4506.0520619999998</v>
      </c>
      <c r="D27" s="12">
        <v>2254.3130000000001</v>
      </c>
      <c r="E27" s="12">
        <v>1725.3039999999999</v>
      </c>
      <c r="F27" s="12">
        <v>982.44500000000005</v>
      </c>
      <c r="G27" s="12">
        <v>487.803</v>
      </c>
      <c r="H27" s="12">
        <v>19679.157062000002</v>
      </c>
      <c r="J27" s="31">
        <v>2015</v>
      </c>
      <c r="K27" s="7">
        <f t="shared" si="3"/>
        <v>0.49408823606450869</v>
      </c>
      <c r="L27" s="7">
        <f t="shared" si="2"/>
        <v>0.22897586760466901</v>
      </c>
      <c r="M27" s="7">
        <f t="shared" si="2"/>
        <v>0.11455333136971738</v>
      </c>
      <c r="N27" s="7">
        <f t="shared" si="2"/>
        <v>8.7671641349492666E-2</v>
      </c>
      <c r="O27" s="7">
        <f t="shared" si="2"/>
        <v>4.9923124090364555E-2</v>
      </c>
      <c r="P27" s="7">
        <f t="shared" si="2"/>
        <v>2.47877995212476E-2</v>
      </c>
      <c r="Q27">
        <f t="shared" si="4"/>
        <v>1</v>
      </c>
      <c r="S27" s="31">
        <v>2015</v>
      </c>
      <c r="T27" s="7">
        <v>0.70974572508282274</v>
      </c>
      <c r="U27" s="7">
        <v>1.1000647840012627</v>
      </c>
      <c r="V27" s="7">
        <v>2.6661085691288893</v>
      </c>
      <c r="W27" s="7">
        <v>1.327823874227573</v>
      </c>
      <c r="X27" s="7">
        <v>2.2081233706038321</v>
      </c>
      <c r="Y27" s="7">
        <v>2.4584535959148375</v>
      </c>
      <c r="Z27" s="7">
        <v>1.1955654904674842</v>
      </c>
    </row>
    <row r="28" spans="1:38" x14ac:dyDescent="0.3">
      <c r="A28" s="31">
        <v>2016</v>
      </c>
      <c r="B28" s="12">
        <v>10063.298999999999</v>
      </c>
      <c r="C28" s="12">
        <v>4611.8730000000005</v>
      </c>
      <c r="D28" s="12">
        <v>2400.6880000000001</v>
      </c>
      <c r="E28" s="12">
        <v>1752.298</v>
      </c>
      <c r="F28" s="12">
        <v>1044</v>
      </c>
      <c r="G28" s="12">
        <v>477.02179999999998</v>
      </c>
      <c r="H28" s="12">
        <v>20349.179799999998</v>
      </c>
      <c r="J28" s="31">
        <v>2016</v>
      </c>
      <c r="K28" s="7">
        <f t="shared" si="3"/>
        <v>0.49453093927648129</v>
      </c>
      <c r="L28" s="7">
        <f t="shared" si="2"/>
        <v>0.22663680036873038</v>
      </c>
      <c r="M28" s="7">
        <f t="shared" si="2"/>
        <v>0.11797468122032125</v>
      </c>
      <c r="N28" s="7">
        <f t="shared" si="2"/>
        <v>8.6111480522669523E-2</v>
      </c>
      <c r="O28" s="7">
        <f t="shared" si="2"/>
        <v>5.1304279104163207E-2</v>
      </c>
      <c r="P28" s="7">
        <f t="shared" si="2"/>
        <v>2.3441819507634406E-2</v>
      </c>
      <c r="Q28">
        <f t="shared" si="4"/>
        <v>1</v>
      </c>
      <c r="S28" s="31">
        <v>2016</v>
      </c>
      <c r="T28" s="7">
        <v>0.71353434672827498</v>
      </c>
      <c r="U28" s="7">
        <v>1.1051414387922363</v>
      </c>
      <c r="V28" s="7">
        <v>2.254593880250245</v>
      </c>
      <c r="W28" s="7">
        <v>1.3196831602650021</v>
      </c>
      <c r="X28" s="7">
        <v>2.2081233706038321</v>
      </c>
      <c r="Y28" s="7">
        <v>2.5045724441907895</v>
      </c>
      <c r="Z28" s="7">
        <v>1.1549533082737962</v>
      </c>
    </row>
    <row r="29" spans="1:38" x14ac:dyDescent="0.3">
      <c r="A29" s="31">
        <v>2017</v>
      </c>
      <c r="B29" s="12">
        <v>10399.741</v>
      </c>
      <c r="C29" s="12">
        <v>4711.6607999999997</v>
      </c>
      <c r="D29" s="12">
        <v>2577.3130000000001</v>
      </c>
      <c r="E29" s="12">
        <v>1779.0420000000001</v>
      </c>
      <c r="F29" s="12">
        <v>1102.8800000000001</v>
      </c>
      <c r="G29" s="12">
        <v>468.95276000000001</v>
      </c>
      <c r="H29" s="12">
        <v>21039.589560000004</v>
      </c>
      <c r="J29" s="31">
        <v>2017</v>
      </c>
      <c r="K29" s="7">
        <f t="shared" si="3"/>
        <v>0.49429391055098121</v>
      </c>
      <c r="L29" s="7">
        <f t="shared" si="2"/>
        <v>0.2239426195346369</v>
      </c>
      <c r="M29" s="7">
        <f t="shared" si="2"/>
        <v>0.12249825466652305</v>
      </c>
      <c r="N29" s="7">
        <f t="shared" si="2"/>
        <v>8.4556877639014164E-2</v>
      </c>
      <c r="O29" s="7">
        <f t="shared" si="2"/>
        <v>5.241927352502973E-2</v>
      </c>
      <c r="P29" s="7">
        <f t="shared" si="2"/>
        <v>2.2289064083814758E-2</v>
      </c>
      <c r="Q29">
        <f t="shared" si="4"/>
        <v>1</v>
      </c>
      <c r="S29" s="31">
        <v>2017</v>
      </c>
      <c r="T29" s="7">
        <v>0.71747946539528373</v>
      </c>
      <c r="U29" s="7">
        <v>1.1108732773253516</v>
      </c>
      <c r="V29" s="7">
        <v>2.2694886113075663</v>
      </c>
      <c r="W29" s="7">
        <v>1.3111654705976843</v>
      </c>
      <c r="X29" s="7">
        <v>2.2081233706038321</v>
      </c>
      <c r="Y29" s="7">
        <v>2.5374356922261714</v>
      </c>
      <c r="Z29" s="7">
        <v>1.1645993442113662</v>
      </c>
    </row>
    <row r="30" spans="1:38" x14ac:dyDescent="0.3">
      <c r="A30" s="31">
        <v>2018</v>
      </c>
      <c r="B30" s="12">
        <v>10712.252</v>
      </c>
      <c r="C30" s="12">
        <v>4813.3330000000005</v>
      </c>
      <c r="D30" s="12">
        <v>2726.6260000000002</v>
      </c>
      <c r="E30" s="12">
        <v>1796.3880000000001</v>
      </c>
      <c r="F30" s="12">
        <v>1160.79</v>
      </c>
      <c r="G30" s="12">
        <v>464.65629999999999</v>
      </c>
      <c r="H30" s="12">
        <v>21674.045300000002</v>
      </c>
      <c r="J30" s="31">
        <v>2018</v>
      </c>
      <c r="K30" s="7">
        <f t="shared" si="3"/>
        <v>0.49424331506772295</v>
      </c>
      <c r="L30" s="7">
        <f t="shared" si="2"/>
        <v>0.22207820152521321</v>
      </c>
      <c r="M30" s="7">
        <f t="shared" si="2"/>
        <v>0.12580143495409229</v>
      </c>
      <c r="N30" s="7">
        <f t="shared" si="2"/>
        <v>8.2881989731746111E-2</v>
      </c>
      <c r="O30" s="7">
        <f t="shared" si="2"/>
        <v>5.3556684224518064E-2</v>
      </c>
      <c r="P30" s="7">
        <f t="shared" si="2"/>
        <v>2.1438374496707355E-2</v>
      </c>
      <c r="Q30">
        <f t="shared" si="4"/>
        <v>1</v>
      </c>
      <c r="S30" s="31">
        <v>2018</v>
      </c>
      <c r="T30" s="7">
        <v>0.72004251402678732</v>
      </c>
      <c r="U30" s="7">
        <v>1.1166600771823514</v>
      </c>
      <c r="V30" s="7">
        <v>2.2879011219218257</v>
      </c>
      <c r="W30" s="7">
        <v>1.2990563808411548</v>
      </c>
      <c r="X30" s="7">
        <v>2.2081233706038321</v>
      </c>
      <c r="Y30" s="7">
        <v>2.5488515926668631</v>
      </c>
      <c r="Z30" s="7">
        <v>1.1722546836349674</v>
      </c>
    </row>
    <row r="31" spans="1:38" x14ac:dyDescent="0.3">
      <c r="A31" s="31">
        <v>2019</v>
      </c>
      <c r="B31" s="12">
        <v>10966.652999999998</v>
      </c>
      <c r="C31" s="12">
        <v>4888.2766000000001</v>
      </c>
      <c r="D31" s="12">
        <v>2903.9380000000001</v>
      </c>
      <c r="E31" s="12">
        <v>1808.741</v>
      </c>
      <c r="F31" s="12">
        <v>1217.76</v>
      </c>
      <c r="G31" s="12">
        <v>463.75</v>
      </c>
      <c r="H31" s="12">
        <v>22249.118599999998</v>
      </c>
      <c r="J31" s="31">
        <v>2019</v>
      </c>
      <c r="K31" s="7">
        <f t="shared" si="3"/>
        <v>0.49290280649589413</v>
      </c>
      <c r="L31" s="7">
        <f t="shared" si="2"/>
        <v>0.21970652805994753</v>
      </c>
      <c r="M31" s="7">
        <f t="shared" si="2"/>
        <v>0.13051923773735469</v>
      </c>
      <c r="N31" s="7">
        <f t="shared" si="2"/>
        <v>8.1294950713238598E-2</v>
      </c>
      <c r="O31" s="7">
        <f t="shared" si="2"/>
        <v>5.4732954679831684E-2</v>
      </c>
      <c r="P31" s="7">
        <f t="shared" si="2"/>
        <v>2.0843522313733365E-2</v>
      </c>
      <c r="Q31">
        <f t="shared" si="4"/>
        <v>0.99999999999999978</v>
      </c>
      <c r="S31" s="31">
        <v>2019</v>
      </c>
      <c r="T31" s="7">
        <v>0.69794230518772138</v>
      </c>
      <c r="U31" s="7">
        <v>1.1200724236451587</v>
      </c>
      <c r="V31" s="7">
        <v>2.3143813751948912</v>
      </c>
      <c r="W31" s="7">
        <v>1.2888945043542868</v>
      </c>
      <c r="X31" s="7">
        <v>2.2081233706038321</v>
      </c>
      <c r="Y31" s="7">
        <v>2.5732455003031607</v>
      </c>
      <c r="Z31" s="7">
        <v>1.1714494688790436</v>
      </c>
    </row>
    <row r="32" spans="1:38" x14ac:dyDescent="0.3">
      <c r="A32" s="31">
        <v>2020</v>
      </c>
      <c r="B32" s="12">
        <v>11229.267749999999</v>
      </c>
      <c r="C32" s="12">
        <v>4940.2505000000001</v>
      </c>
      <c r="D32" s="12">
        <v>3114.5942500000001</v>
      </c>
      <c r="E32" s="12">
        <v>1829.2329999999999</v>
      </c>
      <c r="F32" s="12">
        <v>1267.06</v>
      </c>
      <c r="G32" s="12">
        <v>469.31299999999999</v>
      </c>
      <c r="H32" s="12">
        <v>22849.718499999999</v>
      </c>
      <c r="J32" s="31">
        <v>2020</v>
      </c>
      <c r="K32" s="7">
        <f t="shared" si="3"/>
        <v>0.49144009148296508</v>
      </c>
      <c r="L32" s="7">
        <f t="shared" si="2"/>
        <v>0.21620618652260423</v>
      </c>
      <c r="M32" s="7">
        <f t="shared" si="2"/>
        <v>0.13630777333208724</v>
      </c>
      <c r="N32" s="7">
        <f t="shared" si="2"/>
        <v>8.0054946847594649E-2</v>
      </c>
      <c r="O32" s="7">
        <f t="shared" si="2"/>
        <v>5.5451886639216144E-2</v>
      </c>
      <c r="P32" s="7">
        <f t="shared" si="2"/>
        <v>2.0539115175532689E-2</v>
      </c>
      <c r="Q32">
        <f t="shared" si="4"/>
        <v>1</v>
      </c>
      <c r="S32" s="31">
        <v>2020</v>
      </c>
      <c r="T32" s="7">
        <v>0.67980536049553952</v>
      </c>
      <c r="U32" s="7">
        <v>1.1204054637562977</v>
      </c>
      <c r="V32" s="7">
        <v>2.3406839902232015</v>
      </c>
      <c r="W32" s="7">
        <v>1.2769314578511735</v>
      </c>
      <c r="X32" s="7">
        <v>2.2081233706038321</v>
      </c>
      <c r="Y32" s="7">
        <v>2.5945176749740217</v>
      </c>
      <c r="Z32" s="7">
        <v>1.1733340081814383</v>
      </c>
    </row>
    <row r="33" spans="1:26" x14ac:dyDescent="0.3">
      <c r="A33" s="31">
        <v>2021</v>
      </c>
      <c r="B33" s="12">
        <v>11464.91</v>
      </c>
      <c r="C33" s="12">
        <v>5029.1796000000013</v>
      </c>
      <c r="D33" s="12">
        <v>3329.6729000000005</v>
      </c>
      <c r="E33" s="12">
        <v>1868.3910000000001</v>
      </c>
      <c r="F33" s="12">
        <v>1322.74</v>
      </c>
      <c r="G33" s="12">
        <v>512.9024167</v>
      </c>
      <c r="H33" s="12">
        <v>23527.795916700001</v>
      </c>
      <c r="J33" s="31">
        <v>2021</v>
      </c>
      <c r="K33" s="7">
        <f t="shared" si="3"/>
        <v>0.48729213907632635</v>
      </c>
      <c r="L33" s="7">
        <f t="shared" si="2"/>
        <v>0.21375481229970614</v>
      </c>
      <c r="M33" s="7">
        <f t="shared" si="2"/>
        <v>0.14152081698552149</v>
      </c>
      <c r="N33" s="7">
        <f t="shared" si="2"/>
        <v>7.941207100805471E-2</v>
      </c>
      <c r="O33" s="7">
        <f t="shared" si="2"/>
        <v>5.622031084777987E-2</v>
      </c>
      <c r="P33" s="7">
        <f t="shared" si="2"/>
        <v>2.1799849782611489E-2</v>
      </c>
      <c r="Q33">
        <f t="shared" si="4"/>
        <v>1</v>
      </c>
      <c r="S33" s="31">
        <v>2021</v>
      </c>
      <c r="T33" s="7">
        <v>0.67931180182230955</v>
      </c>
      <c r="U33" s="7">
        <v>1.1168934692712824</v>
      </c>
      <c r="V33" s="7">
        <v>2.3599947647154149</v>
      </c>
      <c r="W33" s="7">
        <v>1.2676683452624737</v>
      </c>
      <c r="X33" s="7">
        <v>2.2081233706038321</v>
      </c>
      <c r="Y33" s="7">
        <v>2.5824517384037855</v>
      </c>
      <c r="Z33" s="7">
        <v>1.1848596529790043</v>
      </c>
    </row>
    <row r="34" spans="1:26" x14ac:dyDescent="0.3">
      <c r="A34" s="31">
        <v>2022</v>
      </c>
      <c r="B34" s="12">
        <v>11706.3325</v>
      </c>
      <c r="C34" s="12">
        <v>5117.2929999999997</v>
      </c>
      <c r="D34" s="12">
        <v>3526.4088000000002</v>
      </c>
      <c r="E34" s="12">
        <v>1908.454</v>
      </c>
      <c r="F34" s="12">
        <v>1373.13</v>
      </c>
      <c r="G34" s="12">
        <v>562.29624999999999</v>
      </c>
      <c r="H34" s="12">
        <v>24193.914550000005</v>
      </c>
      <c r="J34" s="31">
        <v>2022</v>
      </c>
      <c r="K34" s="7">
        <f t="shared" si="3"/>
        <v>0.48385442032570947</v>
      </c>
      <c r="L34" s="7">
        <f t="shared" si="2"/>
        <v>0.21151157616203115</v>
      </c>
      <c r="M34" s="7">
        <f t="shared" si="2"/>
        <v>0.14575602442143862</v>
      </c>
      <c r="N34" s="7">
        <f t="shared" si="2"/>
        <v>7.8881571481784027E-2</v>
      </c>
      <c r="O34" s="7">
        <f t="shared" si="2"/>
        <v>5.6755181025469885E-2</v>
      </c>
      <c r="P34" s="7">
        <f t="shared" si="2"/>
        <v>2.3241226583566647E-2</v>
      </c>
      <c r="Q34">
        <f t="shared" si="4"/>
        <v>0.99999999999999967</v>
      </c>
      <c r="S34" s="31">
        <v>2022</v>
      </c>
      <c r="T34" s="7">
        <v>0.67893300879043694</v>
      </c>
      <c r="U34" s="7">
        <v>1.116008736253935</v>
      </c>
      <c r="V34" s="7">
        <v>2.3740493156598435</v>
      </c>
      <c r="W34" s="7">
        <v>1.2615657908220712</v>
      </c>
      <c r="X34" s="7">
        <v>2.2081233706038321</v>
      </c>
      <c r="Y34" s="7">
        <v>2.565670407490301</v>
      </c>
      <c r="Z34" s="7">
        <v>1.1950515552670984</v>
      </c>
    </row>
    <row r="35" spans="1:26" x14ac:dyDescent="0.3">
      <c r="A35" s="31">
        <v>2023</v>
      </c>
      <c r="B35" s="12">
        <v>11964.728000000001</v>
      </c>
      <c r="C35" s="12">
        <v>5228.9483500000006</v>
      </c>
      <c r="D35" s="12">
        <v>3667.9530999999997</v>
      </c>
      <c r="E35" s="12">
        <v>1968.1880000000001</v>
      </c>
      <c r="F35" s="12">
        <v>1422.48</v>
      </c>
      <c r="G35" s="12">
        <v>615.90648999999996</v>
      </c>
      <c r="H35" s="12">
        <v>24868.203940000003</v>
      </c>
      <c r="J35" s="31">
        <v>2023</v>
      </c>
      <c r="K35" s="7">
        <f t="shared" si="3"/>
        <v>0.48112553801100921</v>
      </c>
      <c r="L35" s="7">
        <f t="shared" si="2"/>
        <v>0.21026642545702076</v>
      </c>
      <c r="M35" s="7">
        <f t="shared" si="2"/>
        <v>0.14749569807492899</v>
      </c>
      <c r="N35" s="7">
        <f t="shared" si="2"/>
        <v>7.9144758694624076E-2</v>
      </c>
      <c r="O35" s="7">
        <f t="shared" si="2"/>
        <v>5.7200753356858626E-2</v>
      </c>
      <c r="P35" s="7">
        <f t="shared" si="2"/>
        <v>2.4766826405558256E-2</v>
      </c>
      <c r="Q35">
        <f t="shared" si="4"/>
        <v>1</v>
      </c>
      <c r="S35" s="31">
        <v>2023</v>
      </c>
      <c r="T35" s="7">
        <v>0.67806953413288118</v>
      </c>
      <c r="U35" s="7">
        <v>1.1132593486689113</v>
      </c>
      <c r="V35" s="7">
        <v>2.1469905205483992</v>
      </c>
      <c r="W35" s="7">
        <v>1.2583564926049902</v>
      </c>
      <c r="X35" s="7">
        <v>2.2081233706038321</v>
      </c>
      <c r="Y35" s="7">
        <v>2.5265289831198783</v>
      </c>
      <c r="Z35" s="7">
        <v>1.1654622448543235</v>
      </c>
    </row>
    <row r="36" spans="1:26" x14ac:dyDescent="0.3">
      <c r="A36" s="31">
        <v>2024</v>
      </c>
      <c r="B36" s="12">
        <v>12218.564300000002</v>
      </c>
      <c r="C36" s="12">
        <v>5358.3130000000001</v>
      </c>
      <c r="D36" s="12">
        <v>3794.9718500000004</v>
      </c>
      <c r="E36" s="12">
        <v>2009.3230000000001</v>
      </c>
      <c r="F36" s="12">
        <v>1482.27</v>
      </c>
      <c r="G36" s="12">
        <v>663.74345999999991</v>
      </c>
      <c r="H36" s="12">
        <v>25527.185610000004</v>
      </c>
      <c r="J36" s="31">
        <v>2024</v>
      </c>
      <c r="K36" s="7">
        <f t="shared" si="3"/>
        <v>0.47864909538690037</v>
      </c>
      <c r="L36" s="7">
        <f t="shared" si="2"/>
        <v>0.20990614013872871</v>
      </c>
      <c r="M36" s="7">
        <f t="shared" si="2"/>
        <v>0.148663934519807</v>
      </c>
      <c r="N36" s="7">
        <f t="shared" si="2"/>
        <v>7.8713064209196215E-2</v>
      </c>
      <c r="O36" s="7">
        <f t="shared" si="2"/>
        <v>5.8066330642393124E-2</v>
      </c>
      <c r="P36" s="7">
        <f t="shared" si="2"/>
        <v>2.6001435102974511E-2</v>
      </c>
      <c r="Q36">
        <f t="shared" si="4"/>
        <v>0.99999999999999978</v>
      </c>
      <c r="S36" s="31">
        <v>2024</v>
      </c>
      <c r="T36" s="7">
        <v>0.67234098568430478</v>
      </c>
      <c r="U36" s="7">
        <v>1.1139334204568458</v>
      </c>
      <c r="V36" s="7">
        <v>2.1724232536645425</v>
      </c>
      <c r="W36" s="7">
        <v>1.2561332440154094</v>
      </c>
      <c r="X36" s="7">
        <v>1.1956143793039746</v>
      </c>
      <c r="Y36" s="7">
        <v>2.5048249986645437</v>
      </c>
      <c r="Z36" s="7">
        <v>1.1120259387890885</v>
      </c>
    </row>
    <row r="37" spans="1:26" x14ac:dyDescent="0.3">
      <c r="A37" s="31">
        <v>2025</v>
      </c>
      <c r="B37" s="12">
        <v>12463.512999999999</v>
      </c>
      <c r="C37" s="12">
        <v>5421.4777000000004</v>
      </c>
      <c r="D37" s="12">
        <v>3857.81</v>
      </c>
      <c r="E37" s="12">
        <v>2027.6890000000001</v>
      </c>
      <c r="F37" s="12">
        <v>1533.57</v>
      </c>
      <c r="G37" s="12">
        <v>675.00720999999999</v>
      </c>
      <c r="H37" s="12">
        <v>25979.066909999998</v>
      </c>
      <c r="J37" s="31">
        <v>2025</v>
      </c>
      <c r="K37" s="7">
        <f t="shared" si="3"/>
        <v>0.47975214210647721</v>
      </c>
      <c r="L37" s="7">
        <f t="shared" si="2"/>
        <v>0.2086863904227883</v>
      </c>
      <c r="M37" s="7">
        <f t="shared" si="2"/>
        <v>0.14849686531716932</v>
      </c>
      <c r="N37" s="7">
        <f t="shared" si="2"/>
        <v>7.8050878694934628E-2</v>
      </c>
      <c r="O37" s="7">
        <f t="shared" si="2"/>
        <v>5.9030988499809832E-2</v>
      </c>
      <c r="P37" s="7">
        <f t="shared" si="2"/>
        <v>2.5982734958820738E-2</v>
      </c>
      <c r="Q37">
        <f t="shared" si="4"/>
        <v>1</v>
      </c>
      <c r="S37" s="31">
        <v>2025</v>
      </c>
      <c r="T37" s="7">
        <v>0.67182550866762858</v>
      </c>
      <c r="U37" s="7">
        <v>1.1081750802217747</v>
      </c>
      <c r="V37" s="7">
        <v>2.1962069808970575</v>
      </c>
      <c r="W37" s="7">
        <v>1.2541481085243829</v>
      </c>
      <c r="X37" s="7">
        <v>1.1956143793039746</v>
      </c>
      <c r="Y37" s="7">
        <v>2.5023996047802108</v>
      </c>
      <c r="Z37" s="7">
        <v>1.1131854828548124</v>
      </c>
    </row>
    <row r="38" spans="1:26" x14ac:dyDescent="0.3">
      <c r="A38" s="31">
        <v>2026</v>
      </c>
      <c r="B38" s="12">
        <v>12688.4535</v>
      </c>
      <c r="C38" s="12">
        <v>5446.5309999999999</v>
      </c>
      <c r="D38" s="12">
        <v>3920.1432</v>
      </c>
      <c r="E38" s="12">
        <v>2025.8050000000001</v>
      </c>
      <c r="F38" s="12">
        <v>1581.45</v>
      </c>
      <c r="G38" s="12">
        <v>682.04046199999993</v>
      </c>
      <c r="H38" s="12">
        <v>26344.423161999999</v>
      </c>
      <c r="J38" s="31">
        <v>2026</v>
      </c>
      <c r="K38" s="7">
        <f t="shared" si="3"/>
        <v>0.48163717314950411</v>
      </c>
      <c r="L38" s="7">
        <f t="shared" si="3"/>
        <v>0.206743224799708</v>
      </c>
      <c r="M38" s="7">
        <f t="shared" si="3"/>
        <v>0.14880353143030797</v>
      </c>
      <c r="N38" s="7">
        <f t="shared" si="3"/>
        <v>7.6896919987304302E-2</v>
      </c>
      <c r="O38" s="7">
        <f t="shared" si="3"/>
        <v>6.0029782784583111E-2</v>
      </c>
      <c r="P38" s="7">
        <f t="shared" si="3"/>
        <v>2.5889367848592561E-2</v>
      </c>
      <c r="Q38">
        <f t="shared" si="4"/>
        <v>1.0000000000000002</v>
      </c>
      <c r="S38" s="31">
        <v>2026</v>
      </c>
      <c r="T38" s="7">
        <v>0.67151586395471052</v>
      </c>
      <c r="U38" s="7">
        <v>1.1081037406544514</v>
      </c>
      <c r="V38" s="7">
        <v>2.2199969687426711</v>
      </c>
      <c r="W38" s="7">
        <v>1.2510681439969518</v>
      </c>
      <c r="X38" s="7">
        <v>1.1956143793039746</v>
      </c>
      <c r="Y38" s="7">
        <v>2.4530728282447516</v>
      </c>
      <c r="Z38" s="7">
        <v>1.114347595170359</v>
      </c>
    </row>
    <row r="39" spans="1:26" x14ac:dyDescent="0.3">
      <c r="A39" s="31">
        <v>2027</v>
      </c>
      <c r="B39" s="12">
        <v>12857.338</v>
      </c>
      <c r="C39" s="12">
        <v>5460.7800000000007</v>
      </c>
      <c r="D39" s="12">
        <v>3985.5988000000002</v>
      </c>
      <c r="E39" s="12">
        <v>2002.1729999999998</v>
      </c>
      <c r="F39" s="12">
        <v>1627.45</v>
      </c>
      <c r="G39" s="12">
        <v>689.55031889999998</v>
      </c>
      <c r="H39" s="12">
        <v>26622.890118900003</v>
      </c>
      <c r="J39" s="31">
        <v>2027</v>
      </c>
      <c r="K39" s="7">
        <f t="shared" si="3"/>
        <v>0.48294298412298881</v>
      </c>
      <c r="L39" s="7">
        <f t="shared" si="3"/>
        <v>0.2051159725939487</v>
      </c>
      <c r="M39" s="7">
        <f t="shared" si="3"/>
        <v>0.14970571497684851</v>
      </c>
      <c r="N39" s="7">
        <f t="shared" si="3"/>
        <v>7.5204945483308971E-2</v>
      </c>
      <c r="O39" s="7">
        <f t="shared" si="3"/>
        <v>6.1129726815220865E-2</v>
      </c>
      <c r="P39" s="7">
        <f t="shared" si="3"/>
        <v>2.5900656007684063E-2</v>
      </c>
      <c r="Q39">
        <f t="shared" si="4"/>
        <v>0.99999999999999989</v>
      </c>
      <c r="S39" s="31">
        <v>2027</v>
      </c>
      <c r="T39" s="7">
        <v>0.67170236939991712</v>
      </c>
      <c r="U39" s="7">
        <v>1.1084874278969385</v>
      </c>
      <c r="V39" s="7">
        <v>2.239781771298087</v>
      </c>
      <c r="W39" s="7">
        <v>1.2459885971909692</v>
      </c>
      <c r="X39" s="7">
        <v>1.1956143793039746</v>
      </c>
      <c r="Y39" s="7">
        <v>2.4607264953409458</v>
      </c>
      <c r="Z39" s="7">
        <v>1.1175970704586085</v>
      </c>
    </row>
    <row r="40" spans="1:26" x14ac:dyDescent="0.3">
      <c r="A40" s="31">
        <v>2028</v>
      </c>
      <c r="B40" s="12">
        <v>12985.728000000001</v>
      </c>
      <c r="C40" s="12">
        <v>5451.3879999999999</v>
      </c>
      <c r="D40" s="12">
        <v>4070.8130000000001</v>
      </c>
      <c r="E40" s="12">
        <v>1981.8630000000001</v>
      </c>
      <c r="F40" s="12">
        <v>1661.89</v>
      </c>
      <c r="G40" s="12">
        <v>727.46879999999999</v>
      </c>
      <c r="H40" s="12">
        <v>26879.150800000003</v>
      </c>
      <c r="J40" s="31">
        <v>2028</v>
      </c>
      <c r="K40" s="7">
        <f t="shared" si="3"/>
        <v>0.48311526270390953</v>
      </c>
      <c r="L40" s="7">
        <f t="shared" si="3"/>
        <v>0.20281102035411028</v>
      </c>
      <c r="M40" s="7">
        <f t="shared" si="3"/>
        <v>0.1514487206195517</v>
      </c>
      <c r="N40" s="7">
        <f t="shared" si="3"/>
        <v>7.3732351693194115E-2</v>
      </c>
      <c r="O40" s="7">
        <f t="shared" si="3"/>
        <v>6.1828218174214043E-2</v>
      </c>
      <c r="P40" s="7">
        <f t="shared" si="3"/>
        <v>2.7064426455020295E-2</v>
      </c>
      <c r="Q40">
        <f t="shared" si="4"/>
        <v>1</v>
      </c>
      <c r="S40" s="31">
        <v>2028</v>
      </c>
      <c r="T40" s="7">
        <v>0.6716530374527715</v>
      </c>
      <c r="U40" s="7">
        <v>1.106104444579473</v>
      </c>
      <c r="V40" s="7">
        <v>2.2797731116160969</v>
      </c>
      <c r="W40" s="7">
        <v>1.2425715842662459</v>
      </c>
      <c r="X40" s="7">
        <v>1.1956143793039746</v>
      </c>
      <c r="Y40" s="7">
        <v>2.472418501184352</v>
      </c>
      <c r="Z40" s="7">
        <v>1.1265397461576234</v>
      </c>
    </row>
    <row r="41" spans="1:26" x14ac:dyDescent="0.3">
      <c r="A41" s="31">
        <v>2029</v>
      </c>
      <c r="B41" s="12">
        <v>13115.09</v>
      </c>
      <c r="C41" s="12">
        <v>5447.2650000000003</v>
      </c>
      <c r="D41" s="12">
        <v>4171.3387499999999</v>
      </c>
      <c r="E41" s="12">
        <v>1945.232</v>
      </c>
      <c r="F41" s="12">
        <v>1696.97</v>
      </c>
      <c r="G41" s="12">
        <v>773.09379999999999</v>
      </c>
      <c r="H41" s="12">
        <v>27148.989549999998</v>
      </c>
      <c r="J41" s="31">
        <v>2029</v>
      </c>
      <c r="K41" s="7">
        <f t="shared" si="3"/>
        <v>0.48307838403510678</v>
      </c>
      <c r="L41" s="7">
        <f t="shared" si="3"/>
        <v>0.20064337900929358</v>
      </c>
      <c r="M41" s="7">
        <f t="shared" si="3"/>
        <v>0.15364618791125506</v>
      </c>
      <c r="N41" s="7">
        <f t="shared" si="3"/>
        <v>7.1650254106786826E-2</v>
      </c>
      <c r="O41" s="7">
        <f t="shared" si="3"/>
        <v>6.2505825377946717E-2</v>
      </c>
      <c r="P41" s="7">
        <f t="shared" si="3"/>
        <v>2.8475969559611108E-2</v>
      </c>
      <c r="Q41">
        <f t="shared" si="4"/>
        <v>1</v>
      </c>
      <c r="S41" s="31">
        <v>2029</v>
      </c>
      <c r="T41" s="7">
        <v>0.67195671075111796</v>
      </c>
      <c r="U41" s="7">
        <v>1.1031930084870141</v>
      </c>
      <c r="V41" s="7">
        <v>2.3208042803626601</v>
      </c>
      <c r="W41" s="7">
        <v>1.2384063875918372</v>
      </c>
      <c r="X41" s="7">
        <v>1.1956143793039746</v>
      </c>
      <c r="Y41" s="7">
        <v>2.4776676864151099</v>
      </c>
      <c r="Z41" s="7">
        <v>1.1365578510470531</v>
      </c>
    </row>
    <row r="42" spans="1:26" x14ac:dyDescent="0.3">
      <c r="A42" s="31">
        <v>2030</v>
      </c>
      <c r="B42" s="12">
        <v>13217.828</v>
      </c>
      <c r="C42" s="12">
        <v>5439.9769999999999</v>
      </c>
      <c r="D42" s="12">
        <v>4202.7974000000004</v>
      </c>
      <c r="E42" s="12">
        <v>1923.1659999999999</v>
      </c>
      <c r="F42" s="12">
        <v>1732.04</v>
      </c>
      <c r="G42" s="12">
        <v>818.56259999999997</v>
      </c>
      <c r="H42" s="12">
        <v>27334.371000000003</v>
      </c>
      <c r="J42" s="31">
        <v>2030</v>
      </c>
      <c r="K42" s="7">
        <f t="shared" si="3"/>
        <v>0.48356071555478625</v>
      </c>
      <c r="L42" s="7">
        <f t="shared" si="3"/>
        <v>0.19901599345380946</v>
      </c>
      <c r="M42" s="7">
        <f t="shared" si="3"/>
        <v>0.15375504342133939</v>
      </c>
      <c r="N42" s="7">
        <f t="shared" si="3"/>
        <v>7.0357060713048772E-2</v>
      </c>
      <c r="O42" s="7">
        <f t="shared" si="3"/>
        <v>6.3364911524761258E-2</v>
      </c>
      <c r="P42" s="7">
        <f t="shared" si="3"/>
        <v>2.994627533225476E-2</v>
      </c>
      <c r="Q42">
        <f t="shared" si="4"/>
        <v>1</v>
      </c>
      <c r="S42" s="31">
        <v>2030</v>
      </c>
      <c r="T42" s="7">
        <v>0.6718256736727316</v>
      </c>
      <c r="U42" s="7">
        <v>1.1006301813783823</v>
      </c>
      <c r="V42" s="7">
        <v>2.0210092087322411</v>
      </c>
      <c r="W42" s="7">
        <v>1.2379001846626103</v>
      </c>
      <c r="X42" s="7">
        <v>1.1956143793039746</v>
      </c>
      <c r="Y42" s="7">
        <v>2.4712995403562372</v>
      </c>
      <c r="Z42" s="7">
        <v>1.091513105380393</v>
      </c>
    </row>
    <row r="43" spans="1:26" x14ac:dyDescent="0.3">
      <c r="A43" s="31">
        <v>2031</v>
      </c>
      <c r="B43" s="12">
        <v>13339.504300000001</v>
      </c>
      <c r="C43" s="12">
        <v>5415.14</v>
      </c>
      <c r="D43" s="12">
        <v>4184.4058999999997</v>
      </c>
      <c r="E43" s="12">
        <v>1882.6389999999999</v>
      </c>
      <c r="F43" s="12">
        <v>1766.69</v>
      </c>
      <c r="G43" s="12">
        <v>861.06299999999999</v>
      </c>
      <c r="H43" s="12">
        <v>27449.442199999994</v>
      </c>
      <c r="J43" s="31">
        <v>2031</v>
      </c>
      <c r="K43" s="7">
        <f t="shared" si="3"/>
        <v>0.48596631592025585</v>
      </c>
      <c r="L43" s="7">
        <f t="shared" si="3"/>
        <v>0.19727686852594772</v>
      </c>
      <c r="M43" s="7">
        <f t="shared" si="3"/>
        <v>0.15244047108541975</v>
      </c>
      <c r="N43" s="7">
        <f t="shared" si="3"/>
        <v>6.8585692426201661E-2</v>
      </c>
      <c r="O43" s="7">
        <f t="shared" si="3"/>
        <v>6.4361599304192801E-2</v>
      </c>
      <c r="P43" s="7">
        <f t="shared" si="3"/>
        <v>3.136905273798242E-2</v>
      </c>
      <c r="Q43">
        <f t="shared" si="4"/>
        <v>1.0000000000000002</v>
      </c>
      <c r="S43" s="31">
        <v>2031</v>
      </c>
      <c r="T43" s="7">
        <v>0.67117460900049297</v>
      </c>
      <c r="U43" s="7">
        <v>1.0986393045384308</v>
      </c>
      <c r="V43" s="7">
        <v>1.7222041094438294</v>
      </c>
      <c r="W43" s="7">
        <v>1.2361747180539144</v>
      </c>
      <c r="X43" s="7">
        <v>1.1956143793039746</v>
      </c>
      <c r="Y43" s="7">
        <v>2.4706862160466567</v>
      </c>
      <c r="Z43" s="7">
        <v>1.0446766182736773</v>
      </c>
    </row>
    <row r="44" spans="1:26" x14ac:dyDescent="0.3">
      <c r="A44" s="31">
        <v>2032</v>
      </c>
      <c r="B44" s="12">
        <v>13470.027</v>
      </c>
      <c r="C44" s="12">
        <v>5396.3554999999997</v>
      </c>
      <c r="D44" s="12">
        <v>4068.7954999999997</v>
      </c>
      <c r="E44" s="12">
        <v>1855.529</v>
      </c>
      <c r="F44" s="12">
        <v>1797.96</v>
      </c>
      <c r="G44" s="12">
        <v>872.9375</v>
      </c>
      <c r="H44" s="12">
        <v>27461.604499999998</v>
      </c>
      <c r="J44" s="31">
        <v>2032</v>
      </c>
      <c r="K44" s="7">
        <f t="shared" si="3"/>
        <v>0.4905040053286035</v>
      </c>
      <c r="L44" s="7">
        <f t="shared" si="3"/>
        <v>0.1965054700281624</v>
      </c>
      <c r="M44" s="7">
        <f t="shared" si="3"/>
        <v>0.1481630652717324</v>
      </c>
      <c r="N44" s="7">
        <f t="shared" si="3"/>
        <v>6.7568120427923289E-2</v>
      </c>
      <c r="O44" s="7">
        <f t="shared" si="3"/>
        <v>6.5471775329078108E-2</v>
      </c>
      <c r="P44" s="7">
        <f t="shared" si="3"/>
        <v>3.1787563614500386E-2</v>
      </c>
      <c r="Q44">
        <f t="shared" si="4"/>
        <v>1</v>
      </c>
      <c r="S44" s="31">
        <v>2032</v>
      </c>
      <c r="T44" s="7">
        <v>0.67054060104380075</v>
      </c>
      <c r="U44" s="7">
        <v>1.0977061645161765</v>
      </c>
      <c r="V44" s="7">
        <v>1.7334666047618754</v>
      </c>
      <c r="W44" s="7">
        <v>1.2336387783811269</v>
      </c>
      <c r="X44" s="7">
        <v>1.1956143793039746</v>
      </c>
      <c r="Y44" s="7">
        <v>2.4635982731086608</v>
      </c>
      <c r="Z44" s="7">
        <v>1.0413892784574303</v>
      </c>
    </row>
    <row r="45" spans="1:26" x14ac:dyDescent="0.3">
      <c r="A45" s="31">
        <v>2033</v>
      </c>
      <c r="B45" s="12">
        <v>13545.621999999999</v>
      </c>
      <c r="C45" s="12">
        <v>5370.848</v>
      </c>
      <c r="D45" s="12">
        <v>3878.7979</v>
      </c>
      <c r="E45" s="12">
        <v>1828.1699999999998</v>
      </c>
      <c r="F45" s="12">
        <v>1814.43</v>
      </c>
      <c r="G45" s="12">
        <v>863.40629999999999</v>
      </c>
      <c r="H45" s="12">
        <v>27301.2742</v>
      </c>
      <c r="J45" s="31">
        <v>2033</v>
      </c>
      <c r="K45" s="7">
        <f t="shared" si="3"/>
        <v>0.49615347257308595</v>
      </c>
      <c r="L45" s="7">
        <f t="shared" si="3"/>
        <v>0.19672517702488773</v>
      </c>
      <c r="M45" s="7">
        <f t="shared" si="3"/>
        <v>0.14207387800236812</v>
      </c>
      <c r="N45" s="7">
        <f t="shared" si="3"/>
        <v>6.6962808644293964E-2</v>
      </c>
      <c r="O45" s="7">
        <f t="shared" si="3"/>
        <v>6.6459535430767547E-2</v>
      </c>
      <c r="P45" s="7">
        <f t="shared" si="3"/>
        <v>3.1625128324596657E-2</v>
      </c>
      <c r="Q45">
        <f t="shared" si="4"/>
        <v>1</v>
      </c>
      <c r="S45" s="31">
        <v>2033</v>
      </c>
      <c r="T45" s="7">
        <v>0.669558274942333</v>
      </c>
      <c r="U45" s="7">
        <v>1.0947285280200421</v>
      </c>
      <c r="V45" s="7">
        <v>1.7477851522364256</v>
      </c>
      <c r="W45" s="7">
        <v>1.2312671028969866</v>
      </c>
      <c r="X45" s="7">
        <v>1.1956143793039746</v>
      </c>
      <c r="Y45" s="7">
        <v>2.4582422081696942</v>
      </c>
      <c r="Z45" s="7">
        <v>1.0355302460553086</v>
      </c>
    </row>
    <row r="46" spans="1:26" x14ac:dyDescent="0.3">
      <c r="A46" s="31">
        <v>2034</v>
      </c>
      <c r="B46" s="12">
        <v>13608.906499999999</v>
      </c>
      <c r="C46" s="12">
        <v>5345.9764999999998</v>
      </c>
      <c r="D46" s="12">
        <v>3689.5277300000002</v>
      </c>
      <c r="E46" s="12">
        <v>1784.2479999999998</v>
      </c>
      <c r="F46" s="12">
        <v>1828.54</v>
      </c>
      <c r="G46" s="12">
        <v>852.78129999999999</v>
      </c>
      <c r="H46" s="12">
        <v>27109.980029999999</v>
      </c>
      <c r="J46" s="31">
        <v>2034</v>
      </c>
      <c r="K46" s="7">
        <f t="shared" si="3"/>
        <v>0.50198880578076177</v>
      </c>
      <c r="L46" s="7">
        <f t="shared" si="3"/>
        <v>0.19719588483960976</v>
      </c>
      <c r="M46" s="7">
        <f t="shared" si="3"/>
        <v>0.13609481548555757</v>
      </c>
      <c r="N46" s="7">
        <f t="shared" si="3"/>
        <v>6.5815172051972917E-2</v>
      </c>
      <c r="O46" s="7">
        <f t="shared" si="3"/>
        <v>6.7448961525479953E-2</v>
      </c>
      <c r="P46" s="7">
        <f t="shared" si="3"/>
        <v>3.1456360316618061E-2</v>
      </c>
      <c r="Q46">
        <f t="shared" si="4"/>
        <v>1.0000000000000002</v>
      </c>
      <c r="S46" s="31">
        <v>2034</v>
      </c>
      <c r="T46" s="7">
        <v>0.6686147961439135</v>
      </c>
      <c r="U46" s="7">
        <v>1.0886066988441785</v>
      </c>
      <c r="V46" s="7">
        <v>1.7561227236810641</v>
      </c>
      <c r="W46" s="7">
        <v>1.2265049753251918</v>
      </c>
      <c r="X46" s="7">
        <v>1.1956143793039746</v>
      </c>
      <c r="Y46" s="7">
        <v>2.4492878914984453</v>
      </c>
      <c r="Z46" s="7">
        <v>1.0277163689906217</v>
      </c>
    </row>
    <row r="47" spans="1:26" x14ac:dyDescent="0.3">
      <c r="A47" s="31">
        <v>2035</v>
      </c>
      <c r="B47" s="12">
        <v>13667.820454000001</v>
      </c>
      <c r="C47" s="12">
        <v>5303.3685000000005</v>
      </c>
      <c r="D47" s="12">
        <v>3446.3662890000005</v>
      </c>
      <c r="E47" s="12">
        <v>1764.953</v>
      </c>
      <c r="F47" s="12">
        <v>1840.15</v>
      </c>
      <c r="G47" s="12">
        <v>851.12211000000002</v>
      </c>
      <c r="H47" s="12">
        <v>26873.780353000006</v>
      </c>
      <c r="J47" s="31">
        <v>2035</v>
      </c>
      <c r="K47" s="7">
        <f t="shared" si="3"/>
        <v>0.50859314448754944</v>
      </c>
      <c r="L47" s="7">
        <f t="shared" si="3"/>
        <v>0.19734359774984053</v>
      </c>
      <c r="M47" s="7">
        <f t="shared" si="3"/>
        <v>0.12824270510997429</v>
      </c>
      <c r="N47" s="7">
        <f t="shared" si="3"/>
        <v>6.5675650273854108E-2</v>
      </c>
      <c r="O47" s="7">
        <f t="shared" si="3"/>
        <v>6.8473805167294899E-2</v>
      </c>
      <c r="P47" s="7">
        <f t="shared" si="3"/>
        <v>3.1671097211486532E-2</v>
      </c>
      <c r="Q47">
        <f t="shared" si="4"/>
        <v>0.99999999999999989</v>
      </c>
      <c r="S47" s="31">
        <v>2035</v>
      </c>
      <c r="T47" s="7">
        <v>0.66779541834138822</v>
      </c>
      <c r="U47" s="7">
        <v>1.0797189241156104</v>
      </c>
      <c r="V47" s="7">
        <v>1.7701271402049941</v>
      </c>
      <c r="W47" s="7">
        <v>1.2281288940717228</v>
      </c>
      <c r="X47" s="7">
        <v>1.1956143793039746</v>
      </c>
      <c r="Y47" s="7">
        <v>2.4303808667801308</v>
      </c>
      <c r="Z47" s="7">
        <v>1.0192169400753348</v>
      </c>
    </row>
    <row r="48" spans="1:26" x14ac:dyDescent="0.3">
      <c r="A48" s="31">
        <v>2036</v>
      </c>
      <c r="B48" s="12">
        <v>13726.82575</v>
      </c>
      <c r="C48" s="12">
        <v>5260.7484999999997</v>
      </c>
      <c r="D48" s="12">
        <v>3193.765234</v>
      </c>
      <c r="E48" s="12">
        <v>1726.634</v>
      </c>
      <c r="F48" s="12">
        <v>1841.02</v>
      </c>
      <c r="G48" s="12">
        <v>878.00085000000001</v>
      </c>
      <c r="H48" s="12">
        <v>26626.994333999995</v>
      </c>
      <c r="J48" s="31">
        <v>2036</v>
      </c>
      <c r="K48" s="7">
        <f t="shared" si="3"/>
        <v>0.51552291549753415</v>
      </c>
      <c r="L48" s="7">
        <f t="shared" si="3"/>
        <v>0.19757199907773867</v>
      </c>
      <c r="M48" s="7">
        <f t="shared" si="3"/>
        <v>0.11994463941136167</v>
      </c>
      <c r="N48" s="7">
        <f t="shared" si="3"/>
        <v>6.4845246081539964E-2</v>
      </c>
      <c r="O48" s="7">
        <f t="shared" si="3"/>
        <v>6.914111209499911E-2</v>
      </c>
      <c r="P48" s="7">
        <f t="shared" si="3"/>
        <v>3.29740878368266E-2</v>
      </c>
      <c r="Q48">
        <f t="shared" si="4"/>
        <v>1.0000000000000002</v>
      </c>
      <c r="S48" s="31">
        <v>2036</v>
      </c>
      <c r="T48" s="7">
        <v>0.66708089930398251</v>
      </c>
      <c r="U48" s="7">
        <v>1.0712048289915799</v>
      </c>
      <c r="V48" s="7">
        <v>1.6903822859471593</v>
      </c>
      <c r="W48" s="7">
        <v>0.66550754766354281</v>
      </c>
      <c r="X48" s="7">
        <v>1.1956143793039746</v>
      </c>
      <c r="Y48" s="7">
        <v>2.4137156724288151</v>
      </c>
      <c r="Z48" s="7">
        <v>0.96369904443779131</v>
      </c>
    </row>
    <row r="49" spans="1:26" x14ac:dyDescent="0.3">
      <c r="A49" s="31">
        <v>2037</v>
      </c>
      <c r="B49" s="12">
        <v>13774.447750000001</v>
      </c>
      <c r="C49" s="12">
        <v>5216.2359999999999</v>
      </c>
      <c r="D49" s="12">
        <v>2933.3552</v>
      </c>
      <c r="E49" s="12">
        <v>1702.471</v>
      </c>
      <c r="F49" s="12">
        <v>1850.82</v>
      </c>
      <c r="G49" s="12">
        <v>925.62575000000004</v>
      </c>
      <c r="H49" s="12">
        <v>26402.955700000002</v>
      </c>
      <c r="J49" s="31">
        <v>2037</v>
      </c>
      <c r="K49" s="7">
        <f t="shared" si="3"/>
        <v>0.52170097569795948</v>
      </c>
      <c r="L49" s="7">
        <f t="shared" si="3"/>
        <v>0.19756257819271345</v>
      </c>
      <c r="M49" s="7">
        <f t="shared" si="3"/>
        <v>0.1110995008789868</v>
      </c>
      <c r="N49" s="7">
        <f t="shared" si="3"/>
        <v>6.4480318769765607E-2</v>
      </c>
      <c r="O49" s="7">
        <f t="shared" si="3"/>
        <v>7.0098970017966583E-2</v>
      </c>
      <c r="P49" s="7">
        <f t="shared" si="3"/>
        <v>3.5057656442608054E-2</v>
      </c>
      <c r="Q49">
        <f t="shared" si="4"/>
        <v>0.99999999999999989</v>
      </c>
      <c r="S49" s="31">
        <v>2037</v>
      </c>
      <c r="T49" s="7">
        <v>0.66375879863479881</v>
      </c>
      <c r="U49" s="7">
        <v>1.0630869969966861</v>
      </c>
      <c r="V49" s="7">
        <v>1.7110568406286362</v>
      </c>
      <c r="W49" s="7">
        <v>0.67654963627064524</v>
      </c>
      <c r="X49" s="7">
        <v>1.1956143793039746</v>
      </c>
      <c r="Y49" s="7">
        <v>2.3965585489779144</v>
      </c>
      <c r="Z49" s="7">
        <v>0.95786058080795444</v>
      </c>
    </row>
    <row r="50" spans="1:26" x14ac:dyDescent="0.3">
      <c r="A50" s="31">
        <v>2038</v>
      </c>
      <c r="B50" s="12">
        <v>13786.3542456</v>
      </c>
      <c r="C50" s="12">
        <v>5176.0725000000002</v>
      </c>
      <c r="D50" s="12">
        <v>2633.51008</v>
      </c>
      <c r="E50" s="12">
        <v>1697.8510000000001</v>
      </c>
      <c r="F50" s="12">
        <v>1859.62</v>
      </c>
      <c r="G50" s="12">
        <v>973.40705000000003</v>
      </c>
      <c r="H50" s="12">
        <v>26126.814875600001</v>
      </c>
      <c r="J50" s="31">
        <v>2038</v>
      </c>
      <c r="K50" s="7">
        <f t="shared" si="3"/>
        <v>0.52767068283073282</v>
      </c>
      <c r="L50" s="7">
        <f t="shared" si="3"/>
        <v>0.19811341430807042</v>
      </c>
      <c r="M50" s="7">
        <f t="shared" si="3"/>
        <v>0.1007972113148569</v>
      </c>
      <c r="N50" s="7">
        <f t="shared" si="3"/>
        <v>6.4984997523966609E-2</v>
      </c>
      <c r="O50" s="7">
        <f t="shared" si="3"/>
        <v>7.117668222683779E-2</v>
      </c>
      <c r="P50" s="7">
        <f t="shared" si="3"/>
        <v>3.7257011795535443E-2</v>
      </c>
      <c r="Q50">
        <f t="shared" si="4"/>
        <v>0.99999999999999989</v>
      </c>
      <c r="S50" s="31">
        <v>2038</v>
      </c>
      <c r="T50" s="7">
        <v>0.66316210542574938</v>
      </c>
      <c r="U50" s="7">
        <v>0.74604741628643367</v>
      </c>
      <c r="V50" s="7">
        <v>1.6394328185985843</v>
      </c>
      <c r="W50" s="7">
        <v>0.69550439160011035</v>
      </c>
      <c r="X50" s="7">
        <v>1.1956143793039746</v>
      </c>
      <c r="Y50" s="7">
        <v>2.3766070328850817</v>
      </c>
      <c r="Z50" s="7">
        <v>0.88182595029163424</v>
      </c>
    </row>
    <row r="51" spans="1:26" x14ac:dyDescent="0.3">
      <c r="A51" s="31">
        <v>2039</v>
      </c>
      <c r="B51" s="12">
        <v>13772.304</v>
      </c>
      <c r="C51" s="12">
        <v>5128.1050000000005</v>
      </c>
      <c r="D51" s="12">
        <v>2360.1129599999999</v>
      </c>
      <c r="E51" s="12">
        <v>1691.761</v>
      </c>
      <c r="F51" s="12">
        <v>1857.12</v>
      </c>
      <c r="G51" s="12">
        <v>1011.5984381</v>
      </c>
      <c r="H51" s="12">
        <v>25821.001398099997</v>
      </c>
      <c r="J51" s="31">
        <v>2039</v>
      </c>
      <c r="K51" s="7">
        <f t="shared" si="3"/>
        <v>0.5333760603495965</v>
      </c>
      <c r="L51" s="7">
        <f t="shared" si="3"/>
        <v>0.19860209605880524</v>
      </c>
      <c r="M51" s="7">
        <f t="shared" si="3"/>
        <v>9.1402843894879515E-2</v>
      </c>
      <c r="N51" s="7">
        <f t="shared" si="3"/>
        <v>6.5518798977505413E-2</v>
      </c>
      <c r="O51" s="7">
        <f t="shared" si="3"/>
        <v>7.1922849597020416E-2</v>
      </c>
      <c r="P51" s="7">
        <f t="shared" si="3"/>
        <v>3.9177351122192998E-2</v>
      </c>
      <c r="Q51">
        <f t="shared" si="4"/>
        <v>1.0000000000000002</v>
      </c>
      <c r="S51" s="31">
        <v>2039</v>
      </c>
      <c r="T51" s="7">
        <v>0.65212951541459396</v>
      </c>
      <c r="U51" s="7">
        <v>0.7510880056870437</v>
      </c>
      <c r="V51" s="7">
        <v>1.6578429798832302</v>
      </c>
      <c r="W51" s="7">
        <v>0.70014201918979335</v>
      </c>
      <c r="X51" s="7">
        <v>1.1956143793039746</v>
      </c>
      <c r="Y51" s="7">
        <v>2.3645123646339306</v>
      </c>
      <c r="Z51" s="7">
        <v>0.87302927564783694</v>
      </c>
    </row>
    <row r="52" spans="1:26" x14ac:dyDescent="0.3">
      <c r="A52" s="31">
        <v>2040</v>
      </c>
      <c r="B52" s="12">
        <v>13725.3243</v>
      </c>
      <c r="C52" s="12">
        <v>5072.9517999999998</v>
      </c>
      <c r="D52" s="12">
        <v>2089.4150499999996</v>
      </c>
      <c r="E52" s="12">
        <v>1691.3109999999999</v>
      </c>
      <c r="F52" s="12">
        <v>1861.85</v>
      </c>
      <c r="G52" s="12">
        <v>1021.2501</v>
      </c>
      <c r="H52" s="12">
        <v>25462.10225</v>
      </c>
      <c r="J52" s="31">
        <v>2040</v>
      </c>
      <c r="K52" s="7">
        <f t="shared" si="3"/>
        <v>0.5390491391966663</v>
      </c>
      <c r="L52" s="7">
        <f t="shared" si="3"/>
        <v>0.19923538717232195</v>
      </c>
      <c r="M52" s="7">
        <f t="shared" si="3"/>
        <v>8.2059801248343486E-2</v>
      </c>
      <c r="N52" s="7">
        <f t="shared" si="3"/>
        <v>6.6424640958308925E-2</v>
      </c>
      <c r="O52" s="7">
        <f t="shared" si="3"/>
        <v>7.3122398995943069E-2</v>
      </c>
      <c r="P52" s="7">
        <f t="shared" si="3"/>
        <v>4.0108632428416238E-2</v>
      </c>
      <c r="Q52">
        <f t="shared" si="4"/>
        <v>0.99999999999999989</v>
      </c>
      <c r="S52" s="31">
        <v>2040</v>
      </c>
      <c r="T52" s="7">
        <v>0.65088893834134087</v>
      </c>
      <c r="U52" s="7">
        <v>0.75751442874196384</v>
      </c>
      <c r="V52" s="7">
        <v>1.6733542194212601</v>
      </c>
      <c r="W52" s="7">
        <v>0.70340049821822848</v>
      </c>
      <c r="X52" s="7">
        <v>1.1956143793039746</v>
      </c>
      <c r="Y52" s="7">
        <v>2.3458570154310006</v>
      </c>
      <c r="Z52" s="7">
        <v>0.86733835108267987</v>
      </c>
    </row>
    <row r="53" spans="1:26" x14ac:dyDescent="0.3">
      <c r="A53" s="31">
        <v>2041</v>
      </c>
      <c r="B53" s="12">
        <v>13647.206499999998</v>
      </c>
      <c r="C53" s="12">
        <v>5035.0035000000007</v>
      </c>
      <c r="D53" s="12">
        <v>1884.5445500000001</v>
      </c>
      <c r="E53" s="12">
        <v>1694.4839999999999</v>
      </c>
      <c r="F53" s="12">
        <v>1855.11</v>
      </c>
      <c r="G53" s="12">
        <v>1026.5626</v>
      </c>
      <c r="H53" s="12">
        <v>25142.91115</v>
      </c>
      <c r="J53" s="31">
        <v>2041</v>
      </c>
      <c r="K53" s="7">
        <f t="shared" si="3"/>
        <v>0.54278545624976282</v>
      </c>
      <c r="L53" s="7">
        <f t="shared" si="3"/>
        <v>0.20025539087187208</v>
      </c>
      <c r="M53" s="7">
        <f t="shared" si="3"/>
        <v>7.4953315419881289E-2</v>
      </c>
      <c r="N53" s="7">
        <f t="shared" si="3"/>
        <v>6.7394105236696103E-2</v>
      </c>
      <c r="O53" s="7">
        <f t="shared" si="3"/>
        <v>7.3782625604990854E-2</v>
      </c>
      <c r="P53" s="7">
        <f t="shared" si="3"/>
        <v>4.082910661679684E-2</v>
      </c>
      <c r="Q53">
        <f t="shared" si="4"/>
        <v>0.99999999999999989</v>
      </c>
      <c r="S53" s="31">
        <v>2041</v>
      </c>
      <c r="T53" s="7">
        <v>0.64956163609686957</v>
      </c>
      <c r="U53" s="7">
        <v>0.76499343174714673</v>
      </c>
      <c r="V53" s="7">
        <v>1.6654109886464803</v>
      </c>
      <c r="W53" s="7">
        <v>0.7135297183484105</v>
      </c>
      <c r="X53" s="7">
        <v>1.1956143793039746</v>
      </c>
      <c r="Y53" s="7">
        <v>2.1442137324054693</v>
      </c>
      <c r="Z53" s="7">
        <v>0.85444433896947181</v>
      </c>
    </row>
    <row r="54" spans="1:26" x14ac:dyDescent="0.3">
      <c r="A54" s="31">
        <v>2042</v>
      </c>
      <c r="B54" s="12">
        <v>13575.671999999999</v>
      </c>
      <c r="C54" s="12">
        <v>5025.435300000001</v>
      </c>
      <c r="D54" s="12">
        <v>1732.969505</v>
      </c>
      <c r="E54" s="12">
        <v>1701.721</v>
      </c>
      <c r="F54" s="12">
        <v>1845.2</v>
      </c>
      <c r="G54" s="12">
        <v>1033.75</v>
      </c>
      <c r="H54" s="12">
        <v>24914.747805000003</v>
      </c>
      <c r="J54" s="31">
        <v>2042</v>
      </c>
      <c r="K54" s="7">
        <f t="shared" si="3"/>
        <v>0.54488498564194066</v>
      </c>
      <c r="L54" s="7">
        <f t="shared" si="3"/>
        <v>0.2017052445937853</v>
      </c>
      <c r="M54" s="7">
        <f t="shared" si="3"/>
        <v>6.9555972172121283E-2</v>
      </c>
      <c r="N54" s="7">
        <f t="shared" si="3"/>
        <v>6.8301754981380594E-2</v>
      </c>
      <c r="O54" s="7">
        <f t="shared" si="3"/>
        <v>7.4060552988206324E-2</v>
      </c>
      <c r="P54" s="7">
        <f t="shared" si="3"/>
        <v>4.1491489622565735E-2</v>
      </c>
      <c r="Q54">
        <f t="shared" si="4"/>
        <v>0.99999999999999989</v>
      </c>
      <c r="S54" s="31">
        <v>2042</v>
      </c>
      <c r="T54" s="7">
        <v>0.64831972788580183</v>
      </c>
      <c r="U54" s="7">
        <v>0.77208504298560554</v>
      </c>
      <c r="V54" s="7">
        <v>1.6223310515052214</v>
      </c>
      <c r="W54" s="7">
        <v>0.71926124529481705</v>
      </c>
      <c r="X54" s="7">
        <v>1.1956143793039746</v>
      </c>
      <c r="Y54" s="7">
        <v>2.1243218870221248</v>
      </c>
      <c r="Z54" s="7">
        <v>0.84765204850152276</v>
      </c>
    </row>
    <row r="55" spans="1:26" x14ac:dyDescent="0.3">
      <c r="A55" s="31">
        <v>2043</v>
      </c>
      <c r="B55" s="12">
        <v>13525.000000000002</v>
      </c>
      <c r="C55" s="12">
        <v>5015.2213000000002</v>
      </c>
      <c r="D55" s="12">
        <v>1606.2953999999997</v>
      </c>
      <c r="E55" s="12">
        <v>1708.6420000000001</v>
      </c>
      <c r="F55" s="12">
        <v>1830.57</v>
      </c>
      <c r="G55" s="12">
        <v>1041.5625</v>
      </c>
      <c r="H55" s="12">
        <v>24727.2912</v>
      </c>
      <c r="J55" s="31">
        <v>2043</v>
      </c>
      <c r="K55" s="7">
        <f t="shared" si="3"/>
        <v>0.54696650314855366</v>
      </c>
      <c r="L55" s="7">
        <f t="shared" si="3"/>
        <v>0.20282129811291261</v>
      </c>
      <c r="M55" s="7">
        <f t="shared" si="3"/>
        <v>6.4960427206033788E-2</v>
      </c>
      <c r="N55" s="7">
        <f t="shared" si="3"/>
        <v>6.9099441025711708E-2</v>
      </c>
      <c r="O55" s="7">
        <f t="shared" si="3"/>
        <v>7.4030349106739196E-2</v>
      </c>
      <c r="P55" s="7">
        <f t="shared" si="3"/>
        <v>4.2121981400049191E-2</v>
      </c>
      <c r="Q55">
        <f t="shared" si="4"/>
        <v>1.0000000000000002</v>
      </c>
      <c r="S55" s="31">
        <v>2043</v>
      </c>
      <c r="T55" s="7">
        <v>0.64801668777976851</v>
      </c>
      <c r="U55" s="7">
        <v>0.77872677272978175</v>
      </c>
      <c r="V55" s="7">
        <v>1.4653317134211385</v>
      </c>
      <c r="W55" s="7">
        <v>0.73959527911079981</v>
      </c>
      <c r="X55" s="7">
        <v>1.1956143793039746</v>
      </c>
      <c r="Y55" s="7">
        <v>2.1042860081171249</v>
      </c>
      <c r="Z55" s="7">
        <v>0.83582843708254351</v>
      </c>
    </row>
    <row r="56" spans="1:26" x14ac:dyDescent="0.3">
      <c r="A56" s="31">
        <v>2044</v>
      </c>
      <c r="B56" s="12">
        <v>13457.15473</v>
      </c>
      <c r="C56" s="12">
        <v>5000.3833000000004</v>
      </c>
      <c r="D56" s="12">
        <v>1527.5010000000002</v>
      </c>
      <c r="E56" s="12">
        <v>1729.127</v>
      </c>
      <c r="F56" s="12">
        <v>1799.46</v>
      </c>
      <c r="G56" s="12">
        <v>1050.4688000000001</v>
      </c>
      <c r="H56" s="12">
        <v>24564.094829999998</v>
      </c>
      <c r="J56" s="31">
        <v>2044</v>
      </c>
      <c r="K56" s="7">
        <f t="shared" si="3"/>
        <v>0.54783841306315295</v>
      </c>
      <c r="L56" s="7">
        <f t="shared" si="3"/>
        <v>0.20356472870691977</v>
      </c>
      <c r="M56" s="7">
        <f t="shared" si="3"/>
        <v>6.2184298284603243E-2</v>
      </c>
      <c r="N56" s="7">
        <f t="shared" si="3"/>
        <v>7.0392457445174264E-2</v>
      </c>
      <c r="O56" s="7">
        <f t="shared" si="3"/>
        <v>7.3255701561709047E-2</v>
      </c>
      <c r="P56" s="7">
        <f t="shared" si="3"/>
        <v>4.2764400938440777E-2</v>
      </c>
      <c r="Q56">
        <f t="shared" si="4"/>
        <v>1</v>
      </c>
      <c r="S56" s="31">
        <v>2044</v>
      </c>
      <c r="T56" s="7">
        <v>0.64176629568326216</v>
      </c>
      <c r="U56" s="7">
        <v>0.78510286920065497</v>
      </c>
      <c r="V56" s="7">
        <v>1.3984674286161234</v>
      </c>
      <c r="W56" s="7">
        <v>0.55949475693370143</v>
      </c>
      <c r="X56" s="7">
        <v>1.1956143793039746</v>
      </c>
      <c r="Y56" s="7">
        <v>2.0904880308197114</v>
      </c>
      <c r="Z56" s="7">
        <v>0.81473444661117878</v>
      </c>
    </row>
    <row r="57" spans="1:26" x14ac:dyDescent="0.3">
      <c r="A57" s="31">
        <v>2045</v>
      </c>
      <c r="B57" s="12">
        <v>13388.95852</v>
      </c>
      <c r="C57" s="12">
        <v>4981.6797500000002</v>
      </c>
      <c r="D57" s="12">
        <v>1442.0942500000001</v>
      </c>
      <c r="E57" s="12">
        <v>1762.0650000000001</v>
      </c>
      <c r="F57" s="12">
        <v>1786.11</v>
      </c>
      <c r="G57" s="12">
        <v>1055.1563000000001</v>
      </c>
      <c r="H57" s="12">
        <v>24416.063819999996</v>
      </c>
      <c r="J57" s="31">
        <v>2045</v>
      </c>
      <c r="K57" s="7">
        <f t="shared" si="3"/>
        <v>0.54836678912317827</v>
      </c>
      <c r="L57" s="7">
        <f t="shared" si="3"/>
        <v>0.20403287715521712</v>
      </c>
      <c r="M57" s="7">
        <f t="shared" si="3"/>
        <v>5.9063338817894703E-2</v>
      </c>
      <c r="N57" s="7">
        <f t="shared" si="3"/>
        <v>7.21682664736744E-2</v>
      </c>
      <c r="O57" s="7">
        <f t="shared" si="3"/>
        <v>7.3153068945410391E-2</v>
      </c>
      <c r="P57" s="7">
        <f t="shared" si="3"/>
        <v>4.3215659484625329E-2</v>
      </c>
      <c r="Q57">
        <f t="shared" si="4"/>
        <v>1.0000000000000002</v>
      </c>
      <c r="S57" s="31">
        <v>2045</v>
      </c>
      <c r="T57" s="7">
        <v>0.64184184900314789</v>
      </c>
      <c r="U57" s="7">
        <v>0.7906608018062149</v>
      </c>
      <c r="V57" s="7">
        <v>1.2442313514271823</v>
      </c>
      <c r="W57" s="7">
        <v>0.56506940647562764</v>
      </c>
      <c r="X57" s="7">
        <v>1.1956143793039746</v>
      </c>
      <c r="Y57" s="7">
        <v>2.0744755558270729</v>
      </c>
      <c r="Z57" s="7">
        <v>0.80466677984010715</v>
      </c>
    </row>
    <row r="58" spans="1:26" x14ac:dyDescent="0.3">
      <c r="A58" s="31">
        <v>2046</v>
      </c>
      <c r="B58" s="12">
        <v>13308.23</v>
      </c>
      <c r="C58" s="12">
        <v>4915.5040500000005</v>
      </c>
      <c r="D58" s="12">
        <v>1353.2825499999999</v>
      </c>
      <c r="E58" s="12">
        <v>1783.088</v>
      </c>
      <c r="F58" s="12">
        <v>1773.74</v>
      </c>
      <c r="G58" s="12">
        <v>1055.0005000000001</v>
      </c>
      <c r="H58" s="12">
        <v>24188.845099999999</v>
      </c>
      <c r="J58" s="31">
        <v>2046</v>
      </c>
      <c r="K58" s="7">
        <f t="shared" si="3"/>
        <v>0.55018046314249214</v>
      </c>
      <c r="L58" s="7">
        <f t="shared" si="3"/>
        <v>0.20321367265277171</v>
      </c>
      <c r="M58" s="7">
        <f t="shared" si="3"/>
        <v>5.5946554885334315E-2</v>
      </c>
      <c r="N58" s="7">
        <f t="shared" si="3"/>
        <v>7.3715301107947481E-2</v>
      </c>
      <c r="O58" s="7">
        <f t="shared" si="3"/>
        <v>7.3328841979313844E-2</v>
      </c>
      <c r="P58" s="7">
        <f t="shared" si="3"/>
        <v>4.3615166232140623E-2</v>
      </c>
      <c r="Q58">
        <f t="shared" si="4"/>
        <v>1</v>
      </c>
      <c r="S58" s="31">
        <v>2046</v>
      </c>
      <c r="T58" s="7">
        <v>0.64160373628253131</v>
      </c>
      <c r="U58" s="7">
        <v>0.79766660372272791</v>
      </c>
      <c r="V58" s="7">
        <v>1.1721010104281968</v>
      </c>
      <c r="W58" s="7">
        <v>0.57115423733426463</v>
      </c>
      <c r="X58" s="7">
        <v>1.1956143793039746</v>
      </c>
      <c r="Y58" s="7">
        <v>2.0525146903800691</v>
      </c>
      <c r="Z58" s="7">
        <v>0.79996620827510134</v>
      </c>
    </row>
    <row r="59" spans="1:26" x14ac:dyDescent="0.3">
      <c r="A59" s="31">
        <v>2047</v>
      </c>
      <c r="B59" s="12">
        <v>13158.866</v>
      </c>
      <c r="C59" s="12">
        <v>4849.8645500000002</v>
      </c>
      <c r="D59" s="12">
        <v>1262.4541300000001</v>
      </c>
      <c r="E59" s="12">
        <v>1804.65</v>
      </c>
      <c r="F59" s="12">
        <v>1772.37</v>
      </c>
      <c r="G59" s="12">
        <v>1020.001</v>
      </c>
      <c r="H59" s="12">
        <v>23868.205679999999</v>
      </c>
      <c r="J59" s="31">
        <v>2047</v>
      </c>
      <c r="K59" s="7">
        <f t="shared" si="3"/>
        <v>0.5513135832839865</v>
      </c>
      <c r="L59" s="7">
        <f t="shared" si="3"/>
        <v>0.20319351253386719</v>
      </c>
      <c r="M59" s="7">
        <f t="shared" si="3"/>
        <v>5.2892712042357432E-2</v>
      </c>
      <c r="N59" s="7">
        <f t="shared" si="3"/>
        <v>7.5608951263235483E-2</v>
      </c>
      <c r="O59" s="7">
        <f t="shared" si="3"/>
        <v>7.425652450637002E-2</v>
      </c>
      <c r="P59" s="7">
        <f t="shared" si="3"/>
        <v>4.2734716370183383E-2</v>
      </c>
      <c r="Q59">
        <f t="shared" si="4"/>
        <v>1</v>
      </c>
      <c r="S59" s="31">
        <v>2047</v>
      </c>
      <c r="T59" s="7">
        <v>0.64060558986619642</v>
      </c>
      <c r="U59" s="7">
        <v>0.80400666450296254</v>
      </c>
      <c r="V59" s="7">
        <v>1.1084906894927591</v>
      </c>
      <c r="W59" s="7">
        <v>0.57707494631473533</v>
      </c>
      <c r="X59" s="7">
        <v>1.1956143793039746</v>
      </c>
      <c r="Y59" s="7">
        <v>2.0250241360109658</v>
      </c>
      <c r="Z59" s="7">
        <v>0.79412761236615803</v>
      </c>
    </row>
    <row r="60" spans="1:26" x14ac:dyDescent="0.3">
      <c r="A60" s="31">
        <v>2048</v>
      </c>
      <c r="B60" s="12">
        <v>12969.909</v>
      </c>
      <c r="C60" s="12">
        <v>4788.1478129999996</v>
      </c>
      <c r="D60" s="12">
        <v>1182.40705</v>
      </c>
      <c r="E60" s="12">
        <v>1845.3440000000001</v>
      </c>
      <c r="F60" s="12">
        <v>1787.77</v>
      </c>
      <c r="G60" s="12">
        <v>950.15629999999999</v>
      </c>
      <c r="H60" s="12">
        <v>23523.734163000001</v>
      </c>
      <c r="J60" s="31">
        <v>2048</v>
      </c>
      <c r="K60" s="7">
        <f t="shared" si="3"/>
        <v>0.55135417319925772</v>
      </c>
      <c r="L60" s="7">
        <f t="shared" si="3"/>
        <v>0.20354539716450201</v>
      </c>
      <c r="M60" s="7">
        <f t="shared" si="3"/>
        <v>5.026442833467247E-2</v>
      </c>
      <c r="N60" s="7">
        <f t="shared" si="3"/>
        <v>7.8446048880390085E-2</v>
      </c>
      <c r="O60" s="7">
        <f t="shared" si="3"/>
        <v>7.5998563306838712E-2</v>
      </c>
      <c r="P60" s="7">
        <f t="shared" si="3"/>
        <v>4.0391389114338885E-2</v>
      </c>
      <c r="Q60">
        <f t="shared" si="4"/>
        <v>1</v>
      </c>
      <c r="S60" s="31">
        <v>2048</v>
      </c>
      <c r="T60" s="7">
        <v>0.63831629658667965</v>
      </c>
      <c r="U60" s="7">
        <v>0.80921705308591252</v>
      </c>
      <c r="V60" s="7">
        <v>1.046370411991614</v>
      </c>
      <c r="W60" s="7">
        <v>0.58162846461904683</v>
      </c>
      <c r="X60" s="7">
        <v>1.1956143793039746</v>
      </c>
      <c r="Y60" s="7">
        <v>1.985892654202472</v>
      </c>
      <c r="Z60" s="7">
        <v>0.78595036398892626</v>
      </c>
    </row>
    <row r="61" spans="1:26" x14ac:dyDescent="0.3">
      <c r="A61" s="31">
        <v>2049</v>
      </c>
      <c r="B61" s="12">
        <v>12718.835200000001</v>
      </c>
      <c r="C61" s="12">
        <v>4698.9255000000003</v>
      </c>
      <c r="D61" s="12">
        <v>1104.1726300000003</v>
      </c>
      <c r="E61" s="12">
        <v>1875.3530000000001</v>
      </c>
      <c r="F61" s="12">
        <v>1805.77</v>
      </c>
      <c r="G61" s="12">
        <v>875.9375</v>
      </c>
      <c r="H61" s="12">
        <v>23078.993830000003</v>
      </c>
      <c r="J61" s="31">
        <v>2049</v>
      </c>
      <c r="K61" s="7">
        <f t="shared" si="3"/>
        <v>0.55110007367249247</v>
      </c>
      <c r="L61" s="7">
        <f t="shared" si="3"/>
        <v>0.2036018352711696</v>
      </c>
      <c r="M61" s="7">
        <f t="shared" si="3"/>
        <v>4.7843187538128482E-2</v>
      </c>
      <c r="N61" s="7">
        <f t="shared" si="3"/>
        <v>8.1258005171883169E-2</v>
      </c>
      <c r="O61" s="7">
        <f t="shared" si="3"/>
        <v>7.8243012381792376E-2</v>
      </c>
      <c r="P61" s="7">
        <f t="shared" si="3"/>
        <v>3.7953885964533828E-2</v>
      </c>
      <c r="Q61">
        <f t="shared" si="4"/>
        <v>1</v>
      </c>
      <c r="S61" s="31">
        <v>2049</v>
      </c>
      <c r="T61" s="7">
        <v>0.63884884072367676</v>
      </c>
      <c r="U61" s="7">
        <v>0.81315215905828853</v>
      </c>
      <c r="V61" s="7">
        <v>0.98873004071225068</v>
      </c>
      <c r="W61" s="7">
        <v>0.58668958280137118</v>
      </c>
      <c r="X61" s="7">
        <v>1.1956143793039746</v>
      </c>
      <c r="Y61" s="7">
        <v>1.9461977268583528</v>
      </c>
      <c r="Z61" s="7">
        <v>0.78002037431667437</v>
      </c>
    </row>
    <row r="62" spans="1:26" x14ac:dyDescent="0.3">
      <c r="A62" s="31">
        <v>2050</v>
      </c>
      <c r="B62" s="12">
        <v>12452.5802</v>
      </c>
      <c r="C62" s="12">
        <v>4607.8720000000003</v>
      </c>
      <c r="D62" s="12">
        <v>1048.37555</v>
      </c>
      <c r="E62" s="12">
        <v>1912.7940000000001</v>
      </c>
      <c r="F62" s="12">
        <v>1826.08</v>
      </c>
      <c r="G62" s="12">
        <v>804.68799999999999</v>
      </c>
      <c r="H62" s="12">
        <v>22652.389749999998</v>
      </c>
      <c r="J62" s="31">
        <v>2050</v>
      </c>
      <c r="K62" s="7">
        <f t="shared" si="3"/>
        <v>0.5497247900743012</v>
      </c>
      <c r="L62" s="7">
        <f t="shared" si="3"/>
        <v>0.20341659537268031</v>
      </c>
      <c r="M62" s="7">
        <f t="shared" si="3"/>
        <v>4.6281013242763937E-2</v>
      </c>
      <c r="N62" s="7">
        <f t="shared" si="3"/>
        <v>8.4441157030683708E-2</v>
      </c>
      <c r="O62" s="7">
        <f t="shared" si="3"/>
        <v>8.0613128246215179E-2</v>
      </c>
      <c r="P62" s="7">
        <f t="shared" si="3"/>
        <v>3.5523316033355817E-2</v>
      </c>
      <c r="Q62">
        <f t="shared" si="4"/>
        <v>1</v>
      </c>
      <c r="S62" s="31">
        <v>2050</v>
      </c>
      <c r="T62" s="7">
        <v>0.63942959691022971</v>
      </c>
      <c r="U62" s="7">
        <v>0.78120994421154255</v>
      </c>
      <c r="V62" s="7">
        <v>0.93134809593225121</v>
      </c>
      <c r="W62" s="7">
        <v>0.59152508504396073</v>
      </c>
      <c r="X62" s="7">
        <v>1.1956143793039746</v>
      </c>
      <c r="Y62" s="7">
        <v>1.8955209633168573</v>
      </c>
      <c r="Z62" s="7">
        <v>0.76719156972641978</v>
      </c>
    </row>
    <row r="63" spans="1:26" x14ac:dyDescent="0.3">
      <c r="B63" s="12"/>
      <c r="C63" s="12"/>
      <c r="D63" s="12"/>
      <c r="E63" s="12"/>
      <c r="F63" s="12"/>
      <c r="G63" s="12"/>
      <c r="H63" s="12"/>
    </row>
    <row r="64" spans="1:26" x14ac:dyDescent="0.3">
      <c r="A64" s="127" t="s">
        <v>76</v>
      </c>
      <c r="B64" s="128">
        <f t="shared" ref="B64:H64" si="5">SUM(B22:B62)</f>
        <v>500446.47229559993</v>
      </c>
      <c r="C64" s="128">
        <f t="shared" si="5"/>
        <v>205178.76221800002</v>
      </c>
      <c r="D64" s="128">
        <f t="shared" si="5"/>
        <v>109550.74381800002</v>
      </c>
      <c r="E64" s="128">
        <f t="shared" si="5"/>
        <v>74314.381999999983</v>
      </c>
      <c r="F64" s="128">
        <f t="shared" si="5"/>
        <v>63149.757999999994</v>
      </c>
      <c r="G64" s="128">
        <f t="shared" si="5"/>
        <v>30820.407765699998</v>
      </c>
      <c r="H64" s="128">
        <f t="shared" si="5"/>
        <v>983460.52609730023</v>
      </c>
    </row>
  </sheetData>
  <mergeCells count="3">
    <mergeCell ref="B4:H4"/>
    <mergeCell ref="J4:Q4"/>
    <mergeCell ref="S4:Z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78B0-31B4-4C35-B662-6C3D7DF85224}">
  <dimension ref="A1:AJ76"/>
  <sheetViews>
    <sheetView workbookViewId="0">
      <selection sqref="A1:XFD1048576"/>
    </sheetView>
  </sheetViews>
  <sheetFormatPr defaultColWidth="8.88671875" defaultRowHeight="14.4" x14ac:dyDescent="0.3"/>
  <cols>
    <col min="1" max="1" width="17.33203125" customWidth="1"/>
    <col min="2" max="2" width="9.44140625" bestFit="1" customWidth="1"/>
    <col min="8" max="8" width="11.44140625" customWidth="1"/>
    <col min="11" max="11" width="10" bestFit="1" customWidth="1"/>
    <col min="12" max="15" width="10.44140625" bestFit="1" customWidth="1"/>
    <col min="16" max="16" width="11" bestFit="1" customWidth="1"/>
    <col min="17" max="17" width="10.44140625" bestFit="1" customWidth="1"/>
    <col min="20" max="20" width="10" bestFit="1" customWidth="1"/>
    <col min="21" max="24" width="10.44140625" bestFit="1" customWidth="1"/>
    <col min="25" max="26" width="10" bestFit="1" customWidth="1"/>
  </cols>
  <sheetData>
    <row r="1" spans="1:36" x14ac:dyDescent="0.3">
      <c r="A1" s="20" t="s">
        <v>77</v>
      </c>
    </row>
    <row r="11" spans="1:36" x14ac:dyDescent="0.3">
      <c r="A11" s="129" t="s">
        <v>78</v>
      </c>
      <c r="B11" s="129" t="s">
        <v>79</v>
      </c>
    </row>
    <row r="12" spans="1:36" x14ac:dyDescent="0.3">
      <c r="A12" s="130" t="s">
        <v>23</v>
      </c>
      <c r="B12" s="130">
        <v>15.63</v>
      </c>
    </row>
    <row r="13" spans="1:36" x14ac:dyDescent="0.3">
      <c r="A13" s="130" t="s">
        <v>24</v>
      </c>
      <c r="B13" s="130">
        <f>-0.53</f>
        <v>-0.53</v>
      </c>
    </row>
    <row r="15" spans="1:36" ht="101.4" customHeight="1" x14ac:dyDescent="0.3">
      <c r="J15" s="125" t="s">
        <v>80</v>
      </c>
      <c r="K15" s="125"/>
      <c r="L15" s="125"/>
      <c r="M15" s="125"/>
      <c r="N15" s="125"/>
      <c r="O15" s="125"/>
      <c r="P15" s="125"/>
      <c r="Q15" s="125"/>
      <c r="S15" s="125" t="s">
        <v>81</v>
      </c>
      <c r="T15" s="125"/>
      <c r="U15" s="125"/>
      <c r="V15" s="125"/>
      <c r="W15" s="125"/>
      <c r="X15" s="125"/>
      <c r="Y15" s="125"/>
      <c r="Z15" s="125"/>
      <c r="AC15" s="125" t="s">
        <v>82</v>
      </c>
      <c r="AD15" s="125"/>
      <c r="AE15" s="125"/>
      <c r="AF15" s="125"/>
      <c r="AG15" s="125"/>
      <c r="AH15" s="125"/>
      <c r="AI15" s="125"/>
      <c r="AJ15" s="125"/>
    </row>
    <row r="16" spans="1:36" ht="14.4" customHeight="1" x14ac:dyDescent="0.3">
      <c r="A16" s="125" t="s">
        <v>83</v>
      </c>
      <c r="B16" s="125"/>
      <c r="C16" s="125"/>
      <c r="D16" s="125"/>
      <c r="E16" s="125"/>
      <c r="F16" s="125"/>
      <c r="G16" s="125"/>
      <c r="H16" s="125"/>
      <c r="J16" s="51" t="s">
        <v>38</v>
      </c>
      <c r="K16" s="51" t="s">
        <v>68</v>
      </c>
      <c r="L16" s="51" t="s">
        <v>69</v>
      </c>
      <c r="M16" s="51" t="s">
        <v>70</v>
      </c>
      <c r="N16" s="51" t="s">
        <v>71</v>
      </c>
      <c r="O16" s="51" t="s">
        <v>72</v>
      </c>
      <c r="P16" s="51" t="s">
        <v>73</v>
      </c>
      <c r="Q16" s="51" t="s">
        <v>75</v>
      </c>
      <c r="S16" s="51" t="s">
        <v>38</v>
      </c>
      <c r="T16" s="51" t="s">
        <v>68</v>
      </c>
      <c r="U16" s="51" t="s">
        <v>69</v>
      </c>
      <c r="V16" s="51" t="s">
        <v>70</v>
      </c>
      <c r="W16" s="51" t="s">
        <v>71</v>
      </c>
      <c r="X16" s="51" t="s">
        <v>72</v>
      </c>
      <c r="Y16" s="51" t="s">
        <v>73</v>
      </c>
      <c r="Z16" s="51" t="s">
        <v>75</v>
      </c>
      <c r="AC16" s="51" t="s">
        <v>38</v>
      </c>
      <c r="AD16" s="51" t="s">
        <v>68</v>
      </c>
      <c r="AE16" s="51" t="s">
        <v>69</v>
      </c>
      <c r="AF16" s="51" t="s">
        <v>70</v>
      </c>
      <c r="AG16" s="51" t="s">
        <v>71</v>
      </c>
      <c r="AH16" s="51" t="s">
        <v>72</v>
      </c>
      <c r="AI16" s="51" t="s">
        <v>73</v>
      </c>
      <c r="AJ16" s="51" t="s">
        <v>75</v>
      </c>
    </row>
    <row r="17" spans="1:17" ht="72" x14ac:dyDescent="0.3">
      <c r="A17" s="51" t="s">
        <v>38</v>
      </c>
      <c r="B17" s="51" t="s">
        <v>68</v>
      </c>
      <c r="C17" s="51" t="s">
        <v>69</v>
      </c>
      <c r="D17" s="51" t="s">
        <v>70</v>
      </c>
      <c r="E17" s="51" t="s">
        <v>71</v>
      </c>
      <c r="F17" s="51" t="s">
        <v>72</v>
      </c>
      <c r="G17" s="51" t="s">
        <v>73</v>
      </c>
      <c r="H17" s="51" t="s">
        <v>75</v>
      </c>
    </row>
    <row r="18" spans="1:17" x14ac:dyDescent="0.3">
      <c r="A18" s="20">
        <v>1994</v>
      </c>
      <c r="B18" s="12">
        <f>$B$12*('[3] Oregrades,prod. of 6 EIregions'!T6/100)^($B$13)</f>
        <v>150.71661580026998</v>
      </c>
      <c r="C18" s="12">
        <f>$B$12*('[3] Oregrades,prod. of 6 EIregions'!U6/100)^($B$13)</f>
        <v>155.21308429550726</v>
      </c>
      <c r="D18" s="12">
        <f>$B$12*('[3] Oregrades,prod. of 6 EIregions'!V6/100)^($B$13)</f>
        <v>199.35982155924759</v>
      </c>
      <c r="E18" s="12">
        <f>$B$12*('[3] Oregrades,prod. of 6 EIregions'!W6/100)^($B$13)</f>
        <v>237.57343211349189</v>
      </c>
      <c r="F18" s="12">
        <f>$B$12*('[3] Oregrades,prod. of 6 EIregions'!X6/100)^($B$13)</f>
        <v>113.59058982167427</v>
      </c>
      <c r="G18" s="12">
        <f>$B$12*('[3] Oregrades,prod. of 6 EIregions'!Y6/100)^($B$13)</f>
        <v>132.20149816609566</v>
      </c>
      <c r="H18" s="12">
        <f>$B$12*('[3] Oregrades,prod. of 6 EIregions'!Z6/100)^($B$13)</f>
        <v>160.85904894116578</v>
      </c>
      <c r="J18" s="20">
        <v>1994</v>
      </c>
      <c r="K18" s="7">
        <f>100*(B18-B$18)/B$18</f>
        <v>0</v>
      </c>
      <c r="L18" s="7">
        <f t="shared" ref="L18:Q18" si="0">100*(C18-C$18)/C$18</f>
        <v>0</v>
      </c>
      <c r="M18" s="7">
        <f t="shared" si="0"/>
        <v>0</v>
      </c>
      <c r="N18" s="7">
        <f t="shared" si="0"/>
        <v>0</v>
      </c>
      <c r="O18" s="7">
        <f t="shared" si="0"/>
        <v>0</v>
      </c>
      <c r="P18" s="7">
        <f t="shared" si="0"/>
        <v>0</v>
      </c>
      <c r="Q18" s="7">
        <f t="shared" si="0"/>
        <v>0</v>
      </c>
    </row>
    <row r="19" spans="1:17" x14ac:dyDescent="0.3">
      <c r="A19" s="20">
        <v>1995</v>
      </c>
      <c r="B19" s="12"/>
      <c r="C19" s="12"/>
      <c r="D19" s="12"/>
      <c r="E19" s="12"/>
      <c r="F19" s="12"/>
      <c r="G19" s="12"/>
      <c r="H19" s="12"/>
      <c r="J19" s="20">
        <v>1995</v>
      </c>
    </row>
    <row r="20" spans="1:17" x14ac:dyDescent="0.3">
      <c r="A20" s="20">
        <v>1996</v>
      </c>
      <c r="B20" s="12"/>
      <c r="C20" s="12"/>
      <c r="D20" s="12"/>
      <c r="E20" s="12"/>
      <c r="F20" s="12"/>
      <c r="G20" s="12"/>
      <c r="H20" s="12"/>
      <c r="J20" s="20">
        <v>1996</v>
      </c>
    </row>
    <row r="21" spans="1:17" x14ac:dyDescent="0.3">
      <c r="A21" s="20">
        <v>1997</v>
      </c>
      <c r="B21" s="12"/>
      <c r="C21" s="12"/>
      <c r="D21" s="12"/>
      <c r="E21" s="12"/>
      <c r="F21" s="12"/>
      <c r="G21" s="12"/>
      <c r="H21" s="12"/>
      <c r="J21" s="20">
        <v>1997</v>
      </c>
    </row>
    <row r="22" spans="1:17" x14ac:dyDescent="0.3">
      <c r="A22" s="20">
        <v>1998</v>
      </c>
      <c r="B22" s="12"/>
      <c r="C22" s="12"/>
      <c r="D22" s="12"/>
      <c r="E22" s="12"/>
      <c r="F22" s="12"/>
      <c r="G22" s="12"/>
      <c r="H22" s="12"/>
      <c r="J22" s="20">
        <v>1998</v>
      </c>
    </row>
    <row r="23" spans="1:17" x14ac:dyDescent="0.3">
      <c r="A23" s="20">
        <v>1999</v>
      </c>
      <c r="B23" s="12"/>
      <c r="C23" s="12"/>
      <c r="D23" s="12"/>
      <c r="E23" s="12"/>
      <c r="F23" s="12"/>
      <c r="G23" s="12"/>
      <c r="H23" s="12"/>
      <c r="J23" s="20">
        <v>1999</v>
      </c>
    </row>
    <row r="24" spans="1:17" x14ac:dyDescent="0.3">
      <c r="A24" s="20">
        <v>2000</v>
      </c>
      <c r="B24" s="12"/>
      <c r="C24" s="12"/>
      <c r="D24" s="12"/>
      <c r="E24" s="12"/>
      <c r="F24" s="12"/>
      <c r="G24" s="12"/>
      <c r="H24" s="12"/>
      <c r="J24" s="20">
        <v>2000</v>
      </c>
    </row>
    <row r="25" spans="1:17" x14ac:dyDescent="0.3">
      <c r="A25" s="20">
        <v>2001</v>
      </c>
      <c r="B25" s="12"/>
      <c r="C25" s="12"/>
      <c r="D25" s="12"/>
      <c r="E25" s="12"/>
      <c r="F25" s="12"/>
      <c r="G25" s="12"/>
      <c r="H25" s="12"/>
      <c r="J25" s="20">
        <v>2001</v>
      </c>
    </row>
    <row r="26" spans="1:17" x14ac:dyDescent="0.3">
      <c r="A26" s="20">
        <v>2002</v>
      </c>
      <c r="B26" s="12"/>
      <c r="C26" s="12"/>
      <c r="D26" s="12"/>
      <c r="E26" s="12"/>
      <c r="F26" s="12"/>
      <c r="G26" s="12"/>
      <c r="H26" s="12"/>
      <c r="J26" s="20">
        <v>2002</v>
      </c>
    </row>
    <row r="27" spans="1:17" x14ac:dyDescent="0.3">
      <c r="A27" s="20">
        <v>2003</v>
      </c>
      <c r="B27" s="12"/>
      <c r="C27" s="12"/>
      <c r="D27" s="12"/>
      <c r="E27" s="12"/>
      <c r="F27" s="12"/>
      <c r="G27" s="12"/>
      <c r="H27" s="12"/>
      <c r="J27" s="20">
        <v>2003</v>
      </c>
    </row>
    <row r="28" spans="1:17" x14ac:dyDescent="0.3">
      <c r="A28" s="20">
        <v>2004</v>
      </c>
      <c r="B28" s="12"/>
      <c r="C28" s="12"/>
      <c r="D28" s="12"/>
      <c r="E28" s="12"/>
      <c r="F28" s="12"/>
      <c r="G28" s="12"/>
      <c r="H28" s="12"/>
      <c r="J28" s="20">
        <v>2004</v>
      </c>
    </row>
    <row r="29" spans="1:17" x14ac:dyDescent="0.3">
      <c r="A29" s="20">
        <v>2005</v>
      </c>
      <c r="B29" s="12"/>
      <c r="C29" s="12"/>
      <c r="D29" s="12"/>
      <c r="E29" s="12"/>
      <c r="F29" s="12"/>
      <c r="G29" s="12"/>
      <c r="H29" s="12"/>
      <c r="J29" s="20">
        <v>2005</v>
      </c>
    </row>
    <row r="30" spans="1:17" x14ac:dyDescent="0.3">
      <c r="A30" s="20">
        <v>2006</v>
      </c>
      <c r="B30" s="12"/>
      <c r="C30" s="12"/>
      <c r="D30" s="12"/>
      <c r="E30" s="12"/>
      <c r="F30" s="12"/>
      <c r="G30" s="12"/>
      <c r="H30" s="12"/>
      <c r="J30" s="20">
        <v>2006</v>
      </c>
    </row>
    <row r="31" spans="1:17" x14ac:dyDescent="0.3">
      <c r="A31" s="20">
        <v>2007</v>
      </c>
      <c r="B31" s="12"/>
      <c r="C31" s="12"/>
      <c r="D31" s="12"/>
      <c r="E31" s="12"/>
      <c r="F31" s="12"/>
      <c r="G31" s="12"/>
      <c r="H31" s="12"/>
      <c r="J31" s="20">
        <v>2007</v>
      </c>
    </row>
    <row r="32" spans="1:17" x14ac:dyDescent="0.3">
      <c r="A32" s="20">
        <v>2008</v>
      </c>
      <c r="B32" s="12"/>
      <c r="C32" s="12"/>
      <c r="D32" s="12"/>
      <c r="E32" s="12"/>
      <c r="F32" s="12"/>
      <c r="G32" s="12"/>
      <c r="H32" s="12"/>
      <c r="J32" s="20">
        <v>2008</v>
      </c>
    </row>
    <row r="33" spans="1:36" x14ac:dyDescent="0.3">
      <c r="A33" s="20">
        <v>2009</v>
      </c>
      <c r="B33" s="12"/>
      <c r="C33" s="12"/>
      <c r="D33" s="12"/>
      <c r="E33" s="12"/>
      <c r="F33" s="12"/>
      <c r="G33" s="12"/>
      <c r="H33" s="12"/>
      <c r="J33" s="20">
        <v>2009</v>
      </c>
    </row>
    <row r="34" spans="1:36" x14ac:dyDescent="0.3">
      <c r="A34" s="30">
        <v>2010</v>
      </c>
      <c r="B34" s="12">
        <f>$B$12*('[3] Oregrades,prod. of 6 EIregions'!T22/100)^($B$13)</f>
        <v>216.73864660531805</v>
      </c>
      <c r="C34" s="12">
        <f>$B$12*('[3] Oregrades,prod. of 6 EIregions'!U22/100)^($B$13)</f>
        <v>172.84874532813572</v>
      </c>
      <c r="D34" s="12">
        <f>$B$12*('[3] Oregrades,prod. of 6 EIregions'!V22/100)^($B$13)</f>
        <v>102.13421394960332</v>
      </c>
      <c r="E34" s="12">
        <f>$B$12*('[3] Oregrades,prod. of 6 EIregions'!W22/100)^($B$13)</f>
        <v>151.01077455875264</v>
      </c>
      <c r="F34" s="12">
        <f>$B$12*('[3] Oregrades,prod. of 6 EIregions'!X22/100)^($B$13)</f>
        <v>117.93062789138692</v>
      </c>
      <c r="G34" s="12">
        <f>$B$12*('[3] Oregrades,prod. of 6 EIregions'!Y22/100)^($B$13)</f>
        <v>123.02641771334777</v>
      </c>
      <c r="H34" s="12">
        <f>$B$12*('[3] Oregrades,prod. of 6 EIregions'!Z22/100)^($B$13)</f>
        <v>166.475141784046</v>
      </c>
      <c r="J34" s="30">
        <v>2010</v>
      </c>
      <c r="K34" s="7">
        <f>100*(B34-B$18)/B$18</f>
        <v>43.805409545912724</v>
      </c>
      <c r="L34" s="7">
        <f t="shared" ref="L34:Q49" si="1">100*(C34-C$18)/C$18</f>
        <v>11.362225750924621</v>
      </c>
      <c r="M34" s="7">
        <f t="shared" si="1"/>
        <v>-48.768907821654459</v>
      </c>
      <c r="N34" s="7">
        <f t="shared" si="1"/>
        <v>-36.436169139227303</v>
      </c>
      <c r="O34" s="7">
        <f t="shared" si="1"/>
        <v>3.820772545090283</v>
      </c>
      <c r="P34" s="7">
        <f t="shared" si="1"/>
        <v>-6.9402242637375267</v>
      </c>
      <c r="Q34" s="7">
        <f t="shared" si="1"/>
        <v>3.4913129723490455</v>
      </c>
      <c r="S34" s="30">
        <v>2010</v>
      </c>
      <c r="T34" s="7"/>
      <c r="U34" s="7"/>
      <c r="V34" s="7"/>
      <c r="W34" s="7"/>
      <c r="X34" s="7"/>
      <c r="Y34" s="7"/>
      <c r="Z34" s="7"/>
      <c r="AA34" s="7"/>
      <c r="AB34" s="7"/>
      <c r="AC34" s="30">
        <v>2010</v>
      </c>
      <c r="AD34" s="7">
        <f>1/(1+K34/100)</f>
        <v>0.69538413273718347</v>
      </c>
      <c r="AE34" s="7">
        <f t="shared" ref="AE34:AJ49" si="2">1/(1+L34/100)</f>
        <v>0.89797055802083514</v>
      </c>
      <c r="AF34" s="7">
        <f t="shared" si="2"/>
        <v>1.9519396473508757</v>
      </c>
      <c r="AG34" s="7">
        <f t="shared" si="2"/>
        <v>1.5732217307518079</v>
      </c>
      <c r="AH34" s="7">
        <f t="shared" si="2"/>
        <v>0.96319838071489128</v>
      </c>
      <c r="AI34" s="7">
        <f t="shared" si="2"/>
        <v>1.0745781322685171</v>
      </c>
      <c r="AJ34" s="7">
        <f t="shared" si="2"/>
        <v>0.96626467601892485</v>
      </c>
    </row>
    <row r="35" spans="1:36" x14ac:dyDescent="0.3">
      <c r="A35" s="31">
        <v>2011</v>
      </c>
      <c r="B35" s="12">
        <f>$B$12*('[3] Oregrades,prod. of 6 EIregions'!T23/100)^($B$13)</f>
        <v>217.00795645630464</v>
      </c>
      <c r="C35" s="12">
        <f>$B$12*('[3] Oregrades,prod. of 6 EIregions'!U23/100)^($B$13)</f>
        <v>172.14434015003465</v>
      </c>
      <c r="D35" s="12">
        <f>$B$12*('[3] Oregrades,prod. of 6 EIregions'!V23/100)^($B$13)</f>
        <v>103.07842815021182</v>
      </c>
      <c r="E35" s="12">
        <f>$B$12*('[3] Oregrades,prod. of 6 EIregions'!W23/100)^($B$13)</f>
        <v>151.60229595489912</v>
      </c>
      <c r="F35" s="12">
        <f>$B$12*('[3] Oregrades,prod. of 6 EIregions'!X23/100)^($B$13)</f>
        <v>117.93062789138692</v>
      </c>
      <c r="G35" s="12">
        <f>$B$12*('[3] Oregrades,prod. of 6 EIregions'!Y23/100)^($B$13)</f>
        <v>121.65591250981947</v>
      </c>
      <c r="H35" s="12">
        <f>$B$12*('[3] Oregrades,prod. of 6 EIregions'!Z23/100)^($B$13)</f>
        <v>166.11427544667799</v>
      </c>
      <c r="J35" s="31">
        <v>2011</v>
      </c>
      <c r="K35" s="7">
        <f t="shared" ref="K35:Q74" si="3">100*(B35-B$18)/B$18</f>
        <v>43.984095784026962</v>
      </c>
      <c r="L35" s="7">
        <f t="shared" si="1"/>
        <v>10.908394695831374</v>
      </c>
      <c r="M35" s="7">
        <f t="shared" si="1"/>
        <v>-48.295284704807976</v>
      </c>
      <c r="N35" s="7">
        <f t="shared" si="1"/>
        <v>-36.187184481774565</v>
      </c>
      <c r="O35" s="7">
        <f t="shared" si="1"/>
        <v>3.820772545090283</v>
      </c>
      <c r="P35" s="7">
        <f t="shared" si="1"/>
        <v>-7.9769032897243717</v>
      </c>
      <c r="Q35" s="7">
        <f t="shared" si="1"/>
        <v>3.2669759892925341</v>
      </c>
      <c r="S35" s="31">
        <v>2011</v>
      </c>
      <c r="AC35" s="31">
        <v>2011</v>
      </c>
      <c r="AD35" s="7">
        <f>1/(1+K35/100)</f>
        <v>0.69452115148882732</v>
      </c>
      <c r="AE35" s="7">
        <f t="shared" si="2"/>
        <v>0.9016450041879347</v>
      </c>
      <c r="AF35" s="7">
        <f t="shared" si="2"/>
        <v>1.9340595810088312</v>
      </c>
      <c r="AG35" s="7">
        <f t="shared" si="2"/>
        <v>1.5670833387917074</v>
      </c>
      <c r="AH35" s="7">
        <f t="shared" si="2"/>
        <v>0.96319838071489128</v>
      </c>
      <c r="AI35" s="7">
        <f t="shared" si="2"/>
        <v>1.0866837084915622</v>
      </c>
      <c r="AJ35" s="7">
        <f t="shared" si="2"/>
        <v>0.96836378757105002</v>
      </c>
    </row>
    <row r="36" spans="1:36" x14ac:dyDescent="0.3">
      <c r="A36" s="31">
        <v>2012</v>
      </c>
      <c r="B36" s="12">
        <f>$B$12*('[3] Oregrades,prod. of 6 EIregions'!T24/100)^($B$13)</f>
        <v>216.61678069975028</v>
      </c>
      <c r="C36" s="12">
        <f>$B$12*('[3] Oregrades,prod. of 6 EIregions'!U24/100)^($B$13)</f>
        <v>172.18764791199206</v>
      </c>
      <c r="D36" s="12">
        <f>$B$12*('[3] Oregrades,prod. of 6 EIregions'!V24/100)^($B$13)</f>
        <v>104.23277655995919</v>
      </c>
      <c r="E36" s="12">
        <f>$B$12*('[3] Oregrades,prod. of 6 EIregions'!W24/100)^($B$13)</f>
        <v>152.27211950584291</v>
      </c>
      <c r="F36" s="12">
        <f>$B$12*('[3] Oregrades,prod. of 6 EIregions'!X24/100)^($B$13)</f>
        <v>117.93062789138692</v>
      </c>
      <c r="G36" s="12">
        <f>$B$12*('[3] Oregrades,prod. of 6 EIregions'!Y24/100)^($B$13)</f>
        <v>118.11978821745558</v>
      </c>
      <c r="H36" s="12">
        <f>$B$12*('[3] Oregrades,prod. of 6 EIregions'!Z24/100)^($B$13)</f>
        <v>165.47913362451024</v>
      </c>
      <c r="J36" s="31">
        <v>2012</v>
      </c>
      <c r="K36" s="7">
        <f t="shared" si="3"/>
        <v>43.724551901305539</v>
      </c>
      <c r="L36" s="7">
        <f t="shared" si="1"/>
        <v>10.936296829310635</v>
      </c>
      <c r="M36" s="7">
        <f t="shared" si="1"/>
        <v>-47.716257094972207</v>
      </c>
      <c r="N36" s="7">
        <f t="shared" si="1"/>
        <v>-35.905240686550947</v>
      </c>
      <c r="O36" s="7">
        <f t="shared" si="1"/>
        <v>3.820772545090283</v>
      </c>
      <c r="P36" s="7">
        <f t="shared" si="1"/>
        <v>-10.651702245422413</v>
      </c>
      <c r="Q36" s="7">
        <f t="shared" si="1"/>
        <v>2.8721322883329088</v>
      </c>
      <c r="S36" s="31">
        <v>2012</v>
      </c>
      <c r="AC36" s="31">
        <v>2012</v>
      </c>
      <c r="AD36" s="7">
        <f t="shared" ref="AD36:AJ74" si="4">1/(1+K36/100)</f>
        <v>0.69577534719794554</v>
      </c>
      <c r="AE36" s="7">
        <f t="shared" si="2"/>
        <v>0.90141822701962471</v>
      </c>
      <c r="AF36" s="7">
        <f t="shared" si="2"/>
        <v>1.9126404202095415</v>
      </c>
      <c r="AG36" s="7">
        <f t="shared" si="2"/>
        <v>1.5601899604764866</v>
      </c>
      <c r="AH36" s="7">
        <f t="shared" si="2"/>
        <v>0.96319838071489128</v>
      </c>
      <c r="AI36" s="7">
        <f t="shared" si="2"/>
        <v>1.1192155028479733</v>
      </c>
      <c r="AJ36" s="7">
        <f t="shared" si="2"/>
        <v>0.97208056035736845</v>
      </c>
    </row>
    <row r="37" spans="1:36" x14ac:dyDescent="0.3">
      <c r="A37" s="31">
        <v>2013</v>
      </c>
      <c r="B37" s="12">
        <f>$B$12*('[3] Oregrades,prod. of 6 EIregions'!T25/100)^($B$13)</f>
        <v>216.28864193389489</v>
      </c>
      <c r="C37" s="12">
        <f>$B$12*('[3] Oregrades,prod. of 6 EIregions'!U25/100)^($B$13)</f>
        <v>171.72194653156191</v>
      </c>
      <c r="D37" s="12">
        <f>$B$12*('[3] Oregrades,prod. of 6 EIregions'!V25/100)^($B$13)</f>
        <v>105.02795740722898</v>
      </c>
      <c r="E37" s="12">
        <f>$B$12*('[3] Oregrades,prod. of 6 EIregions'!W25/100)^($B$13)</f>
        <v>153.06858670825235</v>
      </c>
      <c r="F37" s="12">
        <f>$B$12*('[3] Oregrades,prod. of 6 EIregions'!X25/100)^($B$13)</f>
        <v>117.93062789138692</v>
      </c>
      <c r="G37" s="12">
        <f>$B$12*('[3] Oregrades,prod. of 6 EIregions'!Y25/100)^($B$13)</f>
        <v>114.97996077583865</v>
      </c>
      <c r="H37" s="12">
        <f>$B$12*('[3] Oregrades,prod. of 6 EIregions'!Z25/100)^($B$13)</f>
        <v>164.72682505592351</v>
      </c>
      <c r="J37" s="31">
        <v>2013</v>
      </c>
      <c r="K37" s="7">
        <f t="shared" si="3"/>
        <v>43.506832863419071</v>
      </c>
      <c r="L37" s="7">
        <f t="shared" si="1"/>
        <v>10.636256802051394</v>
      </c>
      <c r="M37" s="7">
        <f t="shared" si="1"/>
        <v>-47.317389940572447</v>
      </c>
      <c r="N37" s="7">
        <f t="shared" si="1"/>
        <v>-35.569989730531184</v>
      </c>
      <c r="O37" s="7">
        <f t="shared" si="1"/>
        <v>3.820772545090283</v>
      </c>
      <c r="P37" s="7">
        <f t="shared" si="1"/>
        <v>-13.02673390933904</v>
      </c>
      <c r="Q37" s="7">
        <f t="shared" si="1"/>
        <v>2.4044504429293072</v>
      </c>
      <c r="S37" s="31">
        <v>2013</v>
      </c>
      <c r="AC37" s="31">
        <v>2013</v>
      </c>
      <c r="AD37" s="7">
        <f t="shared" si="4"/>
        <v>0.69683093135484231</v>
      </c>
      <c r="AE37" s="7">
        <f t="shared" si="2"/>
        <v>0.9038628284299095</v>
      </c>
      <c r="AF37" s="7">
        <f t="shared" si="2"/>
        <v>1.8981595613276754</v>
      </c>
      <c r="AG37" s="7">
        <f t="shared" si="2"/>
        <v>1.5520717687575254</v>
      </c>
      <c r="AH37" s="7">
        <f t="shared" si="2"/>
        <v>0.96319838071489128</v>
      </c>
      <c r="AI37" s="7">
        <f t="shared" si="2"/>
        <v>1.1497785985840749</v>
      </c>
      <c r="AJ37" s="7">
        <f t="shared" si="2"/>
        <v>0.97652005911335527</v>
      </c>
    </row>
    <row r="38" spans="1:36" x14ac:dyDescent="0.3">
      <c r="A38" s="31">
        <v>2014</v>
      </c>
      <c r="B38" s="12">
        <f>$B$12*('[3] Oregrades,prod. of 6 EIregions'!T26/100)^($B$13)</f>
        <v>215.88403246942985</v>
      </c>
      <c r="C38" s="12">
        <f>$B$12*('[3] Oregrades,prod. of 6 EIregions'!U26/100)^($B$13)</f>
        <v>171.2326781718738</v>
      </c>
      <c r="D38" s="12">
        <f>$B$12*('[3] Oregrades,prod. of 6 EIregions'!V26/100)^($B$13)</f>
        <v>105.92591786880239</v>
      </c>
      <c r="E38" s="12">
        <f>$B$12*('[3] Oregrades,prod. of 6 EIregions'!W26/100)^($B$13)</f>
        <v>153.7637389239805</v>
      </c>
      <c r="F38" s="12">
        <f>$B$12*('[3] Oregrades,prod. of 6 EIregions'!X26/100)^($B$13)</f>
        <v>117.93062789138692</v>
      </c>
      <c r="G38" s="12">
        <f>$B$12*('[3] Oregrades,prod. of 6 EIregions'!Y26/100)^($B$13)</f>
        <v>113.08030351371198</v>
      </c>
      <c r="H38" s="12">
        <f>$B$12*('[3] Oregrades,prod. of 6 EIregions'!Z26/100)^($B$13)</f>
        <v>163.8699875382454</v>
      </c>
      <c r="J38" s="31">
        <v>2014</v>
      </c>
      <c r="K38" s="7">
        <f t="shared" si="3"/>
        <v>43.238375757799588</v>
      </c>
      <c r="L38" s="7">
        <f t="shared" si="1"/>
        <v>10.321033145547924</v>
      </c>
      <c r="M38" s="7">
        <f t="shared" si="1"/>
        <v>-46.866967957571958</v>
      </c>
      <c r="N38" s="7">
        <f t="shared" si="1"/>
        <v>-35.277384530722458</v>
      </c>
      <c r="O38" s="7">
        <f t="shared" si="1"/>
        <v>3.820772545090283</v>
      </c>
      <c r="P38" s="7">
        <f t="shared" si="1"/>
        <v>-14.463674706893368</v>
      </c>
      <c r="Q38" s="7">
        <f t="shared" si="1"/>
        <v>1.871786894737185</v>
      </c>
      <c r="S38" s="31">
        <v>2014</v>
      </c>
      <c r="AC38" s="31">
        <v>2014</v>
      </c>
      <c r="AD38" s="7">
        <f t="shared" si="4"/>
        <v>0.69813693063016191</v>
      </c>
      <c r="AE38" s="7">
        <f t="shared" si="2"/>
        <v>0.90644546328775533</v>
      </c>
      <c r="AF38" s="7">
        <f t="shared" si="2"/>
        <v>1.8820683886465865</v>
      </c>
      <c r="AG38" s="7">
        <f t="shared" si="2"/>
        <v>1.5450549900516286</v>
      </c>
      <c r="AH38" s="7">
        <f t="shared" si="2"/>
        <v>0.96319838071489128</v>
      </c>
      <c r="AI38" s="7">
        <f t="shared" si="2"/>
        <v>1.1690939452604587</v>
      </c>
      <c r="AJ38" s="7">
        <f t="shared" si="2"/>
        <v>0.98162605219960175</v>
      </c>
    </row>
    <row r="39" spans="1:36" x14ac:dyDescent="0.3">
      <c r="A39" s="31">
        <v>2015</v>
      </c>
      <c r="B39" s="12">
        <f>$B$12*('[3] Oregrades,prod. of 6 EIregions'!T27/100)^($B$13)</f>
        <v>215.21597344950408</v>
      </c>
      <c r="C39" s="12">
        <f>$B$12*('[3] Oregrades,prod. of 6 EIregions'!U27/100)^($B$13)</f>
        <v>170.61110632983014</v>
      </c>
      <c r="D39" s="12">
        <f>$B$12*('[3] Oregrades,prod. of 6 EIregions'!V27/100)^($B$13)</f>
        <v>106.7194867034369</v>
      </c>
      <c r="E39" s="12">
        <f>$B$12*('[3] Oregrades,prod. of 6 EIregions'!W27/100)^($B$13)</f>
        <v>154.41679255826111</v>
      </c>
      <c r="F39" s="12">
        <f>$B$12*('[3] Oregrades,prod. of 6 EIregions'!X27/100)^($B$13)</f>
        <v>117.93062789138692</v>
      </c>
      <c r="G39" s="12">
        <f>$B$12*('[3] Oregrades,prod. of 6 EIregions'!Y27/100)^($B$13)</f>
        <v>111.40587908573261</v>
      </c>
      <c r="H39" s="12">
        <f>$B$12*('[3] Oregrades,prod. of 6 EIregions'!Z27/100)^($B$13)</f>
        <v>163.24695584307497</v>
      </c>
      <c r="J39" s="31">
        <v>2015</v>
      </c>
      <c r="K39" s="7">
        <f t="shared" si="3"/>
        <v>42.795120701694103</v>
      </c>
      <c r="L39" s="7">
        <f t="shared" si="1"/>
        <v>9.9205695861354535</v>
      </c>
      <c r="M39" s="7">
        <f t="shared" si="1"/>
        <v>-46.468909397713809</v>
      </c>
      <c r="N39" s="7">
        <f t="shared" si="1"/>
        <v>-35.002499570535221</v>
      </c>
      <c r="O39" s="7">
        <f t="shared" si="1"/>
        <v>3.820772545090283</v>
      </c>
      <c r="P39" s="7">
        <f t="shared" si="1"/>
        <v>-15.730244640825326</v>
      </c>
      <c r="Q39" s="7">
        <f t="shared" si="1"/>
        <v>1.4844716027026663</v>
      </c>
      <c r="S39" s="31">
        <v>2015</v>
      </c>
      <c r="T39" s="12">
        <f>100*(B39-B34)/B34</f>
        <v>-0.70253883175102139</v>
      </c>
      <c r="U39" s="12">
        <f t="shared" ref="U39:Y39" si="5">100*(C39-C34)/C34</f>
        <v>-1.2945647907699041</v>
      </c>
      <c r="V39" s="12">
        <f t="shared" si="5"/>
        <v>4.4894581125342743</v>
      </c>
      <c r="W39" s="12">
        <f t="shared" si="5"/>
        <v>2.2554801201839472</v>
      </c>
      <c r="X39" s="12">
        <f t="shared" si="5"/>
        <v>0</v>
      </c>
      <c r="Y39" s="12">
        <f t="shared" si="5"/>
        <v>-9.4455636794132136</v>
      </c>
      <c r="Z39" s="12">
        <f>100*(H39-H34)/H34</f>
        <v>-1.9391399258627338</v>
      </c>
      <c r="AC39" s="31">
        <v>2015</v>
      </c>
      <c r="AD39" s="7">
        <f t="shared" si="4"/>
        <v>0.7003040405624561</v>
      </c>
      <c r="AE39" s="7">
        <f t="shared" si="2"/>
        <v>0.90974783315363428</v>
      </c>
      <c r="AF39" s="7">
        <f t="shared" si="2"/>
        <v>1.8680732799366735</v>
      </c>
      <c r="AG39" s="7">
        <f t="shared" si="2"/>
        <v>1.5385207021694614</v>
      </c>
      <c r="AH39" s="7">
        <f t="shared" si="2"/>
        <v>0.96319838071489128</v>
      </c>
      <c r="AI39" s="7">
        <f t="shared" si="2"/>
        <v>1.1866653649791656</v>
      </c>
      <c r="AJ39" s="7">
        <f t="shared" si="2"/>
        <v>0.985372426152898</v>
      </c>
    </row>
    <row r="40" spans="1:36" x14ac:dyDescent="0.3">
      <c r="A40" s="31">
        <v>2016</v>
      </c>
      <c r="B40" s="12">
        <f>$B$12*('[3] Oregrades,prod. of 6 EIregions'!T28/100)^($B$13)</f>
        <v>214.60957274309354</v>
      </c>
      <c r="C40" s="12">
        <f>$B$12*('[3] Oregrades,prod. of 6 EIregions'!U28/100)^($B$13)</f>
        <v>170.19527944157269</v>
      </c>
      <c r="D40" s="12">
        <f>$B$12*('[3] Oregrades,prod. of 6 EIregions'!V28/100)^($B$13)</f>
        <v>116.63604006055945</v>
      </c>
      <c r="E40" s="12">
        <f>$B$12*('[3] Oregrades,prod. of 6 EIregions'!W28/100)^($B$13)</f>
        <v>154.92091390488679</v>
      </c>
      <c r="F40" s="12">
        <f>$B$12*('[3] Oregrades,prod. of 6 EIregions'!X28/100)^($B$13)</f>
        <v>117.93062789138692</v>
      </c>
      <c r="G40" s="12">
        <f>$B$12*('[3] Oregrades,prod. of 6 EIregions'!Y28/100)^($B$13)</f>
        <v>110.31388279852665</v>
      </c>
      <c r="H40" s="12">
        <f>$B$12*('[3] Oregrades,prod. of 6 EIregions'!Z28/100)^($B$13)</f>
        <v>166.26461522081638</v>
      </c>
      <c r="J40" s="31">
        <v>2016</v>
      </c>
      <c r="K40" s="7">
        <f t="shared" si="3"/>
        <v>42.392775742453409</v>
      </c>
      <c r="L40" s="7">
        <f t="shared" si="1"/>
        <v>9.652662476277527</v>
      </c>
      <c r="M40" s="7">
        <f t="shared" si="1"/>
        <v>-41.494710845787715</v>
      </c>
      <c r="N40" s="7">
        <f t="shared" si="1"/>
        <v>-34.790303559331051</v>
      </c>
      <c r="O40" s="7">
        <f t="shared" si="1"/>
        <v>3.820772545090283</v>
      </c>
      <c r="P40" s="7">
        <f t="shared" si="1"/>
        <v>-16.556253651581006</v>
      </c>
      <c r="Q40" s="7">
        <f t="shared" si="1"/>
        <v>3.3604365531389448</v>
      </c>
      <c r="S40" s="31">
        <v>2016</v>
      </c>
      <c r="T40" s="12"/>
      <c r="U40" s="12"/>
      <c r="V40" s="12"/>
      <c r="W40" s="12"/>
      <c r="X40" s="12"/>
      <c r="Y40" s="12"/>
      <c r="Z40" s="12"/>
      <c r="AC40" s="31">
        <v>2016</v>
      </c>
      <c r="AD40" s="7">
        <f>1/(1+K40/100)</f>
        <v>0.70228281932554315</v>
      </c>
      <c r="AE40" s="7">
        <f t="shared" si="2"/>
        <v>0.91197055996368726</v>
      </c>
      <c r="AF40" s="7">
        <f t="shared" si="2"/>
        <v>1.7092471714209134</v>
      </c>
      <c r="AG40" s="7">
        <f t="shared" si="2"/>
        <v>1.5335142694765496</v>
      </c>
      <c r="AH40" s="7">
        <f t="shared" si="2"/>
        <v>0.96319838071489128</v>
      </c>
      <c r="AI40" s="7">
        <f t="shared" si="2"/>
        <v>1.1984121564059509</v>
      </c>
      <c r="AJ40" s="7">
        <f t="shared" si="2"/>
        <v>0.96748817376161822</v>
      </c>
    </row>
    <row r="41" spans="1:36" x14ac:dyDescent="0.3">
      <c r="A41" s="31">
        <v>2017</v>
      </c>
      <c r="B41" s="12">
        <f>$B$12*('[3] Oregrades,prod. of 6 EIregions'!T29/100)^($B$13)</f>
        <v>213.98333694721197</v>
      </c>
      <c r="C41" s="12">
        <f>$B$12*('[3] Oregrades,prod. of 6 EIregions'!U29/100)^($B$13)</f>
        <v>169.72928533537947</v>
      </c>
      <c r="D41" s="12">
        <f>$B$12*('[3] Oregrades,prod. of 6 EIregions'!V29/100)^($B$13)</f>
        <v>116.22970457082528</v>
      </c>
      <c r="E41" s="12">
        <f>$B$12*('[3] Oregrades,prod. of 6 EIregions'!W29/100)^($B$13)</f>
        <v>155.45349877345183</v>
      </c>
      <c r="F41" s="12">
        <f>$B$12*('[3] Oregrades,prod. of 6 EIregions'!X29/100)^($B$13)</f>
        <v>117.93062789138692</v>
      </c>
      <c r="G41" s="12">
        <f>$B$12*('[3] Oregrades,prod. of 6 EIregions'!Y29/100)^($B$13)</f>
        <v>109.5543444439174</v>
      </c>
      <c r="H41" s="12">
        <f>$B$12*('[3] Oregrades,prod. of 6 EIregions'!Z29/100)^($B$13)</f>
        <v>165.53331453242487</v>
      </c>
      <c r="J41" s="31">
        <v>2017</v>
      </c>
      <c r="K41" s="7">
        <f t="shared" si="3"/>
        <v>41.977270263806346</v>
      </c>
      <c r="L41" s="7">
        <f t="shared" si="1"/>
        <v>9.3524338529573274</v>
      </c>
      <c r="M41" s="7">
        <f t="shared" si="1"/>
        <v>-41.698530996987749</v>
      </c>
      <c r="N41" s="7">
        <f t="shared" si="1"/>
        <v>-34.566126611670242</v>
      </c>
      <c r="O41" s="7">
        <f t="shared" si="1"/>
        <v>3.820772545090283</v>
      </c>
      <c r="P41" s="7">
        <f t="shared" si="1"/>
        <v>-17.130784473958659</v>
      </c>
      <c r="Q41" s="7">
        <f t="shared" si="1"/>
        <v>2.9058145140275569</v>
      </c>
      <c r="S41" s="31">
        <v>2017</v>
      </c>
      <c r="T41" s="12"/>
      <c r="U41" s="12"/>
      <c r="V41" s="12"/>
      <c r="W41" s="12"/>
      <c r="X41" s="12"/>
      <c r="Y41" s="12"/>
      <c r="Z41" s="12"/>
      <c r="AC41" s="31">
        <v>2017</v>
      </c>
      <c r="AD41" s="7">
        <f t="shared" si="4"/>
        <v>0.70433809450055729</v>
      </c>
      <c r="AE41" s="7">
        <f t="shared" si="2"/>
        <v>0.91447438778058443</v>
      </c>
      <c r="AF41" s="7">
        <f t="shared" si="2"/>
        <v>1.7152226472172307</v>
      </c>
      <c r="AG41" s="7">
        <f t="shared" si="2"/>
        <v>1.5282604379314517</v>
      </c>
      <c r="AH41" s="7">
        <f t="shared" si="2"/>
        <v>0.96319838071489128</v>
      </c>
      <c r="AI41" s="7">
        <f t="shared" si="2"/>
        <v>1.2067207269335785</v>
      </c>
      <c r="AJ41" s="7">
        <f t="shared" si="2"/>
        <v>0.9717623875021032</v>
      </c>
    </row>
    <row r="42" spans="1:36" x14ac:dyDescent="0.3">
      <c r="A42" s="31">
        <v>2018</v>
      </c>
      <c r="B42" s="12">
        <f>$B$12*('[3] Oregrades,prod. of 6 EIregions'!T30/100)^($B$13)</f>
        <v>213.57930258453845</v>
      </c>
      <c r="C42" s="12">
        <f>$B$12*('[3] Oregrades,prod. of 6 EIregions'!U30/100)^($B$13)</f>
        <v>169.26253993819361</v>
      </c>
      <c r="D42" s="12">
        <f>$B$12*('[3] Oregrades,prod. of 6 EIregions'!V30/100)^($B$13)</f>
        <v>115.73300637203064</v>
      </c>
      <c r="E42" s="12">
        <f>$B$12*('[3] Oregrades,prod. of 6 EIregions'!W30/100)^($B$13)</f>
        <v>156.2198216935345</v>
      </c>
      <c r="F42" s="12">
        <f>$B$12*('[3] Oregrades,prod. of 6 EIregions'!X30/100)^($B$13)</f>
        <v>117.93062789138692</v>
      </c>
      <c r="G42" s="12">
        <f>$B$12*('[3] Oregrades,prod. of 6 EIregions'!Y30/100)^($B$13)</f>
        <v>109.29401159637565</v>
      </c>
      <c r="H42" s="12">
        <f>$B$12*('[3] Oregrades,prod. of 6 EIregions'!Z30/100)^($B$13)</f>
        <v>164.959499562415</v>
      </c>
      <c r="J42" s="31">
        <v>2018</v>
      </c>
      <c r="K42" s="7">
        <f t="shared" si="3"/>
        <v>41.709194736414638</v>
      </c>
      <c r="L42" s="7">
        <f t="shared" si="1"/>
        <v>9.051721191196652</v>
      </c>
      <c r="M42" s="7">
        <f t="shared" si="1"/>
        <v>-41.947677587765071</v>
      </c>
      <c r="N42" s="7">
        <f t="shared" si="1"/>
        <v>-34.24356406195021</v>
      </c>
      <c r="O42" s="7">
        <f t="shared" si="1"/>
        <v>3.820772545090283</v>
      </c>
      <c r="P42" s="7">
        <f t="shared" si="1"/>
        <v>-17.327705727615463</v>
      </c>
      <c r="Q42" s="7">
        <f t="shared" si="1"/>
        <v>2.5490954026148467</v>
      </c>
      <c r="S42" s="31">
        <v>2018</v>
      </c>
      <c r="T42" s="12"/>
      <c r="U42" s="12"/>
      <c r="V42" s="12"/>
      <c r="W42" s="12"/>
      <c r="X42" s="12"/>
      <c r="Y42" s="12"/>
      <c r="Z42" s="12"/>
      <c r="AC42" s="31">
        <v>2018</v>
      </c>
      <c r="AD42" s="7">
        <f t="shared" si="4"/>
        <v>0.70567051196645647</v>
      </c>
      <c r="AE42" s="7">
        <f t="shared" si="2"/>
        <v>0.91699607220938228</v>
      </c>
      <c r="AF42" s="7">
        <f t="shared" si="2"/>
        <v>1.7225839698520711</v>
      </c>
      <c r="AG42" s="7">
        <f t="shared" si="2"/>
        <v>1.520763687591153</v>
      </c>
      <c r="AH42" s="7">
        <f t="shared" si="2"/>
        <v>0.96319838071489128</v>
      </c>
      <c r="AI42" s="7">
        <f t="shared" si="2"/>
        <v>1.2095950751109557</v>
      </c>
      <c r="AJ42" s="7">
        <f t="shared" si="2"/>
        <v>0.97514268270620108</v>
      </c>
    </row>
    <row r="43" spans="1:36" x14ac:dyDescent="0.3">
      <c r="A43" s="31">
        <v>2019</v>
      </c>
      <c r="B43" s="12">
        <f>$B$12*('[3] Oregrades,prod. of 6 EIregions'!T31/100)^($B$13)</f>
        <v>217.13739863328277</v>
      </c>
      <c r="C43" s="12">
        <f>$B$12*('[3] Oregrades,prod. of 6 EIregions'!U31/100)^($B$13)</f>
        <v>168.98904139412565</v>
      </c>
      <c r="D43" s="12">
        <f>$B$12*('[3] Oregrades,prod. of 6 EIregions'!V31/100)^($B$13)</f>
        <v>115.02929747203125</v>
      </c>
      <c r="E43" s="12">
        <f>$B$12*('[3] Oregrades,prod. of 6 EIregions'!W31/100)^($B$13)</f>
        <v>156.8713994457905</v>
      </c>
      <c r="F43" s="12">
        <f>$B$12*('[3] Oregrades,prod. of 6 EIregions'!X31/100)^($B$13)</f>
        <v>117.93062789138692</v>
      </c>
      <c r="G43" s="12">
        <f>$B$12*('[3] Oregrades,prod. of 6 EIregions'!Y31/100)^($B$13)</f>
        <v>108.74365607600171</v>
      </c>
      <c r="H43" s="12">
        <f>$B$12*('[3] Oregrades,prod. of 6 EIregions'!Z31/100)^($B$13)</f>
        <v>165.01958527707762</v>
      </c>
      <c r="J43" s="31">
        <v>2019</v>
      </c>
      <c r="K43" s="7">
        <f t="shared" si="3"/>
        <v>44.069980260858415</v>
      </c>
      <c r="L43" s="7">
        <f t="shared" si="1"/>
        <v>8.8755127579261348</v>
      </c>
      <c r="M43" s="7">
        <f t="shared" si="1"/>
        <v>-42.30066190250588</v>
      </c>
      <c r="N43" s="7">
        <f t="shared" si="1"/>
        <v>-33.969300333695976</v>
      </c>
      <c r="O43" s="7">
        <f t="shared" si="1"/>
        <v>3.820772545090283</v>
      </c>
      <c r="P43" s="7">
        <f t="shared" si="1"/>
        <v>-17.744006244635685</v>
      </c>
      <c r="Q43" s="7">
        <f t="shared" si="1"/>
        <v>2.586448423820757</v>
      </c>
      <c r="S43" s="31">
        <v>2019</v>
      </c>
      <c r="T43" s="12"/>
      <c r="U43" s="12"/>
      <c r="V43" s="12"/>
      <c r="W43" s="12"/>
      <c r="X43" s="12"/>
      <c r="Y43" s="12"/>
      <c r="Z43" s="12"/>
      <c r="AC43" s="31">
        <v>2019</v>
      </c>
      <c r="AD43" s="7">
        <f t="shared" si="4"/>
        <v>0.69410712640437866</v>
      </c>
      <c r="AE43" s="7">
        <f t="shared" si="2"/>
        <v>0.91848017489791345</v>
      </c>
      <c r="AF43" s="7">
        <f t="shared" si="2"/>
        <v>1.7331221344520586</v>
      </c>
      <c r="AG43" s="7">
        <f t="shared" si="2"/>
        <v>1.5144470754567938</v>
      </c>
      <c r="AH43" s="7">
        <f t="shared" si="2"/>
        <v>0.96319838071489128</v>
      </c>
      <c r="AI43" s="7">
        <f t="shared" si="2"/>
        <v>1.2157168789110704</v>
      </c>
      <c r="AJ43" s="7">
        <f t="shared" si="2"/>
        <v>0.97478762094253191</v>
      </c>
    </row>
    <row r="44" spans="1:36" x14ac:dyDescent="0.3">
      <c r="A44" s="31">
        <v>2020</v>
      </c>
      <c r="B44" s="12">
        <f>$B$12*('[3] Oregrades,prod. of 6 EIregions'!T32/100)^($B$13)</f>
        <v>220.18876118724978</v>
      </c>
      <c r="C44" s="12">
        <f>$B$12*('[3] Oregrades,prod. of 6 EIregions'!U32/100)^($B$13)</f>
        <v>168.96241661110403</v>
      </c>
      <c r="D44" s="12">
        <f>$B$12*('[3] Oregrades,prod. of 6 EIregions'!V32/100)^($B$13)</f>
        <v>114.34239960791216</v>
      </c>
      <c r="E44" s="12">
        <f>$B$12*('[3] Oregrades,prod. of 6 EIregions'!W32/100)^($B$13)</f>
        <v>157.64861416009902</v>
      </c>
      <c r="F44" s="12">
        <f>$B$12*('[3] Oregrades,prod. of 6 EIregions'!X32/100)^($B$13)</f>
        <v>117.93062789138692</v>
      </c>
      <c r="G44" s="12">
        <f>$B$12*('[3] Oregrades,prod. of 6 EIregions'!Y32/100)^($B$13)</f>
        <v>108.270205775522</v>
      </c>
      <c r="H44" s="12">
        <f>$B$12*('[3] Oregrades,prod. of 6 EIregions'!Z32/100)^($B$13)</f>
        <v>164.87905855335299</v>
      </c>
      <c r="J44" s="31">
        <v>2020</v>
      </c>
      <c r="K44" s="7">
        <f t="shared" si="3"/>
        <v>46.094549707143408</v>
      </c>
      <c r="L44" s="7">
        <f t="shared" si="1"/>
        <v>8.8583590603867393</v>
      </c>
      <c r="M44" s="7">
        <f t="shared" si="1"/>
        <v>-42.645213707752632</v>
      </c>
      <c r="N44" s="7">
        <f t="shared" si="1"/>
        <v>-33.642153182857484</v>
      </c>
      <c r="O44" s="7">
        <f t="shared" si="1"/>
        <v>3.820772545090283</v>
      </c>
      <c r="P44" s="7">
        <f t="shared" si="1"/>
        <v>-18.102134032177759</v>
      </c>
      <c r="Q44" s="7">
        <f t="shared" si="1"/>
        <v>2.499088263077776</v>
      </c>
      <c r="S44" s="31">
        <v>2020</v>
      </c>
      <c r="T44" s="12">
        <f>100*(B44-B39)/B39</f>
        <v>2.3106034640651174</v>
      </c>
      <c r="U44" s="12">
        <f t="shared" ref="U44:Z44" si="6">100*(C44-C39)/C39</f>
        <v>-0.96634372415287595</v>
      </c>
      <c r="V44" s="12">
        <f t="shared" si="6"/>
        <v>7.1429437490255099</v>
      </c>
      <c r="W44" s="12">
        <f t="shared" si="6"/>
        <v>2.0929210795636419</v>
      </c>
      <c r="X44" s="12">
        <f t="shared" si="6"/>
        <v>0</v>
      </c>
      <c r="Y44" s="12">
        <f t="shared" si="6"/>
        <v>-2.8146389902794473</v>
      </c>
      <c r="Z44" s="12">
        <f t="shared" si="6"/>
        <v>0.99977528024897255</v>
      </c>
      <c r="AC44" s="31">
        <v>2020</v>
      </c>
      <c r="AD44" s="7">
        <f t="shared" si="4"/>
        <v>0.68448823176810425</v>
      </c>
      <c r="AE44" s="7">
        <f t="shared" si="2"/>
        <v>0.91862490729377277</v>
      </c>
      <c r="AF44" s="7">
        <f t="shared" si="2"/>
        <v>1.7435336519337179</v>
      </c>
      <c r="AG44" s="7">
        <f t="shared" si="2"/>
        <v>1.5069807836827904</v>
      </c>
      <c r="AH44" s="7">
        <f t="shared" si="2"/>
        <v>0.96319838071489128</v>
      </c>
      <c r="AI44" s="7">
        <f t="shared" si="2"/>
        <v>1.2210330369205236</v>
      </c>
      <c r="AJ44" s="7">
        <f t="shared" si="2"/>
        <v>0.97561843421803385</v>
      </c>
    </row>
    <row r="45" spans="1:36" x14ac:dyDescent="0.3">
      <c r="A45" s="31">
        <v>2021</v>
      </c>
      <c r="B45" s="12">
        <f>$B$12*('[3] Oregrades,prod. of 6 EIregions'!T33/100)^($B$13)</f>
        <v>220.2735359365754</v>
      </c>
      <c r="C45" s="12">
        <f>$B$12*('[3] Oregrades,prod. of 6 EIregions'!U33/100)^($B$13)</f>
        <v>169.24379291005533</v>
      </c>
      <c r="D45" s="12">
        <f>$B$12*('[3] Oregrades,prod. of 6 EIregions'!V33/100)^($B$13)</f>
        <v>113.84556769281573</v>
      </c>
      <c r="E45" s="12">
        <f>$B$12*('[3] Oregrades,prod. of 6 EIregions'!W33/100)^($B$13)</f>
        <v>158.25811397512686</v>
      </c>
      <c r="F45" s="12">
        <f>$B$12*('[3] Oregrades,prod. of 6 EIregions'!X33/100)^($B$13)</f>
        <v>117.93062789138692</v>
      </c>
      <c r="G45" s="12">
        <f>$B$12*('[3] Oregrades,prod. of 6 EIregions'!Y33/100)^($B$13)</f>
        <v>108.5380224631274</v>
      </c>
      <c r="H45" s="12">
        <f>$B$12*('[3] Oregrades,prod. of 6 EIregions'!Z33/100)^($B$13)</f>
        <v>164.0270654492524</v>
      </c>
      <c r="J45" s="31">
        <v>2021</v>
      </c>
      <c r="K45" s="7">
        <f t="shared" si="3"/>
        <v>46.150797486378295</v>
      </c>
      <c r="L45" s="7">
        <f t="shared" si="1"/>
        <v>9.0396429387584831</v>
      </c>
      <c r="M45" s="7">
        <f t="shared" si="1"/>
        <v>-42.894427371373801</v>
      </c>
      <c r="N45" s="7">
        <f t="shared" si="1"/>
        <v>-33.385601004608581</v>
      </c>
      <c r="O45" s="7">
        <f t="shared" si="1"/>
        <v>3.820772545090283</v>
      </c>
      <c r="P45" s="7">
        <f t="shared" si="1"/>
        <v>-17.899551844138617</v>
      </c>
      <c r="Q45" s="7">
        <f t="shared" si="1"/>
        <v>1.96943630398146</v>
      </c>
      <c r="S45" s="31">
        <v>2021</v>
      </c>
      <c r="T45" s="12"/>
      <c r="U45" s="12"/>
      <c r="V45" s="12"/>
      <c r="W45" s="12"/>
      <c r="X45" s="12"/>
      <c r="Y45" s="12"/>
      <c r="Z45" s="12"/>
      <c r="AC45" s="31">
        <v>2021</v>
      </c>
      <c r="AD45" s="7">
        <f t="shared" si="4"/>
        <v>0.68422479876868481</v>
      </c>
      <c r="AE45" s="7">
        <f t="shared" si="2"/>
        <v>0.91709764728562493</v>
      </c>
      <c r="AF45" s="7">
        <f t="shared" si="2"/>
        <v>1.7511425837602308</v>
      </c>
      <c r="AG45" s="7">
        <f t="shared" si="2"/>
        <v>1.5011769453465804</v>
      </c>
      <c r="AH45" s="7">
        <f t="shared" si="2"/>
        <v>0.96319838071489128</v>
      </c>
      <c r="AI45" s="7">
        <f t="shared" si="2"/>
        <v>1.2180201478335135</v>
      </c>
      <c r="AJ45" s="7">
        <f t="shared" si="2"/>
        <v>0.98068601361970498</v>
      </c>
    </row>
    <row r="46" spans="1:36" x14ac:dyDescent="0.3">
      <c r="A46" s="31">
        <v>2022</v>
      </c>
      <c r="B46" s="12">
        <f>$B$12*('[3] Oregrades,prod. of 6 EIregions'!T34/100)^($B$13)</f>
        <v>220.33866222388474</v>
      </c>
      <c r="C46" s="12">
        <f>$B$12*('[3] Oregrades,prod. of 6 EIregions'!U34/100)^($B$13)</f>
        <v>169.31489009000171</v>
      </c>
      <c r="D46" s="12">
        <f>$B$12*('[3] Oregrades,prod. of 6 EIregions'!V34/100)^($B$13)</f>
        <v>113.48786289157505</v>
      </c>
      <c r="E46" s="12">
        <f>$B$12*('[3] Oregrades,prod. of 6 EIregions'!W34/100)^($B$13)</f>
        <v>158.66338990552387</v>
      </c>
      <c r="F46" s="12">
        <f>$B$12*('[3] Oregrades,prod. of 6 EIregions'!X34/100)^($B$13)</f>
        <v>117.93062789138692</v>
      </c>
      <c r="G46" s="12">
        <f>$B$12*('[3] Oregrades,prod. of 6 EIregions'!Y34/100)^($B$13)</f>
        <v>108.9137018707515</v>
      </c>
      <c r="H46" s="12">
        <f>$B$12*('[3] Oregrades,prod. of 6 EIregions'!Z34/100)^($B$13)</f>
        <v>163.28416062816393</v>
      </c>
      <c r="J46" s="31">
        <v>2022</v>
      </c>
      <c r="K46" s="7">
        <f t="shared" si="3"/>
        <v>46.19400857293536</v>
      </c>
      <c r="L46" s="7">
        <f t="shared" si="1"/>
        <v>9.0854491156469077</v>
      </c>
      <c r="M46" s="7">
        <f t="shared" si="1"/>
        <v>-43.073854097603281</v>
      </c>
      <c r="N46" s="7">
        <f t="shared" si="1"/>
        <v>-33.215011251877556</v>
      </c>
      <c r="O46" s="7">
        <f t="shared" si="1"/>
        <v>3.820772545090283</v>
      </c>
      <c r="P46" s="7">
        <f t="shared" si="1"/>
        <v>-17.61538002094786</v>
      </c>
      <c r="Q46" s="7">
        <f t="shared" si="1"/>
        <v>1.5076004135055747</v>
      </c>
      <c r="S46" s="31">
        <v>2022</v>
      </c>
      <c r="T46" s="12"/>
      <c r="U46" s="12"/>
      <c r="V46" s="12"/>
      <c r="W46" s="12"/>
      <c r="X46" s="12"/>
      <c r="Y46" s="12"/>
      <c r="Z46" s="12"/>
      <c r="AC46" s="31">
        <v>2022</v>
      </c>
      <c r="AD46" s="7">
        <f t="shared" si="4"/>
        <v>0.68402255999506689</v>
      </c>
      <c r="AE46" s="7">
        <f t="shared" si="2"/>
        <v>0.91671254792181345</v>
      </c>
      <c r="AF46" s="7">
        <f t="shared" si="2"/>
        <v>1.7566620471980656</v>
      </c>
      <c r="AG46" s="7">
        <f t="shared" si="2"/>
        <v>1.4973424698347553</v>
      </c>
      <c r="AH46" s="7">
        <f t="shared" si="2"/>
        <v>0.96319838071489128</v>
      </c>
      <c r="AI46" s="7">
        <f t="shared" si="2"/>
        <v>1.2138187931852682</v>
      </c>
      <c r="AJ46" s="7">
        <f t="shared" si="2"/>
        <v>0.98514790609408409</v>
      </c>
    </row>
    <row r="47" spans="1:36" x14ac:dyDescent="0.3">
      <c r="A47" s="31">
        <v>2023</v>
      </c>
      <c r="B47" s="12">
        <f>$B$12*('[3] Oregrades,prod. of 6 EIregions'!T35/100)^($B$13)</f>
        <v>220.48732835453953</v>
      </c>
      <c r="C47" s="12">
        <f>$B$12*('[3] Oregrades,prod. of 6 EIregions'!U35/100)^($B$13)</f>
        <v>169.53638248421763</v>
      </c>
      <c r="D47" s="12">
        <f>$B$12*('[3] Oregrades,prod. of 6 EIregions'!V35/100)^($B$13)</f>
        <v>119.69858341793474</v>
      </c>
      <c r="E47" s="12">
        <f>$B$12*('[3] Oregrades,prod. of 6 EIregions'!W35/100)^($B$13)</f>
        <v>158.87772778779131</v>
      </c>
      <c r="F47" s="12">
        <f>$B$12*('[3] Oregrades,prod. of 6 EIregions'!X35/100)^($B$13)</f>
        <v>117.93062789138692</v>
      </c>
      <c r="G47" s="12">
        <f>$B$12*('[3] Oregrades,prod. of 6 EIregions'!Y35/100)^($B$13)</f>
        <v>109.80474486196519</v>
      </c>
      <c r="H47" s="12">
        <f>$B$12*('[3] Oregrades,prod. of 6 EIregions'!Z35/100)^($B$13)</f>
        <v>165.46834653966835</v>
      </c>
      <c r="J47" s="31">
        <v>2023</v>
      </c>
      <c r="K47" s="7">
        <f t="shared" si="3"/>
        <v>46.292648082497998</v>
      </c>
      <c r="L47" s="7">
        <f t="shared" si="1"/>
        <v>9.2281512565271306</v>
      </c>
      <c r="M47" s="7">
        <f t="shared" si="1"/>
        <v>-39.958521992175029</v>
      </c>
      <c r="N47" s="7">
        <f t="shared" si="1"/>
        <v>-33.124791617316291</v>
      </c>
      <c r="O47" s="7">
        <f t="shared" si="1"/>
        <v>3.820772545090283</v>
      </c>
      <c r="P47" s="7">
        <f t="shared" si="1"/>
        <v>-16.941376319345171</v>
      </c>
      <c r="Q47" s="7">
        <f t="shared" si="1"/>
        <v>2.8654263647849962</v>
      </c>
      <c r="S47" s="31">
        <v>2023</v>
      </c>
      <c r="T47" s="12"/>
      <c r="U47" s="12"/>
      <c r="V47" s="12"/>
      <c r="W47" s="12"/>
      <c r="X47" s="12"/>
      <c r="Y47" s="12"/>
      <c r="Z47" s="12"/>
      <c r="AC47" s="31">
        <v>2023</v>
      </c>
      <c r="AD47" s="7">
        <f t="shared" si="4"/>
        <v>0.68356134987458528</v>
      </c>
      <c r="AE47" s="7">
        <f t="shared" si="2"/>
        <v>0.91551490023067017</v>
      </c>
      <c r="AF47" s="7">
        <f t="shared" si="2"/>
        <v>1.6655152957255213</v>
      </c>
      <c r="AG47" s="7">
        <f t="shared" si="2"/>
        <v>1.4953224433748971</v>
      </c>
      <c r="AH47" s="7">
        <f t="shared" si="2"/>
        <v>0.96319838071489128</v>
      </c>
      <c r="AI47" s="7">
        <f t="shared" si="2"/>
        <v>1.2039689025486584</v>
      </c>
      <c r="AJ47" s="7">
        <f t="shared" si="2"/>
        <v>0.97214393148361122</v>
      </c>
    </row>
    <row r="48" spans="1:36" x14ac:dyDescent="0.3">
      <c r="A48" s="31">
        <v>2024</v>
      </c>
      <c r="B48" s="12">
        <f>$B$12*('[3] Oregrades,prod. of 6 EIregions'!T36/100)^($B$13)</f>
        <v>221.48101094365603</v>
      </c>
      <c r="C48" s="12">
        <f>$B$12*('[3] Oregrades,prod. of 6 EIregions'!U36/100)^($B$13)</f>
        <v>169.4820014489141</v>
      </c>
      <c r="D48" s="12">
        <f>$B$12*('[3] Oregrades,prod. of 6 EIregions'!V36/100)^($B$13)</f>
        <v>118.95382824038106</v>
      </c>
      <c r="E48" s="12">
        <f>$B$12*('[3] Oregrades,prod. of 6 EIregions'!W36/100)^($B$13)</f>
        <v>159.02670185970811</v>
      </c>
      <c r="F48" s="12">
        <f>$B$12*('[3] Oregrades,prod. of 6 EIregions'!X36/100)^($B$13)</f>
        <v>163.24341795811995</v>
      </c>
      <c r="G48" s="12">
        <f>$B$12*('[3] Oregrades,prod. of 6 EIregions'!Y36/100)^($B$13)</f>
        <v>110.30798766008677</v>
      </c>
      <c r="H48" s="12">
        <f>$B$12*('[3] Oregrades,prod. of 6 EIregions'!Z36/100)^($B$13)</f>
        <v>169.63601890868989</v>
      </c>
      <c r="J48" s="31">
        <v>2024</v>
      </c>
      <c r="K48" s="7">
        <f t="shared" si="3"/>
        <v>46.951953351422915</v>
      </c>
      <c r="L48" s="7">
        <f t="shared" si="1"/>
        <v>9.1931148834337471</v>
      </c>
      <c r="M48" s="7">
        <f t="shared" si="1"/>
        <v>-40.332095348997257</v>
      </c>
      <c r="N48" s="7">
        <f t="shared" si="1"/>
        <v>-33.062085080397793</v>
      </c>
      <c r="O48" s="7">
        <f t="shared" si="1"/>
        <v>43.712096410799163</v>
      </c>
      <c r="P48" s="7">
        <f t="shared" si="1"/>
        <v>-16.560712858565541</v>
      </c>
      <c r="Q48" s="7">
        <f t="shared" si="1"/>
        <v>5.4563109910803265</v>
      </c>
      <c r="S48" s="31">
        <v>2024</v>
      </c>
      <c r="T48" s="12"/>
      <c r="U48" s="12"/>
      <c r="V48" s="12"/>
      <c r="W48" s="12"/>
      <c r="X48" s="12"/>
      <c r="Y48" s="12"/>
      <c r="Z48" s="12"/>
      <c r="AC48" s="31">
        <v>2024</v>
      </c>
      <c r="AD48" s="7">
        <f t="shared" si="4"/>
        <v>0.68049452708436353</v>
      </c>
      <c r="AE48" s="7">
        <f t="shared" si="2"/>
        <v>0.91580865796119448</v>
      </c>
      <c r="AF48" s="7">
        <f t="shared" si="2"/>
        <v>1.6759428805971899</v>
      </c>
      <c r="AG48" s="7">
        <f t="shared" si="2"/>
        <v>1.4939216454547171</v>
      </c>
      <c r="AH48" s="7">
        <f t="shared" si="2"/>
        <v>0.69583564986868818</v>
      </c>
      <c r="AI48" s="7">
        <f t="shared" si="2"/>
        <v>1.1984762025890054</v>
      </c>
      <c r="AJ48" s="7">
        <f t="shared" si="2"/>
        <v>0.94825998615159379</v>
      </c>
    </row>
    <row r="49" spans="1:36" x14ac:dyDescent="0.3">
      <c r="A49" s="31">
        <v>2025</v>
      </c>
      <c r="B49" s="12">
        <f>$B$12*('[3] Oregrades,prod. of 6 EIregions'!T37/100)^($B$13)</f>
        <v>221.57106160321905</v>
      </c>
      <c r="C49" s="12">
        <f>$B$12*('[3] Oregrades,prod. of 6 EIregions'!U37/100)^($B$13)</f>
        <v>169.94818730752323</v>
      </c>
      <c r="D49" s="12">
        <f>$B$12*('[3] Oregrades,prod. of 6 EIregions'!V37/100)^($B$13)</f>
        <v>118.26933262308886</v>
      </c>
      <c r="E49" s="12">
        <f>$B$12*('[3] Oregrades,prod. of 6 EIregions'!W37/100)^($B$13)</f>
        <v>159.16006192460767</v>
      </c>
      <c r="F49" s="12">
        <f>$B$12*('[3] Oregrades,prod. of 6 EIregions'!X37/100)^($B$13)</f>
        <v>163.24341795811995</v>
      </c>
      <c r="G49" s="12">
        <f>$B$12*('[3] Oregrades,prod. of 6 EIregions'!Y37/100)^($B$13)</f>
        <v>110.36463891882966</v>
      </c>
      <c r="H49" s="12">
        <f>$B$12*('[3] Oregrades,prod. of 6 EIregions'!Z37/100)^($B$13)</f>
        <v>169.54234470376875</v>
      </c>
      <c r="J49" s="31">
        <v>2025</v>
      </c>
      <c r="K49" s="7">
        <f t="shared" si="3"/>
        <v>47.011701680487278</v>
      </c>
      <c r="L49" s="7">
        <f t="shared" si="1"/>
        <v>9.4934670481530326</v>
      </c>
      <c r="M49" s="7">
        <f t="shared" si="1"/>
        <v>-40.675442173818119</v>
      </c>
      <c r="N49" s="7">
        <f t="shared" si="1"/>
        <v>-33.00595083015223</v>
      </c>
      <c r="O49" s="7">
        <f t="shared" si="1"/>
        <v>43.712096410799163</v>
      </c>
      <c r="P49" s="7">
        <f t="shared" si="1"/>
        <v>-16.517860652252637</v>
      </c>
      <c r="Q49" s="7">
        <f t="shared" si="1"/>
        <v>5.3980772730907312</v>
      </c>
      <c r="S49" s="31">
        <v>2025</v>
      </c>
      <c r="T49" s="12">
        <f>100*(B49-B44)/B44</f>
        <v>0.6277797324967701</v>
      </c>
      <c r="U49" s="12">
        <f t="shared" ref="U49:Z49" si="7">100*(C49-C44)/C44</f>
        <v>0.58342601638334457</v>
      </c>
      <c r="V49" s="12">
        <f t="shared" si="7"/>
        <v>3.4343629560359239</v>
      </c>
      <c r="W49" s="12">
        <f t="shared" si="7"/>
        <v>0.95874472006060174</v>
      </c>
      <c r="X49" s="12">
        <f t="shared" si="7"/>
        <v>38.423258552024087</v>
      </c>
      <c r="Y49" s="12">
        <f t="shared" si="7"/>
        <v>1.9344501364023166</v>
      </c>
      <c r="Z49" s="12">
        <f t="shared" si="7"/>
        <v>2.828307118764128</v>
      </c>
      <c r="AC49" s="31">
        <v>2025</v>
      </c>
      <c r="AD49" s="7">
        <f t="shared" si="4"/>
        <v>0.68021796127044565</v>
      </c>
      <c r="AE49" s="7">
        <f t="shared" si="2"/>
        <v>0.9132964979182</v>
      </c>
      <c r="AF49" s="7">
        <f t="shared" si="2"/>
        <v>1.6856425680069158</v>
      </c>
      <c r="AG49" s="7">
        <f t="shared" si="2"/>
        <v>1.4926698899251984</v>
      </c>
      <c r="AH49" s="7">
        <f t="shared" si="2"/>
        <v>0.69583564986868818</v>
      </c>
      <c r="AI49" s="7">
        <f t="shared" si="2"/>
        <v>1.1978610129221412</v>
      </c>
      <c r="AJ49" s="7">
        <f t="shared" si="2"/>
        <v>0.94878391131268836</v>
      </c>
    </row>
    <row r="50" spans="1:36" x14ac:dyDescent="0.3">
      <c r="A50" s="31">
        <v>2026</v>
      </c>
      <c r="B50" s="12">
        <f>$B$12*('[3] Oregrades,prod. of 6 EIregions'!T38/100)^($B$13)</f>
        <v>221.62520546737511</v>
      </c>
      <c r="C50" s="12">
        <f>$B$12*('[3] Oregrades,prod. of 6 EIregions'!U38/100)^($B$13)</f>
        <v>169.95398607755712</v>
      </c>
      <c r="D50" s="12">
        <f>$B$12*('[3] Oregrades,prod. of 6 EIregions'!V38/100)^($B$13)</f>
        <v>117.59590963772681</v>
      </c>
      <c r="E50" s="12">
        <f>$B$12*('[3] Oregrades,prod. of 6 EIregions'!W38/100)^($B$13)</f>
        <v>159.36761238055198</v>
      </c>
      <c r="F50" s="12">
        <f>$B$12*('[3] Oregrades,prod. of 6 EIregions'!X38/100)^($B$13)</f>
        <v>163.24341795811995</v>
      </c>
      <c r="G50" s="12">
        <f>$B$12*('[3] Oregrades,prod. of 6 EIregions'!Y38/100)^($B$13)</f>
        <v>111.53532671346056</v>
      </c>
      <c r="H50" s="12">
        <f>$B$12*('[3] Oregrades,prod. of 6 EIregions'!Z38/100)^($B$13)</f>
        <v>169.44861268878901</v>
      </c>
      <c r="J50" s="31">
        <v>2026</v>
      </c>
      <c r="K50" s="7">
        <f t="shared" si="3"/>
        <v>47.047625963864107</v>
      </c>
      <c r="L50" s="7">
        <f t="shared" si="3"/>
        <v>9.4972030540833376</v>
      </c>
      <c r="M50" s="7">
        <f t="shared" si="3"/>
        <v>-41.013234904617647</v>
      </c>
      <c r="N50" s="7">
        <f t="shared" si="3"/>
        <v>-32.918588175962363</v>
      </c>
      <c r="O50" s="7">
        <f t="shared" si="3"/>
        <v>43.712096410799163</v>
      </c>
      <c r="P50" s="7">
        <f t="shared" si="3"/>
        <v>-15.632327726475898</v>
      </c>
      <c r="Q50" s="7">
        <f t="shared" si="3"/>
        <v>5.3398076167694271</v>
      </c>
      <c r="S50" s="31">
        <v>2026</v>
      </c>
      <c r="T50" s="12"/>
      <c r="U50" s="12"/>
      <c r="V50" s="12"/>
      <c r="W50" s="12"/>
      <c r="X50" s="12"/>
      <c r="Y50" s="12"/>
      <c r="Z50" s="12"/>
      <c r="AC50" s="31">
        <v>2026</v>
      </c>
      <c r="AD50" s="7">
        <f t="shared" si="4"/>
        <v>0.68005178148591305</v>
      </c>
      <c r="AE50" s="7">
        <f t="shared" si="4"/>
        <v>0.9132653365639628</v>
      </c>
      <c r="AF50" s="7">
        <f t="shared" si="4"/>
        <v>1.6952955436409967</v>
      </c>
      <c r="AG50" s="7">
        <f t="shared" si="4"/>
        <v>1.4907259295959907</v>
      </c>
      <c r="AH50" s="7">
        <f t="shared" si="4"/>
        <v>0.69583564986868818</v>
      </c>
      <c r="AI50" s="7">
        <f t="shared" si="4"/>
        <v>1.1852881240553268</v>
      </c>
      <c r="AJ50" s="7">
        <f t="shared" si="4"/>
        <v>0.94930873961536111</v>
      </c>
    </row>
    <row r="51" spans="1:36" x14ac:dyDescent="0.3">
      <c r="A51" s="31">
        <v>2027</v>
      </c>
      <c r="B51" s="12">
        <f>$B$12*('[3] Oregrades,prod. of 6 EIregions'!T39/100)^($B$13)</f>
        <v>221.59258891921542</v>
      </c>
      <c r="C51" s="12">
        <f>$B$12*('[3] Oregrades,prod. of 6 EIregions'!U39/100)^($B$13)</f>
        <v>169.92280514191793</v>
      </c>
      <c r="D51" s="12">
        <f>$B$12*('[3] Oregrades,prod. of 6 EIregions'!V39/100)^($B$13)</f>
        <v>117.0442151978549</v>
      </c>
      <c r="E51" s="12">
        <f>$B$12*('[3] Oregrades,prod. of 6 EIregions'!W39/100)^($B$13)</f>
        <v>159.71162264259607</v>
      </c>
      <c r="F51" s="12">
        <f>$B$12*('[3] Oregrades,prod. of 6 EIregions'!X39/100)^($B$13)</f>
        <v>163.24341795811995</v>
      </c>
      <c r="G51" s="12">
        <f>$B$12*('[3] Oregrades,prod. of 6 EIregions'!Y39/100)^($B$13)</f>
        <v>111.35132903553743</v>
      </c>
      <c r="H51" s="12">
        <f>$B$12*('[3] Oregrades,prod. of 6 EIregions'!Z39/100)^($B$13)</f>
        <v>169.18731297399952</v>
      </c>
      <c r="J51" s="31">
        <v>2027</v>
      </c>
      <c r="K51" s="7">
        <f t="shared" si="3"/>
        <v>47.025984986864657</v>
      </c>
      <c r="L51" s="7">
        <f t="shared" si="3"/>
        <v>9.4771139386709926</v>
      </c>
      <c r="M51" s="7">
        <f t="shared" si="3"/>
        <v>-41.289967917095765</v>
      </c>
      <c r="N51" s="7">
        <f t="shared" si="3"/>
        <v>-32.773786520750448</v>
      </c>
      <c r="O51" s="7">
        <f t="shared" si="3"/>
        <v>43.712096410799163</v>
      </c>
      <c r="P51" s="7">
        <f t="shared" si="3"/>
        <v>-15.771507448699589</v>
      </c>
      <c r="Q51" s="7">
        <f t="shared" si="3"/>
        <v>5.1773674453836955</v>
      </c>
      <c r="S51" s="31">
        <v>2027</v>
      </c>
      <c r="T51" s="12"/>
      <c r="U51" s="12"/>
      <c r="V51" s="12"/>
      <c r="W51" s="12"/>
      <c r="X51" s="12"/>
      <c r="Y51" s="12"/>
      <c r="Z51" s="12"/>
      <c r="AC51" s="31">
        <v>2027</v>
      </c>
      <c r="AD51" s="7">
        <f t="shared" si="4"/>
        <v>0.68015187933571086</v>
      </c>
      <c r="AE51" s="7">
        <f t="shared" si="4"/>
        <v>0.91343292129549503</v>
      </c>
      <c r="AF51" s="7">
        <f t="shared" si="4"/>
        <v>1.7032864137902417</v>
      </c>
      <c r="AG51" s="7">
        <f t="shared" si="4"/>
        <v>1.4875149859640184</v>
      </c>
      <c r="AH51" s="7">
        <f t="shared" si="4"/>
        <v>0.69583564986868818</v>
      </c>
      <c r="AI51" s="7">
        <f t="shared" si="4"/>
        <v>1.1872467020479296</v>
      </c>
      <c r="AJ51" s="7">
        <f t="shared" si="4"/>
        <v>0.95077489034822837</v>
      </c>
    </row>
    <row r="52" spans="1:36" x14ac:dyDescent="0.3">
      <c r="A52" s="31">
        <v>2028</v>
      </c>
      <c r="B52" s="12">
        <f>$B$12*('[3] Oregrades,prod. of 6 EIregions'!T40/100)^($B$13)</f>
        <v>221.60121486808617</v>
      </c>
      <c r="C52" s="12">
        <f>$B$12*('[3] Oregrades,prod. of 6 EIregions'!U40/100)^($B$13)</f>
        <v>170.11672965236059</v>
      </c>
      <c r="D52" s="12">
        <f>$B$12*('[3] Oregrades,prod. of 6 EIregions'!V40/100)^($B$13)</f>
        <v>115.95151185358871</v>
      </c>
      <c r="E52" s="12">
        <f>$B$12*('[3] Oregrades,prod. of 6 EIregions'!W40/100)^($B$13)</f>
        <v>159.94424809166799</v>
      </c>
      <c r="F52" s="12">
        <f>$B$12*('[3] Oregrades,prod. of 6 EIregions'!X40/100)^($B$13)</f>
        <v>163.24341795811995</v>
      </c>
      <c r="G52" s="12">
        <f>$B$12*('[3] Oregrades,prod. of 6 EIregions'!Y40/100)^($B$13)</f>
        <v>111.07193199517093</v>
      </c>
      <c r="H52" s="12">
        <f>$B$12*('[3] Oregrades,prod. of 6 EIregions'!Z40/100)^($B$13)</f>
        <v>168.47416903443147</v>
      </c>
      <c r="J52" s="31">
        <v>2028</v>
      </c>
      <c r="K52" s="7">
        <f t="shared" si="3"/>
        <v>47.031708276778616</v>
      </c>
      <c r="L52" s="7">
        <f t="shared" si="3"/>
        <v>9.6020547652274999</v>
      </c>
      <c r="M52" s="7">
        <f t="shared" si="3"/>
        <v>-41.838074017773351</v>
      </c>
      <c r="N52" s="7">
        <f t="shared" si="3"/>
        <v>-32.675869238080224</v>
      </c>
      <c r="O52" s="7">
        <f t="shared" si="3"/>
        <v>43.712096410799163</v>
      </c>
      <c r="P52" s="7">
        <f t="shared" si="3"/>
        <v>-15.982849259679275</v>
      </c>
      <c r="Q52" s="7">
        <f t="shared" si="3"/>
        <v>4.7340327717907362</v>
      </c>
      <c r="S52" s="31">
        <v>2028</v>
      </c>
      <c r="T52" s="12"/>
      <c r="U52" s="12"/>
      <c r="V52" s="12"/>
      <c r="W52" s="12"/>
      <c r="X52" s="12"/>
      <c r="Y52" s="12"/>
      <c r="Z52" s="12"/>
      <c r="AC52" s="31">
        <v>2028</v>
      </c>
      <c r="AD52" s="7">
        <f t="shared" si="4"/>
        <v>0.68012540405064081</v>
      </c>
      <c r="AE52" s="7">
        <f t="shared" si="4"/>
        <v>0.91239165373500031</v>
      </c>
      <c r="AF52" s="7">
        <f t="shared" si="4"/>
        <v>1.7193378367586796</v>
      </c>
      <c r="AG52" s="7">
        <f t="shared" si="4"/>
        <v>1.4853515205956809</v>
      </c>
      <c r="AH52" s="7">
        <f t="shared" si="4"/>
        <v>0.69583564986868818</v>
      </c>
      <c r="AI52" s="7">
        <f t="shared" si="4"/>
        <v>1.1902331740465573</v>
      </c>
      <c r="AJ52" s="7">
        <f t="shared" si="4"/>
        <v>0.95479947972493417</v>
      </c>
    </row>
    <row r="53" spans="1:36" x14ac:dyDescent="0.3">
      <c r="A53" s="31">
        <v>2029</v>
      </c>
      <c r="B53" s="12">
        <f>$B$12*('[3] Oregrades,prod. of 6 EIregions'!T41/100)^($B$13)</f>
        <v>221.54813138049218</v>
      </c>
      <c r="C53" s="12">
        <f>$B$12*('[3] Oregrades,prod. of 6 EIregions'!U41/100)^($B$13)</f>
        <v>170.35452840681052</v>
      </c>
      <c r="D53" s="12">
        <f>$B$12*('[3] Oregrades,prod. of 6 EIregions'!V41/100)^($B$13)</f>
        <v>114.86046340821589</v>
      </c>
      <c r="E53" s="12">
        <f>$B$12*('[3] Oregrades,prod. of 6 EIregions'!W41/100)^($B$13)</f>
        <v>160.22913598517985</v>
      </c>
      <c r="F53" s="12">
        <f>$B$12*('[3] Oregrades,prod. of 6 EIregions'!X41/100)^($B$13)</f>
        <v>163.24341795811995</v>
      </c>
      <c r="G53" s="12">
        <f>$B$12*('[3] Oregrades,prod. of 6 EIregions'!Y41/100)^($B$13)</f>
        <v>110.94715186611175</v>
      </c>
      <c r="H53" s="12">
        <f>$B$12*('[3] Oregrades,prod. of 6 EIregions'!Z41/100)^($B$13)</f>
        <v>167.68548003720187</v>
      </c>
      <c r="J53" s="31">
        <v>2029</v>
      </c>
      <c r="K53" s="7">
        <f t="shared" si="3"/>
        <v>46.996487549911748</v>
      </c>
      <c r="L53" s="7">
        <f t="shared" si="3"/>
        <v>9.7552626958148387</v>
      </c>
      <c r="M53" s="7">
        <f t="shared" si="3"/>
        <v>-42.385350011922739</v>
      </c>
      <c r="N53" s="7">
        <f t="shared" si="3"/>
        <v>-32.555953517295514</v>
      </c>
      <c r="O53" s="7">
        <f t="shared" si="3"/>
        <v>43.712096410799163</v>
      </c>
      <c r="P53" s="7">
        <f t="shared" si="3"/>
        <v>-16.077235579645489</v>
      </c>
      <c r="Q53" s="7">
        <f t="shared" si="3"/>
        <v>4.2437345868760277</v>
      </c>
      <c r="S53" s="31">
        <v>2029</v>
      </c>
      <c r="T53" s="12"/>
      <c r="U53" s="12"/>
      <c r="V53" s="12"/>
      <c r="W53" s="12"/>
      <c r="X53" s="12"/>
      <c r="Y53" s="12"/>
      <c r="Z53" s="12"/>
      <c r="AC53" s="31">
        <v>2029</v>
      </c>
      <c r="AD53" s="7">
        <f t="shared" si="4"/>
        <v>0.68028836380220048</v>
      </c>
      <c r="AE53" s="7">
        <f t="shared" si="4"/>
        <v>0.91111804157536014</v>
      </c>
      <c r="AF53" s="7">
        <f t="shared" si="4"/>
        <v>1.735669660766731</v>
      </c>
      <c r="AG53" s="7">
        <f t="shared" si="4"/>
        <v>1.4827105610521791</v>
      </c>
      <c r="AH53" s="7">
        <f t="shared" si="4"/>
        <v>0.69583564986868818</v>
      </c>
      <c r="AI53" s="7">
        <f t="shared" si="4"/>
        <v>1.1915718064185472</v>
      </c>
      <c r="AJ53" s="7">
        <f t="shared" si="4"/>
        <v>0.95929026714464705</v>
      </c>
    </row>
    <row r="54" spans="1:36" x14ac:dyDescent="0.3">
      <c r="A54" s="31">
        <v>2030</v>
      </c>
      <c r="B54" s="12">
        <f>$B$12*('[3] Oregrades,prod. of 6 EIregions'!T42/100)^($B$13)</f>
        <v>221.5710327609309</v>
      </c>
      <c r="C54" s="12">
        <f>$B$12*('[3] Oregrades,prod. of 6 EIregions'!U42/100)^($B$13)</f>
        <v>170.56464967030078</v>
      </c>
      <c r="D54" s="12">
        <f>$B$12*('[3] Oregrades,prod. of 6 EIregions'!V42/100)^($B$13)</f>
        <v>123.59695832406635</v>
      </c>
      <c r="E54" s="12">
        <f>$B$12*('[3] Oregrades,prod. of 6 EIregions'!W42/100)^($B$13)</f>
        <v>160.26385877878712</v>
      </c>
      <c r="F54" s="12">
        <f>$B$12*('[3] Oregrades,prod. of 6 EIregions'!X42/100)^($B$13)</f>
        <v>163.24341795811995</v>
      </c>
      <c r="G54" s="12">
        <f>$B$12*('[3] Oregrades,prod. of 6 EIregions'!Y42/100)^($B$13)</f>
        <v>111.09858360751919</v>
      </c>
      <c r="H54" s="12">
        <f>$B$12*('[3] Oregrades,prod. of 6 EIregions'!Z42/100)^($B$13)</f>
        <v>171.31825105448436</v>
      </c>
      <c r="J54" s="31">
        <v>2030</v>
      </c>
      <c r="K54" s="7">
        <f t="shared" si="3"/>
        <v>47.011682543719914</v>
      </c>
      <c r="L54" s="7">
        <f t="shared" si="3"/>
        <v>9.8906386948448031</v>
      </c>
      <c r="M54" s="7">
        <f t="shared" si="3"/>
        <v>-38.003075365246218</v>
      </c>
      <c r="N54" s="7">
        <f t="shared" si="3"/>
        <v>-32.541337912638724</v>
      </c>
      <c r="O54" s="7">
        <f t="shared" si="3"/>
        <v>43.712096410799163</v>
      </c>
      <c r="P54" s="7">
        <f t="shared" si="3"/>
        <v>-15.96268941828718</v>
      </c>
      <c r="Q54" s="7">
        <f t="shared" si="3"/>
        <v>6.5020912296603459</v>
      </c>
      <c r="S54" s="31">
        <v>2030</v>
      </c>
      <c r="T54" s="12">
        <f>100*(B54-B49)/B49</f>
        <v>-1.301717288199823E-5</v>
      </c>
      <c r="U54" s="12">
        <f t="shared" ref="U54:Z54" si="8">100*(C54-C49)/C49</f>
        <v>0.36273547399599987</v>
      </c>
      <c r="V54" s="12">
        <f t="shared" si="8"/>
        <v>4.5046552498575769</v>
      </c>
      <c r="W54" s="12">
        <f t="shared" si="8"/>
        <v>0.69351371244270188</v>
      </c>
      <c r="X54" s="12">
        <f t="shared" si="8"/>
        <v>0</v>
      </c>
      <c r="Y54" s="12">
        <f t="shared" si="8"/>
        <v>0.66501797666309637</v>
      </c>
      <c r="Z54" s="12">
        <f t="shared" si="8"/>
        <v>1.0474706798579145</v>
      </c>
      <c r="AC54" s="31">
        <v>2030</v>
      </c>
      <c r="AD54" s="7">
        <f t="shared" si="4"/>
        <v>0.68021804981560519</v>
      </c>
      <c r="AE54" s="7">
        <f t="shared" si="4"/>
        <v>0.9099956209890625</v>
      </c>
      <c r="AF54" s="7">
        <f t="shared" si="4"/>
        <v>1.6129832340738839</v>
      </c>
      <c r="AG54" s="7">
        <f t="shared" si="4"/>
        <v>1.4823893167418081</v>
      </c>
      <c r="AH54" s="7">
        <f t="shared" si="4"/>
        <v>0.69583564986868818</v>
      </c>
      <c r="AI54" s="7">
        <f t="shared" si="4"/>
        <v>1.1899476471556765</v>
      </c>
      <c r="AJ54" s="7">
        <f t="shared" si="4"/>
        <v>0.93894869899184152</v>
      </c>
    </row>
    <row r="55" spans="1:36" x14ac:dyDescent="0.3">
      <c r="A55" s="31">
        <v>2031</v>
      </c>
      <c r="B55" s="12">
        <f>$B$12*('[3] Oregrades,prod. of 6 EIregions'!T43/100)^($B$13)</f>
        <v>221.68492090038202</v>
      </c>
      <c r="C55" s="12">
        <f>$B$12*('[3] Oregrades,prod. of 6 EIregions'!U43/100)^($B$13)</f>
        <v>170.72839515710558</v>
      </c>
      <c r="D55" s="12">
        <f>$B$12*('[3] Oregrades,prod. of 6 EIregions'!V43/100)^($B$13)</f>
        <v>134.53464242899713</v>
      </c>
      <c r="E55" s="12">
        <f>$B$12*('[3] Oregrades,prod. of 6 EIregions'!W43/100)^($B$13)</f>
        <v>160.38237990934687</v>
      </c>
      <c r="F55" s="12">
        <f>$B$12*('[3] Oregrades,prod. of 6 EIregions'!X43/100)^($B$13)</f>
        <v>163.24341795811995</v>
      </c>
      <c r="G55" s="12">
        <f>$B$12*('[3] Oregrades,prod. of 6 EIregions'!Y43/100)^($B$13)</f>
        <v>111.11319971221421</v>
      </c>
      <c r="H55" s="12">
        <f>$B$12*('[3] Oregrades,prod. of 6 EIregions'!Z43/100)^($B$13)</f>
        <v>175.34709873850639</v>
      </c>
      <c r="J55" s="31">
        <v>2031</v>
      </c>
      <c r="K55" s="7">
        <f t="shared" si="3"/>
        <v>47.087246965629468</v>
      </c>
      <c r="L55" s="7">
        <f t="shared" si="3"/>
        <v>9.9961359134253236</v>
      </c>
      <c r="M55" s="7">
        <f t="shared" si="3"/>
        <v>-32.516671926787971</v>
      </c>
      <c r="N55" s="7">
        <f t="shared" si="3"/>
        <v>-32.491449703546763</v>
      </c>
      <c r="O55" s="7">
        <f t="shared" si="3"/>
        <v>43.712096410799163</v>
      </c>
      <c r="P55" s="7">
        <f t="shared" si="3"/>
        <v>-15.951633488590634</v>
      </c>
      <c r="Q55" s="7">
        <f t="shared" si="3"/>
        <v>9.0066737884541492</v>
      </c>
      <c r="S55" s="31">
        <v>2031</v>
      </c>
      <c r="T55" s="12"/>
      <c r="U55" s="12"/>
      <c r="V55" s="12"/>
      <c r="W55" s="12"/>
      <c r="X55" s="12"/>
      <c r="Y55" s="12"/>
      <c r="Z55" s="12"/>
      <c r="AC55" s="31">
        <v>2031</v>
      </c>
      <c r="AD55" s="7">
        <f t="shared" si="4"/>
        <v>0.67986859542872158</v>
      </c>
      <c r="AE55" s="7">
        <f t="shared" si="4"/>
        <v>0.9091228448125398</v>
      </c>
      <c r="AF55" s="7">
        <f t="shared" si="4"/>
        <v>1.4818474852264392</v>
      </c>
      <c r="AG55" s="7">
        <f t="shared" si="4"/>
        <v>1.4812938444221604</v>
      </c>
      <c r="AH55" s="7">
        <f t="shared" si="4"/>
        <v>0.69583564986868818</v>
      </c>
      <c r="AI55" s="7">
        <f t="shared" si="4"/>
        <v>1.1897911185034777</v>
      </c>
      <c r="AJ55" s="7">
        <f t="shared" si="4"/>
        <v>0.91737502415739136</v>
      </c>
    </row>
    <row r="56" spans="1:36" x14ac:dyDescent="0.3">
      <c r="A56" s="31">
        <v>2032</v>
      </c>
      <c r="B56" s="12">
        <f>$B$12*('[3] Oregrades,prod. of 6 EIregions'!T44/100)^($B$13)</f>
        <v>221.79598793758038</v>
      </c>
      <c r="C56" s="12">
        <f>$B$12*('[3] Oregrades,prod. of 6 EIregions'!U44/100)^($B$13)</f>
        <v>170.80530034010306</v>
      </c>
      <c r="D56" s="12">
        <f>$B$12*('[3] Oregrades,prod. of 6 EIregions'!V44/100)^($B$13)</f>
        <v>134.07066821870706</v>
      </c>
      <c r="E56" s="12">
        <f>$B$12*('[3] Oregrades,prod. of 6 EIregions'!W44/100)^($B$13)</f>
        <v>160.55703200063161</v>
      </c>
      <c r="F56" s="12">
        <f>$B$12*('[3] Oregrades,prod. of 6 EIregions'!X44/100)^($B$13)</f>
        <v>163.24341795811995</v>
      </c>
      <c r="G56" s="12">
        <f>$B$12*('[3] Oregrades,prod. of 6 EIregions'!Y44/100)^($B$13)</f>
        <v>111.28251591810793</v>
      </c>
      <c r="H56" s="12">
        <f>$B$12*('[3] Oregrades,prod. of 6 EIregions'!Z44/100)^($B$13)</f>
        <v>175.64024486580371</v>
      </c>
      <c r="J56" s="31">
        <v>2032</v>
      </c>
      <c r="K56" s="7">
        <f t="shared" si="3"/>
        <v>47.160939595077529</v>
      </c>
      <c r="L56" s="7">
        <f t="shared" si="3"/>
        <v>10.045684044851578</v>
      </c>
      <c r="M56" s="7">
        <f t="shared" si="3"/>
        <v>-32.749403982154597</v>
      </c>
      <c r="N56" s="7">
        <f t="shared" si="3"/>
        <v>-32.417934710842815</v>
      </c>
      <c r="O56" s="7">
        <f t="shared" si="3"/>
        <v>43.712096410799163</v>
      </c>
      <c r="P56" s="7">
        <f t="shared" si="3"/>
        <v>-15.823559141293153</v>
      </c>
      <c r="Q56" s="7">
        <f t="shared" si="3"/>
        <v>9.1889116726309581</v>
      </c>
      <c r="S56" s="31">
        <v>2032</v>
      </c>
      <c r="T56" s="12"/>
      <c r="U56" s="12"/>
      <c r="V56" s="12"/>
      <c r="W56" s="12"/>
      <c r="X56" s="12"/>
      <c r="Y56" s="12"/>
      <c r="Z56" s="12"/>
      <c r="AC56" s="31">
        <v>2032</v>
      </c>
      <c r="AD56" s="7">
        <f t="shared" si="4"/>
        <v>0.67952814296481268</v>
      </c>
      <c r="AE56" s="7">
        <f t="shared" si="4"/>
        <v>0.90871351173793213</v>
      </c>
      <c r="AF56" s="7">
        <f t="shared" si="4"/>
        <v>1.4869756689362921</v>
      </c>
      <c r="AG56" s="7">
        <f t="shared" si="4"/>
        <v>1.479682510028943</v>
      </c>
      <c r="AH56" s="7">
        <f t="shared" si="4"/>
        <v>0.69583564986868818</v>
      </c>
      <c r="AI56" s="7">
        <f t="shared" si="4"/>
        <v>1.187980852835695</v>
      </c>
      <c r="AJ56" s="7">
        <f t="shared" si="4"/>
        <v>0.91584391187833192</v>
      </c>
    </row>
    <row r="57" spans="1:36" x14ac:dyDescent="0.3">
      <c r="A57" s="31">
        <v>2033</v>
      </c>
      <c r="B57" s="12">
        <f>$B$12*('[3] Oregrades,prod. of 6 EIregions'!T45/100)^($B$13)</f>
        <v>221.96839188515011</v>
      </c>
      <c r="C57" s="12">
        <f>$B$12*('[3] Oregrades,prod. of 6 EIregions'!U45/100)^($B$13)</f>
        <v>171.05137400544834</v>
      </c>
      <c r="D57" s="12">
        <f>$B$12*('[3] Oregrades,prod. of 6 EIregions'!V45/100)^($B$13)</f>
        <v>133.48741219301533</v>
      </c>
      <c r="E57" s="12">
        <f>$B$12*('[3] Oregrades,prod. of 6 EIregions'!W45/100)^($B$13)</f>
        <v>160.72086890852773</v>
      </c>
      <c r="F57" s="12">
        <f>$B$12*('[3] Oregrades,prod. of 6 EIregions'!X45/100)^($B$13)</f>
        <v>163.24341795811995</v>
      </c>
      <c r="G57" s="12">
        <f>$B$12*('[3] Oregrades,prod. of 6 EIregions'!Y45/100)^($B$13)</f>
        <v>111.41095635666223</v>
      </c>
      <c r="H57" s="12">
        <f>$B$12*('[3] Oregrades,prod. of 6 EIregions'!Z45/100)^($B$13)</f>
        <v>176.16624611666035</v>
      </c>
      <c r="J57" s="31">
        <v>2033</v>
      </c>
      <c r="K57" s="7">
        <f t="shared" si="3"/>
        <v>47.275329071416486</v>
      </c>
      <c r="L57" s="7">
        <f t="shared" si="3"/>
        <v>10.204223298460366</v>
      </c>
      <c r="M57" s="7">
        <f t="shared" si="3"/>
        <v>-33.04196846236426</v>
      </c>
      <c r="N57" s="7">
        <f t="shared" si="3"/>
        <v>-32.348972072033163</v>
      </c>
      <c r="O57" s="7">
        <f t="shared" si="3"/>
        <v>43.712096410799163</v>
      </c>
      <c r="P57" s="7">
        <f t="shared" si="3"/>
        <v>-15.726404086066074</v>
      </c>
      <c r="Q57" s="7">
        <f t="shared" si="3"/>
        <v>9.5159067993079933</v>
      </c>
      <c r="S57" s="31">
        <v>2033</v>
      </c>
      <c r="T57" s="12"/>
      <c r="U57" s="12"/>
      <c r="V57" s="12"/>
      <c r="W57" s="12"/>
      <c r="X57" s="12"/>
      <c r="Y57" s="12"/>
      <c r="Z57" s="12"/>
      <c r="AC57" s="31">
        <v>2033</v>
      </c>
      <c r="AD57" s="7">
        <f t="shared" si="4"/>
        <v>0.67900035009603121</v>
      </c>
      <c r="AE57" s="7">
        <f t="shared" si="4"/>
        <v>0.90740624094936184</v>
      </c>
      <c r="AF57" s="7">
        <f t="shared" si="4"/>
        <v>1.4934728172794631</v>
      </c>
      <c r="AG57" s="7">
        <f t="shared" si="4"/>
        <v>1.4781741395929349</v>
      </c>
      <c r="AH57" s="7">
        <f t="shared" si="4"/>
        <v>0.69583564986868818</v>
      </c>
      <c r="AI57" s="7">
        <f t="shared" si="4"/>
        <v>1.1866112857237867</v>
      </c>
      <c r="AJ57" s="7">
        <f t="shared" si="4"/>
        <v>0.91310936395069764</v>
      </c>
    </row>
    <row r="58" spans="1:36" x14ac:dyDescent="0.3">
      <c r="A58" s="31">
        <v>2034</v>
      </c>
      <c r="B58" s="12">
        <f>$B$12*('[3] Oregrades,prod. of 6 EIregions'!T46/100)^($B$13)</f>
        <v>222.13434263835282</v>
      </c>
      <c r="C58" s="12">
        <f>$B$12*('[3] Oregrades,prod. of 6 EIregions'!U46/100)^($B$13)</f>
        <v>171.56051715532007</v>
      </c>
      <c r="D58" s="12">
        <f>$B$12*('[3] Oregrades,prod. of 6 EIregions'!V46/100)^($B$13)</f>
        <v>133.15114360789389</v>
      </c>
      <c r="E58" s="12">
        <f>$B$12*('[3] Oregrades,prod. of 6 EIregions'!W46/100)^($B$13)</f>
        <v>161.05130247740615</v>
      </c>
      <c r="F58" s="12">
        <f>$B$12*('[3] Oregrades,prod. of 6 EIregions'!X46/100)^($B$13)</f>
        <v>163.24341795811995</v>
      </c>
      <c r="G58" s="12">
        <f>$B$12*('[3] Oregrades,prod. of 6 EIregions'!Y46/100)^($B$13)</f>
        <v>111.62664326033197</v>
      </c>
      <c r="H58" s="12">
        <f>$B$12*('[3] Oregrades,prod. of 6 EIregions'!Z46/100)^($B$13)</f>
        <v>176.87487375617809</v>
      </c>
      <c r="J58" s="31">
        <v>2034</v>
      </c>
      <c r="K58" s="7">
        <f t="shared" si="3"/>
        <v>47.385436873613052</v>
      </c>
      <c r="L58" s="7">
        <f t="shared" si="3"/>
        <v>10.532251796948538</v>
      </c>
      <c r="M58" s="7">
        <f t="shared" si="3"/>
        <v>-33.210642662858326</v>
      </c>
      <c r="N58" s="7">
        <f t="shared" si="3"/>
        <v>-32.209885152280044</v>
      </c>
      <c r="O58" s="7">
        <f t="shared" si="3"/>
        <v>43.712096410799163</v>
      </c>
      <c r="P58" s="7">
        <f t="shared" si="3"/>
        <v>-15.563253965483657</v>
      </c>
      <c r="Q58" s="7">
        <f t="shared" si="3"/>
        <v>9.9564338596022033</v>
      </c>
      <c r="S58" s="31">
        <v>2034</v>
      </c>
      <c r="T58" s="12"/>
      <c r="U58" s="12"/>
      <c r="V58" s="12"/>
      <c r="W58" s="12"/>
      <c r="X58" s="12"/>
      <c r="Y58" s="12"/>
      <c r="Z58" s="12"/>
      <c r="AC58" s="31">
        <v>2034</v>
      </c>
      <c r="AD58" s="7">
        <f t="shared" si="4"/>
        <v>0.67849308670674613</v>
      </c>
      <c r="AE58" s="7">
        <f t="shared" si="4"/>
        <v>0.90471331556425139</v>
      </c>
      <c r="AF58" s="7">
        <f t="shared" si="4"/>
        <v>1.4972445309694549</v>
      </c>
      <c r="AG58" s="7">
        <f t="shared" si="4"/>
        <v>1.4751413273843037</v>
      </c>
      <c r="AH58" s="7">
        <f t="shared" si="4"/>
        <v>0.69583564986868818</v>
      </c>
      <c r="AI58" s="7">
        <f t="shared" si="4"/>
        <v>1.1843184951623036</v>
      </c>
      <c r="AJ58" s="7">
        <f t="shared" si="4"/>
        <v>0.90945110249469285</v>
      </c>
    </row>
    <row r="59" spans="1:36" x14ac:dyDescent="0.3">
      <c r="A59" s="31">
        <v>2035</v>
      </c>
      <c r="B59" s="12">
        <f>$B$12*('[3] Oregrades,prod. of 6 EIregions'!T47/100)^($B$13)</f>
        <v>222.27875593017075</v>
      </c>
      <c r="C59" s="12">
        <f>$B$12*('[3] Oregrades,prod. of 6 EIregions'!U47/100)^($B$13)</f>
        <v>172.30754707949353</v>
      </c>
      <c r="D59" s="12">
        <f>$B$12*('[3] Oregrades,prod. of 6 EIregions'!V47/100)^($B$13)</f>
        <v>132.59178392113415</v>
      </c>
      <c r="E59" s="12">
        <f>$B$12*('[3] Oregrades,prod. of 6 EIregions'!W47/100)^($B$13)</f>
        <v>160.93840207919962</v>
      </c>
      <c r="F59" s="12">
        <f>$B$12*('[3] Oregrades,prod. of 6 EIregions'!X47/100)^($B$13)</f>
        <v>163.24341795811995</v>
      </c>
      <c r="G59" s="12">
        <f>$B$12*('[3] Oregrades,prod. of 6 EIregions'!Y47/100)^($B$13)</f>
        <v>112.08605375913095</v>
      </c>
      <c r="H59" s="12">
        <f>$B$12*('[3] Oregrades,prod. of 6 EIregions'!Z47/100)^($B$13)</f>
        <v>177.65509301696105</v>
      </c>
      <c r="J59" s="31">
        <v>2035</v>
      </c>
      <c r="K59" s="7">
        <f t="shared" si="3"/>
        <v>47.481254637998966</v>
      </c>
      <c r="L59" s="7">
        <f t="shared" si="3"/>
        <v>11.01354493506517</v>
      </c>
      <c r="M59" s="7">
        <f t="shared" si="3"/>
        <v>-33.4912206059889</v>
      </c>
      <c r="N59" s="7">
        <f t="shared" si="3"/>
        <v>-32.257407468728545</v>
      </c>
      <c r="O59" s="7">
        <f t="shared" si="3"/>
        <v>43.712096410799163</v>
      </c>
      <c r="P59" s="7">
        <f t="shared" si="3"/>
        <v>-15.215746179889745</v>
      </c>
      <c r="Q59" s="7">
        <f t="shared" si="3"/>
        <v>10.44146672901095</v>
      </c>
      <c r="S59" s="31">
        <v>2035</v>
      </c>
      <c r="T59" s="12">
        <f>100*(B59-B54)/B54</f>
        <v>0.31941141421832669</v>
      </c>
      <c r="U59" s="12">
        <f t="shared" ref="U59:Z59" si="9">100*(C59-C54)/C54</f>
        <v>1.0218397613818266</v>
      </c>
      <c r="V59" s="12">
        <f t="shared" si="9"/>
        <v>7.2775460812585084</v>
      </c>
      <c r="W59" s="12">
        <f t="shared" si="9"/>
        <v>0.4208954567502145</v>
      </c>
      <c r="X59" s="12">
        <f t="shared" si="9"/>
        <v>0</v>
      </c>
      <c r="Y59" s="12">
        <f t="shared" si="9"/>
        <v>0.88882334908986849</v>
      </c>
      <c r="Z59" s="12">
        <f t="shared" si="9"/>
        <v>3.6988714999555863</v>
      </c>
      <c r="AC59" s="31">
        <v>2035</v>
      </c>
      <c r="AD59" s="7">
        <f t="shared" si="4"/>
        <v>0.67805227345980768</v>
      </c>
      <c r="AE59" s="7">
        <f t="shared" si="4"/>
        <v>0.90079098058252904</v>
      </c>
      <c r="AF59" s="7">
        <f t="shared" si="4"/>
        <v>1.5035608969393397</v>
      </c>
      <c r="AG59" s="7">
        <f t="shared" si="4"/>
        <v>1.4761761583576509</v>
      </c>
      <c r="AH59" s="7">
        <f t="shared" si="4"/>
        <v>0.69583564986868818</v>
      </c>
      <c r="AI59" s="7">
        <f t="shared" si="4"/>
        <v>1.1794642931242107</v>
      </c>
      <c r="AJ59" s="7">
        <f t="shared" si="4"/>
        <v>0.90545700778647698</v>
      </c>
    </row>
    <row r="60" spans="1:36" x14ac:dyDescent="0.3">
      <c r="A60" s="31">
        <v>2036</v>
      </c>
      <c r="B60" s="12">
        <f>$B$12*('[3] Oregrades,prod. of 6 EIregions'!T48/100)^($B$13)</f>
        <v>222.40490958950016</v>
      </c>
      <c r="C60" s="12">
        <f>$B$12*('[3] Oregrades,prod. of 6 EIregions'!U48/100)^($B$13)</f>
        <v>173.03204535365293</v>
      </c>
      <c r="D60" s="12">
        <f>$B$12*('[3] Oregrades,prod. of 6 EIregions'!V48/100)^($B$13)</f>
        <v>135.87105999402436</v>
      </c>
      <c r="E60" s="12">
        <f>$B$12*('[3] Oregrades,prod. of 6 EIregions'!W48/100)^($B$13)</f>
        <v>222.68342676474359</v>
      </c>
      <c r="F60" s="12">
        <f>$B$12*('[3] Oregrades,prod. of 6 EIregions'!X48/100)^($B$13)</f>
        <v>163.24341795811995</v>
      </c>
      <c r="G60" s="12">
        <f>$B$12*('[3] Oregrades,prod. of 6 EIregions'!Y48/100)^($B$13)</f>
        <v>112.49554901222447</v>
      </c>
      <c r="H60" s="12">
        <f>$B$12*('[3] Oregrades,prod. of 6 EIregions'!Z48/100)^($B$13)</f>
        <v>183.00797729696839</v>
      </c>
      <c r="J60" s="31">
        <v>2036</v>
      </c>
      <c r="K60" s="7">
        <f t="shared" si="3"/>
        <v>47.564957193725533</v>
      </c>
      <c r="L60" s="7">
        <f t="shared" si="3"/>
        <v>11.480321481287293</v>
      </c>
      <c r="M60" s="7">
        <f t="shared" si="3"/>
        <v>-31.846317411733363</v>
      </c>
      <c r="N60" s="7">
        <f t="shared" si="3"/>
        <v>-6.2675380897116293</v>
      </c>
      <c r="O60" s="7">
        <f t="shared" si="3"/>
        <v>43.712096410799163</v>
      </c>
      <c r="P60" s="7">
        <f t="shared" si="3"/>
        <v>-14.905995338353108</v>
      </c>
      <c r="Q60" s="7">
        <f t="shared" si="3"/>
        <v>13.769152871159633</v>
      </c>
      <c r="S60" s="31">
        <v>2036</v>
      </c>
      <c r="T60" s="12"/>
      <c r="U60" s="12"/>
      <c r="V60" s="12"/>
      <c r="W60" s="12"/>
      <c r="X60" s="12"/>
      <c r="Y60" s="12"/>
      <c r="Z60" s="12"/>
      <c r="AC60" s="31">
        <v>2036</v>
      </c>
      <c r="AD60" s="7">
        <f t="shared" si="4"/>
        <v>0.67766766515385135</v>
      </c>
      <c r="AE60" s="7">
        <f t="shared" si="4"/>
        <v>0.89701930054790568</v>
      </c>
      <c r="AF60" s="7">
        <f t="shared" si="4"/>
        <v>1.4672721443993699</v>
      </c>
      <c r="AG60" s="7">
        <f t="shared" si="4"/>
        <v>1.0668662484904143</v>
      </c>
      <c r="AH60" s="7">
        <f t="shared" si="4"/>
        <v>0.69583564986868818</v>
      </c>
      <c r="AI60" s="7">
        <f t="shared" si="4"/>
        <v>1.175170923000072</v>
      </c>
      <c r="AJ60" s="7">
        <f t="shared" si="4"/>
        <v>0.87897288040148447</v>
      </c>
    </row>
    <row r="61" spans="1:36" x14ac:dyDescent="0.3">
      <c r="A61" s="31">
        <v>2037</v>
      </c>
      <c r="B61" s="12">
        <f>$B$12*('[3] Oregrades,prod. of 6 EIregions'!T49/100)^($B$13)</f>
        <v>222.99417762348111</v>
      </c>
      <c r="C61" s="12">
        <f>$B$12*('[3] Oregrades,prod. of 6 EIregions'!U49/100)^($B$13)</f>
        <v>173.73107651756283</v>
      </c>
      <c r="D61" s="12">
        <f>$B$12*('[3] Oregrades,prod. of 6 EIregions'!V49/100)^($B$13)</f>
        <v>134.99846378763166</v>
      </c>
      <c r="E61" s="12">
        <f>$B$12*('[3] Oregrades,prod. of 6 EIregions'!W49/100)^($B$13)</f>
        <v>220.74971707110711</v>
      </c>
      <c r="F61" s="12">
        <f>$B$12*('[3] Oregrades,prod. of 6 EIregions'!X49/100)^($B$13)</f>
        <v>163.24341795811995</v>
      </c>
      <c r="G61" s="12">
        <f>$B$12*('[3] Oregrades,prod. of 6 EIregions'!Y49/100)^($B$13)</f>
        <v>112.92167589581986</v>
      </c>
      <c r="H61" s="12">
        <f>$B$12*('[3] Oregrades,prod. of 6 EIregions'!Z49/100)^($B$13)</f>
        <v>183.59834350824943</v>
      </c>
      <c r="J61" s="31">
        <v>2037</v>
      </c>
      <c r="K61" s="7">
        <f t="shared" si="3"/>
        <v>47.955934678757338</v>
      </c>
      <c r="L61" s="7">
        <f t="shared" si="3"/>
        <v>11.930690190267409</v>
      </c>
      <c r="M61" s="7">
        <f t="shared" si="3"/>
        <v>-32.284016542665505</v>
      </c>
      <c r="N61" s="7">
        <f t="shared" si="3"/>
        <v>-7.0814799839856972</v>
      </c>
      <c r="O61" s="7">
        <f t="shared" si="3"/>
        <v>43.712096410799163</v>
      </c>
      <c r="P61" s="7">
        <f t="shared" si="3"/>
        <v>-14.583663980912659</v>
      </c>
      <c r="Q61" s="7">
        <f t="shared" si="3"/>
        <v>14.136161264636439</v>
      </c>
      <c r="S61" s="31">
        <v>2037</v>
      </c>
      <c r="T61" s="12"/>
      <c r="U61" s="12"/>
      <c r="V61" s="12"/>
      <c r="W61" s="12"/>
      <c r="X61" s="12"/>
      <c r="Y61" s="12"/>
      <c r="Z61" s="12"/>
      <c r="AC61" s="31">
        <v>2037</v>
      </c>
      <c r="AD61" s="7">
        <f t="shared" si="4"/>
        <v>0.67587691035929376</v>
      </c>
      <c r="AE61" s="7">
        <f t="shared" si="4"/>
        <v>0.89341001855713742</v>
      </c>
      <c r="AF61" s="7">
        <f t="shared" si="4"/>
        <v>1.4767562234846157</v>
      </c>
      <c r="AG61" s="7">
        <f t="shared" si="4"/>
        <v>1.076211717349407</v>
      </c>
      <c r="AH61" s="7">
        <f t="shared" si="4"/>
        <v>0.69583564986868818</v>
      </c>
      <c r="AI61" s="7">
        <f t="shared" si="4"/>
        <v>1.1707362392324316</v>
      </c>
      <c r="AJ61" s="7">
        <f t="shared" si="4"/>
        <v>0.87614651563530077</v>
      </c>
    </row>
    <row r="62" spans="1:36" x14ac:dyDescent="0.3">
      <c r="A62" s="31">
        <v>2038</v>
      </c>
      <c r="B62" s="12">
        <f>$B$12*('[3] Oregrades,prod. of 6 EIregions'!T50/100)^($B$13)</f>
        <v>223.10049615949882</v>
      </c>
      <c r="C62" s="12">
        <f>$B$12*('[3] Oregrades,prod. of 6 EIregions'!U50/100)^($B$13)</f>
        <v>209.60071981149761</v>
      </c>
      <c r="D62" s="12">
        <f>$B$12*('[3] Oregrades,prod. of 6 EIregions'!V50/100)^($B$13)</f>
        <v>138.09290219460769</v>
      </c>
      <c r="E62" s="12">
        <f>$B$12*('[3] Oregrades,prod. of 6 EIregions'!W50/100)^($B$13)</f>
        <v>217.54046044726431</v>
      </c>
      <c r="F62" s="12">
        <f>$B$12*('[3] Oregrades,prod. of 6 EIregions'!X50/100)^($B$13)</f>
        <v>163.24341795811995</v>
      </c>
      <c r="G62" s="12">
        <f>$B$12*('[3] Oregrades,prod. of 6 EIregions'!Y50/100)^($B$13)</f>
        <v>113.42311430112061</v>
      </c>
      <c r="H62" s="12">
        <f>$B$12*('[3] Oregrades,prod. of 6 EIregions'!Z50/100)^($B$13)</f>
        <v>191.8253742767007</v>
      </c>
      <c r="J62" s="31">
        <v>2038</v>
      </c>
      <c r="K62" s="7">
        <f t="shared" si="3"/>
        <v>48.026476692624342</v>
      </c>
      <c r="L62" s="7">
        <f t="shared" si="3"/>
        <v>35.040625449103736</v>
      </c>
      <c r="M62" s="7">
        <f t="shared" si="3"/>
        <v>-30.731828954026245</v>
      </c>
      <c r="N62" s="7">
        <f t="shared" si="3"/>
        <v>-8.4323282649962188</v>
      </c>
      <c r="O62" s="7">
        <f t="shared" si="3"/>
        <v>43.712096410799163</v>
      </c>
      <c r="P62" s="7">
        <f t="shared" si="3"/>
        <v>-14.204365400899029</v>
      </c>
      <c r="Q62" s="7">
        <f t="shared" si="3"/>
        <v>19.250595810037929</v>
      </c>
      <c r="S62" s="31">
        <v>2038</v>
      </c>
      <c r="T62" s="12"/>
      <c r="U62" s="12"/>
      <c r="V62" s="12"/>
      <c r="W62" s="12"/>
      <c r="X62" s="12"/>
      <c r="Y62" s="12"/>
      <c r="Z62" s="12"/>
      <c r="AC62" s="31">
        <v>2038</v>
      </c>
      <c r="AD62" s="7">
        <f t="shared" si="4"/>
        <v>0.67555482123410338</v>
      </c>
      <c r="AE62" s="7">
        <f t="shared" si="4"/>
        <v>0.74051789724337136</v>
      </c>
      <c r="AF62" s="7">
        <f t="shared" si="4"/>
        <v>1.4436645069440237</v>
      </c>
      <c r="AG62" s="7">
        <f t="shared" si="4"/>
        <v>1.0920884860914595</v>
      </c>
      <c r="AH62" s="7">
        <f t="shared" si="4"/>
        <v>0.69583564986868818</v>
      </c>
      <c r="AI62" s="7">
        <f t="shared" si="4"/>
        <v>1.1655604678171805</v>
      </c>
      <c r="AJ62" s="7">
        <f t="shared" si="4"/>
        <v>0.8385702337227442</v>
      </c>
    </row>
    <row r="63" spans="1:36" x14ac:dyDescent="0.3">
      <c r="A63" s="31">
        <v>2039</v>
      </c>
      <c r="B63" s="12">
        <f>$B$12*('[3] Oregrades,prod. of 6 EIregions'!T51/100)^($B$13)</f>
        <v>225.09302305572166</v>
      </c>
      <c r="C63" s="12">
        <f>$B$12*('[3] Oregrades,prod. of 6 EIregions'!U51/100)^($B$13)</f>
        <v>208.85402045407412</v>
      </c>
      <c r="D63" s="12">
        <f>$B$12*('[3] Oregrades,prod. of 6 EIregions'!V51/100)^($B$13)</f>
        <v>137.27801123756652</v>
      </c>
      <c r="E63" s="12">
        <f>$B$12*('[3] Oregrades,prod. of 6 EIregions'!W51/100)^($B$13)</f>
        <v>216.77556277523783</v>
      </c>
      <c r="F63" s="12">
        <f>$B$12*('[3] Oregrades,prod. of 6 EIregions'!X51/100)^($B$13)</f>
        <v>163.24341795811995</v>
      </c>
      <c r="G63" s="12">
        <f>$B$12*('[3] Oregrades,prod. of 6 EIregions'!Y51/100)^($B$13)</f>
        <v>113.73023476799865</v>
      </c>
      <c r="H63" s="12">
        <f>$B$12*('[3] Oregrades,prod. of 6 EIregions'!Z51/100)^($B$13)</f>
        <v>192.8473654196236</v>
      </c>
      <c r="J63" s="31">
        <v>2039</v>
      </c>
      <c r="K63" s="7">
        <f t="shared" si="3"/>
        <v>49.34851201410698</v>
      </c>
      <c r="L63" s="7">
        <f t="shared" si="3"/>
        <v>34.559545287071863</v>
      </c>
      <c r="M63" s="7">
        <f t="shared" si="3"/>
        <v>-31.140582809576319</v>
      </c>
      <c r="N63" s="7">
        <f t="shared" si="3"/>
        <v>-8.7542908957591887</v>
      </c>
      <c r="O63" s="7">
        <f t="shared" si="3"/>
        <v>43.712096410799163</v>
      </c>
      <c r="P63" s="7">
        <f t="shared" si="3"/>
        <v>-13.972053005700459</v>
      </c>
      <c r="Q63" s="7">
        <f t="shared" si="3"/>
        <v>19.885929134243202</v>
      </c>
      <c r="S63" s="31">
        <v>2039</v>
      </c>
      <c r="T63" s="12"/>
      <c r="U63" s="12"/>
      <c r="V63" s="12"/>
      <c r="W63" s="12"/>
      <c r="X63" s="12"/>
      <c r="Y63" s="12"/>
      <c r="Z63" s="12"/>
      <c r="AC63" s="31">
        <v>2039</v>
      </c>
      <c r="AD63" s="7">
        <f t="shared" si="4"/>
        <v>0.66957479958390431</v>
      </c>
      <c r="AE63" s="7">
        <f t="shared" si="4"/>
        <v>0.7431654126554762</v>
      </c>
      <c r="AF63" s="7">
        <f t="shared" si="4"/>
        <v>1.4522341907637735</v>
      </c>
      <c r="AG63" s="7">
        <f t="shared" si="4"/>
        <v>1.0959419460016264</v>
      </c>
      <c r="AH63" s="7">
        <f t="shared" si="4"/>
        <v>0.69583564986868818</v>
      </c>
      <c r="AI63" s="7">
        <f t="shared" si="4"/>
        <v>1.162412954090678</v>
      </c>
      <c r="AJ63" s="7">
        <f t="shared" si="4"/>
        <v>0.83412624585846284</v>
      </c>
    </row>
    <row r="64" spans="1:36" x14ac:dyDescent="0.3">
      <c r="A64" s="31">
        <v>2040</v>
      </c>
      <c r="B64" s="12">
        <f>$B$12*('[3] Oregrades,prod. of 6 EIregions'!T52/100)^($B$13)</f>
        <v>225.32030261535488</v>
      </c>
      <c r="C64" s="12">
        <f>$B$12*('[3] Oregrades,prod. of 6 EIregions'!U52/100)^($B$13)</f>
        <v>207.91307231662333</v>
      </c>
      <c r="D64" s="12">
        <f>$B$12*('[3] Oregrades,prod. of 6 EIregions'!V52/100)^($B$13)</f>
        <v>136.60210758052216</v>
      </c>
      <c r="E64" s="12">
        <f>$B$12*('[3] Oregrades,prod. of 6 EIregions'!W52/100)^($B$13)</f>
        <v>216.2427531591286</v>
      </c>
      <c r="F64" s="12">
        <f>$B$12*('[3] Oregrades,prod. of 6 EIregions'!X52/100)^($B$13)</f>
        <v>163.24341795811995</v>
      </c>
      <c r="G64" s="12">
        <f>$B$12*('[3] Oregrades,prod. of 6 EIregions'!Y52/100)^($B$13)</f>
        <v>114.20869343058604</v>
      </c>
      <c r="H64" s="12">
        <f>$B$12*('[3] Oregrades,prod. of 6 EIregions'!Z52/100)^($B$13)</f>
        <v>193.51696603121351</v>
      </c>
      <c r="J64" s="31">
        <v>2040</v>
      </c>
      <c r="K64" s="7">
        <f t="shared" si="3"/>
        <v>49.499311286255185</v>
      </c>
      <c r="L64" s="7">
        <f t="shared" si="3"/>
        <v>33.953315379508574</v>
      </c>
      <c r="M64" s="7">
        <f t="shared" si="3"/>
        <v>-31.479619859147252</v>
      </c>
      <c r="N64" s="7">
        <f t="shared" si="3"/>
        <v>-8.9785624447153474</v>
      </c>
      <c r="O64" s="7">
        <f t="shared" si="3"/>
        <v>43.712096410799163</v>
      </c>
      <c r="P64" s="7">
        <f t="shared" si="3"/>
        <v>-13.610136787484644</v>
      </c>
      <c r="Q64" s="7">
        <f t="shared" si="3"/>
        <v>20.302194564131963</v>
      </c>
      <c r="S64" s="31">
        <v>2040</v>
      </c>
      <c r="T64" s="12">
        <f>100*(B64-B59)/B59</f>
        <v>1.3683478983208082</v>
      </c>
      <c r="U64" s="12">
        <f t="shared" ref="U64:Z64" si="10">100*(C64-C59)/C59</f>
        <v>20.663938312988289</v>
      </c>
      <c r="V64" s="12">
        <f t="shared" si="10"/>
        <v>3.0245642232050782</v>
      </c>
      <c r="W64" s="12">
        <f t="shared" si="10"/>
        <v>34.363676018550919</v>
      </c>
      <c r="X64" s="12">
        <f t="shared" si="10"/>
        <v>0</v>
      </c>
      <c r="Y64" s="12">
        <f t="shared" si="10"/>
        <v>1.8937589470466767</v>
      </c>
      <c r="Z64" s="12">
        <f t="shared" si="10"/>
        <v>8.9284651201854963</v>
      </c>
      <c r="AC64" s="31">
        <v>2040</v>
      </c>
      <c r="AD64" s="7">
        <f t="shared" si="4"/>
        <v>0.668899402543227</v>
      </c>
      <c r="AE64" s="7">
        <f t="shared" si="4"/>
        <v>0.74652874187313645</v>
      </c>
      <c r="AF64" s="7">
        <f t="shared" si="4"/>
        <v>1.4594198075731148</v>
      </c>
      <c r="AG64" s="7">
        <f t="shared" si="4"/>
        <v>1.0986422834649467</v>
      </c>
      <c r="AH64" s="7">
        <f t="shared" si="4"/>
        <v>0.69583564986868818</v>
      </c>
      <c r="AI64" s="7">
        <f t="shared" si="4"/>
        <v>1.1575432149256248</v>
      </c>
      <c r="AJ64" s="7">
        <f t="shared" si="4"/>
        <v>0.83124003150824444</v>
      </c>
    </row>
    <row r="65" spans="1:36" x14ac:dyDescent="0.3">
      <c r="A65" s="31">
        <v>2041</v>
      </c>
      <c r="B65" s="12">
        <f>$B$12*('[3] Oregrades,prod. of 6 EIregions'!T53/100)^($B$13)</f>
        <v>225.56420568707895</v>
      </c>
      <c r="C65" s="12">
        <f>$B$12*('[3] Oregrades,prod. of 6 EIregions'!U53/100)^($B$13)</f>
        <v>206.83326787820317</v>
      </c>
      <c r="D65" s="12">
        <f>$B$12*('[3] Oregrades,prod. of 6 EIregions'!V53/100)^($B$13)</f>
        <v>136.94703134070562</v>
      </c>
      <c r="E65" s="12">
        <f>$B$12*('[3] Oregrades,prod. of 6 EIregions'!W53/100)^($B$13)</f>
        <v>214.61031054746991</v>
      </c>
      <c r="F65" s="12">
        <f>$B$12*('[3] Oregrades,prod. of 6 EIregions'!X53/100)^($B$13)</f>
        <v>163.24341795811995</v>
      </c>
      <c r="G65" s="12">
        <f>$B$12*('[3] Oregrades,prod. of 6 EIregions'!Y53/100)^($B$13)</f>
        <v>119.78071448191766</v>
      </c>
      <c r="H65" s="12">
        <f>$B$12*('[3] Oregrades,prod. of 6 EIregions'!Z53/100)^($B$13)</f>
        <v>195.05926181862679</v>
      </c>
      <c r="J65" s="31">
        <v>2041</v>
      </c>
      <c r="K65" s="7">
        <f t="shared" si="3"/>
        <v>49.661140206330785</v>
      </c>
      <c r="L65" s="7">
        <f t="shared" si="3"/>
        <v>33.257623748019356</v>
      </c>
      <c r="M65" s="7">
        <f t="shared" si="3"/>
        <v>-31.306604174499402</v>
      </c>
      <c r="N65" s="7">
        <f t="shared" si="3"/>
        <v>-9.6656942494530291</v>
      </c>
      <c r="O65" s="7">
        <f t="shared" si="3"/>
        <v>43.712096410799163</v>
      </c>
      <c r="P65" s="7">
        <f t="shared" si="3"/>
        <v>-9.3953426069141432</v>
      </c>
      <c r="Q65" s="7">
        <f t="shared" si="3"/>
        <v>21.260981649822973</v>
      </c>
      <c r="S65" s="31">
        <v>2041</v>
      </c>
      <c r="T65" s="12"/>
      <c r="U65" s="12"/>
      <c r="V65" s="12"/>
      <c r="W65" s="12"/>
      <c r="X65" s="12"/>
      <c r="Y65" s="12"/>
      <c r="Z65" s="12"/>
      <c r="AC65" s="31">
        <v>2041</v>
      </c>
      <c r="AD65" s="7">
        <f t="shared" si="4"/>
        <v>0.66817612014805372</v>
      </c>
      <c r="AE65" s="7">
        <f t="shared" si="4"/>
        <v>0.75042610837105173</v>
      </c>
      <c r="AF65" s="7">
        <f t="shared" si="4"/>
        <v>1.45574401728554</v>
      </c>
      <c r="AG65" s="7">
        <f t="shared" si="4"/>
        <v>1.106999153523627</v>
      </c>
      <c r="AH65" s="7">
        <f t="shared" si="4"/>
        <v>0.69583564986868818</v>
      </c>
      <c r="AI65" s="7">
        <f t="shared" si="4"/>
        <v>1.1036960226685997</v>
      </c>
      <c r="AJ65" s="7">
        <f t="shared" si="4"/>
        <v>0.82466757764488197</v>
      </c>
    </row>
    <row r="66" spans="1:36" x14ac:dyDescent="0.3">
      <c r="A66" s="31">
        <v>2042</v>
      </c>
      <c r="B66" s="12">
        <f>$B$12*('[3] Oregrades,prod. of 6 EIregions'!T54/100)^($B$13)</f>
        <v>225.79310840602579</v>
      </c>
      <c r="C66" s="12">
        <f>$B$12*('[3] Oregrades,prod. of 6 EIregions'!U54/100)^($B$13)</f>
        <v>205.82420859460345</v>
      </c>
      <c r="D66" s="12">
        <f>$B$12*('[3] Oregrades,prod. of 6 EIregions'!V54/100)^($B$13)</f>
        <v>138.86252349456151</v>
      </c>
      <c r="E66" s="12">
        <f>$B$12*('[3] Oregrades,prod. of 6 EIregions'!W54/100)^($B$13)</f>
        <v>213.70222695800942</v>
      </c>
      <c r="F66" s="12">
        <f>$B$12*('[3] Oregrades,prod. of 6 EIregions'!X54/100)^($B$13)</f>
        <v>163.24341795811995</v>
      </c>
      <c r="G66" s="12">
        <f>$B$12*('[3] Oregrades,prod. of 6 EIregions'!Y54/100)^($B$13)</f>
        <v>120.37386534760384</v>
      </c>
      <c r="H66" s="12">
        <f>$B$12*('[3] Oregrades,prod. of 6 EIregions'!Z54/100)^($B$13)</f>
        <v>195.88610986253431</v>
      </c>
      <c r="J66" s="31">
        <v>2042</v>
      </c>
      <c r="K66" s="7">
        <f t="shared" si="3"/>
        <v>49.813016439572507</v>
      </c>
      <c r="L66" s="7">
        <f t="shared" si="3"/>
        <v>32.607511492226152</v>
      </c>
      <c r="M66" s="7">
        <f t="shared" si="3"/>
        <v>-30.345782611320672</v>
      </c>
      <c r="N66" s="7">
        <f t="shared" si="3"/>
        <v>-10.047927052751795</v>
      </c>
      <c r="O66" s="7">
        <f t="shared" si="3"/>
        <v>43.712096410799163</v>
      </c>
      <c r="P66" s="7">
        <f t="shared" si="3"/>
        <v>-8.9466707885804659</v>
      </c>
      <c r="Q66" s="7">
        <f t="shared" si="3"/>
        <v>21.775001873957169</v>
      </c>
      <c r="S66" s="31">
        <v>2042</v>
      </c>
      <c r="T66" s="12"/>
      <c r="U66" s="12"/>
      <c r="V66" s="12"/>
      <c r="W66" s="12"/>
      <c r="X66" s="12"/>
      <c r="Y66" s="12"/>
      <c r="Z66" s="12"/>
      <c r="AC66" s="31">
        <v>2042</v>
      </c>
      <c r="AD66" s="7">
        <f t="shared" si="4"/>
        <v>0.66749874194232839</v>
      </c>
      <c r="AE66" s="7">
        <f t="shared" si="4"/>
        <v>0.75410509461119246</v>
      </c>
      <c r="AF66" s="7">
        <f t="shared" si="4"/>
        <v>1.4356632483857708</v>
      </c>
      <c r="AG66" s="7">
        <f t="shared" si="4"/>
        <v>1.1117031183777648</v>
      </c>
      <c r="AH66" s="7">
        <f t="shared" si="4"/>
        <v>0.69583564986868818</v>
      </c>
      <c r="AI66" s="7">
        <f t="shared" si="4"/>
        <v>1.0982574812592181</v>
      </c>
      <c r="AJ66" s="7">
        <f t="shared" si="4"/>
        <v>0.82118660202119875</v>
      </c>
    </row>
    <row r="67" spans="1:36" x14ac:dyDescent="0.3">
      <c r="A67" s="31">
        <v>2043</v>
      </c>
      <c r="B67" s="12">
        <f>$B$12*('[3] Oregrades,prod. of 6 EIregions'!T55/100)^($B$13)</f>
        <v>225.84906519079769</v>
      </c>
      <c r="C67" s="12">
        <f>$B$12*('[3] Oregrades,prod. of 6 EIregions'!U55/100)^($B$13)</f>
        <v>204.89193871030994</v>
      </c>
      <c r="D67" s="12">
        <f>$B$12*('[3] Oregrades,prod. of 6 EIregions'!V55/100)^($B$13)</f>
        <v>146.55914579493387</v>
      </c>
      <c r="E67" s="12">
        <f>$B$12*('[3] Oregrades,prod. of 6 EIregions'!W55/100)^($B$13)</f>
        <v>210.56786266894423</v>
      </c>
      <c r="F67" s="12">
        <f>$B$12*('[3] Oregrades,prod. of 6 EIregions'!X55/100)^($B$13)</f>
        <v>163.24341795811995</v>
      </c>
      <c r="G67" s="12">
        <f>$B$12*('[3] Oregrades,prod. of 6 EIregions'!Y55/100)^($B$13)</f>
        <v>120.97996408947608</v>
      </c>
      <c r="H67" s="12">
        <f>$B$12*('[3] Oregrades,prod. of 6 EIregions'!Z55/100)^($B$13)</f>
        <v>197.34989164505419</v>
      </c>
      <c r="J67" s="31">
        <v>2043</v>
      </c>
      <c r="K67" s="7">
        <f t="shared" si="3"/>
        <v>49.850143590069337</v>
      </c>
      <c r="L67" s="7">
        <f t="shared" si="3"/>
        <v>32.006872771254287</v>
      </c>
      <c r="M67" s="7">
        <f t="shared" si="3"/>
        <v>-26.485113876680479</v>
      </c>
      <c r="N67" s="7">
        <f t="shared" si="3"/>
        <v>-11.367251465915915</v>
      </c>
      <c r="O67" s="7">
        <f t="shared" si="3"/>
        <v>43.712096410799163</v>
      </c>
      <c r="P67" s="7">
        <f t="shared" si="3"/>
        <v>-8.4882049237604242</v>
      </c>
      <c r="Q67" s="7">
        <f t="shared" si="3"/>
        <v>22.684979765878719</v>
      </c>
      <c r="S67" s="31">
        <v>2043</v>
      </c>
      <c r="T67" s="12"/>
      <c r="U67" s="12"/>
      <c r="V67" s="12"/>
      <c r="W67" s="12"/>
      <c r="X67" s="12"/>
      <c r="Y67" s="12"/>
      <c r="Z67" s="12"/>
      <c r="AC67" s="31">
        <v>2043</v>
      </c>
      <c r="AD67" s="7">
        <f t="shared" si="4"/>
        <v>0.66733336121158748</v>
      </c>
      <c r="AE67" s="7">
        <f t="shared" si="4"/>
        <v>0.7575363153499074</v>
      </c>
      <c r="AF67" s="7">
        <f t="shared" si="4"/>
        <v>1.3602687193482461</v>
      </c>
      <c r="AG67" s="7">
        <f t="shared" si="4"/>
        <v>1.1282511447960411</v>
      </c>
      <c r="AH67" s="7">
        <f t="shared" si="4"/>
        <v>0.69583564986868818</v>
      </c>
      <c r="AI67" s="7">
        <f t="shared" si="4"/>
        <v>1.0927553100306775</v>
      </c>
      <c r="AJ67" s="7">
        <f t="shared" si="4"/>
        <v>0.81509570438721402</v>
      </c>
    </row>
    <row r="68" spans="1:36" x14ac:dyDescent="0.3">
      <c r="A68" s="31">
        <v>2044</v>
      </c>
      <c r="B68" s="12">
        <f>$B$12*('[3] Oregrades,prod. of 6 EIregions'!T56/100)^($B$13)</f>
        <v>227.01221089122564</v>
      </c>
      <c r="C68" s="12">
        <f>$B$12*('[3] Oregrades,prod. of 6 EIregions'!U56/100)^($B$13)</f>
        <v>204.00832909388532</v>
      </c>
      <c r="D68" s="12">
        <f>$B$12*('[3] Oregrades,prod. of 6 EIregions'!V56/100)^($B$13)</f>
        <v>150.23227000110327</v>
      </c>
      <c r="E68" s="12">
        <f>$B$12*('[3] Oregrades,prod. of 6 EIregions'!W56/100)^($B$13)</f>
        <v>244.13333667120071</v>
      </c>
      <c r="F68" s="12">
        <f>$B$12*('[3] Oregrades,prod. of 6 EIregions'!X56/100)^($B$13)</f>
        <v>163.24341795811995</v>
      </c>
      <c r="G68" s="12">
        <f>$B$12*('[3] Oregrades,prod. of 6 EIregions'!Y56/100)^($B$13)</f>
        <v>121.40252087889006</v>
      </c>
      <c r="H68" s="12">
        <f>$B$12*('[3] Oregrades,prod. of 6 EIregions'!Z56/100)^($B$13)</f>
        <v>200.04166305953171</v>
      </c>
      <c r="J68" s="31">
        <v>2044</v>
      </c>
      <c r="K68" s="7">
        <f t="shared" si="3"/>
        <v>50.621887099736078</v>
      </c>
      <c r="L68" s="7">
        <f t="shared" si="3"/>
        <v>31.437584672615433</v>
      </c>
      <c r="M68" s="7">
        <f t="shared" si="3"/>
        <v>-24.642654258969696</v>
      </c>
      <c r="N68" s="7">
        <f t="shared" si="3"/>
        <v>2.7612113439414672</v>
      </c>
      <c r="O68" s="7">
        <f t="shared" si="3"/>
        <v>43.712096410799163</v>
      </c>
      <c r="P68" s="7">
        <f t="shared" si="3"/>
        <v>-8.1685740608158284</v>
      </c>
      <c r="Q68" s="7">
        <f t="shared" si="3"/>
        <v>24.358352468375578</v>
      </c>
      <c r="S68" s="31">
        <v>2044</v>
      </c>
      <c r="T68" s="12"/>
      <c r="U68" s="12"/>
      <c r="V68" s="12"/>
      <c r="W68" s="12"/>
      <c r="X68" s="12"/>
      <c r="Y68" s="12"/>
      <c r="Z68" s="12"/>
      <c r="AC68" s="31">
        <v>2044</v>
      </c>
      <c r="AD68" s="7">
        <f t="shared" si="4"/>
        <v>0.6639141357575995</v>
      </c>
      <c r="AE68" s="7">
        <f t="shared" si="4"/>
        <v>0.76081738909825425</v>
      </c>
      <c r="AF68" s="7">
        <f t="shared" si="4"/>
        <v>1.3270106453013293</v>
      </c>
      <c r="AG68" s="7">
        <f t="shared" si="4"/>
        <v>0.97312982877654386</v>
      </c>
      <c r="AH68" s="7">
        <f t="shared" si="4"/>
        <v>0.69583564986868818</v>
      </c>
      <c r="AI68" s="7">
        <f t="shared" si="4"/>
        <v>1.0889518373179297</v>
      </c>
      <c r="AJ68" s="7">
        <f t="shared" si="4"/>
        <v>0.8041277325978573</v>
      </c>
    </row>
    <row r="69" spans="1:36" x14ac:dyDescent="0.3">
      <c r="A69" s="31">
        <v>2045</v>
      </c>
      <c r="B69" s="12">
        <f>$B$12*('[3] Oregrades,prod. of 6 EIregions'!T57/100)^($B$13)</f>
        <v>226.99804765090434</v>
      </c>
      <c r="C69" s="12">
        <f>$B$12*('[3] Oregrades,prod. of 6 EIregions'!U57/100)^($B$13)</f>
        <v>203.24701101155563</v>
      </c>
      <c r="D69" s="12">
        <f>$B$12*('[3] Oregrades,prod. of 6 EIregions'!V57/100)^($B$13)</f>
        <v>159.83113138946351</v>
      </c>
      <c r="E69" s="12">
        <f>$B$12*('[3] Oregrades,prod. of 6 EIregions'!W57/100)^($B$13)</f>
        <v>242.85386902168915</v>
      </c>
      <c r="F69" s="12">
        <f>$B$12*('[3] Oregrades,prod. of 6 EIregions'!X57/100)^($B$13)</f>
        <v>163.24341795811995</v>
      </c>
      <c r="G69" s="12">
        <f>$B$12*('[3] Oregrades,prod. of 6 EIregions'!Y57/100)^($B$13)</f>
        <v>121.89827712807147</v>
      </c>
      <c r="H69" s="12">
        <f>$B$12*('[3] Oregrades,prod. of 6 EIregions'!Z57/100)^($B$13)</f>
        <v>201.3642921577021</v>
      </c>
      <c r="J69" s="31">
        <v>2045</v>
      </c>
      <c r="K69" s="7">
        <f t="shared" si="3"/>
        <v>50.612489834380767</v>
      </c>
      <c r="L69" s="7">
        <f t="shared" si="3"/>
        <v>30.947086023107104</v>
      </c>
      <c r="M69" s="7">
        <f t="shared" si="3"/>
        <v>-19.827811773013945</v>
      </c>
      <c r="N69" s="7">
        <f t="shared" si="3"/>
        <v>2.2226546382824184</v>
      </c>
      <c r="O69" s="7">
        <f t="shared" si="3"/>
        <v>43.712096410799163</v>
      </c>
      <c r="P69" s="7">
        <f t="shared" si="3"/>
        <v>-7.7935735834698345</v>
      </c>
      <c r="Q69" s="7">
        <f t="shared" si="3"/>
        <v>25.180581063457058</v>
      </c>
      <c r="S69" s="31">
        <v>2045</v>
      </c>
      <c r="T69" s="12">
        <f>100*(B69-B64)/B64</f>
        <v>0.74460446576514161</v>
      </c>
      <c r="U69" s="12">
        <f t="shared" ref="U69:Z69" si="11">100*(C69-C64)/C64</f>
        <v>-2.2442366192164789</v>
      </c>
      <c r="V69" s="12">
        <f t="shared" si="11"/>
        <v>17.004879514943539</v>
      </c>
      <c r="W69" s="12">
        <f t="shared" si="11"/>
        <v>12.306130713651237</v>
      </c>
      <c r="X69" s="12">
        <f t="shared" si="11"/>
        <v>0</v>
      </c>
      <c r="Y69" s="12">
        <f t="shared" si="11"/>
        <v>6.7329232709933944</v>
      </c>
      <c r="Z69" s="12">
        <f t="shared" si="11"/>
        <v>4.0551101474083877</v>
      </c>
      <c r="AC69" s="31">
        <v>2045</v>
      </c>
      <c r="AD69" s="7">
        <f t="shared" si="4"/>
        <v>0.66395555979430265</v>
      </c>
      <c r="AE69" s="7">
        <f t="shared" si="4"/>
        <v>0.7636672417617133</v>
      </c>
      <c r="AF69" s="7">
        <f t="shared" si="4"/>
        <v>1.2473153372947339</v>
      </c>
      <c r="AG69" s="7">
        <f t="shared" si="4"/>
        <v>0.97825673138554914</v>
      </c>
      <c r="AH69" s="7">
        <f t="shared" si="4"/>
        <v>0.69583564986868818</v>
      </c>
      <c r="AI69" s="7">
        <f t="shared" si="4"/>
        <v>1.084523106320848</v>
      </c>
      <c r="AJ69" s="7">
        <f t="shared" si="4"/>
        <v>0.79884594839280687</v>
      </c>
    </row>
    <row r="70" spans="1:36" x14ac:dyDescent="0.3">
      <c r="A70" s="31">
        <v>2046</v>
      </c>
      <c r="B70" s="12">
        <f>$B$12*('[3] Oregrades,prod. of 6 EIregions'!T58/100)^($B$13)</f>
        <v>227.04269295992174</v>
      </c>
      <c r="C70" s="12">
        <f>$B$12*('[3] Oregrades,prod. of 6 EIregions'!U58/100)^($B$13)</f>
        <v>202.29895106081491</v>
      </c>
      <c r="D70" s="12">
        <f>$B$12*('[3] Oregrades,prod. of 6 EIregions'!V58/100)^($B$13)</f>
        <v>164.97096189309627</v>
      </c>
      <c r="E70" s="12">
        <f>$B$12*('[3] Oregrades,prod. of 6 EIregions'!W58/100)^($B$13)</f>
        <v>241.47916995115989</v>
      </c>
      <c r="F70" s="12">
        <f>$B$12*('[3] Oregrades,prod. of 6 EIregions'!X58/100)^($B$13)</f>
        <v>163.24341795811995</v>
      </c>
      <c r="G70" s="12">
        <f>$B$12*('[3] Oregrades,prod. of 6 EIregions'!Y58/100)^($B$13)</f>
        <v>122.58780044823553</v>
      </c>
      <c r="H70" s="12">
        <f>$B$12*('[3] Oregrades,prod. of 6 EIregions'!Z58/100)^($B$13)</f>
        <v>201.99052951119202</v>
      </c>
      <c r="J70" s="31">
        <v>2046</v>
      </c>
      <c r="K70" s="7">
        <f t="shared" si="3"/>
        <v>50.64211185633259</v>
      </c>
      <c r="L70" s="7">
        <f t="shared" si="3"/>
        <v>30.336274147907378</v>
      </c>
      <c r="M70" s="7">
        <f t="shared" si="3"/>
        <v>-17.249644084342904</v>
      </c>
      <c r="N70" s="7">
        <f t="shared" si="3"/>
        <v>1.6440128860040957</v>
      </c>
      <c r="O70" s="7">
        <f t="shared" si="3"/>
        <v>43.712096410799163</v>
      </c>
      <c r="P70" s="7">
        <f t="shared" si="3"/>
        <v>-7.2720036090526383</v>
      </c>
      <c r="Q70" s="7">
        <f t="shared" si="3"/>
        <v>25.569889192289136</v>
      </c>
      <c r="S70" s="31">
        <v>2046</v>
      </c>
      <c r="T70" s="12"/>
      <c r="U70" s="12"/>
      <c r="V70" s="12"/>
      <c r="W70" s="12"/>
      <c r="X70" s="12"/>
      <c r="Y70" s="12"/>
      <c r="Z70" s="12"/>
      <c r="AC70" s="31">
        <v>2046</v>
      </c>
      <c r="AD70" s="7">
        <f t="shared" si="4"/>
        <v>0.6638250006437113</v>
      </c>
      <c r="AE70" s="7">
        <f t="shared" si="4"/>
        <v>0.76724611512615926</v>
      </c>
      <c r="AF70" s="7">
        <f t="shared" si="4"/>
        <v>1.2084540168253115</v>
      </c>
      <c r="AG70" s="7">
        <f t="shared" si="4"/>
        <v>0.98382577744300703</v>
      </c>
      <c r="AH70" s="7">
        <f t="shared" si="4"/>
        <v>0.69583564986868818</v>
      </c>
      <c r="AI70" s="7">
        <f t="shared" si="4"/>
        <v>1.0784229563032224</v>
      </c>
      <c r="AJ70" s="7">
        <f t="shared" si="4"/>
        <v>0.79636926211559245</v>
      </c>
    </row>
    <row r="71" spans="1:36" x14ac:dyDescent="0.3">
      <c r="A71" s="31">
        <v>2047</v>
      </c>
      <c r="B71" s="12">
        <f>$B$12*('[3] Oregrades,prod. of 6 EIregions'!T59/100)^($B$13)</f>
        <v>227.23011816623793</v>
      </c>
      <c r="C71" s="12">
        <f>$B$12*('[3] Oregrades,prod. of 6 EIregions'!U59/100)^($B$13)</f>
        <v>201.45189833609908</v>
      </c>
      <c r="D71" s="12">
        <f>$B$12*('[3] Oregrades,prod. of 6 EIregions'!V59/100)^($B$13)</f>
        <v>169.92254015408659</v>
      </c>
      <c r="E71" s="12">
        <f>$B$12*('[3] Oregrades,prod. of 6 EIregions'!W59/100)^($B$13)</f>
        <v>240.16289027128076</v>
      </c>
      <c r="F71" s="12">
        <f>$B$12*('[3] Oregrades,prod. of 6 EIregions'!X59/100)^($B$13)</f>
        <v>163.24341795811995</v>
      </c>
      <c r="G71" s="12">
        <f>$B$12*('[3] Oregrades,prod. of 6 EIregions'!Y59/100)^($B$13)</f>
        <v>123.46702108631499</v>
      </c>
      <c r="H71" s="12">
        <f>$B$12*('[3] Oregrades,prod. of 6 EIregions'!Z59/100)^($B$13)</f>
        <v>202.77626557072821</v>
      </c>
      <c r="J71" s="31">
        <v>2047</v>
      </c>
      <c r="K71" s="7">
        <f t="shared" si="3"/>
        <v>50.766467890550189</v>
      </c>
      <c r="L71" s="7">
        <f t="shared" si="3"/>
        <v>29.790538761898848</v>
      </c>
      <c r="M71" s="7">
        <f t="shared" si="3"/>
        <v>-14.765904772046838</v>
      </c>
      <c r="N71" s="7">
        <f t="shared" si="3"/>
        <v>1.0899611689542168</v>
      </c>
      <c r="O71" s="7">
        <f t="shared" si="3"/>
        <v>43.712096410799163</v>
      </c>
      <c r="P71" s="7">
        <f t="shared" si="3"/>
        <v>-6.6069425845740639</v>
      </c>
      <c r="Q71" s="7">
        <f t="shared" si="3"/>
        <v>26.058351647282002</v>
      </c>
      <c r="S71" s="31">
        <v>2047</v>
      </c>
      <c r="T71" s="12"/>
      <c r="U71" s="12"/>
      <c r="V71" s="12"/>
      <c r="W71" s="12"/>
      <c r="X71" s="12"/>
      <c r="Y71" s="12"/>
      <c r="Z71" s="12"/>
      <c r="AC71" s="31">
        <v>2047</v>
      </c>
      <c r="AD71" s="7">
        <f t="shared" si="4"/>
        <v>0.66327746082501304</v>
      </c>
      <c r="AE71" s="7">
        <f t="shared" si="4"/>
        <v>0.77047218506003978</v>
      </c>
      <c r="AF71" s="7">
        <f t="shared" si="4"/>
        <v>1.1732394147266578</v>
      </c>
      <c r="AG71" s="7">
        <f t="shared" si="4"/>
        <v>0.98921790891646966</v>
      </c>
      <c r="AH71" s="7">
        <f t="shared" si="4"/>
        <v>0.69583564986868818</v>
      </c>
      <c r="AI71" s="7">
        <f t="shared" si="4"/>
        <v>1.070743401783983</v>
      </c>
      <c r="AJ71" s="7">
        <f t="shared" si="4"/>
        <v>0.79328341750656339</v>
      </c>
    </row>
    <row r="72" spans="1:36" x14ac:dyDescent="0.3">
      <c r="A72" s="31">
        <v>2048</v>
      </c>
      <c r="B72" s="12">
        <f>$B$12*('[3] Oregrades,prod. of 6 EIregions'!T60/100)^($B$13)</f>
        <v>227.66167870053891</v>
      </c>
      <c r="C72" s="12">
        <f>$B$12*('[3] Oregrades,prod. of 6 EIregions'!U60/100)^($B$13)</f>
        <v>200.76338708458297</v>
      </c>
      <c r="D72" s="12">
        <f>$B$12*('[3] Oregrades,prod. of 6 EIregions'!V60/100)^($B$13)</f>
        <v>175.19660624867532</v>
      </c>
      <c r="E72" s="12">
        <f>$B$12*('[3] Oregrades,prod. of 6 EIregions'!W60/100)^($B$13)</f>
        <v>239.16453628097244</v>
      </c>
      <c r="F72" s="12">
        <f>$B$12*('[3] Oregrades,prod. of 6 EIregions'!X60/100)^($B$13)</f>
        <v>163.24341795811995</v>
      </c>
      <c r="G72" s="12">
        <f>$B$12*('[3] Oregrades,prod. of 6 EIregions'!Y60/100)^($B$13)</f>
        <v>124.75053599401896</v>
      </c>
      <c r="H72" s="12">
        <f>$B$12*('[3] Oregrades,prod. of 6 EIregions'!Z60/100)^($B$13)</f>
        <v>203.89170835722078</v>
      </c>
      <c r="J72" s="31">
        <v>2048</v>
      </c>
      <c r="K72" s="7">
        <f t="shared" si="3"/>
        <v>51.052806946141047</v>
      </c>
      <c r="L72" s="7">
        <f t="shared" si="3"/>
        <v>29.346947775584017</v>
      </c>
      <c r="M72" s="7">
        <f t="shared" si="3"/>
        <v>-12.120403761191781</v>
      </c>
      <c r="N72" s="7">
        <f t="shared" si="3"/>
        <v>0.66973152398642821</v>
      </c>
      <c r="O72" s="7">
        <f t="shared" si="3"/>
        <v>43.712096410799163</v>
      </c>
      <c r="P72" s="7">
        <f t="shared" si="3"/>
        <v>-5.6360648520907386</v>
      </c>
      <c r="Q72" s="7">
        <f t="shared" si="3"/>
        <v>26.751780331483992</v>
      </c>
      <c r="S72" s="31">
        <v>2048</v>
      </c>
      <c r="T72" s="12"/>
      <c r="U72" s="12"/>
      <c r="V72" s="12"/>
      <c r="W72" s="12"/>
      <c r="X72" s="12"/>
      <c r="Y72" s="12"/>
      <c r="Z72" s="12"/>
      <c r="AC72" s="31">
        <v>2048</v>
      </c>
      <c r="AD72" s="7">
        <f t="shared" si="4"/>
        <v>0.6620201373394915</v>
      </c>
      <c r="AE72" s="7">
        <f t="shared" si="4"/>
        <v>0.77311449338177851</v>
      </c>
      <c r="AF72" s="7">
        <f t="shared" si="4"/>
        <v>1.1379205672299086</v>
      </c>
      <c r="AG72" s="7">
        <f t="shared" si="4"/>
        <v>0.99334724038846911</v>
      </c>
      <c r="AH72" s="7">
        <f t="shared" si="4"/>
        <v>0.69583564986868818</v>
      </c>
      <c r="AI72" s="7">
        <f t="shared" si="4"/>
        <v>1.0597268950606666</v>
      </c>
      <c r="AJ72" s="7">
        <f t="shared" si="4"/>
        <v>0.78894355360120261</v>
      </c>
    </row>
    <row r="73" spans="1:36" x14ac:dyDescent="0.3">
      <c r="A73" s="31">
        <v>2049</v>
      </c>
      <c r="B73" s="12">
        <f>$B$12*('[3] Oregrades,prod. of 6 EIregions'!T61/100)^($B$13)</f>
        <v>227.56107628627393</v>
      </c>
      <c r="C73" s="12">
        <f>$B$12*('[3] Oregrades,prod. of 6 EIregions'!U61/100)^($B$13)</f>
        <v>200.24787388855333</v>
      </c>
      <c r="D73" s="12">
        <f>$B$12*('[3] Oregrades,prod. of 6 EIregions'!V61/100)^($B$13)</f>
        <v>180.53764844137774</v>
      </c>
      <c r="E73" s="12">
        <f>$B$12*('[3] Oregrades,prod. of 6 EIregions'!W61/100)^($B$13)</f>
        <v>238.06883033880669</v>
      </c>
      <c r="F73" s="12">
        <f>$B$12*('[3] Oregrades,prod. of 6 EIregions'!X61/100)^($B$13)</f>
        <v>163.24341795811995</v>
      </c>
      <c r="G73" s="12">
        <f>$B$12*('[3] Oregrades,prod. of 6 EIregions'!Y61/100)^($B$13)</f>
        <v>126.09268386074675</v>
      </c>
      <c r="H73" s="12">
        <f>$B$12*('[3] Oregrades,prod. of 6 EIregions'!Z61/100)^($B$13)</f>
        <v>204.71177608734234</v>
      </c>
      <c r="J73" s="31">
        <v>2049</v>
      </c>
      <c r="K73" s="7">
        <f t="shared" si="3"/>
        <v>50.986057561057777</v>
      </c>
      <c r="L73" s="7">
        <f t="shared" si="3"/>
        <v>29.01481521190906</v>
      </c>
      <c r="M73" s="7">
        <f t="shared" si="3"/>
        <v>-9.4413071654340861</v>
      </c>
      <c r="N73" s="7">
        <f t="shared" si="3"/>
        <v>0.20852425328356713</v>
      </c>
      <c r="O73" s="7">
        <f t="shared" si="3"/>
        <v>43.712096410799163</v>
      </c>
      <c r="P73" s="7">
        <f t="shared" si="3"/>
        <v>-4.6208359134280812</v>
      </c>
      <c r="Q73" s="7">
        <f t="shared" si="3"/>
        <v>27.261585490422554</v>
      </c>
      <c r="S73" s="31">
        <v>2049</v>
      </c>
      <c r="T73" s="12"/>
      <c r="U73" s="12"/>
      <c r="V73" s="12"/>
      <c r="W73" s="12"/>
      <c r="X73" s="12"/>
      <c r="Y73" s="12"/>
      <c r="Z73" s="12"/>
      <c r="AC73" s="31">
        <v>2049</v>
      </c>
      <c r="AD73" s="7">
        <f t="shared" si="4"/>
        <v>0.66231280964178207</v>
      </c>
      <c r="AE73" s="7">
        <f t="shared" si="4"/>
        <v>0.77510478029789276</v>
      </c>
      <c r="AF73" s="7">
        <f t="shared" si="4"/>
        <v>1.1042562217928833</v>
      </c>
      <c r="AG73" s="7">
        <f t="shared" si="4"/>
        <v>0.9979190966553253</v>
      </c>
      <c r="AH73" s="7">
        <f t="shared" si="4"/>
        <v>0.69583564986868818</v>
      </c>
      <c r="AI73" s="7">
        <f t="shared" si="4"/>
        <v>1.0484470162606365</v>
      </c>
      <c r="AJ73" s="7">
        <f t="shared" si="4"/>
        <v>0.78578307518827673</v>
      </c>
    </row>
    <row r="74" spans="1:36" x14ac:dyDescent="0.3">
      <c r="A74" s="31">
        <v>2050</v>
      </c>
      <c r="B74" s="12">
        <f>$B$12*('[3] Oregrades,prod. of 6 EIregions'!T62/100)^($B$13)</f>
        <v>227.45151233527477</v>
      </c>
      <c r="C74" s="12">
        <f>$B$12*('[3] Oregrades,prod. of 6 EIregions'!U62/100)^($B$13)</f>
        <v>204.54650518651627</v>
      </c>
      <c r="D74" s="12">
        <f>$B$12*('[3] Oregrades,prod. of 6 EIregions'!V62/100)^($B$13)</f>
        <v>186.35008774302378</v>
      </c>
      <c r="E74" s="12">
        <f>$B$12*('[3] Oregrades,prod. of 6 EIregions'!W62/100)^($B$13)</f>
        <v>237.03539411794529</v>
      </c>
      <c r="F74" s="12">
        <f>$B$12*('[3] Oregrades,prod. of 6 EIregions'!X62/100)^($B$13)</f>
        <v>163.24341795811995</v>
      </c>
      <c r="G74" s="12">
        <f>$B$12*('[3] Oregrades,prod. of 6 EIregions'!Y62/100)^($B$13)</f>
        <v>127.86828028862207</v>
      </c>
      <c r="H74" s="12">
        <f>$B$12*('[3] Oregrades,prod. of 6 EIregions'!Z62/100)^($B$13)</f>
        <v>206.51897096087887</v>
      </c>
      <c r="J74" s="31">
        <v>2050</v>
      </c>
      <c r="K74" s="7">
        <f t="shared" si="3"/>
        <v>50.913362224569894</v>
      </c>
      <c r="L74" s="7">
        <f t="shared" si="3"/>
        <v>31.784318387156098</v>
      </c>
      <c r="M74" s="7">
        <f t="shared" si="3"/>
        <v>-6.5257551468852331</v>
      </c>
      <c r="N74" s="7">
        <f t="shared" si="3"/>
        <v>-0.22647229143432793</v>
      </c>
      <c r="O74" s="7">
        <f t="shared" si="3"/>
        <v>43.712096410799163</v>
      </c>
      <c r="P74" s="7">
        <f t="shared" si="3"/>
        <v>-3.2777373460846917</v>
      </c>
      <c r="Q74" s="7">
        <f t="shared" si="3"/>
        <v>28.385050340819319</v>
      </c>
      <c r="S74" s="31">
        <v>2050</v>
      </c>
      <c r="T74" s="12">
        <f>100*(B74-B69)/B69</f>
        <v>0.19976589625466953</v>
      </c>
      <c r="U74" s="12">
        <f t="shared" ref="U74:Z74" si="12">100*(C74-C69)/C69</f>
        <v>0.63936693016693846</v>
      </c>
      <c r="V74" s="12">
        <f t="shared" si="12"/>
        <v>16.591859247333382</v>
      </c>
      <c r="W74" s="12">
        <f t="shared" si="12"/>
        <v>-2.3958749050130295</v>
      </c>
      <c r="X74" s="12">
        <f t="shared" si="12"/>
        <v>0</v>
      </c>
      <c r="Y74" s="12">
        <f t="shared" si="12"/>
        <v>4.8975287438051875</v>
      </c>
      <c r="Z74" s="12">
        <f t="shared" si="12"/>
        <v>2.5598772989700671</v>
      </c>
      <c r="AC74" s="31">
        <v>2050</v>
      </c>
      <c r="AD74" s="7">
        <f t="shared" si="4"/>
        <v>0.66263184734558389</v>
      </c>
      <c r="AE74" s="7">
        <f t="shared" si="4"/>
        <v>0.75881562559074678</v>
      </c>
      <c r="AF74" s="7">
        <f t="shared" si="4"/>
        <v>1.0698134032228857</v>
      </c>
      <c r="AG74" s="7">
        <f t="shared" si="4"/>
        <v>1.0022698635262837</v>
      </c>
      <c r="AH74" s="7">
        <f t="shared" si="4"/>
        <v>0.69583564986868818</v>
      </c>
      <c r="AI74" s="7">
        <f t="shared" si="4"/>
        <v>1.0338881376029514</v>
      </c>
      <c r="AJ74" s="7">
        <f t="shared" si="4"/>
        <v>0.77890688779210271</v>
      </c>
    </row>
    <row r="76" spans="1:36" x14ac:dyDescent="0.3">
      <c r="J76" s="20" t="s">
        <v>84</v>
      </c>
      <c r="K76" s="131">
        <f>AVERAGE(K34:K74)</f>
        <v>47.041893619942471</v>
      </c>
      <c r="L76" s="131">
        <f t="shared" ref="L76:P76" si="13">AVERAGE(L34:L74)</f>
        <v>16.912767690423756</v>
      </c>
      <c r="M76" s="131">
        <f t="shared" si="13"/>
        <v>-34.687507560985445</v>
      </c>
      <c r="N76" s="131">
        <f t="shared" si="13"/>
        <v>-22.89756070901533</v>
      </c>
      <c r="O76" s="131">
        <f t="shared" si="13"/>
        <v>30.090668749337599</v>
      </c>
      <c r="P76" s="131">
        <f t="shared" si="13"/>
        <v>-13.179868779448583</v>
      </c>
      <c r="Q76" s="131">
        <f>AVERAGE(Q34:Q74)</f>
        <v>11.151850699047579</v>
      </c>
      <c r="S76" s="20" t="s">
        <v>84</v>
      </c>
      <c r="T76" s="131">
        <f t="shared" ref="T76:Y76" si="14">AVERAGE(T34:T74)</f>
        <v>0.60849512777461634</v>
      </c>
      <c r="U76" s="131">
        <f t="shared" si="14"/>
        <v>2.3457701700971425</v>
      </c>
      <c r="V76" s="131">
        <f t="shared" si="14"/>
        <v>7.933783641774224</v>
      </c>
      <c r="W76" s="131">
        <f t="shared" si="14"/>
        <v>6.3369358645237783</v>
      </c>
      <c r="X76" s="131">
        <f t="shared" si="14"/>
        <v>4.8029073190030109</v>
      </c>
      <c r="Y76" s="131">
        <f t="shared" si="14"/>
        <v>0.594037469288485</v>
      </c>
      <c r="Z76" s="131">
        <f>AVERAGE(Z34:Z74)</f>
        <v>2.7723421524409777</v>
      </c>
      <c r="AC76" s="20" t="s">
        <v>84</v>
      </c>
      <c r="AD76" s="131">
        <f>AVERAGE(AD34:AD74)</f>
        <v>0.68030871257560088</v>
      </c>
      <c r="AE76" s="131">
        <f t="shared" ref="AE76:AI76" si="15">AVERAGE(AE34:AE74)</f>
        <v>0.86153569402179975</v>
      </c>
      <c r="AF76" s="131">
        <f>AVERAGE(AF34:AF74)</f>
        <v>1.5696161556488726</v>
      </c>
      <c r="AG76" s="131">
        <f t="shared" si="15"/>
        <v>1.3398627555608809</v>
      </c>
      <c r="AH76" s="131">
        <f t="shared" si="15"/>
        <v>0.78713024088934247</v>
      </c>
      <c r="AI76" s="131">
        <f t="shared" si="15"/>
        <v>1.154461649964406</v>
      </c>
      <c r="AJ76" s="131">
        <f>AVERAGE(AJ34:AJ74)</f>
        <v>0.90562616496760762</v>
      </c>
    </row>
  </sheetData>
  <mergeCells count="4">
    <mergeCell ref="J15:Q15"/>
    <mergeCell ref="S15:Z15"/>
    <mergeCell ref="AC15:AJ15"/>
    <mergeCell ref="A16:H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Harppecht_2021</vt:lpstr>
      <vt:lpstr>V1 ore grade decline - Ni,Zn,Pb</vt:lpstr>
      <vt:lpstr>V3 Eff. improvement. - Cu</vt:lpstr>
      <vt:lpstr> Oregrades,prod. of 6 EIregions</vt:lpstr>
      <vt:lpstr>E(G) of 6 EIregions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PELLAN</dc:creator>
  <cp:lastModifiedBy>Marin PELLAN</cp:lastModifiedBy>
  <dcterms:created xsi:type="dcterms:W3CDTF">2024-10-31T14:53:48Z</dcterms:created>
  <dcterms:modified xsi:type="dcterms:W3CDTF">2024-10-31T18:01:20Z</dcterms:modified>
</cp:coreProperties>
</file>