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https://dtudk.sharepoint.com/sites/GENESIS/Delte dokumenter/General/3_Collaboration/4_Papers/LCI brick/JCP/Supplementary material/"/>
    </mc:Choice>
  </mc:AlternateContent>
  <xr:revisionPtr revIDLastSave="1" documentId="8_{1C1AAD83-81DE-4AD9-90DA-9CC8957F6A98}" xr6:coauthVersionLast="47" xr6:coauthVersionMax="47" xr10:uidLastSave="{4E8BE67C-50D5-4B19-BD56-B7609724362A}"/>
  <bookViews>
    <workbookView xWindow="1440" yWindow="1740" windowWidth="21600" windowHeight="11220" firstSheet="1" activeTab="1" xr2:uid="{B23A1DA3-8D98-47EE-B911-143657AF7FB4}"/>
  </bookViews>
  <sheets>
    <sheet name="DD lists" sheetId="11" state="hidden" r:id="rId1"/>
    <sheet name="Metadata" sheetId="18" r:id="rId2"/>
    <sheet name="Read Me " sheetId="17" r:id="rId3"/>
    <sheet name="Contact details" sheetId="16" r:id="rId4"/>
    <sheet name="Manufacturing" sheetId="6" r:id="rId5"/>
    <sheet name="References" sheetId="2" r:id="rId6"/>
    <sheet name="Feedback" sheetId="13" r:id="rId7"/>
  </sheets>
  <definedNames>
    <definedName name="Color">'Read Me '!$B$232</definedName>
    <definedName name="LCA_practitioner">'Contact details'!$B$2</definedName>
    <definedName name="REFF1">Manufacturing!$Z$8</definedName>
    <definedName name="REFT1">Manufacturing!$B$8</definedName>
    <definedName name="REFT10">Manufacturing!$B$475</definedName>
    <definedName name="REFT11">Manufacturing!$B$507</definedName>
    <definedName name="REFT12">Manufacturing!$B$538</definedName>
    <definedName name="REFT13">Manufacturing!$B$569</definedName>
    <definedName name="REFT2">Manufacturing!$B$44</definedName>
    <definedName name="REFT3">Manufacturing!$B$75</definedName>
    <definedName name="REFT4">Manufacturing!$B$113</definedName>
    <definedName name="REFT5">Manufacturing!$B$147</definedName>
    <definedName name="REFT6">Manufacturing!$B$177</definedName>
    <definedName name="REFT7">Manufacturing!$B$207</definedName>
    <definedName name="REFT8">Manufacturing!$B$238</definedName>
    <definedName name="REFT8.1">Manufacturing!$B$268</definedName>
    <definedName name="REFT8.2">Manufacturing!$B$297</definedName>
    <definedName name="REFT8.3">Manufacturing!$B$326</definedName>
    <definedName name="REFT8.4">Manufacturing!$B$355</definedName>
    <definedName name="REFT9">Manufacturing!$B$444</definedName>
    <definedName name="TOP">'Read Me '!$B$2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6" i="6" l="1"/>
  <c r="F87" i="6" l="1"/>
  <c r="C74" i="13" l="1"/>
  <c r="C56" i="13"/>
  <c r="C57" i="13" s="1"/>
  <c r="C64" i="13"/>
  <c r="C84" i="13"/>
  <c r="C85" i="13" s="1"/>
  <c r="C79" i="13"/>
  <c r="C80" i="13" s="1"/>
  <c r="C77" i="13"/>
  <c r="C72" i="13"/>
  <c r="C68" i="13"/>
  <c r="C69" i="13" s="1"/>
  <c r="C70" i="13" s="1"/>
  <c r="C50" i="13"/>
  <c r="C51" i="13" s="1"/>
  <c r="C52" i="13" s="1"/>
  <c r="C53" i="13" s="1"/>
  <c r="C46" i="13"/>
  <c r="C47" i="13" s="1"/>
  <c r="C48" i="13" s="1"/>
  <c r="C40" i="13"/>
  <c r="C41" i="13" s="1"/>
  <c r="C42" i="13" s="1"/>
  <c r="C43" i="13" s="1"/>
  <c r="C44" i="13" s="1"/>
  <c r="C32" i="13"/>
  <c r="C33" i="13" s="1"/>
  <c r="C34" i="13" s="1"/>
  <c r="C35" i="13" s="1"/>
  <c r="C36" i="13" s="1"/>
  <c r="C37" i="13" s="1"/>
  <c r="C38" i="13" s="1"/>
  <c r="C29" i="13"/>
  <c r="C30" i="13" s="1"/>
  <c r="C17" i="13"/>
  <c r="C18" i="13" s="1"/>
  <c r="C19" i="13" s="1"/>
  <c r="C20" i="13" s="1"/>
  <c r="C21" i="13" s="1"/>
  <c r="C22" i="13" s="1"/>
  <c r="C23" i="13" s="1"/>
  <c r="C24" i="13" s="1"/>
  <c r="C25" i="13" s="1"/>
  <c r="C26" i="13" s="1"/>
  <c r="C27" i="13" s="1"/>
  <c r="F511" i="6"/>
  <c r="F448" i="6"/>
  <c r="F359" i="6"/>
  <c r="F330" i="6"/>
  <c r="F301" i="6"/>
  <c r="F272" i="6"/>
  <c r="D33" i="13"/>
  <c r="F84" i="6"/>
  <c r="F83" i="6"/>
  <c r="G83" i="6" s="1"/>
  <c r="E67" i="17"/>
  <c r="B61" i="17"/>
  <c r="B65" i="17" s="1"/>
  <c r="B82" i="17" s="1"/>
  <c r="B174" i="17" s="1"/>
  <c r="B178" i="17" l="1"/>
  <c r="B202" i="17" s="1"/>
  <c r="F85" i="6"/>
  <c r="D47" i="13" l="1"/>
  <c r="D40" i="13"/>
  <c r="D37" i="13"/>
  <c r="D35" i="13"/>
  <c r="D34" i="13"/>
  <c r="D30" i="13"/>
  <c r="D23" i="13"/>
  <c r="D22" i="13"/>
  <c r="D21" i="13"/>
  <c r="D20" i="13"/>
  <c r="D19" i="13"/>
  <c r="D16" i="13"/>
  <c r="B12" i="13"/>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62" i="13" l="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59" i="13"/>
  <c r="B60" i="13" s="1"/>
  <c r="B61" i="13" s="1"/>
  <c r="AE569" i="6"/>
  <c r="AE538" i="6"/>
  <c r="AE507" i="6"/>
  <c r="AE475" i="6"/>
  <c r="AE444" i="6"/>
  <c r="AE355" i="6"/>
  <c r="AE326" i="6"/>
  <c r="AE297" i="6"/>
  <c r="AE268" i="6"/>
  <c r="AE238" i="6"/>
  <c r="AE207" i="6"/>
  <c r="AE177" i="6"/>
  <c r="AE147" i="6"/>
  <c r="AE113" i="6"/>
  <c r="AE75" i="6"/>
  <c r="AE44" i="6"/>
  <c r="G9" i="16"/>
  <c r="G15" i="16" s="1"/>
  <c r="G21" i="16" s="1"/>
  <c r="B9" i="16"/>
  <c r="B15" i="16" s="1"/>
  <c r="B21" i="16" s="1"/>
  <c r="K448" i="6"/>
  <c r="I388" i="6"/>
  <c r="G50" i="6"/>
  <c r="I12" i="6" s="1"/>
  <c r="F16" i="6"/>
  <c r="K48" i="6"/>
  <c r="AE8" i="6"/>
  <c r="F577" i="6"/>
  <c r="F576" i="6"/>
  <c r="F575" i="6"/>
  <c r="F211" i="6"/>
  <c r="F181" i="6"/>
  <c r="F117" i="6"/>
  <c r="F151" i="6"/>
  <c r="F242" i="6"/>
  <c r="K479" i="6"/>
  <c r="F479" i="6"/>
  <c r="K511" i="6"/>
  <c r="F17" i="6"/>
  <c r="F544" i="6"/>
  <c r="F542" i="6" s="1"/>
  <c r="K542" i="6"/>
  <c r="I48" i="6" l="1"/>
  <c r="F50" i="6" s="1"/>
  <c r="F52" i="6" s="1"/>
  <c r="G15" i="6"/>
  <c r="F573" i="6"/>
  <c r="F12" i="6"/>
  <c r="G51" i="6" l="1"/>
  <c r="I511" i="6"/>
  <c r="G18" i="6"/>
  <c r="G17" i="6"/>
  <c r="G16" i="6"/>
  <c r="J12" i="6" l="1"/>
  <c r="G513" i="6"/>
  <c r="J511" i="6" s="1"/>
  <c r="K79" i="6"/>
  <c r="K388" i="6"/>
  <c r="B7" i="2" l="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F82" i="6" l="1"/>
  <c r="K211" i="6"/>
  <c r="F88" i="6"/>
  <c r="K330" i="6" s="1"/>
  <c r="F81" i="6"/>
  <c r="F89" i="6"/>
  <c r="G84" i="6" l="1"/>
  <c r="I211" i="6" s="1"/>
  <c r="G213" i="6" s="1"/>
  <c r="F79" i="6"/>
  <c r="K117" i="6"/>
  <c r="G81" i="6"/>
  <c r="G89" i="6"/>
  <c r="I359" i="6" s="1"/>
  <c r="G361" i="6" s="1"/>
  <c r="J359" i="6" s="1"/>
  <c r="K359" i="6"/>
  <c r="G82" i="6"/>
  <c r="I151" i="6" s="1"/>
  <c r="G153" i="6" s="1"/>
  <c r="K151" i="6"/>
  <c r="G85" i="6"/>
  <c r="I242" i="6" s="1"/>
  <c r="G244" i="6" s="1"/>
  <c r="J242" i="6" s="1"/>
  <c r="K242" i="6"/>
  <c r="G88" i="6"/>
  <c r="I330" i="6" s="1"/>
  <c r="G332" i="6" s="1"/>
  <c r="J330" i="6" s="1"/>
  <c r="G86" i="6"/>
  <c r="I272" i="6" s="1"/>
  <c r="G274" i="6" s="1"/>
  <c r="J272" i="6" s="1"/>
  <c r="K272" i="6"/>
  <c r="I181" i="6"/>
  <c r="K181" i="6"/>
  <c r="G87" i="6"/>
  <c r="I301" i="6" s="1"/>
  <c r="G303" i="6" s="1"/>
  <c r="J301" i="6" s="1"/>
  <c r="K301" i="6"/>
  <c r="G214" i="6" l="1"/>
  <c r="J211" i="6" s="1"/>
  <c r="G154" i="6"/>
  <c r="J151" i="6" s="1"/>
  <c r="G183" i="6"/>
  <c r="J181" i="6" s="1"/>
  <c r="I117" i="6"/>
  <c r="D39" i="13" s="1"/>
  <c r="J79" i="6"/>
  <c r="G123" i="6" l="1"/>
  <c r="G122" i="6"/>
  <c r="G119" i="6"/>
  <c r="G120" i="6"/>
  <c r="G121" i="6"/>
  <c r="J117" i="6" l="1"/>
  <c r="I542" i="6" l="1"/>
  <c r="I573" i="6"/>
  <c r="G576" i="6" l="1"/>
  <c r="G577" i="6"/>
  <c r="G575" i="6"/>
  <c r="G545" i="6"/>
  <c r="G544" i="6"/>
  <c r="J573" i="6" l="1"/>
  <c r="J542" i="6"/>
  <c r="I448" i="6" l="1"/>
  <c r="G451" i="6" s="1"/>
  <c r="J448" i="6" s="1"/>
  <c r="G52" i="6"/>
  <c r="J48" i="6" s="1"/>
  <c r="I479" i="6"/>
  <c r="F48" i="6"/>
  <c r="G481" i="6" l="1"/>
  <c r="G483" i="6"/>
  <c r="G482" i="6"/>
  <c r="G484" i="6"/>
  <c r="J47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Saavedra Rubio</author>
  </authors>
  <commentList>
    <comment ref="B8" authorId="0" shapeId="0" xr:uid="{CE4B02B2-DA08-4B11-B6FC-68E2A3EB73E0}">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11" authorId="0" shapeId="0" xr:uid="{99BC3684-27C4-4778-AE33-3779B6102B22}">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11" authorId="0" shapeId="0" xr:uid="{EA46E8C6-DAE1-48C2-BE92-085EDE8D3F12}">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11" authorId="0" shapeId="0" xr:uid="{3FEB89E8-FBD8-49EE-8040-FC0F3C1C48E8}">
      <text>
        <r>
          <rPr>
            <b/>
            <sz val="9"/>
            <color indexed="81"/>
            <rFont val="Tahoma"/>
            <family val="2"/>
          </rPr>
          <t>Karen Saavedra Rubio:</t>
        </r>
        <r>
          <rPr>
            <sz val="9"/>
            <color indexed="81"/>
            <rFont val="Tahoma"/>
            <family val="2"/>
          </rPr>
          <t xml:space="preserve">
other unit than years can be used depending on the system of study</t>
        </r>
      </text>
    </comment>
    <comment ref="V11" authorId="0" shapeId="0" xr:uid="{62BFF005-89AF-45D4-877B-FB954813E3A2}">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12" authorId="0" shapeId="0" xr:uid="{DFB71651-DF4A-430C-B1D9-C0E39D30BEBC}">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12" authorId="0" shapeId="0" xr:uid="{8A81F546-A761-44E7-9ECF-5EF7F0511BC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13" authorId="0" shapeId="0" xr:uid="{DF527D00-6348-4574-98DA-3D114141CA8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3" authorId="0" shapeId="0" xr:uid="{5C21770C-CB77-4CC1-9005-3F970DCC2C11}">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3" authorId="0" shapeId="0" xr:uid="{00000000-0006-0000-0200-000002000000}">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3" authorId="0" shapeId="0" xr:uid="{B8727FFB-5C4C-4029-86A7-A7665EBA235C}">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3" authorId="0" shapeId="0" xr:uid="{2F84F283-8B3D-4F3F-BABF-623FF1084B58}">
      <text>
        <r>
          <rPr>
            <b/>
            <sz val="9"/>
            <color indexed="81"/>
            <rFont val="Tahoma"/>
            <family val="2"/>
          </rPr>
          <t>Karen Saavedra Rubio:</t>
        </r>
        <r>
          <rPr>
            <sz val="9"/>
            <color indexed="81"/>
            <rFont val="Tahoma"/>
            <family val="2"/>
          </rPr>
          <t xml:space="preserve">
other unit than years can be used depending on the system of study</t>
        </r>
      </text>
    </comment>
    <comment ref="V13" authorId="0" shapeId="0" xr:uid="{BEB7CC8F-923C-4757-B649-85C8543EE419}">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1" authorId="0" shapeId="0" xr:uid="{69D58B10-C099-446C-A851-EF676C574351}">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1" authorId="0" shapeId="0" xr:uid="{B3A6B6BC-5019-4FEA-98D7-CE5350D04748}">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21" authorId="0" shapeId="0" xr:uid="{00000000-0006-0000-0200-000005000000}">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1" authorId="0" shapeId="0" xr:uid="{00000000-0006-0000-0200-000006000000}">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21" authorId="0" shapeId="0" xr:uid="{B269982A-9A9B-409D-BDAA-725FE0FF2F5D}">
      <text>
        <r>
          <rPr>
            <b/>
            <sz val="9"/>
            <color indexed="81"/>
            <rFont val="Tahoma"/>
            <family val="2"/>
          </rPr>
          <t>Karen Saavedra Rubio:</t>
        </r>
        <r>
          <rPr>
            <sz val="9"/>
            <color indexed="81"/>
            <rFont val="Tahoma"/>
            <family val="2"/>
          </rPr>
          <t xml:space="preserve">
other unit than years can be used depending on the system of study</t>
        </r>
      </text>
    </comment>
    <comment ref="V21" authorId="0" shapeId="0" xr:uid="{3C7B47DB-B4D9-4CD1-AF27-F14D6667A249}">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5" authorId="0" shapeId="0" xr:uid="{0DFC514E-3B44-4348-AC9E-3C3AC8F85CAE}">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5" authorId="0" shapeId="0" xr:uid="{06BEA6FF-D29F-42A5-8947-F3C2ACE6BB7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5" authorId="0" shapeId="0" xr:uid="{00000000-0006-0000-0200-000008000000}">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5" authorId="0" shapeId="0" xr:uid="{00000000-0006-0000-0200-000009000000}">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5" authorId="0" shapeId="0" xr:uid="{DADFF76B-7D9B-4D37-B35F-566FB86702F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5" authorId="0" shapeId="0" xr:uid="{23A2D280-10B8-4413-BE6C-FF92F939D38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G28" authorId="0" shapeId="0" xr:uid="{AECB7D0D-3489-4E56-9B37-F755158BC1B4}">
      <text>
        <r>
          <rPr>
            <b/>
            <sz val="9"/>
            <color indexed="81"/>
            <rFont val="Tahoma"/>
            <family val="2"/>
          </rPr>
          <t>Karen Saavedra Rubio:</t>
        </r>
        <r>
          <rPr>
            <sz val="9"/>
            <color indexed="81"/>
            <rFont val="Tahoma"/>
            <family val="2"/>
          </rPr>
          <t xml:space="preserve">
original 4*10**-4</t>
        </r>
      </text>
    </comment>
    <comment ref="B34" authorId="0" shapeId="0" xr:uid="{36A642C5-7210-44BB-8BBE-02BB987248D1}">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4" authorId="0" shapeId="0" xr:uid="{EC4F4A85-5E44-4B3B-B6C6-2361BB0E438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34" authorId="0" shapeId="0" xr:uid="{00000000-0006-0000-0200-00000C000000}">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34" authorId="0" shapeId="0" xr:uid="{FE7D4064-DC46-4BCD-9863-D3CD9E137384}">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4" authorId="0" shapeId="0" xr:uid="{E0DE680C-2BB5-41C0-B775-58A3F24F4441}">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34" authorId="0" shapeId="0" xr:uid="{8607A957-7A9E-4716-83AD-F4BFD35BFE99}">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4" authorId="0" shapeId="0" xr:uid="{82DE3BA8-CADB-479C-A134-9FEE6226D04E}">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47" authorId="0" shapeId="0" xr:uid="{F88BD87A-6CD5-4A67-A8D7-DB3C4A80D3A0}">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47" authorId="0" shapeId="0" xr:uid="{33C5C1AD-6DB3-4B65-8782-2AD4EEB95ED8}">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47" authorId="0" shapeId="0" xr:uid="{7D9894C2-2CD6-4B0E-A59C-833A592B189D}">
      <text>
        <r>
          <rPr>
            <b/>
            <sz val="9"/>
            <color indexed="81"/>
            <rFont val="Tahoma"/>
            <family val="2"/>
          </rPr>
          <t>Karen Saavedra Rubio:</t>
        </r>
        <r>
          <rPr>
            <sz val="9"/>
            <color indexed="81"/>
            <rFont val="Tahoma"/>
            <family val="2"/>
          </rPr>
          <t xml:space="preserve">
other unit than years can be used depending on the system of study</t>
        </r>
      </text>
    </comment>
    <comment ref="V47" authorId="0" shapeId="0" xr:uid="{543E8D9D-AB0C-4422-84CB-143D978E452E}">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48" authorId="0" shapeId="0" xr:uid="{40861FEF-0154-4E87-82EA-7A2703C6E2CF}">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48" authorId="0" shapeId="0" xr:uid="{7CE524B0-3316-44F1-BA3E-E8C59FA02B92}">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49" authorId="0" shapeId="0" xr:uid="{2B3E1FBD-992A-494F-A276-BB3A4ED00C3B}">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9" authorId="0" shapeId="0" xr:uid="{88A4AD15-F5BB-4D3B-BCAD-60876CCBC72C}">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49" authorId="0" shapeId="0" xr:uid="{FDEFCE59-2CFA-4EEF-B542-67A50227C03B}">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9" authorId="0" shapeId="0" xr:uid="{E061E089-CD1C-405B-87A0-26EED15A0F2B}">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49" authorId="0" shapeId="0" xr:uid="{00858F89-3DE5-4472-9E4B-096D65875D4A}">
      <text>
        <r>
          <rPr>
            <b/>
            <sz val="9"/>
            <color indexed="81"/>
            <rFont val="Tahoma"/>
            <family val="2"/>
          </rPr>
          <t>Karen Saavedra Rubio:</t>
        </r>
        <r>
          <rPr>
            <sz val="9"/>
            <color indexed="81"/>
            <rFont val="Tahoma"/>
            <family val="2"/>
          </rPr>
          <t xml:space="preserve">
other unit than years can be used depending on the system of study</t>
        </r>
      </text>
    </comment>
    <comment ref="V49" authorId="0" shapeId="0" xr:uid="{33BAA17B-7962-4BFC-A9AB-B002294EAF3A}">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E51" authorId="0" shapeId="0" xr:uid="{00000000-0006-0000-0200-000014000000}">
      <text>
        <r>
          <rPr>
            <b/>
            <sz val="9"/>
            <color indexed="81"/>
            <rFont val="Tahoma"/>
            <family val="2"/>
          </rPr>
          <t>Karen Saavedra Rubio:</t>
        </r>
        <r>
          <rPr>
            <sz val="9"/>
            <color indexed="81"/>
            <rFont val="Tahoma"/>
            <family val="2"/>
          </rPr>
          <t xml:space="preserve">
for example temperature and voltage</t>
        </r>
      </text>
    </comment>
    <comment ref="B55" authorId="0" shapeId="0" xr:uid="{024A7F64-167A-4161-8F08-4FCD4EF3D1E0}">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5" authorId="0" shapeId="0" xr:uid="{2AD929D9-5762-46BC-8BCC-54113AAABBB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55" authorId="0" shapeId="0" xr:uid="{EF5ED15E-5D61-4501-B88E-205CFC778430}">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5" authorId="0" shapeId="0" xr:uid="{5B6291C9-7060-4FD1-A128-5F50B81BE1CB}">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55" authorId="0" shapeId="0" xr:uid="{5B799FB9-4EA1-47F7-B931-74E4DDDDD176}">
      <text>
        <r>
          <rPr>
            <b/>
            <sz val="9"/>
            <color indexed="81"/>
            <rFont val="Tahoma"/>
            <family val="2"/>
          </rPr>
          <t>Karen Saavedra Rubio:</t>
        </r>
        <r>
          <rPr>
            <sz val="9"/>
            <color indexed="81"/>
            <rFont val="Tahoma"/>
            <family val="2"/>
          </rPr>
          <t xml:space="preserve">
other unit than years can be used depending on the system of study</t>
        </r>
      </text>
    </comment>
    <comment ref="V55" authorId="0" shapeId="0" xr:uid="{686DC59A-B6BD-4194-8862-EF0132A6D1F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9" authorId="0" shapeId="0" xr:uid="{24B2B956-16F4-4F27-B7B8-5ECD9BFBC116}">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9" authorId="0" shapeId="0" xr:uid="{647D6723-3C34-420B-83D8-7E2B252D58EE}">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59" authorId="0" shapeId="0" xr:uid="{94453F66-6B2C-4673-8B88-A6A0733C31FF}">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59" authorId="0" shapeId="0" xr:uid="{3B23C72F-D9D4-44F3-8317-5B627F69CD73}">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9" authorId="0" shapeId="0" xr:uid="{0C024DB3-DAA3-42F2-9958-365750C2442F}">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59" authorId="0" shapeId="0" xr:uid="{1688AF6C-46FD-40E1-82B2-CB3F1662691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66" authorId="0" shapeId="0" xr:uid="{AA25622F-3F36-48B4-8D80-A9E9FA3966DD}">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66" authorId="0" shapeId="0" xr:uid="{F2EA15B6-D8AE-4EA9-9848-3B3F3E14E1F6}">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66" authorId="0" shapeId="0" xr:uid="{D1C23927-C550-4B5B-A1D0-A704657D2861}">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66" authorId="0" shapeId="0" xr:uid="{F54CEC70-7E20-473B-AD47-5CF5D97A709C}">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66" authorId="0" shapeId="0" xr:uid="{18CDBC7A-292F-47EE-997F-74D0400443E0}">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66" authorId="0" shapeId="0" xr:uid="{D5BA1ADF-A247-4F8C-B862-7C71BE5AF772}">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75" authorId="0" shapeId="0" xr:uid="{C7E87590-BC94-48FC-BEE1-666A80CCE0D0}">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78" authorId="0" shapeId="0" xr:uid="{F93D202A-F483-44BC-9CAB-29CE6B154C19}">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78" authorId="0" shapeId="0" xr:uid="{594D10EB-0DCC-44B5-9E90-8C1DB9F9C431}">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78" authorId="0" shapeId="0" xr:uid="{724FBDAD-A3F2-4420-8C50-0FCBD33BDD40}">
      <text>
        <r>
          <rPr>
            <b/>
            <sz val="9"/>
            <color indexed="81"/>
            <rFont val="Tahoma"/>
            <family val="2"/>
          </rPr>
          <t>Karen Saavedra Rubio:</t>
        </r>
        <r>
          <rPr>
            <sz val="9"/>
            <color indexed="81"/>
            <rFont val="Tahoma"/>
            <family val="2"/>
          </rPr>
          <t xml:space="preserve">
other unit than years can be used depending on the system of study</t>
        </r>
      </text>
    </comment>
    <comment ref="V78" authorId="0" shapeId="0" xr:uid="{B2B7E48A-4CFE-4B8B-AA4D-D543A1449E7E}">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79" authorId="0" shapeId="0" xr:uid="{0E84DA15-3159-4AEC-B809-4FC96BA154AE}">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79" authorId="0" shapeId="0" xr:uid="{F363F236-E6C5-49C1-9368-C86FC9637799}">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80" authorId="0" shapeId="0" xr:uid="{80B1767C-3EE0-4864-8AE5-94E31AF9BE9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80" authorId="0" shapeId="0" xr:uid="{38621653-FDCE-4CCE-B23F-05E271B1094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80" authorId="0" shapeId="0" xr:uid="{61558B30-8AEE-4C68-848B-247F2F431312}">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80" authorId="0" shapeId="0" xr:uid="{4E7E8867-D216-4C5E-A332-8F2FD5F1EE4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80" authorId="0" shapeId="0" xr:uid="{49F9681F-BB18-4F72-96A2-A9896D2300FE}">
      <text>
        <r>
          <rPr>
            <b/>
            <sz val="9"/>
            <color indexed="81"/>
            <rFont val="Tahoma"/>
            <family val="2"/>
          </rPr>
          <t>Karen Saavedra Rubio:</t>
        </r>
        <r>
          <rPr>
            <sz val="9"/>
            <color indexed="81"/>
            <rFont val="Tahoma"/>
            <family val="2"/>
          </rPr>
          <t xml:space="preserve">
other unit than years can be used depending on the system of study</t>
        </r>
      </text>
    </comment>
    <comment ref="V80" authorId="0" shapeId="0" xr:uid="{245BFE27-3274-4FA5-BBC9-FDE65CA9763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93" authorId="0" shapeId="0" xr:uid="{59633DF8-17B7-4432-ACC0-AF6543B8F98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93" authorId="0" shapeId="0" xr:uid="{B3F6E6B1-F63E-4317-98EB-EA2699AB6AC3}">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93" authorId="0" shapeId="0" xr:uid="{458412B6-2A2A-4914-BB4F-CE956AA82605}">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93" authorId="0" shapeId="0" xr:uid="{47922D35-FFCE-4CC6-9771-7CB2DAC9E069}">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93" authorId="0" shapeId="0" xr:uid="{EEB2C10D-C6F9-44D9-8773-F65D12FB3974}">
      <text>
        <r>
          <rPr>
            <b/>
            <sz val="9"/>
            <color indexed="81"/>
            <rFont val="Tahoma"/>
            <family val="2"/>
          </rPr>
          <t>Karen Saavedra Rubio:</t>
        </r>
        <r>
          <rPr>
            <sz val="9"/>
            <color indexed="81"/>
            <rFont val="Tahoma"/>
            <family val="2"/>
          </rPr>
          <t xml:space="preserve">
other unit than years can be used depending on the system of study</t>
        </r>
      </text>
    </comment>
    <comment ref="V93" authorId="0" shapeId="0" xr:uid="{CF1407EE-4703-49EC-B074-45AE45813AF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97" authorId="0" shapeId="0" xr:uid="{5B486B21-15D1-42DA-8E4C-72EFE8945A61}">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97" authorId="0" shapeId="0" xr:uid="{A6408556-7308-4708-BEE0-2626D034FEA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97" authorId="0" shapeId="0" xr:uid="{9DCB91A8-957F-42AF-A501-B67D971ED97A}">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97" authorId="0" shapeId="0" xr:uid="{099A7A8D-1A11-49B8-9F2F-2275D258F03B}">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97" authorId="0" shapeId="0" xr:uid="{A7C394E7-8ABE-4CFB-AF4A-A63813A44788}">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97" authorId="0" shapeId="0" xr:uid="{715BD33A-C678-4452-A13A-F6FF9EAEC541}">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04" authorId="0" shapeId="0" xr:uid="{154BEC1F-2C75-4AE6-8373-1B5EBECE6A8F}">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04" authorId="0" shapeId="0" xr:uid="{803E2D0D-EF81-45D0-B030-D1A2CB8BDC2A}">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04" authorId="0" shapeId="0" xr:uid="{382E320C-760E-44CF-9CDA-90358B8A39B9}">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04" authorId="0" shapeId="0" xr:uid="{61201AA6-47AC-451D-85F0-EF06E0C5C713}">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04" authorId="0" shapeId="0" xr:uid="{1AAA1AE8-5D07-4B0C-9635-27CBB1B8D8CD}">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04" authorId="0" shapeId="0" xr:uid="{E5A896B2-A203-4DCF-8B86-4AEE1CDD70A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13" authorId="0" shapeId="0" xr:uid="{61D4B139-C0BC-410A-9D01-EA502374E069}">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116" authorId="0" shapeId="0" xr:uid="{36499C34-49AB-4CBA-89C8-36C5F4E438D3}">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116" authorId="0" shapeId="0" xr:uid="{026C9F1D-89C1-42A8-8221-AC696A678D1E}">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116" authorId="0" shapeId="0" xr:uid="{E70C2452-BAA2-4B56-9236-C639EBBE4158}">
      <text>
        <r>
          <rPr>
            <b/>
            <sz val="9"/>
            <color indexed="81"/>
            <rFont val="Tahoma"/>
            <family val="2"/>
          </rPr>
          <t>Karen Saavedra Rubio:</t>
        </r>
        <r>
          <rPr>
            <sz val="9"/>
            <color indexed="81"/>
            <rFont val="Tahoma"/>
            <family val="2"/>
          </rPr>
          <t xml:space="preserve">
other unit than years can be used depending on the system of study</t>
        </r>
      </text>
    </comment>
    <comment ref="V116" authorId="0" shapeId="0" xr:uid="{53BD42ED-2437-4FD9-80B6-E80AA3461885}">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117" authorId="0" shapeId="0" xr:uid="{BD2226C0-3E5C-4435-8BBA-243C99B025A1}">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117" authorId="0" shapeId="0" xr:uid="{C355FA70-BC5E-4372-BCA6-96C03FB4AF8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118" authorId="0" shapeId="0" xr:uid="{D3940740-B57B-4ED7-A31D-118790CD466E}">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18" authorId="0" shapeId="0" xr:uid="{85FCD089-18CA-4064-91E8-B86521123691}">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18" authorId="0" shapeId="0" xr:uid="{008E9AB8-97D6-4BB8-8B28-F94A6E6DBAAA}">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18" authorId="0" shapeId="0" xr:uid="{289EAC7F-BEF3-430C-8C54-0CCB9634D96B}">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18" authorId="0" shapeId="0" xr:uid="{019E11B6-6050-4BDD-918F-C87A32061FD6}">
      <text>
        <r>
          <rPr>
            <b/>
            <sz val="9"/>
            <color indexed="81"/>
            <rFont val="Tahoma"/>
            <family val="2"/>
          </rPr>
          <t>Karen Saavedra Rubio:</t>
        </r>
        <r>
          <rPr>
            <sz val="9"/>
            <color indexed="81"/>
            <rFont val="Tahoma"/>
            <family val="2"/>
          </rPr>
          <t xml:space="preserve">
other unit than years can be used depending on the system of study</t>
        </r>
      </text>
    </comment>
    <comment ref="V118" authorId="0" shapeId="0" xr:uid="{4A201F03-009C-43E0-A943-2D5DF620255A}">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27" authorId="0" shapeId="0" xr:uid="{A46D93C6-1933-4A70-BE3D-25330C8F5A1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27" authorId="0" shapeId="0" xr:uid="{F825961E-8661-4DF0-A350-536D8D525898}">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27" authorId="0" shapeId="0" xr:uid="{8E261F29-B507-4C95-B2BC-4E5D211AA4A3}">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27" authorId="0" shapeId="0" xr:uid="{132E9D0F-9D24-4555-8118-79A6C786D522}">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27" authorId="0" shapeId="0" xr:uid="{825F7BC8-4696-4B40-85AE-E0B57B8C7C92}">
      <text>
        <r>
          <rPr>
            <b/>
            <sz val="9"/>
            <color indexed="81"/>
            <rFont val="Tahoma"/>
            <family val="2"/>
          </rPr>
          <t>Karen Saavedra Rubio:</t>
        </r>
        <r>
          <rPr>
            <sz val="9"/>
            <color indexed="81"/>
            <rFont val="Tahoma"/>
            <family val="2"/>
          </rPr>
          <t xml:space="preserve">
other unit than years can be used depending on the system of study</t>
        </r>
      </text>
    </comment>
    <comment ref="V127" authorId="0" shapeId="0" xr:uid="{C8D00A5E-7E42-4DD8-B843-7FE6585B9EF5}">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31" authorId="0" shapeId="0" xr:uid="{5B23F2BF-CCD1-4717-82EF-18B3B9CBDBDC}">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31" authorId="0" shapeId="0" xr:uid="{732653D8-1208-4782-9DB3-0C38C142548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31" authorId="0" shapeId="0" xr:uid="{AAA6E08D-8EF7-482A-AF8B-3F4841F7D924}">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31" authorId="0" shapeId="0" xr:uid="{1A3BD3FA-389C-4BA6-BE69-259C544457A9}">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31" authorId="0" shapeId="0" xr:uid="{B0EBF485-572B-46E7-B4CB-8D3A48AE3F59}">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31" authorId="0" shapeId="0" xr:uid="{DDFBBD6F-26F6-42D9-827B-4F3989D63C3D}">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38" authorId="0" shapeId="0" xr:uid="{1D252798-176C-4F75-AD14-F97B85E6B23B}">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38" authorId="0" shapeId="0" xr:uid="{798DDC17-1A38-4A69-B608-0E2BDC2DE49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38" authorId="0" shapeId="0" xr:uid="{D769672A-545F-42A2-A780-099C57CD72E2}">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38" authorId="0" shapeId="0" xr:uid="{343920D0-B2D7-4F9D-A4DC-0A5169E0FA74}">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38" authorId="0" shapeId="0" xr:uid="{731A5B95-0E97-4C1F-8666-E8C0F1E87D0C}">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38" authorId="0" shapeId="0" xr:uid="{A27E6511-708B-428B-B9F1-CB579F349BB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47" authorId="0" shapeId="0" xr:uid="{1742B871-BFD4-4854-8124-03B8B3DEBAA6}">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150" authorId="0" shapeId="0" xr:uid="{E449DD3F-7154-4876-8F17-5BFA68EEDFED}">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150" authorId="0" shapeId="0" xr:uid="{5C3B073E-E260-4371-9227-2E8EB5358EB3}">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150" authorId="0" shapeId="0" xr:uid="{5814002B-82F7-4D77-9649-D0146627CEA8}">
      <text>
        <r>
          <rPr>
            <b/>
            <sz val="9"/>
            <color indexed="81"/>
            <rFont val="Tahoma"/>
            <family val="2"/>
          </rPr>
          <t>Karen Saavedra Rubio:</t>
        </r>
        <r>
          <rPr>
            <sz val="9"/>
            <color indexed="81"/>
            <rFont val="Tahoma"/>
            <family val="2"/>
          </rPr>
          <t xml:space="preserve">
other unit than years can be used depending on the system of study</t>
        </r>
      </text>
    </comment>
    <comment ref="V150" authorId="0" shapeId="0" xr:uid="{2823DEF7-670D-421D-A44F-1A7D580F7C8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151" authorId="0" shapeId="0" xr:uid="{B4B406F0-2CC7-433C-9249-7C8B4D6CF790}">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151" authorId="0" shapeId="0" xr:uid="{72B9E0E5-FABA-40A1-A1F0-CE704B6465BD}">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152" authorId="0" shapeId="0" xr:uid="{462150DF-E802-48A1-9840-13B81C50A2CB}">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52" authorId="0" shapeId="0" xr:uid="{BAF1B677-4C75-4A80-9341-E73CE5B72C51}">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52" authorId="0" shapeId="0" xr:uid="{9C22A8C2-B196-4692-A802-3E453BC82F4F}">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52" authorId="0" shapeId="0" xr:uid="{7B812126-DB25-43B4-8670-F8DD16DCEB5C}">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52" authorId="0" shapeId="0" xr:uid="{6AFFCED5-94BA-4C5D-B7A1-8560D93B6D7E}">
      <text>
        <r>
          <rPr>
            <b/>
            <sz val="9"/>
            <color indexed="81"/>
            <rFont val="Tahoma"/>
            <family val="2"/>
          </rPr>
          <t>Karen Saavedra Rubio:</t>
        </r>
        <r>
          <rPr>
            <sz val="9"/>
            <color indexed="81"/>
            <rFont val="Tahoma"/>
            <family val="2"/>
          </rPr>
          <t xml:space="preserve">
other unit than years can be used depending on the system of study</t>
        </r>
      </text>
    </comment>
    <comment ref="V152" authorId="0" shapeId="0" xr:uid="{7A88EA07-8F4E-48C6-9C95-116B7B3D88AF}">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57" authorId="0" shapeId="0" xr:uid="{1883E6B8-116A-4F02-80D5-9BBB382487CB}">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57" authorId="0" shapeId="0" xr:uid="{A92565E2-C656-4CAA-B79E-BD0252068EAD}">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57" authorId="0" shapeId="0" xr:uid="{4E33848F-255A-4C22-BA88-E89ECE178D21}">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57" authorId="0" shapeId="0" xr:uid="{44B02A56-4857-4FFE-8B23-81B41296B6C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57" authorId="0" shapeId="0" xr:uid="{1901569E-0776-40C0-A588-75BE03AC8DF4}">
      <text>
        <r>
          <rPr>
            <b/>
            <sz val="9"/>
            <color indexed="81"/>
            <rFont val="Tahoma"/>
            <family val="2"/>
          </rPr>
          <t>Karen Saavedra Rubio:</t>
        </r>
        <r>
          <rPr>
            <sz val="9"/>
            <color indexed="81"/>
            <rFont val="Tahoma"/>
            <family val="2"/>
          </rPr>
          <t xml:space="preserve">
other unit than years can be used depending on the system of study</t>
        </r>
      </text>
    </comment>
    <comment ref="V157" authorId="0" shapeId="0" xr:uid="{0E20CF75-90E3-4D52-AE96-743CE25409FF}">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61" authorId="0" shapeId="0" xr:uid="{0DCB5F7B-2AE1-4C63-ADDF-6409AE2F5DA8}">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61" authorId="0" shapeId="0" xr:uid="{667CEA14-C481-4603-B085-49DDA22184B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61" authorId="0" shapeId="0" xr:uid="{1FE9C40C-62AC-450A-A1C3-31F96A82547A}">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61" authorId="0" shapeId="0" xr:uid="{B878B7FD-01E3-4EA9-9739-3E47C930356A}">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61" authorId="0" shapeId="0" xr:uid="{322CD499-1027-4610-A917-70525BCFAFD4}">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61" authorId="0" shapeId="0" xr:uid="{D4AC6FC1-90C7-412A-A98A-A3ACA2EA37D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68" authorId="0" shapeId="0" xr:uid="{4F55EF76-5A85-4688-960D-6E1BC58271C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68" authorId="0" shapeId="0" xr:uid="{F3648CF6-CB62-4E26-818B-00B958504819}">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68" authorId="0" shapeId="0" xr:uid="{D9814A0F-68A4-44CC-AA50-8FF04D322CEF}">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68" authorId="0" shapeId="0" xr:uid="{1D0C71B7-FB4E-424D-9832-C4B63F42B11A}">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68" authorId="0" shapeId="0" xr:uid="{EDD7C3E3-8C08-4AF1-B434-87B8AC0B8EE0}">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68" authorId="0" shapeId="0" xr:uid="{6F03AE5E-6097-4D45-9652-81E86F5C0D7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77" authorId="0" shapeId="0" xr:uid="{7741C6DF-9CF0-482E-9FF6-63AB9E5A5504}">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180" authorId="0" shapeId="0" xr:uid="{B83F54D8-F29B-46BC-9541-591BFAD74E6D}">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180" authorId="0" shapeId="0" xr:uid="{B3D510A8-3B26-4A40-BFDF-E51B1132188D}">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180" authorId="0" shapeId="0" xr:uid="{D2AB2F40-6B39-4815-B81C-CC426823C478}">
      <text>
        <r>
          <rPr>
            <b/>
            <sz val="9"/>
            <color indexed="81"/>
            <rFont val="Tahoma"/>
            <family val="2"/>
          </rPr>
          <t>Karen Saavedra Rubio:</t>
        </r>
        <r>
          <rPr>
            <sz val="9"/>
            <color indexed="81"/>
            <rFont val="Tahoma"/>
            <family val="2"/>
          </rPr>
          <t xml:space="preserve">
other unit than years can be used depending on the system of study</t>
        </r>
      </text>
    </comment>
    <comment ref="V180" authorId="0" shapeId="0" xr:uid="{564D610D-52F3-4BA9-8807-35E93F4FC652}">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181" authorId="0" shapeId="0" xr:uid="{EA33B71C-A6EC-48A1-BAA4-DD8081E50A82}">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181" authorId="0" shapeId="0" xr:uid="{F0EFA7C7-4EBE-4AEA-8334-FBBC65E2DC2A}">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182" authorId="0" shapeId="0" xr:uid="{E477B3EC-FED7-429B-89BB-B973E42B3B77}">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82" authorId="0" shapeId="0" xr:uid="{A62DB264-4A1E-4E56-8047-DA21D50FD11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82" authorId="0" shapeId="0" xr:uid="{DDA033DD-EAEB-4A04-A38F-BDFAE268F22D}">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82" authorId="0" shapeId="0" xr:uid="{16C058E7-FFDD-49B5-A241-B7CCFFB0B313}">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82" authorId="0" shapeId="0" xr:uid="{EC575E6E-FE91-463D-A529-754F5756193D}">
      <text>
        <r>
          <rPr>
            <b/>
            <sz val="9"/>
            <color indexed="81"/>
            <rFont val="Tahoma"/>
            <family val="2"/>
          </rPr>
          <t>Karen Saavedra Rubio:</t>
        </r>
        <r>
          <rPr>
            <sz val="9"/>
            <color indexed="81"/>
            <rFont val="Tahoma"/>
            <family val="2"/>
          </rPr>
          <t xml:space="preserve">
other unit than years can be used depending on the system of study</t>
        </r>
      </text>
    </comment>
    <comment ref="V182" authorId="0" shapeId="0" xr:uid="{44215553-4908-4CC1-8123-A2D7849983C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87" authorId="0" shapeId="0" xr:uid="{5F0181FD-379D-4737-955B-1DDC263093B7}">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87" authorId="0" shapeId="0" xr:uid="{391D199E-D9D2-4A96-8AB9-714A339DDBB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187" authorId="0" shapeId="0" xr:uid="{DD173A23-77F0-41CB-9FD7-1CD330E4B982}">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87" authorId="0" shapeId="0" xr:uid="{C706020F-8E50-43B7-B9D6-68A825D10533}">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187" authorId="0" shapeId="0" xr:uid="{B079B7F1-73E0-480F-885D-37F0A1BA1697}">
      <text>
        <r>
          <rPr>
            <b/>
            <sz val="9"/>
            <color indexed="81"/>
            <rFont val="Tahoma"/>
            <family val="2"/>
          </rPr>
          <t>Karen Saavedra Rubio:</t>
        </r>
        <r>
          <rPr>
            <sz val="9"/>
            <color indexed="81"/>
            <rFont val="Tahoma"/>
            <family val="2"/>
          </rPr>
          <t xml:space="preserve">
other unit than years can be used depending on the system of study</t>
        </r>
      </text>
    </comment>
    <comment ref="V187" authorId="0" shapeId="0" xr:uid="{5BD23B89-96F5-40BF-943A-45B33CAF400E}">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91" authorId="0" shapeId="0" xr:uid="{6EBA65CB-F623-4AC7-BBDD-D63691617181}">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91" authorId="0" shapeId="0" xr:uid="{C6A87FE2-134C-4116-81EA-D8909E11C00F}">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91" authorId="0" shapeId="0" xr:uid="{2B876481-2201-44AF-851E-8BD7AF17A136}">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91" authorId="0" shapeId="0" xr:uid="{FAAF116E-5E59-49E9-8BDC-0F5C7D4B375B}">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91" authorId="0" shapeId="0" xr:uid="{9FB480AE-BB96-49F6-AC55-ED3A331315CC}">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91" authorId="0" shapeId="0" xr:uid="{50B466BC-39AB-4144-97CD-C2CAF61DA1C3}">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198" authorId="0" shapeId="0" xr:uid="{563AC510-E314-48EC-8E9D-57FD528C5E37}">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198" authorId="0" shapeId="0" xr:uid="{95E16AE3-8CA2-4893-AB01-2CBC4BA50EA2}">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198" authorId="0" shapeId="0" xr:uid="{CF1127CD-5B1D-4BC5-B4C0-3D66F589739C}">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198" authorId="0" shapeId="0" xr:uid="{2C2F4144-72F2-4031-93EF-E6EF3548908C}">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198" authorId="0" shapeId="0" xr:uid="{788E8989-EE1A-4722-98EF-D75516D8858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198" authorId="0" shapeId="0" xr:uid="{BA330632-8918-4360-AEAF-A9E80A709638}">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07" authorId="0" shapeId="0" xr:uid="{848F872C-7444-43F2-8983-AB0A556807CE}">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210" authorId="0" shapeId="0" xr:uid="{1AF81954-8D44-4982-A783-0CCFCC259D3C}">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210" authorId="0" shapeId="0" xr:uid="{FB5D29D3-01CC-4B59-AA69-15852D3A4E47}">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210" authorId="0" shapeId="0" xr:uid="{24750710-4981-431B-8BA9-4B0A9076B5C1}">
      <text>
        <r>
          <rPr>
            <b/>
            <sz val="9"/>
            <color indexed="81"/>
            <rFont val="Tahoma"/>
            <family val="2"/>
          </rPr>
          <t>Karen Saavedra Rubio:</t>
        </r>
        <r>
          <rPr>
            <sz val="9"/>
            <color indexed="81"/>
            <rFont val="Tahoma"/>
            <family val="2"/>
          </rPr>
          <t xml:space="preserve">
other unit than years can be used depending on the system of study</t>
        </r>
      </text>
    </comment>
    <comment ref="V210" authorId="0" shapeId="0" xr:uid="{FA6B8D9D-6432-4BBF-9FC8-EE9B3E53D293}">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211" authorId="0" shapeId="0" xr:uid="{54F83B38-A89A-4633-A1D2-8D1F9BD9698B}">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211" authorId="0" shapeId="0" xr:uid="{945B8DED-9C29-49D3-8781-F797C97F748D}">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212" authorId="0" shapeId="0" xr:uid="{545F5698-72FA-42D9-A97C-0755B8D31EF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12" authorId="0" shapeId="0" xr:uid="{A72CE595-B22B-4F6D-A0A8-F68F386BA9B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212" authorId="0" shapeId="0" xr:uid="{87D1EB16-2F73-4163-8CF3-A5E8E8D3089B}">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12" authorId="0" shapeId="0" xr:uid="{6C3ECBAC-F0A5-479F-850A-E69AD491C021}">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212" authorId="0" shapeId="0" xr:uid="{DA7E5513-2BF9-4C00-B006-8D3F11B5F14E}">
      <text>
        <r>
          <rPr>
            <b/>
            <sz val="9"/>
            <color indexed="81"/>
            <rFont val="Tahoma"/>
            <family val="2"/>
          </rPr>
          <t>Karen Saavedra Rubio:</t>
        </r>
        <r>
          <rPr>
            <sz val="9"/>
            <color indexed="81"/>
            <rFont val="Tahoma"/>
            <family val="2"/>
          </rPr>
          <t xml:space="preserve">
other unit than years can be used depending on the system of study</t>
        </r>
      </text>
    </comment>
    <comment ref="V212" authorId="0" shapeId="0" xr:uid="{223993BF-87DF-4EAB-9304-58CB9669A1B3}">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18" authorId="0" shapeId="0" xr:uid="{4D5EAE14-33E2-4E9B-93A3-A43D6E39C8B7}">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18" authorId="0" shapeId="0" xr:uid="{CABB051A-6BA0-4EED-9C98-D807C5469346}">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218" authorId="0" shapeId="0" xr:uid="{34ACB15E-9549-43E9-B767-AD6C0CC70B5F}">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18" authorId="0" shapeId="0" xr:uid="{26C14DB1-C8A5-44E3-BD12-48E0C0735ED6}">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218" authorId="0" shapeId="0" xr:uid="{EAAE9D18-DF63-4C93-9A5B-9A5E02B3C322}">
      <text>
        <r>
          <rPr>
            <b/>
            <sz val="9"/>
            <color indexed="81"/>
            <rFont val="Tahoma"/>
            <family val="2"/>
          </rPr>
          <t>Karen Saavedra Rubio:</t>
        </r>
        <r>
          <rPr>
            <sz val="9"/>
            <color indexed="81"/>
            <rFont val="Tahoma"/>
            <family val="2"/>
          </rPr>
          <t xml:space="preserve">
other unit than years can be used depending on the system of study</t>
        </r>
      </text>
    </comment>
    <comment ref="V218" authorId="0" shapeId="0" xr:uid="{FDCBE804-28B5-453D-8D5A-7E31A8F7042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22" authorId="0" shapeId="0" xr:uid="{A275AC97-3CD0-48B3-B88A-205C102886D6}">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22" authorId="0" shapeId="0" xr:uid="{F3DF8BFC-6E0E-465D-BB91-CC8D99569B59}">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22" authorId="0" shapeId="0" xr:uid="{3E47E1A2-3074-4891-B794-971E9177EEE0}">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22" authorId="0" shapeId="0" xr:uid="{14049966-CBA8-4DF7-A212-9CB39F22E66F}">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22" authorId="0" shapeId="0" xr:uid="{7FA00CBF-30AD-48D8-959A-1775446848E8}">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22" authorId="0" shapeId="0" xr:uid="{2EF4B38A-1864-4325-B36F-A95849A5938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29" authorId="0" shapeId="0" xr:uid="{10689B2B-B37C-498D-9599-7A763ED442B0}">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29" authorId="0" shapeId="0" xr:uid="{E6D5B435-A95B-4D18-B065-1E95D95591E9}">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29" authorId="0" shapeId="0" xr:uid="{E9F45B79-5B50-4845-ACB7-52C728CFDEA0}">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29" authorId="0" shapeId="0" xr:uid="{B5F1A0BD-5281-40C0-88FE-00FF82CCF44F}">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29" authorId="0" shapeId="0" xr:uid="{509D0212-749C-45C7-BD19-A2DF7C1650C2}">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29" authorId="0" shapeId="0" xr:uid="{617ACA84-8EE5-4391-B492-D3BA84841C2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38" authorId="0" shapeId="0" xr:uid="{AA156754-C381-439E-A010-3CA1A5911EF9}">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241" authorId="0" shapeId="0" xr:uid="{19136781-BF57-4652-B8F3-6A47CABC1FB2}">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241" authorId="0" shapeId="0" xr:uid="{4197DBCE-88C7-4147-8C3A-36E2C81E739E}">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241" authorId="0" shapeId="0" xr:uid="{BC8BEF3B-1ACF-4B2F-9F5D-547CB3CE20ED}">
      <text>
        <r>
          <rPr>
            <b/>
            <sz val="9"/>
            <color indexed="81"/>
            <rFont val="Tahoma"/>
            <family val="2"/>
          </rPr>
          <t>Karen Saavedra Rubio:</t>
        </r>
        <r>
          <rPr>
            <sz val="9"/>
            <color indexed="81"/>
            <rFont val="Tahoma"/>
            <family val="2"/>
          </rPr>
          <t xml:space="preserve">
other unit than years can be used depending on the system of study</t>
        </r>
      </text>
    </comment>
    <comment ref="V241" authorId="0" shapeId="0" xr:uid="{B04E9A5F-2A03-4FD7-9769-38BCD29978F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242" authorId="0" shapeId="0" xr:uid="{1170364B-3DFD-44BB-A698-4E0388A31C3C}">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242" authorId="0" shapeId="0" xr:uid="{9C2E0A06-771D-4D3F-9209-7B0F54D81D39}">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243" authorId="0" shapeId="0" xr:uid="{D8748992-ACB0-42E3-841D-A826BAC0D0ED}">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43" authorId="0" shapeId="0" xr:uid="{D44CDDBC-92B5-4D28-A3B5-B94C558E4668}">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243" authorId="0" shapeId="0" xr:uid="{64BF7D96-01BA-423B-ACD2-163A1317E809}">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43" authorId="0" shapeId="0" xr:uid="{EE421DFB-31F2-4838-9DAD-49646675CD58}">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243" authorId="0" shapeId="0" xr:uid="{3907E780-AF20-4BC9-B9FD-0A873B1F562C}">
      <text>
        <r>
          <rPr>
            <b/>
            <sz val="9"/>
            <color indexed="81"/>
            <rFont val="Tahoma"/>
            <family val="2"/>
          </rPr>
          <t>Karen Saavedra Rubio:</t>
        </r>
        <r>
          <rPr>
            <sz val="9"/>
            <color indexed="81"/>
            <rFont val="Tahoma"/>
            <family val="2"/>
          </rPr>
          <t xml:space="preserve">
other unit than years can be used depending on the system of study</t>
        </r>
      </text>
    </comment>
    <comment ref="V243" authorId="0" shapeId="0" xr:uid="{9B05D1DC-E24E-4910-8A4E-DCF055CDEDA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48" authorId="0" shapeId="0" xr:uid="{065DA811-1589-4EFF-A2A1-7BD25A0883B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48" authorId="0" shapeId="0" xr:uid="{81769491-0DF8-4B9B-8EEE-AD05B30AEB56}">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248" authorId="0" shapeId="0" xr:uid="{F2AE04D7-F672-41FF-8813-A4AFE351F8DE}">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48" authorId="0" shapeId="0" xr:uid="{18E4A449-2B15-4A5A-A56E-2C3F0A39E514}">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248" authorId="0" shapeId="0" xr:uid="{AEC89789-3D7A-46BD-BBC2-58F7613821B9}">
      <text>
        <r>
          <rPr>
            <b/>
            <sz val="9"/>
            <color indexed="81"/>
            <rFont val="Tahoma"/>
            <family val="2"/>
          </rPr>
          <t>Karen Saavedra Rubio:</t>
        </r>
        <r>
          <rPr>
            <sz val="9"/>
            <color indexed="81"/>
            <rFont val="Tahoma"/>
            <family val="2"/>
          </rPr>
          <t xml:space="preserve">
other unit than years can be used depending on the system of study</t>
        </r>
      </text>
    </comment>
    <comment ref="V248" authorId="0" shapeId="0" xr:uid="{6BF989D6-4A71-4B4B-A7CF-85DF435F3DED}">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52" authorId="0" shapeId="0" xr:uid="{459F698B-0EF6-4401-9BD0-B3BBB1472916}">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52" authorId="0" shapeId="0" xr:uid="{08F3C91E-8E49-4462-B63E-5F1EA351A778}">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52" authorId="0" shapeId="0" xr:uid="{2716FB6D-F50F-47F5-B1B2-8308153DA7AF}">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52" authorId="0" shapeId="0" xr:uid="{F2BCAE81-B154-42DD-8699-5D12EE514666}">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52" authorId="0" shapeId="0" xr:uid="{EFED7657-C893-4E14-81F8-5EC1F5AEBBC8}">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52" authorId="0" shapeId="0" xr:uid="{957203FD-617C-41D6-8C62-0060291DEBB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59" authorId="0" shapeId="0" xr:uid="{774E79CD-B516-45DD-AE8D-4E240E884798}">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59" authorId="0" shapeId="0" xr:uid="{E26A91B2-9CA4-42C5-B01C-A42E82AF7D1C}">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59" authorId="0" shapeId="0" xr:uid="{30A94554-CD60-4D03-99B0-D4E804C7BB08}">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59" authorId="0" shapeId="0" xr:uid="{6AF3BC8D-D390-4E14-92C3-0EA6B4867A7C}">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59" authorId="0" shapeId="0" xr:uid="{2D4600D5-97AF-4905-9888-78413D95976A}">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59" authorId="0" shapeId="0" xr:uid="{88052493-AE22-41F9-8FC2-19EBB084136A}">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68" authorId="0" shapeId="0" xr:uid="{66378D97-F29B-411E-989B-9E040FAC27D1}">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271" authorId="0" shapeId="0" xr:uid="{ADE613F9-F978-4C0B-BAC0-10D5F6D3DC00}">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271" authorId="0" shapeId="0" xr:uid="{3D39259D-9B58-4BA9-B739-FB0B16D0FFBF}">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271" authorId="0" shapeId="0" xr:uid="{96C774DD-13EC-40FC-864D-9F68A5AD7F60}">
      <text>
        <r>
          <rPr>
            <b/>
            <sz val="9"/>
            <color indexed="81"/>
            <rFont val="Tahoma"/>
            <family val="2"/>
          </rPr>
          <t>Karen Saavedra Rubio:</t>
        </r>
        <r>
          <rPr>
            <sz val="9"/>
            <color indexed="81"/>
            <rFont val="Tahoma"/>
            <family val="2"/>
          </rPr>
          <t xml:space="preserve">
other unit than years can be used depending on the system of study</t>
        </r>
      </text>
    </comment>
    <comment ref="V271" authorId="0" shapeId="0" xr:uid="{AB913185-090C-4A99-8692-815B02A6601A}">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272" authorId="0" shapeId="0" xr:uid="{0F512B4F-3B87-4AF3-A9A8-FC90A779D175}">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272" authorId="0" shapeId="0" xr:uid="{33FB871F-B5FE-4418-9C47-CCC725B97442}">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273" authorId="0" shapeId="0" xr:uid="{1657A281-404E-49E2-86AB-C6CB306F65A2}">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73" authorId="0" shapeId="0" xr:uid="{B8131DF4-7F29-4C3A-8071-17B0054761DA}">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273" authorId="0" shapeId="0" xr:uid="{8DE5BAE9-B6FE-4C60-B494-41D7EA93F1AF}">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73" authorId="0" shapeId="0" xr:uid="{726A2542-6ED5-4A5F-ABBF-A5265417A20B}">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273" authorId="0" shapeId="0" xr:uid="{A36724FB-0832-49BA-A3FF-0621C0C2BEE3}">
      <text>
        <r>
          <rPr>
            <b/>
            <sz val="9"/>
            <color indexed="81"/>
            <rFont val="Tahoma"/>
            <family val="2"/>
          </rPr>
          <t>Karen Saavedra Rubio:</t>
        </r>
        <r>
          <rPr>
            <sz val="9"/>
            <color indexed="81"/>
            <rFont val="Tahoma"/>
            <family val="2"/>
          </rPr>
          <t xml:space="preserve">
other unit than years can be used depending on the system of study</t>
        </r>
      </text>
    </comment>
    <comment ref="V273" authorId="0" shapeId="0" xr:uid="{D5D34751-2231-43AB-9B5B-88312089B656}">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77" authorId="0" shapeId="0" xr:uid="{5819F6BF-C383-40E7-87F8-94C11B63FEC2}">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77" authorId="0" shapeId="0" xr:uid="{4ECC38F4-1794-4115-AF4B-8BD72BCD068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277" authorId="0" shapeId="0" xr:uid="{DDCABFEA-1085-45BA-A372-6A1024D44ABA}">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77" authorId="0" shapeId="0" xr:uid="{A6A05FF3-21E9-48CB-94E3-56653A212794}">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277" authorId="0" shapeId="0" xr:uid="{021529D5-E70E-4488-89E6-0F5D7EF773D6}">
      <text>
        <r>
          <rPr>
            <b/>
            <sz val="9"/>
            <color indexed="81"/>
            <rFont val="Tahoma"/>
            <family val="2"/>
          </rPr>
          <t>Karen Saavedra Rubio:</t>
        </r>
        <r>
          <rPr>
            <sz val="9"/>
            <color indexed="81"/>
            <rFont val="Tahoma"/>
            <family val="2"/>
          </rPr>
          <t xml:space="preserve">
other unit than years can be used depending on the system of study</t>
        </r>
      </text>
    </comment>
    <comment ref="V277" authorId="0" shapeId="0" xr:uid="{7A8EE99A-08F0-426C-93F7-3EF42B2D0E4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81" authorId="0" shapeId="0" xr:uid="{31C2B855-AA58-4B94-ABF8-DA70301C18C6}">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81" authorId="0" shapeId="0" xr:uid="{8E0153FF-B789-4461-8F69-2B3A7C3290D3}">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81" authorId="0" shapeId="0" xr:uid="{0DD2431E-A571-44EA-8ADF-88EFF00EA977}">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81" authorId="0" shapeId="0" xr:uid="{893ECBB1-413F-428F-BB0E-0FF4EA49E77A}">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81" authorId="0" shapeId="0" xr:uid="{BA6F8DC4-8F89-4B11-87A7-8C293820A142}">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81" authorId="0" shapeId="0" xr:uid="{5D904D19-7380-4821-B06C-750E6998E0DD}">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88" authorId="0" shapeId="0" xr:uid="{F53F354A-5558-47B4-9F1A-CC997C28EC57}">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288" authorId="0" shapeId="0" xr:uid="{B55FE654-6E6A-4136-8229-86F83D78F392}">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288" authorId="0" shapeId="0" xr:uid="{D2F36F7A-85CD-4763-B16F-197FCE002B24}">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288" authorId="0" shapeId="0" xr:uid="{6757F480-BC69-4F15-B4ED-5D82F7902C50}">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288" authorId="0" shapeId="0" xr:uid="{1BA4410A-DFE7-42F8-9E57-8C6F4B03BF01}">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288" authorId="0" shapeId="0" xr:uid="{195E993A-F349-4AE8-927E-AE6A0A08B481}">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297" authorId="0" shapeId="0" xr:uid="{5910854E-3437-49C6-BB73-F5F7ED0F8DD0}">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300" authorId="0" shapeId="0" xr:uid="{0BCAC2D2-E9B0-422D-BCFE-75127493B552}">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300" authorId="0" shapeId="0" xr:uid="{71B2ABBB-9982-49BD-97EA-3DF3DF6C016F}">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300" authorId="0" shapeId="0" xr:uid="{2C2DBA60-F211-4549-B196-DEAAF86B0C2E}">
      <text>
        <r>
          <rPr>
            <b/>
            <sz val="9"/>
            <color indexed="81"/>
            <rFont val="Tahoma"/>
            <family val="2"/>
          </rPr>
          <t>Karen Saavedra Rubio:</t>
        </r>
        <r>
          <rPr>
            <sz val="9"/>
            <color indexed="81"/>
            <rFont val="Tahoma"/>
            <family val="2"/>
          </rPr>
          <t xml:space="preserve">
other unit than years can be used depending on the system of study</t>
        </r>
      </text>
    </comment>
    <comment ref="V300" authorId="0" shapeId="0" xr:uid="{8D80E7FC-A9B7-4DA6-A18A-DC153FC7BFFE}">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301" authorId="0" shapeId="0" xr:uid="{6C4978FC-ACA6-48AD-B248-A29D334755F7}">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301" authorId="0" shapeId="0" xr:uid="{4A1F361D-7081-45C6-A43B-24D024885644}">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302" authorId="0" shapeId="0" xr:uid="{EDF2A580-C5D5-44CC-BC9E-75180901C638}">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02" authorId="0" shapeId="0" xr:uid="{D92C9CFE-21E2-498A-9A43-636B2A93A678}">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302" authorId="0" shapeId="0" xr:uid="{6B36E77A-31EC-456B-B354-A5FC29249392}">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02" authorId="0" shapeId="0" xr:uid="{E934C8A0-5A2A-4D5C-AB58-898FE692E3CF}">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302" authorId="0" shapeId="0" xr:uid="{3BFFB6BC-8253-4429-B95A-8CE5127B2A6D}">
      <text>
        <r>
          <rPr>
            <b/>
            <sz val="9"/>
            <color indexed="81"/>
            <rFont val="Tahoma"/>
            <family val="2"/>
          </rPr>
          <t>Karen Saavedra Rubio:</t>
        </r>
        <r>
          <rPr>
            <sz val="9"/>
            <color indexed="81"/>
            <rFont val="Tahoma"/>
            <family val="2"/>
          </rPr>
          <t xml:space="preserve">
other unit than years can be used depending on the system of study</t>
        </r>
      </text>
    </comment>
    <comment ref="V302" authorId="0" shapeId="0" xr:uid="{94F75455-7990-405E-AE85-28FC8C80D74D}">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06" authorId="0" shapeId="0" xr:uid="{8FA2213F-15D1-4B1A-8527-81FD47BAC265}">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06" authorId="0" shapeId="0" xr:uid="{E426E3A6-735D-4080-BB3B-28E4AE5429DB}">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306" authorId="0" shapeId="0" xr:uid="{6AEF1EEA-C1FF-4CBD-8089-0665A5B541BE}">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06" authorId="0" shapeId="0" xr:uid="{7FC6073F-8A33-4438-8574-47D035BD2F6E}">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306" authorId="0" shapeId="0" xr:uid="{D5838A01-B27F-42DB-A4F5-69C72E111692}">
      <text>
        <r>
          <rPr>
            <b/>
            <sz val="9"/>
            <color indexed="81"/>
            <rFont val="Tahoma"/>
            <family val="2"/>
          </rPr>
          <t>Karen Saavedra Rubio:</t>
        </r>
        <r>
          <rPr>
            <sz val="9"/>
            <color indexed="81"/>
            <rFont val="Tahoma"/>
            <family val="2"/>
          </rPr>
          <t xml:space="preserve">
other unit than years can be used depending on the system of study</t>
        </r>
      </text>
    </comment>
    <comment ref="V306" authorId="0" shapeId="0" xr:uid="{4495A404-56C5-4DD1-912D-FF8AA673361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10" authorId="0" shapeId="0" xr:uid="{F2429821-B737-4FD5-A919-5DC7497D2065}">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10" authorId="0" shapeId="0" xr:uid="{A863D39F-2F27-4185-9D4D-B694AE8566C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310" authorId="0" shapeId="0" xr:uid="{B316C108-191D-40EE-B45B-9637397E6805}">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310" authorId="0" shapeId="0" xr:uid="{51ACE55B-B5B2-48BB-A629-80CD83DCE681}">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10" authorId="0" shapeId="0" xr:uid="{0A95E07B-E591-4EE8-8776-CCF837C4E7E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310" authorId="0" shapeId="0" xr:uid="{45B6F2DC-3F77-4227-A90F-42B1349BCA9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17" authorId="0" shapeId="0" xr:uid="{08BE3020-4DF7-4AEA-9A4B-738A7023A753}">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17" authorId="0" shapeId="0" xr:uid="{EDC2768D-92AB-4194-8DA1-8E15D952F4B2}">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317" authorId="0" shapeId="0" xr:uid="{B173BB6F-9441-489D-85E5-D510CE2A2786}">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317" authorId="0" shapeId="0" xr:uid="{13C96820-FB76-46A0-ACE2-D8766FB84AFC}">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17" authorId="0" shapeId="0" xr:uid="{3953C951-F37F-477A-813C-0376724F4DA2}">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317" authorId="0" shapeId="0" xr:uid="{E9CD3C79-B3E7-48BC-972C-C86B02A3A539}">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26" authorId="0" shapeId="0" xr:uid="{227769D7-9AD4-4825-AD03-07691E833A87}">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329" authorId="0" shapeId="0" xr:uid="{86ACDC53-0DF5-4CE8-A357-D00B6C61C877}">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329" authorId="0" shapeId="0" xr:uid="{46153073-39A4-4613-B9B7-9A1456E92566}">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329" authorId="0" shapeId="0" xr:uid="{D0542164-BE48-4F7C-9F6D-6334B38B98E0}">
      <text>
        <r>
          <rPr>
            <b/>
            <sz val="9"/>
            <color indexed="81"/>
            <rFont val="Tahoma"/>
            <family val="2"/>
          </rPr>
          <t>Karen Saavedra Rubio:</t>
        </r>
        <r>
          <rPr>
            <sz val="9"/>
            <color indexed="81"/>
            <rFont val="Tahoma"/>
            <family val="2"/>
          </rPr>
          <t xml:space="preserve">
other unit than years can be used depending on the system of study</t>
        </r>
      </text>
    </comment>
    <comment ref="V329" authorId="0" shapeId="0" xr:uid="{F3D7006D-EDBC-4772-ADC6-78AB1B7DA98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330" authorId="0" shapeId="0" xr:uid="{FC4193A2-4B6F-487C-BF31-159169F164D7}">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330" authorId="0" shapeId="0" xr:uid="{D4C4F422-09A5-4A71-B1CB-DE3628E1B1A1}">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331" authorId="0" shapeId="0" xr:uid="{3621AE10-7C72-4951-9BC1-A8CDEA10FD05}">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31" authorId="0" shapeId="0" xr:uid="{CABA28DE-FAAB-40D5-9769-266039193719}">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331" authorId="0" shapeId="0" xr:uid="{4409397B-77E4-44A7-A27B-A5EE6639DEBF}">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31" authorId="0" shapeId="0" xr:uid="{2B53B151-43A7-4131-A305-7F616B6845CF}">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331" authorId="0" shapeId="0" xr:uid="{77FCAE77-6457-45B0-AEFD-5967F1AB80E3}">
      <text>
        <r>
          <rPr>
            <b/>
            <sz val="9"/>
            <color indexed="81"/>
            <rFont val="Tahoma"/>
            <family val="2"/>
          </rPr>
          <t>Karen Saavedra Rubio:</t>
        </r>
        <r>
          <rPr>
            <sz val="9"/>
            <color indexed="81"/>
            <rFont val="Tahoma"/>
            <family val="2"/>
          </rPr>
          <t xml:space="preserve">
other unit than years can be used depending on the system of study</t>
        </r>
      </text>
    </comment>
    <comment ref="V331" authorId="0" shapeId="0" xr:uid="{808D8BF5-6241-455B-BDC4-215F2EF6FA76}">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35" authorId="0" shapeId="0" xr:uid="{DAF7C39E-D258-4CFF-935A-B2B126187685}">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35" authorId="0" shapeId="0" xr:uid="{76C4998F-4D50-4279-8FFB-BACF76F4E0E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335" authorId="0" shapeId="0" xr:uid="{168CF6F4-F6BA-484B-9130-91D10DA19D57}">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35" authorId="0" shapeId="0" xr:uid="{50443DBD-8EC4-42A6-BD13-A61DE7FF20E0}">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335" authorId="0" shapeId="0" xr:uid="{2A6A1BA8-FF84-46D8-B572-BF3587B1F68E}">
      <text>
        <r>
          <rPr>
            <b/>
            <sz val="9"/>
            <color indexed="81"/>
            <rFont val="Tahoma"/>
            <family val="2"/>
          </rPr>
          <t>Karen Saavedra Rubio:</t>
        </r>
        <r>
          <rPr>
            <sz val="9"/>
            <color indexed="81"/>
            <rFont val="Tahoma"/>
            <family val="2"/>
          </rPr>
          <t xml:space="preserve">
other unit than years can be used depending on the system of study</t>
        </r>
      </text>
    </comment>
    <comment ref="V335" authorId="0" shapeId="0" xr:uid="{D7E7CDF2-0ABB-4783-8F6C-B3993258F301}">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39" authorId="0" shapeId="0" xr:uid="{2743C069-4BFB-4790-947D-DED9541344F2}">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39" authorId="0" shapeId="0" xr:uid="{1C972292-B27C-4AC3-86F8-E80F09BBBAC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339" authorId="0" shapeId="0" xr:uid="{59786146-9A41-4831-94E4-C445879E3282}">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339" authorId="0" shapeId="0" xr:uid="{904E672C-27D9-4D57-AA3A-14F0AE511DE1}">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39" authorId="0" shapeId="0" xr:uid="{FF8CF2AC-94DD-49AC-8769-E19A42DB37B5}">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339" authorId="0" shapeId="0" xr:uid="{0EED56E3-E49B-4199-B838-8BCC5095A7DF}">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46" authorId="0" shapeId="0" xr:uid="{580C8CFA-7D2A-4556-98C8-EDC95D32990B}">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46" authorId="0" shapeId="0" xr:uid="{1916FA00-F90A-4637-B8B7-F56EE5B20E9B}">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346" authorId="0" shapeId="0" xr:uid="{88CF006F-8835-4A22-A0EC-687E4B063A64}">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346" authorId="0" shapeId="0" xr:uid="{929D2CBC-F0A8-4040-A8B9-A63D40A8F4CF}">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46" authorId="0" shapeId="0" xr:uid="{94386E3B-F540-40AF-8494-7E287F7264F6}">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346" authorId="0" shapeId="0" xr:uid="{057FB3C4-8A73-4057-93C3-8B89F060487D}">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55" authorId="0" shapeId="0" xr:uid="{4A450785-9B8B-4ED8-AD0F-6F81AACE8C3B}">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358" authorId="0" shapeId="0" xr:uid="{C44CF542-12D0-43A1-9E1F-13E8322E1451}">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358" authorId="0" shapeId="0" xr:uid="{AC83F3C3-3232-4E76-9EC7-B3F29D7FA08D}">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358" authorId="0" shapeId="0" xr:uid="{3C52BE3F-514C-42D9-A97A-F24621B616C5}">
      <text>
        <r>
          <rPr>
            <b/>
            <sz val="9"/>
            <color indexed="81"/>
            <rFont val="Tahoma"/>
            <family val="2"/>
          </rPr>
          <t>Karen Saavedra Rubio:</t>
        </r>
        <r>
          <rPr>
            <sz val="9"/>
            <color indexed="81"/>
            <rFont val="Tahoma"/>
            <family val="2"/>
          </rPr>
          <t xml:space="preserve">
other unit than years can be used depending on the system of study</t>
        </r>
      </text>
    </comment>
    <comment ref="V358" authorId="0" shapeId="0" xr:uid="{D3D1FCC6-7E6F-4162-8743-A7815C6676B1}">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359" authorId="0" shapeId="0" xr:uid="{541B7803-F55B-42AB-98DB-4C5C592EC7A0}">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359" authorId="0" shapeId="0" xr:uid="{433C8191-D079-4FA8-AFEB-C9236E3DCEB1}">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360" authorId="0" shapeId="0" xr:uid="{E35577CE-326A-4A31-B92A-574F466D09F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60" authorId="0" shapeId="0" xr:uid="{D1D7B956-6BCE-4BDC-A576-7CC6A6D936C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360" authorId="0" shapeId="0" xr:uid="{931C8D27-675E-43A7-9295-3AA14B8770E5}">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60" authorId="0" shapeId="0" xr:uid="{37C87A31-81C7-43FE-9034-F1171F77FB22}">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360" authorId="0" shapeId="0" xr:uid="{E6F59D93-7A74-40F1-9AB9-85962C5407F4}">
      <text>
        <r>
          <rPr>
            <b/>
            <sz val="9"/>
            <color indexed="81"/>
            <rFont val="Tahoma"/>
            <family val="2"/>
          </rPr>
          <t>Karen Saavedra Rubio:</t>
        </r>
        <r>
          <rPr>
            <sz val="9"/>
            <color indexed="81"/>
            <rFont val="Tahoma"/>
            <family val="2"/>
          </rPr>
          <t xml:space="preserve">
other unit than years can be used depending on the system of study</t>
        </r>
      </text>
    </comment>
    <comment ref="V360" authorId="0" shapeId="0" xr:uid="{A7D1A06E-8F9A-4FA6-8432-F887033175AF}">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64" authorId="0" shapeId="0" xr:uid="{E0610578-2390-4591-B225-30BE1E122BAE}">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64" authorId="0" shapeId="0" xr:uid="{C5AE2967-B01C-42F9-B8D3-CA3DF3D1082E}">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364" authorId="0" shapeId="0" xr:uid="{6BC4D841-BEDD-435E-82FB-54567DFDF66B}">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64" authorId="0" shapeId="0" xr:uid="{8501BBF3-CE47-43FE-8BFC-3BF65698AF9B}">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364" authorId="0" shapeId="0" xr:uid="{F654FCD7-1FBB-4D39-9C82-37113D12D81A}">
      <text>
        <r>
          <rPr>
            <b/>
            <sz val="9"/>
            <color indexed="81"/>
            <rFont val="Tahoma"/>
            <family val="2"/>
          </rPr>
          <t>Karen Saavedra Rubio:</t>
        </r>
        <r>
          <rPr>
            <sz val="9"/>
            <color indexed="81"/>
            <rFont val="Tahoma"/>
            <family val="2"/>
          </rPr>
          <t xml:space="preserve">
other unit than years can be used depending on the system of study</t>
        </r>
      </text>
    </comment>
    <comment ref="V364" authorId="0" shapeId="0" xr:uid="{2451ABB4-651E-43DC-9233-89276BDF33E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68" authorId="0" shapeId="0" xr:uid="{A38989D7-3305-4312-B9E1-3682EE6C282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68" authorId="0" shapeId="0" xr:uid="{50842FEB-1B19-4FE4-9795-3D385EA62139}">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368" authorId="0" shapeId="0" xr:uid="{536A532C-031C-4237-AC4F-E13A75FFBF14}">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368" authorId="0" shapeId="0" xr:uid="{971A88B7-36DF-45A4-8C90-DDBBA6605B36}">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68" authorId="0" shapeId="0" xr:uid="{19970312-0963-4555-B59F-FF221E35135F}">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368" authorId="0" shapeId="0" xr:uid="{61634BC0-C301-41C4-8D8D-B4FE2798FF7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75" authorId="0" shapeId="0" xr:uid="{9F4A4C84-E679-4948-BFB4-7A6D22F8E47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75" authorId="0" shapeId="0" xr:uid="{620C3098-AFF2-4BE5-B6C4-06660B6640B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375" authorId="0" shapeId="0" xr:uid="{3F5809FB-B0D5-4BBC-A160-445B15EBB9DD}">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375" authorId="0" shapeId="0" xr:uid="{B9B4A34B-1BFD-4CD1-992D-A4EF6C3631D5}">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75" authorId="0" shapeId="0" xr:uid="{10FB676A-1C56-436A-9079-AFA2FB24B5E9}">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375" authorId="0" shapeId="0" xr:uid="{8C3CA561-88B8-4EBD-A8A3-2343A146CB2A}">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384" authorId="0" shapeId="0" xr:uid="{99F5B2EC-1FF7-4CF0-9DB3-27A48CA2717B}">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387" authorId="0" shapeId="0" xr:uid="{C4DFD32D-0CD3-4C08-8EA1-3648D55AA957}">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387" authorId="0" shapeId="0" xr:uid="{79EFD0AF-6DA0-4B06-B800-3A745F5688F5}">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387" authorId="0" shapeId="0" xr:uid="{E0B34C39-EF52-42AB-B924-3EF64DB5939C}">
      <text>
        <r>
          <rPr>
            <b/>
            <sz val="9"/>
            <color indexed="81"/>
            <rFont val="Tahoma"/>
            <family val="2"/>
          </rPr>
          <t>Karen Saavedra Rubio:</t>
        </r>
        <r>
          <rPr>
            <sz val="9"/>
            <color indexed="81"/>
            <rFont val="Tahoma"/>
            <family val="2"/>
          </rPr>
          <t xml:space="preserve">
other unit than years can be used depending on the system of study</t>
        </r>
      </text>
    </comment>
    <comment ref="V387" authorId="0" shapeId="0" xr:uid="{676C55B2-07D2-4EFD-9543-8702E540985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388" authorId="0" shapeId="0" xr:uid="{94F7E926-4958-4B60-B3F4-92380746E0A3}">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388" authorId="0" shapeId="0" xr:uid="{18CF2E7C-30AA-4250-8D87-18A541062FE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389" authorId="0" shapeId="0" xr:uid="{2CA66AAE-78AF-42FC-AD48-A220AA71C81F}">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389" authorId="0" shapeId="0" xr:uid="{43C31F24-E716-4C84-AD92-5CEBF3ED6AE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389" authorId="0" shapeId="0" xr:uid="{F6E3B5AD-3C64-40AC-BC6D-077020CF667E}">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389" authorId="0" shapeId="0" xr:uid="{D0E44E76-294E-473E-8250-719C4C2CA8E8}">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389" authorId="0" shapeId="0" xr:uid="{D93970EB-572E-4DF4-850F-4B84C8234544}">
      <text>
        <r>
          <rPr>
            <b/>
            <sz val="9"/>
            <color indexed="81"/>
            <rFont val="Tahoma"/>
            <family val="2"/>
          </rPr>
          <t>Karen Saavedra Rubio:</t>
        </r>
        <r>
          <rPr>
            <sz val="9"/>
            <color indexed="81"/>
            <rFont val="Tahoma"/>
            <family val="2"/>
          </rPr>
          <t xml:space="preserve">
other unit than years can be used depending on the system of study</t>
        </r>
      </text>
    </comment>
    <comment ref="V389" authorId="0" shapeId="0" xr:uid="{456D22EA-E3AA-44E5-8B5E-D198C9AD88ED}">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24" authorId="0" shapeId="0" xr:uid="{D1B65E3F-E371-41B3-8A9C-C8052CD4DC90}">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24" authorId="0" shapeId="0" xr:uid="{726F07D8-8831-48F8-A36E-3E40B50DFCA1}">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424" authorId="0" shapeId="0" xr:uid="{06EBDC8E-4C40-4EFD-95A5-59F136D8E324}">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24" authorId="0" shapeId="0" xr:uid="{047634D2-976D-4133-8DFD-458F9EEB18BB}">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424" authorId="0" shapeId="0" xr:uid="{DA6AC2D0-CBAA-494D-A647-550DEE9AC1D8}">
      <text>
        <r>
          <rPr>
            <b/>
            <sz val="9"/>
            <color indexed="81"/>
            <rFont val="Tahoma"/>
            <family val="2"/>
          </rPr>
          <t>Karen Saavedra Rubio:</t>
        </r>
        <r>
          <rPr>
            <sz val="9"/>
            <color indexed="81"/>
            <rFont val="Tahoma"/>
            <family val="2"/>
          </rPr>
          <t xml:space="preserve">
other unit than years can be used depending on the system of study</t>
        </r>
      </text>
    </comment>
    <comment ref="V424" authorId="0" shapeId="0" xr:uid="{7440ACCB-7F65-4673-8567-F9317A75005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28" authorId="0" shapeId="0" xr:uid="{95515797-AA83-4A3E-B373-682ED541D000}">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28" authorId="0" shapeId="0" xr:uid="{C2C4C9E9-A71D-4390-9B28-B038AD16B78B}">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428" authorId="0" shapeId="0" xr:uid="{F6C367DD-0849-4DFB-91EC-77668A0AC2F3}">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428" authorId="0" shapeId="0" xr:uid="{888831FC-2682-4464-B56D-1DEA7B9E3053}">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28" authorId="0" shapeId="0" xr:uid="{7122D7CE-C24F-4CE0-837B-591F5AB1AA38}">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428" authorId="0" shapeId="0" xr:uid="{02FFD650-A04B-4FA9-9A84-3118462D6996}">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35" authorId="0" shapeId="0" xr:uid="{84080313-170B-46DE-AAA8-0735EAAE0098}">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35" authorId="0" shapeId="0" xr:uid="{16492495-A8E2-4E3B-A98D-A67E64A3839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435" authorId="0" shapeId="0" xr:uid="{C0FB40FD-3F6A-4E00-AE9F-DB3263D203AA}">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435" authorId="0" shapeId="0" xr:uid="{20A429E6-2BCF-48E8-A30D-BCA7E0FC8D4C}">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35" authorId="0" shapeId="0" xr:uid="{73C1806D-260B-4B85-9BC5-BCB70552921C}">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435" authorId="0" shapeId="0" xr:uid="{3B8BE2A6-8F8C-4258-9636-F60AD76F644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44" authorId="0" shapeId="0" xr:uid="{51FBBF26-F3F7-406E-BB4B-35F23EF5C997}">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447" authorId="0" shapeId="0" xr:uid="{79B4682E-B2E3-46F8-BEE5-F56D66FB9B78}">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447" authorId="0" shapeId="0" xr:uid="{213450A5-8157-42C9-815B-1D278E2892CC}">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447" authorId="0" shapeId="0" xr:uid="{F07896BC-023A-483B-937D-841DA3C54C13}">
      <text>
        <r>
          <rPr>
            <b/>
            <sz val="9"/>
            <color indexed="81"/>
            <rFont val="Tahoma"/>
            <family val="2"/>
          </rPr>
          <t>Karen Saavedra Rubio:</t>
        </r>
        <r>
          <rPr>
            <sz val="9"/>
            <color indexed="81"/>
            <rFont val="Tahoma"/>
            <family val="2"/>
          </rPr>
          <t xml:space="preserve">
other unit than years can be used depending on the system of study</t>
        </r>
      </text>
    </comment>
    <comment ref="V447" authorId="0" shapeId="0" xr:uid="{77ECF255-E7D5-4A24-8A5B-831B8463738E}">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448" authorId="0" shapeId="0" xr:uid="{6158AB98-8EFF-4A7C-99EB-D80EA54EBB43}">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448" authorId="0" shapeId="0" xr:uid="{3786D1B3-61D5-4741-84FC-3892DC866E4B}">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449" authorId="0" shapeId="0" xr:uid="{61BE8739-E2CB-4253-96CC-3393762554F2}">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49" authorId="0" shapeId="0" xr:uid="{67D89DA0-3F95-456D-BDCA-C8811AD25783}">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449" authorId="0" shapeId="0" xr:uid="{53017618-7A03-4B78-981A-9B099F714214}">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49" authorId="0" shapeId="0" xr:uid="{D429332B-C108-41B9-A3DE-39CC58E53D80}">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449" authorId="0" shapeId="0" xr:uid="{0BD84C37-3C40-40D8-9B35-DC8638FDF801}">
      <text>
        <r>
          <rPr>
            <b/>
            <sz val="9"/>
            <color indexed="81"/>
            <rFont val="Tahoma"/>
            <family val="2"/>
          </rPr>
          <t>Karen Saavedra Rubio:</t>
        </r>
        <r>
          <rPr>
            <sz val="9"/>
            <color indexed="81"/>
            <rFont val="Tahoma"/>
            <family val="2"/>
          </rPr>
          <t xml:space="preserve">
other unit than years can be used depending on the system of study</t>
        </r>
      </text>
    </comment>
    <comment ref="V449" authorId="0" shapeId="0" xr:uid="{337B6205-5D5E-40BD-9857-B5E77519ECE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55" authorId="0" shapeId="0" xr:uid="{F1E0BB27-8E62-4F76-A840-88B28BD752D3}">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55" authorId="0" shapeId="0" xr:uid="{D8473E94-ACB1-49B7-9EB3-6A03AC862ACD}">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455" authorId="0" shapeId="0" xr:uid="{663AC09B-C369-4D33-A574-4E64A91DC83C}">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55" authorId="0" shapeId="0" xr:uid="{2B8722CF-375D-4C24-A7C9-FF904D23C226}">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455" authorId="0" shapeId="0" xr:uid="{EEDCB08D-85B3-418C-A7E4-E7C7FE25E427}">
      <text>
        <r>
          <rPr>
            <b/>
            <sz val="9"/>
            <color indexed="81"/>
            <rFont val="Tahoma"/>
            <family val="2"/>
          </rPr>
          <t>Karen Saavedra Rubio:</t>
        </r>
        <r>
          <rPr>
            <sz val="9"/>
            <color indexed="81"/>
            <rFont val="Tahoma"/>
            <family val="2"/>
          </rPr>
          <t xml:space="preserve">
other unit than years can be used depending on the system of study</t>
        </r>
      </text>
    </comment>
    <comment ref="V455" authorId="0" shapeId="0" xr:uid="{263B2F56-8027-4009-BCB6-860729FB61A8}">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59" authorId="0" shapeId="0" xr:uid="{154E391B-2A7D-4537-84F4-32AA3F2B73AB}">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59" authorId="0" shapeId="0" xr:uid="{039D8F08-85A3-4E73-B789-7251538016A8}">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459" authorId="0" shapeId="0" xr:uid="{7EC79A85-7D60-4594-AA56-D49DC5124FBD}">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459" authorId="0" shapeId="0" xr:uid="{A1906648-254A-4A6B-A4E8-A2699869DAB7}">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59" authorId="0" shapeId="0" xr:uid="{8DFE7B66-50E0-4E5A-989A-BCDDA3854475}">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459" authorId="0" shapeId="0" xr:uid="{859F822F-416A-498B-BFD3-1182D5FCB493}">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66" authorId="0" shapeId="0" xr:uid="{FFB0A568-5D12-4AB7-86C4-221438333480}">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66" authorId="0" shapeId="0" xr:uid="{4F2795A2-F698-49CB-8C9B-BEB5AF3651EF}">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466" authorId="0" shapeId="0" xr:uid="{4E2670BE-6DA2-4BDC-BD6E-42929EAD0973}">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466" authorId="0" shapeId="0" xr:uid="{0DFC03F6-79D1-477E-BE39-6F1EA3EACD16}">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66" authorId="0" shapeId="0" xr:uid="{5E27EFB6-1C0F-49EE-82D3-E7CBAEC4673B}">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466" authorId="0" shapeId="0" xr:uid="{307CFB98-F84B-4918-A4AD-C0D6351FB23E}">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75" authorId="0" shapeId="0" xr:uid="{E39C0FF4-B731-4F76-B865-B7974B776211}">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478" authorId="0" shapeId="0" xr:uid="{E2B3FDC6-D33C-4985-9748-6A75AE5EC932}">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478" authorId="0" shapeId="0" xr:uid="{38135E93-8F84-4D8B-8F7F-A62F205E2A8E}">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478" authorId="0" shapeId="0" xr:uid="{5BE6F72B-63EA-40BF-8894-99A460053818}">
      <text>
        <r>
          <rPr>
            <b/>
            <sz val="9"/>
            <color indexed="81"/>
            <rFont val="Tahoma"/>
            <family val="2"/>
          </rPr>
          <t>Karen Saavedra Rubio:</t>
        </r>
        <r>
          <rPr>
            <sz val="9"/>
            <color indexed="81"/>
            <rFont val="Tahoma"/>
            <family val="2"/>
          </rPr>
          <t xml:space="preserve">
other unit than years can be used depending on the system of study</t>
        </r>
      </text>
    </comment>
    <comment ref="V478" authorId="0" shapeId="0" xr:uid="{516D02C5-BDEC-4588-8D2E-1D87C81F1566}">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479" authorId="0" shapeId="0" xr:uid="{F6A0C5A8-3383-4964-A75E-894AEE7B6311}">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479" authorId="0" shapeId="0" xr:uid="{BB975920-6FEF-4F32-BD8C-49A0348E37EC}">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480" authorId="0" shapeId="0" xr:uid="{FD244599-C293-46AB-BE8B-49831EF88C91}">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80" authorId="0" shapeId="0" xr:uid="{6F5554C3-43F3-4300-B907-D65F49D0F03E}">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480" authorId="0" shapeId="0" xr:uid="{7F1341C7-6B0F-453D-AF5E-1FB0EFA6B81E}">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80" authorId="0" shapeId="0" xr:uid="{DBE28108-E9ED-46CC-91A0-4C3F51DA053D}">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480" authorId="0" shapeId="0" xr:uid="{AC0DF006-6A99-4215-A108-3F7CDEAB0C3A}">
      <text>
        <r>
          <rPr>
            <b/>
            <sz val="9"/>
            <color indexed="81"/>
            <rFont val="Tahoma"/>
            <family val="2"/>
          </rPr>
          <t>Karen Saavedra Rubio:</t>
        </r>
        <r>
          <rPr>
            <sz val="9"/>
            <color indexed="81"/>
            <rFont val="Tahoma"/>
            <family val="2"/>
          </rPr>
          <t xml:space="preserve">
other unit than years can be used depending on the system of study</t>
        </r>
      </text>
    </comment>
    <comment ref="V480" authorId="0" shapeId="0" xr:uid="{8BEC68B0-96E8-4CF0-96B5-26B9BAD86CF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87" authorId="0" shapeId="0" xr:uid="{152DF058-5686-4629-A82F-74A12D80C48C}">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87" authorId="0" shapeId="0" xr:uid="{648A37E1-5B57-418B-A035-5E41BCC10265}">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487" authorId="0" shapeId="0" xr:uid="{8368A9CE-FF2F-4B05-994D-4C1E1E41DED1}">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87" authorId="0" shapeId="0" xr:uid="{832C4F08-1A27-4749-A258-198F3222DA7D}">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487" authorId="0" shapeId="0" xr:uid="{A92CFA77-B120-4E49-93A7-1E9F7770CB19}">
      <text>
        <r>
          <rPr>
            <b/>
            <sz val="9"/>
            <color indexed="81"/>
            <rFont val="Tahoma"/>
            <family val="2"/>
          </rPr>
          <t>Karen Saavedra Rubio:</t>
        </r>
        <r>
          <rPr>
            <sz val="9"/>
            <color indexed="81"/>
            <rFont val="Tahoma"/>
            <family val="2"/>
          </rPr>
          <t xml:space="preserve">
other unit than years can be used depending on the system of study</t>
        </r>
      </text>
    </comment>
    <comment ref="V487" authorId="0" shapeId="0" xr:uid="{0209E276-1369-48D2-935E-E6A1AD36BAEF}">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91" authorId="0" shapeId="0" xr:uid="{4FDAB16F-4819-42B9-9BCF-F6FF3D25302B}">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91" authorId="0" shapeId="0" xr:uid="{AD35E93E-D62E-448B-9222-B97A365D2AD1}">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491" authorId="0" shapeId="0" xr:uid="{065859EC-1E95-4BE8-A3DA-6CE3FACD556E}">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491" authorId="0" shapeId="0" xr:uid="{CD706022-66F2-49C8-8836-955916661134}">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91" authorId="0" shapeId="0" xr:uid="{2E195E50-0593-4A7A-B9E2-F4588F13A876}">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491" authorId="0" shapeId="0" xr:uid="{CFA9391F-0E44-4108-B338-F190CEE07409}">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498" authorId="0" shapeId="0" xr:uid="{016F1329-FDAF-48E9-A259-B41EC6E6B77B}">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498" authorId="0" shapeId="0" xr:uid="{6E796B87-4750-4477-BA1D-07411193118F}">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498" authorId="0" shapeId="0" xr:uid="{4E8140B3-9B0C-44E1-B29F-DF0AAB62A9F6}">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498" authorId="0" shapeId="0" xr:uid="{5DC497D5-FE3D-485A-B9D7-01D4EF4EAFFC}">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498" authorId="0" shapeId="0" xr:uid="{844E8D94-8218-4700-ADC6-CD0F0CACFA19}">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498" authorId="0" shapeId="0" xr:uid="{44A796E0-563C-4269-878A-7B2373176E62}">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07" authorId="0" shapeId="0" xr:uid="{A215EBB8-164A-40CC-9686-8BB6FF93FAF7}">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510" authorId="0" shapeId="0" xr:uid="{EC2BDA42-33B0-4BBE-8FA0-A12B39618D75}">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510" authorId="0" shapeId="0" xr:uid="{AEB3CA42-76BC-44D1-BEB5-B02B802642D8}">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510" authorId="0" shapeId="0" xr:uid="{138892E6-F56F-4DAD-9DB4-88D9DF8331A9}">
      <text>
        <r>
          <rPr>
            <b/>
            <sz val="9"/>
            <color indexed="81"/>
            <rFont val="Tahoma"/>
            <family val="2"/>
          </rPr>
          <t>Karen Saavedra Rubio:</t>
        </r>
        <r>
          <rPr>
            <sz val="9"/>
            <color indexed="81"/>
            <rFont val="Tahoma"/>
            <family val="2"/>
          </rPr>
          <t xml:space="preserve">
other unit than years can be used depending on the system of study</t>
        </r>
      </text>
    </comment>
    <comment ref="V510" authorId="0" shapeId="0" xr:uid="{71F762AA-172D-4AD2-AEAA-5020424D3C9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511" authorId="0" shapeId="0" xr:uid="{273BB99A-5933-45B2-82E6-27AF19A0EA6C}">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511" authorId="0" shapeId="0" xr:uid="{E7BDB3BF-282D-48C4-A436-0D8107DC505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512" authorId="0" shapeId="0" xr:uid="{52BAC09A-DBF8-42A4-9BF4-CED71DCC4293}">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12" authorId="0" shapeId="0" xr:uid="{EBA137AC-F455-492F-9148-9C9D919CFCE1}">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512" authorId="0" shapeId="0" xr:uid="{B165E6AA-0901-4463-B63D-9648D25AACEB}">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12" authorId="0" shapeId="0" xr:uid="{704888FA-9D28-47FC-9671-7DA682CDCD3F}">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512" authorId="0" shapeId="0" xr:uid="{A47507DE-0990-471C-971C-2D1F12D2FE75}">
      <text>
        <r>
          <rPr>
            <b/>
            <sz val="9"/>
            <color indexed="81"/>
            <rFont val="Tahoma"/>
            <family val="2"/>
          </rPr>
          <t>Karen Saavedra Rubio:</t>
        </r>
        <r>
          <rPr>
            <sz val="9"/>
            <color indexed="81"/>
            <rFont val="Tahoma"/>
            <family val="2"/>
          </rPr>
          <t xml:space="preserve">
other unit than years can be used depending on the system of study</t>
        </r>
      </text>
    </comment>
    <comment ref="V512" authorId="0" shapeId="0" xr:uid="{C792A21C-D24B-4D75-B6D2-9D8C2331D2CF}">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18" authorId="0" shapeId="0" xr:uid="{90B0BA12-51F2-48B6-88EC-F529FE52C272}">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18" authorId="0" shapeId="0" xr:uid="{521271FB-B4A7-49F3-AE7D-8938FD23E17C}">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518" authorId="0" shapeId="0" xr:uid="{E21101F9-A7DF-43F8-B33B-BB124A08CE82}">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18" authorId="0" shapeId="0" xr:uid="{63A674AD-1ABE-4C43-AB0D-CE04927EE6A3}">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518" authorId="0" shapeId="0" xr:uid="{1C60A65C-2C6D-4AE6-902F-BBB603C379E9}">
      <text>
        <r>
          <rPr>
            <b/>
            <sz val="9"/>
            <color indexed="81"/>
            <rFont val="Tahoma"/>
            <family val="2"/>
          </rPr>
          <t>Karen Saavedra Rubio:</t>
        </r>
        <r>
          <rPr>
            <sz val="9"/>
            <color indexed="81"/>
            <rFont val="Tahoma"/>
            <family val="2"/>
          </rPr>
          <t xml:space="preserve">
other unit than years can be used depending on the system of study</t>
        </r>
      </text>
    </comment>
    <comment ref="V518" authorId="0" shapeId="0" xr:uid="{C64336F5-1900-4847-9B09-67D22B6C7FF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22" authorId="0" shapeId="0" xr:uid="{2932C866-D7DC-42D4-9785-BA18C6E2F65D}">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22" authorId="0" shapeId="0" xr:uid="{912DA905-C4C9-4113-9DCA-B16F7FFABA4A}">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522" authorId="0" shapeId="0" xr:uid="{7CC17D52-7C7E-4C0F-A0C6-9141C51988D5}">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522" authorId="0" shapeId="0" xr:uid="{3EC3A8AF-9456-428E-8EC5-6A5B8FC6405C}">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22" authorId="0" shapeId="0" xr:uid="{43B7ADDB-E913-4EF4-9A88-4F6128D41057}">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522" authorId="0" shapeId="0" xr:uid="{EDCF9944-1ED6-42BE-B7A3-F6ABCFA235EE}">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29" authorId="0" shapeId="0" xr:uid="{28F1EF79-F6BB-48DE-A264-652F3D56D8FD}">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29" authorId="0" shapeId="0" xr:uid="{32B7F1BA-A71E-4D97-B5BF-2C7FF6DA8C41}">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529" authorId="0" shapeId="0" xr:uid="{590424E1-2B1B-4308-A03B-BDD2C8421155}">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529" authorId="0" shapeId="0" xr:uid="{64646C90-8DA6-4869-A6E7-D8A5D035B613}">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29" authorId="0" shapeId="0" xr:uid="{55936C9C-2B00-46D3-B60E-58B244477E42}">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529" authorId="0" shapeId="0" xr:uid="{711ECE6B-CB25-4E2A-AAF0-710149FE3D0D}">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38" authorId="0" shapeId="0" xr:uid="{CF14A13C-2694-4C10-B762-3E78EA58082A}">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541" authorId="0" shapeId="0" xr:uid="{46B70E3E-FC96-4920-A7EA-3C23BAF57423}">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541" authorId="0" shapeId="0" xr:uid="{3EDD95ED-D8ED-4CBC-A782-59AF6DCC3133}">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541" authorId="0" shapeId="0" xr:uid="{6C63C587-89F4-4FC9-ABAD-6692CE0EAFDA}">
      <text>
        <r>
          <rPr>
            <b/>
            <sz val="9"/>
            <color indexed="81"/>
            <rFont val="Tahoma"/>
            <family val="2"/>
          </rPr>
          <t>Karen Saavedra Rubio:</t>
        </r>
        <r>
          <rPr>
            <sz val="9"/>
            <color indexed="81"/>
            <rFont val="Tahoma"/>
            <family val="2"/>
          </rPr>
          <t xml:space="preserve">
other unit than years can be used depending on the system of study</t>
        </r>
      </text>
    </comment>
    <comment ref="V541" authorId="0" shapeId="0" xr:uid="{8A7072A5-5205-400A-A1F3-5CA174211A9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542" authorId="0" shapeId="0" xr:uid="{70BA7874-1E4B-426D-8B15-64C78F3AFD15}">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542" authorId="0" shapeId="0" xr:uid="{518DF86B-D465-47AD-B7BD-1E20CF89A2C8}">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543" authorId="0" shapeId="0" xr:uid="{D77C2904-5EDB-4681-88DD-A64524E008E9}">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43" authorId="0" shapeId="0" xr:uid="{8ECDA4E4-A6E4-412F-9C49-FDC597142B80}">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543" authorId="0" shapeId="0" xr:uid="{5C3FB62D-71DA-411B-AF3F-0ADD8A85170D}">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43" authorId="0" shapeId="0" xr:uid="{375ED185-DD06-4EC3-ADA8-240191154A00}">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543" authorId="0" shapeId="0" xr:uid="{DD54A9ED-C973-4E18-87E5-84EA97CEC7C2}">
      <text>
        <r>
          <rPr>
            <b/>
            <sz val="9"/>
            <color indexed="81"/>
            <rFont val="Tahoma"/>
            <family val="2"/>
          </rPr>
          <t>Karen Saavedra Rubio:</t>
        </r>
        <r>
          <rPr>
            <sz val="9"/>
            <color indexed="81"/>
            <rFont val="Tahoma"/>
            <family val="2"/>
          </rPr>
          <t xml:space="preserve">
other unit than years can be used depending on the system of study</t>
        </r>
      </text>
    </comment>
    <comment ref="V543" authorId="0" shapeId="0" xr:uid="{EBF83146-3ED0-4478-9E37-F4257E4C0CF0}">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49" authorId="0" shapeId="0" xr:uid="{F7B399D8-87DC-4EBF-BA0F-42D8B0F8C332}">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49" authorId="0" shapeId="0" xr:uid="{706BA20B-C712-40E4-B193-452EAAEAD52C}">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549" authorId="0" shapeId="0" xr:uid="{8EED5631-EE81-4167-B934-E1FAA39AB610}">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49" authorId="0" shapeId="0" xr:uid="{838F2433-9135-499A-8CF7-78CDF949CF50}">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549" authorId="0" shapeId="0" xr:uid="{13EC4EBD-4F2B-4A6C-A4C9-84309F425450}">
      <text>
        <r>
          <rPr>
            <b/>
            <sz val="9"/>
            <color indexed="81"/>
            <rFont val="Tahoma"/>
            <family val="2"/>
          </rPr>
          <t>Karen Saavedra Rubio:</t>
        </r>
        <r>
          <rPr>
            <sz val="9"/>
            <color indexed="81"/>
            <rFont val="Tahoma"/>
            <family val="2"/>
          </rPr>
          <t xml:space="preserve">
other unit than years can be used depending on the system of study</t>
        </r>
      </text>
    </comment>
    <comment ref="V549" authorId="0" shapeId="0" xr:uid="{82E63522-6F40-4070-9F2F-D503FB5DEE6C}">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53" authorId="0" shapeId="0" xr:uid="{196A20CB-5FAF-436E-B12A-6026F661B8E1}">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53" authorId="0" shapeId="0" xr:uid="{83D2A234-E083-4623-AB8B-C55C762898DA}">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553" authorId="0" shapeId="0" xr:uid="{C7709F9E-8EF5-4FBE-9548-D8CBD869190F}">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553" authorId="0" shapeId="0" xr:uid="{66C20933-6609-4806-A5B2-FE7C2DB48E0B}">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53" authorId="0" shapeId="0" xr:uid="{9B1E32BE-C710-41B2-893C-B0E9FE597A6D}">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553" authorId="0" shapeId="0" xr:uid="{C51024C7-D921-4245-8916-71CCE10C6699}">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60" authorId="0" shapeId="0" xr:uid="{8764371D-F174-4B90-A35C-070A9FBC74D2}">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60" authorId="0" shapeId="0" xr:uid="{3D1B898F-51E5-4480-A9E2-5AF87887F919}">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560" authorId="0" shapeId="0" xr:uid="{E854998A-8C81-4919-9FF3-CA697CAA040A}">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560" authorId="0" shapeId="0" xr:uid="{F614C573-DAFF-4B9F-BFC9-EB753345E880}">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60" authorId="0" shapeId="0" xr:uid="{094CC803-1E5D-4D6A-80B5-3BF7F4ADCE0E}">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560" authorId="0" shapeId="0" xr:uid="{1EA47CD7-DA19-46F4-91A1-0FB3E27262D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69" authorId="0" shapeId="0" xr:uid="{87CDD7F0-6273-4B6F-832E-07C8EFDE39C0}">
      <text>
        <r>
          <rPr>
            <b/>
            <sz val="9"/>
            <color indexed="81"/>
            <rFont val="Tahoma"/>
            <family val="2"/>
          </rPr>
          <t>Karen Saavedra Rubio:</t>
        </r>
        <r>
          <rPr>
            <sz val="9"/>
            <color indexed="81"/>
            <rFont val="Tahoma"/>
            <family val="2"/>
          </rPr>
          <t xml:space="preserve">
IMPORTANT: LCA practitioner can select all the rows of the table and insert /delete them to add or remove tables as needed </t>
        </r>
      </text>
    </comment>
    <comment ref="F572" authorId="0" shapeId="0" xr:uid="{A8257BA1-617B-492E-9AEA-257981FE9351}">
      <text>
        <r>
          <rPr>
            <b/>
            <sz val="9"/>
            <color indexed="81"/>
            <rFont val="Tahoma"/>
            <family val="2"/>
          </rPr>
          <t>Karen Saavedra Rubio:</t>
        </r>
        <r>
          <rPr>
            <sz val="9"/>
            <color indexed="81"/>
            <rFont val="Tahoma"/>
            <family val="2"/>
          </rPr>
          <t xml:space="preserve">
To be used to check fraction balance. All values must add to 1. Please adjust sum as needed</t>
        </r>
      </text>
    </comment>
    <comment ref="J572" authorId="0" shapeId="0" xr:uid="{240A38A9-AA0A-43D1-8880-E65434939682}">
      <text>
        <r>
          <rPr>
            <b/>
            <sz val="9"/>
            <color indexed="81"/>
            <rFont val="Tahoma"/>
            <family val="2"/>
          </rPr>
          <t>Karen Saavedra Rubio:</t>
        </r>
        <r>
          <rPr>
            <sz val="9"/>
            <color indexed="81"/>
            <rFont val="Tahoma"/>
            <family val="2"/>
          </rPr>
          <t xml:space="preserve">
To be used to check mass balance. Please adjust sum as needed and ensure the masses are in the same units </t>
        </r>
      </text>
    </comment>
    <comment ref="M572" authorId="0" shapeId="0" xr:uid="{08BDAB81-6212-49CC-9626-B1196BCC02F1}">
      <text>
        <r>
          <rPr>
            <b/>
            <sz val="9"/>
            <color indexed="81"/>
            <rFont val="Tahoma"/>
            <family val="2"/>
          </rPr>
          <t>Karen Saavedra Rubio:</t>
        </r>
        <r>
          <rPr>
            <sz val="9"/>
            <color indexed="81"/>
            <rFont val="Tahoma"/>
            <family val="2"/>
          </rPr>
          <t xml:space="preserve">
other unit than years can be used depending on the system of study</t>
        </r>
      </text>
    </comment>
    <comment ref="V572" authorId="0" shapeId="0" xr:uid="{72141CF1-34F9-4F15-8C7B-8DA15F3AC65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C573" authorId="0" shapeId="0" xr:uid="{79A6ED55-425B-40B0-A531-20D7064D7378}">
      <text>
        <r>
          <rPr>
            <b/>
            <sz val="9"/>
            <color indexed="81"/>
            <rFont val="Tahoma"/>
            <family val="2"/>
          </rPr>
          <t>Karen Saavedra Rubio:</t>
        </r>
        <r>
          <rPr>
            <sz val="9"/>
            <color indexed="81"/>
            <rFont val="Tahoma"/>
            <family val="2"/>
          </rPr>
          <t xml:space="preserve">
insert link to main parent table. Advice: use name tags to give a name to the "TABLE #" cell (black cell) located at the beginning of each table</t>
        </r>
      </text>
    </comment>
    <comment ref="D573" authorId="0" shapeId="0" xr:uid="{E9C95475-1F53-4F56-9D72-7671040775C6}">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B574" authorId="0" shapeId="0" xr:uid="{0E7294B8-7797-41AD-A52F-43A5B8384F14}">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74" authorId="0" shapeId="0" xr:uid="{2CAF40DD-0C16-4B54-AA9B-78D60BECB49A}">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574" authorId="0" shapeId="0" xr:uid="{36E01C48-A409-4CD7-ABA9-14F7500E57FD}">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74" authorId="0" shapeId="0" xr:uid="{8D0EAC09-9D3A-4B6B-994E-F305A0476C8E}">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574" authorId="0" shapeId="0" xr:uid="{E128FF7D-354C-4609-A448-CC0148CA8962}">
      <text>
        <r>
          <rPr>
            <b/>
            <sz val="9"/>
            <color indexed="81"/>
            <rFont val="Tahoma"/>
            <family val="2"/>
          </rPr>
          <t>Karen Saavedra Rubio:</t>
        </r>
        <r>
          <rPr>
            <sz val="9"/>
            <color indexed="81"/>
            <rFont val="Tahoma"/>
            <family val="2"/>
          </rPr>
          <t xml:space="preserve">
other unit than years can be used depending on the system of study</t>
        </r>
      </text>
    </comment>
    <comment ref="V574" authorId="0" shapeId="0" xr:uid="{23AC1E6A-05E8-42CD-98D6-E40C556B6FF7}">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81" authorId="0" shapeId="0" xr:uid="{48B85070-9EBA-4FB1-A768-7B458858F22E}">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81" authorId="0" shapeId="0" xr:uid="{062C0370-791D-4DC7-8519-751EF42CB45E}">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I581" authorId="0" shapeId="0" xr:uid="{8F01F2BA-BF11-4EE9-A2D0-3C122549BE66}">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81" authorId="0" shapeId="0" xr:uid="{5D62118E-E695-4B9D-B19A-167CE7412D11}">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M581" authorId="0" shapeId="0" xr:uid="{4E7F9868-6D59-44CB-94F9-72685F9D7044}">
      <text>
        <r>
          <rPr>
            <b/>
            <sz val="9"/>
            <color indexed="81"/>
            <rFont val="Tahoma"/>
            <family val="2"/>
          </rPr>
          <t>Karen Saavedra Rubio:</t>
        </r>
        <r>
          <rPr>
            <sz val="9"/>
            <color indexed="81"/>
            <rFont val="Tahoma"/>
            <family val="2"/>
          </rPr>
          <t xml:space="preserve">
other unit than years can be used depending on the system of study</t>
        </r>
      </text>
    </comment>
    <comment ref="V581" authorId="0" shapeId="0" xr:uid="{F9838B5D-198B-4880-98EC-0F00211CE24B}">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85" authorId="0" shapeId="0" xr:uid="{276254B9-BBD7-4DA6-8F2A-7AF3B0A377E8}">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85" authorId="0" shapeId="0" xr:uid="{F8D70182-B44E-4C12-9C8A-AD97D9146857}">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585" authorId="0" shapeId="0" xr:uid="{55CFCCBA-B61A-4B77-BB85-9DC0A55A42F8}">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585" authorId="0" shapeId="0" xr:uid="{A6187CB9-C6BC-433A-A5D7-0CFD164B21CD}">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85" authorId="0" shapeId="0" xr:uid="{77FEBBFC-A612-4855-A21D-5B26E562065B}">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585" authorId="0" shapeId="0" xr:uid="{7935B625-8E0C-42B8-A954-23CBC9148ED4}">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 ref="B592" authorId="0" shapeId="0" xr:uid="{1CB62C22-E3FB-4BCC-80EA-BDF5724D5C4D}">
      <text>
        <r>
          <rPr>
            <b/>
            <sz val="9"/>
            <color indexed="81"/>
            <rFont val="Tahoma"/>
            <family val="2"/>
          </rPr>
          <t>Karen Saavedra Rubio:</t>
        </r>
        <r>
          <rPr>
            <sz val="9"/>
            <color indexed="81"/>
            <rFont val="Tahoma"/>
            <family val="2"/>
          </rPr>
          <t xml:space="preserve">
insert link to corresponding  sub-table. Advice: use name tags to give  a name to the "TABLE #" cell (black cell)  located at the beginning of each table</t>
        </r>
      </text>
    </comment>
    <comment ref="D592" authorId="0" shapeId="0" xr:uid="{6CE913C3-6044-4C4D-9B3E-5A7A10B92604}">
      <text>
        <r>
          <rPr>
            <b/>
            <sz val="9"/>
            <color indexed="81"/>
            <rFont val="Tahoma"/>
            <family val="2"/>
          </rPr>
          <t>Karen Saavedra Rubio:</t>
        </r>
        <r>
          <rPr>
            <sz val="9"/>
            <color indexed="81"/>
            <rFont val="Tahoma"/>
            <family val="2"/>
          </rPr>
          <t xml:space="preserve">
to be completed by LCA practitioner. Used to map to existing or custom database process</t>
        </r>
      </text>
    </comment>
    <comment ref="E592" authorId="0" shapeId="0" xr:uid="{47AF7668-C277-48F4-9760-49C3870BDBDB}">
      <text>
        <r>
          <rPr>
            <b/>
            <sz val="9"/>
            <color indexed="81"/>
            <rFont val="Tahoma"/>
            <family val="2"/>
          </rPr>
          <t>Karen Saavedra Rubio:</t>
        </r>
        <r>
          <rPr>
            <sz val="9"/>
            <color indexed="81"/>
            <rFont val="Tahoma"/>
            <family val="2"/>
          </rPr>
          <t xml:space="preserve">
Regarding the electricity, heat and water needs and the emissions of each process: if possible (preferred), please provide these for each individual process step (disaggregated), if not, just indicate the totals of these for the whole process (aggregated).  
</t>
        </r>
      </text>
    </comment>
    <comment ref="I592" authorId="0" shapeId="0" xr:uid="{A1DCF315-3D07-4A67-BAA7-6BDA536EACE7}">
      <text>
        <r>
          <rPr>
            <b/>
            <sz val="9"/>
            <color indexed="81"/>
            <rFont val="Tahoma"/>
            <family val="2"/>
          </rPr>
          <t>Karen Saavedra Rubio:</t>
        </r>
        <r>
          <rPr>
            <sz val="9"/>
            <color indexed="81"/>
            <rFont val="Tahoma"/>
            <family val="2"/>
          </rPr>
          <t xml:space="preserve">
e.g. range and/or confidence interval and/or SD with mean and if possible distribution (Column I)
</t>
        </r>
      </text>
    </comment>
    <comment ref="K592" authorId="0" shapeId="0" xr:uid="{9393F054-E18F-4A17-94A4-AB4B9498FBD2}">
      <text>
        <r>
          <rPr>
            <b/>
            <sz val="9"/>
            <color indexed="81"/>
            <rFont val="Tahoma"/>
            <family val="2"/>
          </rPr>
          <t>Karen Saavedra Rubio:</t>
        </r>
        <r>
          <rPr>
            <sz val="9"/>
            <color indexed="81"/>
            <rFont val="Tahoma"/>
            <family val="2"/>
          </rPr>
          <t xml:space="preserve">
ratio definition:
(total quantity or amount of material that is needed for the final product production including waste) / (the quantity or amount of material that is contained in the final product) </t>
        </r>
      </text>
    </comment>
    <comment ref="V592" authorId="0" shapeId="0" xr:uid="{8B8DEB3C-AFA7-4535-B16B-3CC6964FC23A}">
      <text>
        <r>
          <rPr>
            <b/>
            <sz val="9"/>
            <color indexed="81"/>
            <rFont val="Tahoma"/>
            <family val="2"/>
          </rPr>
          <t>Karen Saavedra Rubio:</t>
        </r>
        <r>
          <rPr>
            <sz val="9"/>
            <color indexed="81"/>
            <rFont val="Tahoma"/>
            <family val="2"/>
          </rPr>
          <t xml:space="preserve">
Please only add number, link to reference or reference description must be added in Reference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Karen Saavedra Rubio</author>
  </authors>
  <commentList>
    <comment ref="D4" authorId="0" shapeId="0" xr:uid="{00000000-0006-0000-0400-000001000000}">
      <text>
        <r>
          <rPr>
            <b/>
            <sz val="9"/>
            <color indexed="81"/>
            <rFont val="Tahoma"/>
            <family val="2"/>
          </rPr>
          <t>Karen Saavedra Rubio:</t>
        </r>
        <r>
          <rPr>
            <sz val="9"/>
            <color indexed="81"/>
            <rFont val="Tahoma"/>
            <family val="2"/>
          </rPr>
          <t xml:space="preserve">
only for webpage refeences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Karen Saavedra Rubio</author>
    <author>tc={EB5116C4-A0C4-4B6D-801E-C77BA09AC229}</author>
  </authors>
  <commentList>
    <comment ref="B9" authorId="0" shapeId="0" xr:uid="{4CCDF463-C197-462D-BFAD-06449BC4B4CF}">
      <text>
        <r>
          <rPr>
            <b/>
            <sz val="9"/>
            <color indexed="81"/>
            <rFont val="Tahoma"/>
            <family val="2"/>
          </rPr>
          <t>Karen Saavedra Rubio:</t>
        </r>
        <r>
          <rPr>
            <sz val="9"/>
            <color indexed="81"/>
            <rFont val="Tahoma"/>
            <family val="2"/>
          </rPr>
          <t xml:space="preserve">
provide the worksheet name where the action is needed</t>
        </r>
      </text>
    </comment>
    <comment ref="C9" authorId="0" shapeId="0" xr:uid="{94D25023-6B31-4240-8D52-AB553A3CB083}">
      <text>
        <r>
          <rPr>
            <b/>
            <sz val="9"/>
            <color indexed="81"/>
            <rFont val="Tahoma"/>
            <family val="2"/>
          </rPr>
          <t>Karen Saavedra Rubio:</t>
        </r>
        <r>
          <rPr>
            <sz val="9"/>
            <color indexed="81"/>
            <rFont val="Tahoma"/>
            <family val="2"/>
          </rPr>
          <t xml:space="preserve">
provide the table name where the action is needed</t>
        </r>
      </text>
    </comment>
    <comment ref="D9" authorId="0" shapeId="0" xr:uid="{D96082D0-6E84-4713-98BD-529EF696035E}">
      <text>
        <r>
          <rPr>
            <b/>
            <sz val="9"/>
            <color indexed="81"/>
            <rFont val="Tahoma"/>
            <family val="2"/>
          </rPr>
          <t>Karen Saavedra Rubio:</t>
        </r>
        <r>
          <rPr>
            <sz val="9"/>
            <color indexed="81"/>
            <rFont val="Tahoma"/>
            <family val="2"/>
          </rPr>
          <t xml:space="preserve">
use formula to refer to the cell where the action is needed and better direct the action(s) 
</t>
        </r>
      </text>
    </comment>
    <comment ref="E10" authorId="0" shapeId="0" xr:uid="{672F8B80-FC16-4C32-9E0E-0C0725099819}">
      <text>
        <r>
          <rPr>
            <b/>
            <sz val="9"/>
            <color indexed="81"/>
            <rFont val="Tahoma"/>
            <family val="2"/>
          </rPr>
          <t>Karen Saavedra Rubio:</t>
        </r>
        <r>
          <rPr>
            <sz val="9"/>
            <color indexed="81"/>
            <rFont val="Tahoma"/>
            <family val="2"/>
          </rPr>
          <t xml:space="preserve">
coulmn used by LCA practitioner to provide feedback and indicate needed actions after each revision iteration. Color code (using cell styles) indicated at the top of this table in column B, can be used to visually assist actions needed.</t>
        </r>
      </text>
    </comment>
    <comment ref="F10" authorId="0" shapeId="0" xr:uid="{20F03389-EA0A-4BA5-AC41-5EDCF0F76013}">
      <text>
        <r>
          <rPr>
            <b/>
            <sz val="9"/>
            <color indexed="81"/>
            <rFont val="Tahoma"/>
            <family val="2"/>
          </rPr>
          <t>Karen Saavedra Rubio:</t>
        </r>
        <r>
          <rPr>
            <sz val="9"/>
            <color indexed="81"/>
            <rFont val="Tahoma"/>
            <family val="2"/>
          </rPr>
          <t xml:space="preserve">
column to be used by data provider to answer or comment on the action/feedback given by LCA practitioner during each review iteration</t>
        </r>
      </text>
    </comment>
    <comment ref="G10" authorId="0" shapeId="0" xr:uid="{1119627E-1A48-41AB-AD89-48C5B2FC1C22}">
      <text>
        <r>
          <rPr>
            <b/>
            <sz val="9"/>
            <color indexed="81"/>
            <rFont val="Tahoma"/>
            <family val="2"/>
          </rPr>
          <t>Karen Saavedra Rubio:</t>
        </r>
        <r>
          <rPr>
            <sz val="9"/>
            <color indexed="81"/>
            <rFont val="Tahoma"/>
            <family val="2"/>
          </rPr>
          <t xml:space="preserve">
coulmn used by LCA practitioner to provide feedback and indicate needed actions after each revision iteration. Color code (using cell styles) indicated at the top of this table in column B, can be used to visually assist actions needed.</t>
        </r>
      </text>
    </comment>
    <comment ref="H10" authorId="0" shapeId="0" xr:uid="{26D0475E-F633-4051-9A2D-8ED9C7BC9DA2}">
      <text>
        <r>
          <rPr>
            <b/>
            <sz val="9"/>
            <color indexed="81"/>
            <rFont val="Tahoma"/>
            <family val="2"/>
          </rPr>
          <t>Karen Saavedra Rubio:</t>
        </r>
        <r>
          <rPr>
            <sz val="9"/>
            <color indexed="81"/>
            <rFont val="Tahoma"/>
            <family val="2"/>
          </rPr>
          <t xml:space="preserve">
column to be used by data provider to answer or comment on the action/feedback given by LCA practitioner during each review iteration</t>
        </r>
      </text>
    </comment>
    <comment ref="I10" authorId="0" shapeId="0" xr:uid="{A0F7E9A5-E17B-4D8B-8665-D9DA8ED901AB}">
      <text>
        <r>
          <rPr>
            <b/>
            <sz val="9"/>
            <color indexed="81"/>
            <rFont val="Tahoma"/>
            <family val="2"/>
          </rPr>
          <t>Karen Saavedra Rubio:</t>
        </r>
        <r>
          <rPr>
            <sz val="9"/>
            <color indexed="81"/>
            <rFont val="Tahoma"/>
            <family val="2"/>
          </rPr>
          <t xml:space="preserve">
coulmn used by LCA practitioner to provide feedback and indicate needed actions after each revision iteration. Color code (using cell styles) indicated at the top of this table in column B, can be used to visually assist actions needed.</t>
        </r>
      </text>
    </comment>
    <comment ref="J10" authorId="0" shapeId="0" xr:uid="{8B26131F-7AE3-430B-89D1-315B308FEB30}">
      <text>
        <r>
          <rPr>
            <b/>
            <sz val="9"/>
            <color indexed="81"/>
            <rFont val="Tahoma"/>
            <family val="2"/>
          </rPr>
          <t>Karen Saavedra Rubio:</t>
        </r>
        <r>
          <rPr>
            <sz val="9"/>
            <color indexed="81"/>
            <rFont val="Tahoma"/>
            <family val="2"/>
          </rPr>
          <t xml:space="preserve">
column to be used by data provider to answer or comment on the action/feedback given by LCA practitioner during each review iteration</t>
        </r>
      </text>
    </comment>
    <comment ref="G57" authorId="1" shapeId="0" xr:uid="{EB5116C4-A0C4-4B6D-801E-C77BA09AC229}">
      <text>
        <t>[Threaded comment]
Your version of Excel allows you to read this threaded comment; however, any edits to it will get removed if the file is opened in a newer version of Excel. Learn more: https://go.microsoft.com/fwlink/?linkid=870924
Comment:
    Okay for me how it is in the file!</t>
      </text>
    </comment>
  </commentList>
</comments>
</file>

<file path=xl/sharedStrings.xml><?xml version="1.0" encoding="utf-8"?>
<sst xmlns="http://schemas.openxmlformats.org/spreadsheetml/2006/main" count="4517" uniqueCount="709">
  <si>
    <t>Please do not delete this worksheet or change any of these cells</t>
  </si>
  <si>
    <t>Pedigree matrix for qualitative assessment of uncertainty</t>
  </si>
  <si>
    <t>Score</t>
  </si>
  <si>
    <t>Reliability</t>
  </si>
  <si>
    <t>Completeness</t>
  </si>
  <si>
    <t>Temporal correlation</t>
  </si>
  <si>
    <t>Geographical correlation</t>
  </si>
  <si>
    <t>Further technological correlation</t>
  </si>
  <si>
    <t>1_Validated data based on measurments</t>
  </si>
  <si>
    <t>1_Representative data from all sites relevant for the market considered over an adequate period to even out normal fluctuations</t>
  </si>
  <si>
    <t>1_Less than 3 years of difference to the time period of the dataset</t>
  </si>
  <si>
    <t>1_Data from area under study</t>
  </si>
  <si>
    <t>1_Data from enterprises, processes and materials under study</t>
  </si>
  <si>
    <t>2_Verified data partialy based on assumptions OR non-verified data based on measurements</t>
  </si>
  <si>
    <t>2_Representative data from &gt;50% of the sites relevant for the market considered over an adequate period to even out normal fluctuations</t>
  </si>
  <si>
    <t>2_ Less than 6 years of difference to the time period of the dataset</t>
  </si>
  <si>
    <t>2_Average data from larger area in which the area under study is included</t>
  </si>
  <si>
    <t>2_Data from processes and materials under study (i.e. identical technology) but from different enterprises</t>
  </si>
  <si>
    <t>3_Non-verified data partialy based on qualified estimates</t>
  </si>
  <si>
    <t>3_Representative data from only some sites (&lt;&lt;50%) relevant for the market considered OR &lt;50% of sites but from shorter periods</t>
  </si>
  <si>
    <t>3_Less than 10 years of difference to the time period of the dataset</t>
  </si>
  <si>
    <t>3_Data from area with similar production conditions</t>
  </si>
  <si>
    <t>3_Data from processes and materials under study but from different technology</t>
  </si>
  <si>
    <t>4_Qualified estimate (e.g. by industrial expert)</t>
  </si>
  <si>
    <t>4_Representative data from only one site relevant for the market considered OR some sites but from shorter periods</t>
  </si>
  <si>
    <t>4_Less than 15 years of difference to the time period of the dataset</t>
  </si>
  <si>
    <t>4_Data from area with slightly similar production conditions</t>
  </si>
  <si>
    <t>4_Data on related processes or materials</t>
  </si>
  <si>
    <t>5_Non-qualified estimate</t>
  </si>
  <si>
    <t>5_Representativeness unknown or data from a small number of sites AND from shorter periods</t>
  </si>
  <si>
    <t>5_Age of data unknown or &gt; 15 years of difference to the time period of the dataset</t>
  </si>
  <si>
    <t>5_Data from unknown OR distinctly different area (North America instead of Middle East, OECD-Europe instead of Russia)</t>
  </si>
  <si>
    <t>5_Data on related processes on laboratory scale or from different technology</t>
  </si>
  <si>
    <t>na</t>
  </si>
  <si>
    <t>Unspecified</t>
  </si>
  <si>
    <t>Verified means:</t>
  </si>
  <si>
    <t>Length of adequate period depends on process/technology</t>
  </si>
  <si>
    <t>Score for processess with investment cycles of &lt; 10 year.</t>
  </si>
  <si>
    <r>
      <t xml:space="preserve">Similarity expressed in terms of environmental legislation. </t>
    </r>
    <r>
      <rPr>
        <b/>
        <u/>
        <sz val="8"/>
        <color theme="1"/>
        <rFont val="Calibri"/>
        <family val="2"/>
        <scheme val="minor"/>
      </rPr>
      <t>Suggestion for grouping:</t>
    </r>
  </si>
  <si>
    <t>Examples for different technology:</t>
  </si>
  <si>
    <t xml:space="preserve"> Published in public environment reports of compagnies, official statistics, etc.</t>
  </si>
  <si>
    <t>For other cases, scoring adjustments can be made accordingly.</t>
  </si>
  <si>
    <r>
      <rPr>
        <sz val="8"/>
        <color theme="1"/>
        <rFont val="Calibri"/>
        <family val="2"/>
      </rPr>
      <t>•</t>
    </r>
    <r>
      <rPr>
        <sz val="7.2"/>
        <color theme="1"/>
        <rFont val="Calibri"/>
        <family val="2"/>
      </rPr>
      <t xml:space="preserve"> </t>
    </r>
    <r>
      <rPr>
        <sz val="8"/>
        <color theme="1"/>
        <rFont val="Calibri"/>
        <family val="2"/>
        <scheme val="minor"/>
      </rPr>
      <t>North America, Australia</t>
    </r>
  </si>
  <si>
    <r>
      <rPr>
        <sz val="8"/>
        <color theme="1"/>
        <rFont val="Calibri"/>
        <family val="2"/>
      </rPr>
      <t>•</t>
    </r>
    <r>
      <rPr>
        <sz val="7.2"/>
        <color theme="1"/>
        <rFont val="Calibri"/>
        <family val="2"/>
      </rPr>
      <t xml:space="preserve"> S</t>
    </r>
    <r>
      <rPr>
        <sz val="8"/>
        <color theme="1"/>
        <rFont val="Calibri"/>
        <family val="2"/>
        <scheme val="minor"/>
      </rPr>
      <t>team turbine instead of motor propulsion in ships</t>
    </r>
  </si>
  <si>
    <t>Unverified means:</t>
  </si>
  <si>
    <r>
      <rPr>
        <sz val="8"/>
        <color theme="1"/>
        <rFont val="Calibri"/>
        <family val="2"/>
      </rPr>
      <t>•</t>
    </r>
    <r>
      <rPr>
        <sz val="7.2"/>
        <color theme="1"/>
        <rFont val="Calibri"/>
        <family val="2"/>
      </rPr>
      <t xml:space="preserve"> </t>
    </r>
    <r>
      <rPr>
        <sz val="8"/>
        <color theme="1"/>
        <rFont val="Calibri"/>
        <family val="2"/>
        <scheme val="minor"/>
      </rPr>
      <t>European Union, Japan, South Africa</t>
    </r>
  </si>
  <si>
    <r>
      <rPr>
        <sz val="8"/>
        <color theme="1"/>
        <rFont val="Calibri"/>
        <family val="2"/>
      </rPr>
      <t>•</t>
    </r>
    <r>
      <rPr>
        <sz val="7.2"/>
        <color theme="1"/>
        <rFont val="Calibri"/>
        <family val="2"/>
      </rPr>
      <t xml:space="preserve"> E</t>
    </r>
    <r>
      <rPr>
        <sz val="8"/>
        <color theme="1"/>
        <rFont val="Calibri"/>
        <family val="2"/>
        <scheme val="minor"/>
      </rPr>
      <t>mission factor B(a)P for diesel train based on lorry motor data  Examples for related processes or materials</t>
    </r>
  </si>
  <si>
    <t>Personal information by letter, fax or e-mail</t>
  </si>
  <si>
    <r>
      <rPr>
        <sz val="8"/>
        <color theme="1"/>
        <rFont val="Calibri"/>
        <family val="2"/>
      </rPr>
      <t>•</t>
    </r>
    <r>
      <rPr>
        <sz val="7.2"/>
        <color theme="1"/>
        <rFont val="Calibri"/>
        <family val="2"/>
      </rPr>
      <t xml:space="preserve"> </t>
    </r>
    <r>
      <rPr>
        <sz val="8"/>
        <color theme="1"/>
        <rFont val="Calibri"/>
        <family val="2"/>
        <scheme val="minor"/>
      </rPr>
      <t>South America, North and central Africa and Middle east</t>
    </r>
  </si>
  <si>
    <r>
      <rPr>
        <sz val="8"/>
        <color theme="1"/>
        <rFont val="Calibri"/>
        <family val="2"/>
      </rPr>
      <t>•</t>
    </r>
    <r>
      <rPr>
        <sz val="7.2"/>
        <color theme="1"/>
        <rFont val="Calibri"/>
        <family val="2"/>
      </rPr>
      <t xml:space="preserve"> D</t>
    </r>
    <r>
      <rPr>
        <sz val="8"/>
        <color theme="1"/>
        <rFont val="Calibri"/>
        <family val="2"/>
        <scheme val="minor"/>
      </rPr>
      <t>ata for tyles instead of bricks production</t>
    </r>
  </si>
  <si>
    <r>
      <rPr>
        <sz val="8"/>
        <color theme="1"/>
        <rFont val="Calibri"/>
        <family val="2"/>
      </rPr>
      <t>•</t>
    </r>
    <r>
      <rPr>
        <sz val="7.2"/>
        <color theme="1"/>
        <rFont val="Calibri"/>
        <family val="2"/>
      </rPr>
      <t xml:space="preserve"> </t>
    </r>
    <r>
      <rPr>
        <sz val="8"/>
        <color theme="1"/>
        <rFont val="Calibri"/>
        <family val="2"/>
        <scheme val="minor"/>
      </rPr>
      <t>Russia, China, Far east Asia</t>
    </r>
  </si>
  <si>
    <r>
      <rPr>
        <sz val="8"/>
        <color theme="1"/>
        <rFont val="Calibri"/>
        <family val="2"/>
      </rPr>
      <t>•</t>
    </r>
    <r>
      <rPr>
        <sz val="7.2"/>
        <color theme="1"/>
        <rFont val="Calibri"/>
        <family val="2"/>
      </rPr>
      <t xml:space="preserve"> D</t>
    </r>
    <r>
      <rPr>
        <sz val="8"/>
        <color theme="1"/>
        <rFont val="Calibri"/>
        <family val="2"/>
        <scheme val="minor"/>
      </rPr>
      <t>ata of refinery infrastructure for chemical plants infrastructure</t>
    </r>
  </si>
  <si>
    <t>Technology Readiness Level (TRL)</t>
  </si>
  <si>
    <t>Definition</t>
  </si>
  <si>
    <t>Description</t>
  </si>
  <si>
    <t>Basic principles observed</t>
  </si>
  <si>
    <t>Scientific observations made and reported. Examples could include paper-based studies of a technology’s basic properties. </t>
  </si>
  <si>
    <t>Technology concept formulated</t>
  </si>
  <si>
    <t>Envisioned applications are speculative at this stage. Examples are often limited to analytical studies.</t>
  </si>
  <si>
    <t>Experimental proof of concept</t>
  </si>
  <si>
    <t>Effective research and development initiated. Examples include studies and laboratory measurements to validate analytical predictions.</t>
  </si>
  <si>
    <t>Technology validated in lab</t>
  </si>
  <si>
    <t>Technology validated through designed investigation. Examples might include analysis of the technology parameter operating range. The results provide evidence that envisioned application performance requirements might be attainable.</t>
  </si>
  <si>
    <t>Technology validated in relevant environment</t>
  </si>
  <si>
    <t>Reliability of technology significantly increases.  Examples could involve validation of a semi-integrated system/model of technological and supporting elements in a simulated environment.</t>
  </si>
  <si>
    <t>Technology demonstrated in relevant environment</t>
  </si>
  <si>
    <t>Prototype system verified. Examples might include a prototype system/model being produced and demonstrated in a simulated environment.</t>
  </si>
  <si>
    <t>System model or prototype demonstration in operational environment</t>
  </si>
  <si>
    <t>A major step increase in technological maturity. Examples could include a prototype model/system being verified in an operational environment.</t>
  </si>
  <si>
    <t>System complete and qualified</t>
  </si>
  <si>
    <t>System/model produced and qualified. An example might include the knowledge generated from TRL 7 being used to manufacture an actual system/model, which is subsequently qualified in an operational environment. In most cases, this TRL represents the end of development.</t>
  </si>
  <si>
    <t>Actual system proven in operational environment</t>
  </si>
  <si>
    <t>System/model proven and ready for full commercial deployment. An example includes the actual system/model being successfully deployed for multiple missions by end users.</t>
  </si>
  <si>
    <t>Source:</t>
  </si>
  <si>
    <t xml:space="preserve">TRL </t>
  </si>
  <si>
    <t>Manufacturing Readiness Level (MRL)</t>
  </si>
  <si>
    <t>Basic manufacturing implications identified</t>
  </si>
  <si>
    <t>Basic research expands scientific principles that may have manufacturing implications. The focus is on a high-level assessment of manufacturing opportunities. The research is unfettered.</t>
  </si>
  <si>
    <t>Manufacturing concepts identified</t>
  </si>
  <si>
    <t>Invention begins. Manufacturing science and/or concept described in application context. Identification of material and process approaches are limited to paper studies and analysis. Initial manufacturing feasibility and issues are emerging.</t>
  </si>
  <si>
    <t>Manufacturing proof of concept developed</t>
  </si>
  <si>
    <t>Conduct analytical or laboratory experiments to validate paper studies. Experimental hardware or processes have been created, but are not yet integrated or representative. Materials and/or processes have been characterised for manufacturability and availability but further evaluation and demonstration is required.</t>
  </si>
  <si>
    <t>Capability to produce the technology in a laboratory environment</t>
  </si>
  <si>
    <t>Required investments, such as manufacturing technology development identified. Processes to ensure manufacturability, producibility and quality are in place and are sufficient to produce technology demonstrators. Manufacturing risks identified for prototype build. Manufacturing cost drivers identified. Producibility assessments of design concepts have been completed. Key design performance parameters identified. Special needs identified for tooling, facilities, material handling and skills.</t>
  </si>
  <si>
    <t>Capability to produce prototype components in a production relevant environment</t>
  </si>
  <si>
    <t>Manufacturing strategy refined and integrated with Risk Management Plan. Identification of enabling/critical technologies and components is complete. Prototype materials, tooling and test equipment, as well as personnel skills, have been demonstrated on components in a production relevant environment, but many manufacturing processes and procedures are still in development. Manufacturing technology development efforts initiated or ongoing. Producibility assessments of key technologies and components ongoing. Cost model based upon detailed end-to-end value stream map.</t>
  </si>
  <si>
    <t>Capability to produce a prototype system or subsystem in a production relevant environment</t>
  </si>
  <si>
    <t>Initial manufacturing approach developed. Majority of manufacturing processes have been defined and characterized, but there are still significant engineering/design changes. Preliminary design of critical components completed. Producibility assessments of key technologies complete. Prototype materials, tooling and test equipment, as well as personnel skills have been demonstrated on subsystems/ systems in a production relevant environment. Detailed cost analysis include design trades. Cost targets allocated. Producibility considerations shape system development plans. Long lead and key supply chain elements identified. Industrial Capabilities Assessment for Milestone B completed.</t>
  </si>
  <si>
    <t>Capability to produce systems, subsystems or components in a production representative environment.</t>
  </si>
  <si>
    <t>Detailed design is underway. Material specifications are approved. Materials available to meet planned pilot line build schedule. Manufacturing processes and procedures demonstrated in a production representative environment. Detailed producibility trade studies and risk assessments underway. Cost models updated with detailed designs, rolled up to system level and tracked against targets. Unit cost reduction efforts underway. Supply chain and supplier Quality Assurance assessed. Long lead procurement plans in place. Production tooling and test equipment design and development initiated.</t>
  </si>
  <si>
    <t>Pilot line capability demonstrated. Ready to begin low rate production.</t>
  </si>
  <si>
    <t>Detailed system design essentially complete and sufficiently stable to enter low rate production. All materials are available to meet planned low rate production schedule. Manufacturing and quality processes and procedures proven in a pilot line environment, under control and ready for low rate production. Known producibility risks pose no significant risk for low rate production. Engineering cost model driven by detailed design and validated. Supply chain established and stable. Industrial Capabilities Assessment for Milestone C.</t>
  </si>
  <si>
    <t>Low rate production demonstrated. Capability in place to begin Full Rate Production.</t>
  </si>
  <si>
    <t>Major system design features are stable and proven in test and evaluation. Materials are available to meet planned rate production schedules. Manufacturing processes and procedures are established and controlled to three-sigma or some other appropriate quality level to meet design key characteristic tolerances in a low rate production environment. Production risk monitoring ongoing. Low Rate Initial Production (LRIP) cost goals met, learning curve validated. Actual cost model developed for Full Rate Production environment, with impact of Continuous improvement.</t>
  </si>
  <si>
    <t>Full rate production demonstrated and lean production practices in place.</t>
  </si>
  <si>
    <t>This is the highest level of production readiness. Engineering/design changes are few and generally limited to quality and cost improvements. System, components or items are in rate production and meet all engineering, performance, quality and reliability requirements. All materials, manufacturing processes and procedures, inspection and test equipment are in production and controlled to six-sigma or some other appropriate quality level. Full rate production unit cost meets goal, and funding is sufficient for production at required rates. Lean practices well-established and continuous process improvements ongoing.</t>
  </si>
  <si>
    <t xml:space="preserve">Expert estimate as in ref zero. </t>
  </si>
  <si>
    <t>Evaluation criterion</t>
  </si>
  <si>
    <t>CV in %</t>
  </si>
  <si>
    <t>1_Formal expert elicitation with (empirical) database trasparent procedure and fully informed experts on the subject</t>
  </si>
  <si>
    <t>2_Structured expert estimate with some empirical data available or using transparent procedure with informed experts</t>
  </si>
  <si>
    <t>3_Expert estimates with limited documentation and without empirical data available</t>
  </si>
  <si>
    <t>4_Educated guess based on speculative or unverifiable assumptions</t>
  </si>
  <si>
    <t>https://onlinelibrary-wiley-com.proxy.findit.dtu.dk/doi/full/10.1111/jiec.12326</t>
  </si>
  <si>
    <t>Instructions on how to complete and use this file</t>
  </si>
  <si>
    <t>General instructions:</t>
  </si>
  <si>
    <t>Instructions by sheet:</t>
  </si>
  <si>
    <r>
      <rPr>
        <b/>
        <i/>
        <sz val="11"/>
        <color theme="1"/>
        <rFont val="Calibri"/>
        <family val="2"/>
        <scheme val="minor"/>
      </rPr>
      <t>"Read Me"</t>
    </r>
    <r>
      <rPr>
        <sz val="11"/>
        <color theme="1"/>
        <rFont val="Calibri"/>
        <family val="2"/>
        <scheme val="minor"/>
      </rPr>
      <t xml:space="preserve"> sheet: contains the instructions on how to use this template.</t>
    </r>
  </si>
  <si>
    <t>→</t>
  </si>
  <si>
    <t xml:space="preserve">Please read carefully and follow all the instructions. In case of any questions please contact LCA practitioner(s).     </t>
  </si>
  <si>
    <t xml:space="preserve">See sheet:   </t>
  </si>
  <si>
    <t>"Contact details"</t>
  </si>
  <si>
    <r>
      <rPr>
        <b/>
        <i/>
        <sz val="11"/>
        <color theme="1"/>
        <rFont val="Calibri"/>
        <family val="2"/>
        <scheme val="minor"/>
      </rPr>
      <t>"Contact details"</t>
    </r>
    <r>
      <rPr>
        <sz val="11"/>
        <color theme="1"/>
        <rFont val="Calibri"/>
        <family val="2"/>
        <scheme val="minor"/>
      </rPr>
      <t xml:space="preserve"> sheet: contains contact details of LCA practitioner(s) and data provider(s)</t>
    </r>
  </si>
  <si>
    <t xml:space="preserve">Please complete contact information in Data Provider table. In case of any questions please contact LCA practitioner(s).     </t>
  </si>
  <si>
    <r>
      <rPr>
        <b/>
        <i/>
        <sz val="11"/>
        <color theme="1"/>
        <rFont val="Calibri"/>
        <family val="2"/>
        <scheme val="minor"/>
      </rPr>
      <t>"Use"</t>
    </r>
    <r>
      <rPr>
        <sz val="11"/>
        <color theme="1"/>
        <rFont val="Calibri"/>
        <family val="2"/>
        <scheme val="minor"/>
      </rPr>
      <t xml:space="preserve"> sheet contents: collects the overall parameters and technical specifications of the studied </t>
    </r>
    <r>
      <rPr>
        <b/>
        <i/>
        <sz val="11"/>
        <color theme="9"/>
        <rFont val="Calibri"/>
        <family val="2"/>
        <scheme val="minor"/>
      </rPr>
      <t>system</t>
    </r>
    <r>
      <rPr>
        <sz val="11"/>
        <color theme="1"/>
        <rFont val="Calibri"/>
        <family val="2"/>
        <scheme val="minor"/>
      </rPr>
      <t xml:space="preserve"> pertaining to its use phase. </t>
    </r>
  </si>
  <si>
    <t>System:</t>
  </si>
  <si>
    <t>TABLES:</t>
  </si>
  <si>
    <r>
      <rPr>
        <b/>
        <sz val="11"/>
        <color theme="1"/>
        <rFont val="Calibri"/>
        <family val="2"/>
      </rPr>
      <t>FIGURES:</t>
    </r>
    <r>
      <rPr>
        <sz val="11"/>
        <color theme="1"/>
        <rFont val="Calibri"/>
        <family val="2"/>
      </rPr>
      <t xml:space="preserve"> </t>
    </r>
  </si>
  <si>
    <r>
      <rPr>
        <b/>
        <i/>
        <sz val="11"/>
        <color theme="1"/>
        <rFont val="Calibri"/>
        <family val="2"/>
      </rPr>
      <t>"Manufacturing"</t>
    </r>
    <r>
      <rPr>
        <b/>
        <sz val="11"/>
        <color theme="1"/>
        <rFont val="Calibri"/>
        <family val="2"/>
      </rPr>
      <t xml:space="preserve"> </t>
    </r>
    <r>
      <rPr>
        <sz val="11"/>
        <color theme="1"/>
        <rFont val="Calibri"/>
        <family val="2"/>
      </rPr>
      <t>sheet contents:</t>
    </r>
  </si>
  <si>
    <r>
      <t xml:space="preserve">TABLES: </t>
    </r>
    <r>
      <rPr>
        <sz val="11"/>
        <color theme="1"/>
        <rFont val="Calibri"/>
        <family val="2"/>
      </rPr>
      <t xml:space="preserve">Collect the information about the components, materials and energy needed in the production/assembly of the </t>
    </r>
    <r>
      <rPr>
        <b/>
        <i/>
        <sz val="11"/>
        <color rgb="FF92D050"/>
        <rFont val="Calibri"/>
        <family val="2"/>
      </rPr>
      <t>system</t>
    </r>
    <r>
      <rPr>
        <sz val="11"/>
        <color theme="1"/>
        <rFont val="Calibri"/>
        <family val="2"/>
      </rPr>
      <t xml:space="preserve"> and its main parts.</t>
    </r>
  </si>
  <si>
    <r>
      <t xml:space="preserve">BYPASS TABLE(S): </t>
    </r>
    <r>
      <rPr>
        <sz val="11"/>
        <color theme="1"/>
        <rFont val="Calibri"/>
        <family val="2"/>
      </rPr>
      <t>to be used when no detailed/disaggregated information is available as requested by some tables</t>
    </r>
    <r>
      <rPr>
        <b/>
        <sz val="11"/>
        <color theme="1"/>
        <rFont val="Calibri"/>
        <family val="2"/>
      </rPr>
      <t>.</t>
    </r>
  </si>
  <si>
    <r>
      <t xml:space="preserve">FIGURES: </t>
    </r>
    <r>
      <rPr>
        <sz val="11"/>
        <color theme="1"/>
        <rFont val="Calibri"/>
        <family val="2"/>
      </rPr>
      <t xml:space="preserve">these accompany each of the tables depicted in this worksheet. </t>
    </r>
  </si>
  <si>
    <r>
      <rPr>
        <b/>
        <i/>
        <sz val="11"/>
        <color theme="1"/>
        <rFont val="Calibri"/>
        <family val="2"/>
      </rPr>
      <t>"EOL"</t>
    </r>
    <r>
      <rPr>
        <b/>
        <sz val="11"/>
        <color theme="1"/>
        <rFont val="Calibri"/>
        <family val="2"/>
      </rPr>
      <t xml:space="preserve"> </t>
    </r>
    <r>
      <rPr>
        <sz val="11"/>
        <color theme="1"/>
        <rFont val="Calibri"/>
        <family val="2"/>
      </rPr>
      <t>sheet contents:</t>
    </r>
  </si>
  <si>
    <r>
      <rPr>
        <b/>
        <i/>
        <sz val="11"/>
        <color theme="1"/>
        <rFont val="Calibri"/>
        <family val="2"/>
        <scheme val="minor"/>
      </rPr>
      <t>"References"</t>
    </r>
    <r>
      <rPr>
        <sz val="11"/>
        <color theme="1"/>
        <rFont val="Calibri"/>
        <family val="2"/>
        <scheme val="minor"/>
      </rPr>
      <t xml:space="preserve"> sheet: collects the source references from where the data was extracted. </t>
    </r>
  </si>
  <si>
    <r>
      <rPr>
        <b/>
        <i/>
        <sz val="11"/>
        <color theme="1"/>
        <rFont val="Calibri"/>
        <family val="2"/>
        <scheme val="minor"/>
      </rPr>
      <t>"Feedback"</t>
    </r>
    <r>
      <rPr>
        <sz val="11"/>
        <color theme="1"/>
        <rFont val="Calibri"/>
        <family val="2"/>
        <scheme val="minor"/>
      </rPr>
      <t xml:space="preserve"> sheet: used to provide feedback to the data provider and request clarification</t>
    </r>
  </si>
  <si>
    <t>Color codes:</t>
  </si>
  <si>
    <t>Cell color</t>
  </si>
  <si>
    <t>Meaning</t>
  </si>
  <si>
    <t>Dark blue cell. Input cell</t>
  </si>
  <si>
    <t>Light blue cell. Input cell with drop-down list. Please provide input from drop down list options</t>
  </si>
  <si>
    <t xml:space="preserve">Italic red text </t>
  </si>
  <si>
    <t>Indicate examples on what to write in the cell OR indicate additional needed actions.</t>
  </si>
  <si>
    <t xml:space="preserve">Bold red text </t>
  </si>
  <si>
    <t>Bright yellow cells with bold red text. Provide important notes to be aware of and to follow</t>
  </si>
  <si>
    <t>TABLE</t>
  </si>
  <si>
    <t>headline for tables</t>
  </si>
  <si>
    <t>FIGURE</t>
  </si>
  <si>
    <t>headline for figures</t>
  </si>
  <si>
    <t>Cell to be completed only by LCA practitioner</t>
  </si>
  <si>
    <t xml:space="preserve">Check cell </t>
  </si>
  <si>
    <t>Light yellow cell. Calculated value, cell with formula. No data input needed however please verify formula and amend in case needed</t>
  </si>
  <si>
    <t>LCA practitioner</t>
  </si>
  <si>
    <t>Data provider</t>
  </si>
  <si>
    <t>Organization</t>
  </si>
  <si>
    <t>Technical University of Denmark</t>
  </si>
  <si>
    <t>Bern University of Applied Sciences</t>
  </si>
  <si>
    <t>Name</t>
  </si>
  <si>
    <t>Karen Saavedra Rubio</t>
  </si>
  <si>
    <t>Bruno Lemoine</t>
  </si>
  <si>
    <t>Job title</t>
  </si>
  <si>
    <t>Research Assistant</t>
  </si>
  <si>
    <t>Email</t>
  </si>
  <si>
    <t>kasaru@dtu.dk</t>
  </si>
  <si>
    <t>bruno.lemoine@bfh.ch</t>
  </si>
  <si>
    <t>Telephone</t>
  </si>
  <si>
    <t>Notes</t>
  </si>
  <si>
    <t>Nils Thonemann</t>
  </si>
  <si>
    <t>Priscilla Caliandro</t>
  </si>
  <si>
    <t>Postdoc</t>
  </si>
  <si>
    <t>niltho@dtu.dk</t>
  </si>
  <si>
    <t>priscilla.caliandro@bfh.ch</t>
  </si>
  <si>
    <t>Alexis Laurent</t>
  </si>
  <si>
    <t>Professor</t>
  </si>
  <si>
    <t>alau@dtu.dk</t>
  </si>
  <si>
    <t xml:space="preserve">Bill of materials and energy and process flow diagram including description </t>
  </si>
  <si>
    <t>Before completing please go to the "Read me" worksheet and follow the instructions provided</t>
  </si>
  <si>
    <t>Battery pack</t>
  </si>
  <si>
    <t>TABLE 1</t>
  </si>
  <si>
    <t>FIGURE 1</t>
  </si>
  <si>
    <t>Process description:</t>
  </si>
  <si>
    <t xml:space="preserve">NOTE 1: please provide FULL chemical/compound/material name, e.g., aluminium alloys (ANSI, DIN ISO names) or aluminium sheet, deep drawing etc. In addition, and if available, please provide information about production route (most common), conversion rate, chemical reaction and precursor(s) in the "Comments" column. Other relevant specifications such as composition can be added in the "Comments" column. </t>
  </si>
  <si>
    <t>-</t>
  </si>
  <si>
    <t>NOTE 2: Some components or subprocesses of the main system are already indicated. If some are missing, please add them. If some of the ones listed are not used or needed, please put a zero in "Quantity" or remove the row.</t>
  </si>
  <si>
    <t>PROCESS 1</t>
  </si>
  <si>
    <t>PRODUCTION OF 1 BATTERY PACK</t>
  </si>
  <si>
    <t>Fraction check</t>
  </si>
  <si>
    <t>Quantity</t>
  </si>
  <si>
    <t>Units</t>
  </si>
  <si>
    <t>Weight (kg)</t>
  </si>
  <si>
    <t>Weight check</t>
  </si>
  <si>
    <r>
      <t xml:space="preserve">Lifetime </t>
    </r>
    <r>
      <rPr>
        <b/>
        <i/>
        <sz val="11"/>
        <color rgb="FFFF0000"/>
        <rFont val="Calibri"/>
        <family val="2"/>
        <scheme val="minor"/>
      </rPr>
      <t>(yrs)</t>
    </r>
  </si>
  <si>
    <t>Production sites (A)</t>
  </si>
  <si>
    <t>Pedigree matrix_qualitative assessment of uncertainty (drop-down list)</t>
  </si>
  <si>
    <t>Expert data quality assessment</t>
  </si>
  <si>
    <t>References</t>
  </si>
  <si>
    <t>Comments</t>
  </si>
  <si>
    <t>Technical datasheet link</t>
  </si>
  <si>
    <t>To main table:</t>
  </si>
  <si>
    <t>n.a.</t>
  </si>
  <si>
    <t>LCI db process:</t>
  </si>
  <si>
    <t>Piece</t>
  </si>
  <si>
    <t>5 years</t>
  </si>
  <si>
    <t>Asia ( could coming to Europe  after 2030)</t>
  </si>
  <si>
    <t>LINK TO TABLE</t>
  </si>
  <si>
    <t>#</t>
  </si>
  <si>
    <t>LCI db process</t>
  </si>
  <si>
    <r>
      <t xml:space="preserve">Main components/materials (input) </t>
    </r>
    <r>
      <rPr>
        <b/>
        <i/>
        <sz val="11"/>
        <color rgb="FFFF0000"/>
        <rFont val="Calibri"/>
        <family val="2"/>
        <scheme val="minor"/>
      </rPr>
      <t>(adjust below names as needed)</t>
    </r>
  </si>
  <si>
    <t>Fraction</t>
  </si>
  <si>
    <t>Uncertainty</t>
  </si>
  <si>
    <t>Distribution</t>
  </si>
  <si>
    <t>Ratio</t>
  </si>
  <si>
    <t>Waste management</t>
  </si>
  <si>
    <t>Production sites (B)</t>
  </si>
  <si>
    <t>Means of transport (B to A)</t>
  </si>
  <si>
    <t>Expert estimate</t>
  </si>
  <si>
    <t>see Table 2</t>
  </si>
  <si>
    <t xml:space="preserve">Battery module </t>
  </si>
  <si>
    <t>piece</t>
  </si>
  <si>
    <t xml:space="preserve">China / Europe </t>
  </si>
  <si>
    <t>Sea</t>
  </si>
  <si>
    <t>10, &amp; BFH own calculations for the number of modules</t>
  </si>
  <si>
    <t>Every components have the lifetime of the battery pack. BP weight based on the fact that the cell weight 71.26% of total weight</t>
  </si>
  <si>
    <t>see Table 11</t>
  </si>
  <si>
    <t>battery management system production, for Li-ion battery - GLO</t>
  </si>
  <si>
    <t>Battery management system (BMS)</t>
  </si>
  <si>
    <t>kg</t>
  </si>
  <si>
    <t>10, 12</t>
  </si>
  <si>
    <t>see Table 12</t>
  </si>
  <si>
    <t>Cooling system for battery pack</t>
  </si>
  <si>
    <t>ONLY the Module can be replaced during the lifetime</t>
  </si>
  <si>
    <t>see Table 13</t>
  </si>
  <si>
    <t xml:space="preserve">Casing for battery pack </t>
  </si>
  <si>
    <t>3, 13</t>
  </si>
  <si>
    <t>Others - Unknown (needs to be specified)</t>
  </si>
  <si>
    <t xml:space="preserve"> </t>
  </si>
  <si>
    <r>
      <rPr>
        <b/>
        <i/>
        <sz val="11"/>
        <color theme="1"/>
        <rFont val="Calibri"/>
        <family val="2"/>
        <scheme val="minor"/>
      </rPr>
      <t>Byproducts (output)</t>
    </r>
    <r>
      <rPr>
        <b/>
        <sz val="11"/>
        <color theme="1"/>
        <rFont val="Calibri"/>
        <family val="2"/>
        <scheme val="minor"/>
      </rPr>
      <t xml:space="preserve"> </t>
    </r>
    <r>
      <rPr>
        <b/>
        <i/>
        <sz val="11"/>
        <color rgb="FFFF0000"/>
        <rFont val="Calibri"/>
        <family val="2"/>
        <scheme val="minor"/>
      </rPr>
      <t>(please add any byproducts you are aware of)</t>
    </r>
  </si>
  <si>
    <t>e.g. byproduct xxx</t>
  </si>
  <si>
    <t>...please insert as many rows as needed...</t>
  </si>
  <si>
    <r>
      <t xml:space="preserve">Electricity/heat used for main process steps </t>
    </r>
    <r>
      <rPr>
        <b/>
        <i/>
        <sz val="11"/>
        <color rgb="FFFF0000"/>
        <rFont val="Calibri"/>
        <family val="2"/>
        <scheme val="minor"/>
      </rPr>
      <t>(adjust below names as needed)</t>
    </r>
  </si>
  <si>
    <t xml:space="preserve">Electricity for Battery production, Total </t>
  </si>
  <si>
    <t>500-2000, average 1030</t>
  </si>
  <si>
    <t>MJ/kWh (of battery pack nominal energy)</t>
  </si>
  <si>
    <t>Took 9 data points, Large distribution due to assumptions.</t>
  </si>
  <si>
    <r>
      <rPr>
        <sz val="11"/>
        <rFont val="Calibri"/>
        <family val="2"/>
        <scheme val="minor"/>
      </rPr>
      <t>Electricity for</t>
    </r>
    <r>
      <rPr>
        <sz val="11"/>
        <color rgb="FFFF0000"/>
        <rFont val="Calibri"/>
        <family val="2"/>
        <scheme val="minor"/>
      </rPr>
      <t>... PACK MANUFACTURING</t>
    </r>
  </si>
  <si>
    <t>MJ/kWh(of battery pack  nominal energy)</t>
  </si>
  <si>
    <t>Additional info but not major anymore (Energy needed by nominal kWh of the battery)</t>
  </si>
  <si>
    <r>
      <rPr>
        <sz val="11"/>
        <rFont val="Calibri"/>
        <family val="2"/>
        <scheme val="minor"/>
      </rPr>
      <t>Electricity for</t>
    </r>
    <r>
      <rPr>
        <sz val="11"/>
        <color rgb="FFFF0000"/>
        <rFont val="Calibri"/>
        <family val="2"/>
        <scheme val="minor"/>
      </rPr>
      <t xml:space="preserve">... Pack assembly </t>
    </r>
  </si>
  <si>
    <t>kWh/kg (of battery pack  nominal energy)</t>
  </si>
  <si>
    <r>
      <t>(3 to 4) x10</t>
    </r>
    <r>
      <rPr>
        <vertAlign val="superscript"/>
        <sz val="11"/>
        <color theme="1"/>
        <rFont val="Calibri"/>
        <family val="2"/>
        <scheme val="minor"/>
      </rPr>
      <t>-4</t>
    </r>
  </si>
  <si>
    <t>Additional info but not major anymore</t>
  </si>
  <si>
    <t>kWh</t>
  </si>
  <si>
    <t xml:space="preserve">Always based on Battery pack level - ( Battery pack kg or Battery pack energy).  </t>
  </si>
  <si>
    <r>
      <rPr>
        <sz val="11"/>
        <rFont val="Calibri"/>
        <family val="2"/>
        <scheme val="minor"/>
      </rPr>
      <t>Heat for</t>
    </r>
    <r>
      <rPr>
        <sz val="11"/>
        <color rgb="FFFF0000"/>
        <rFont val="Calibri"/>
        <family val="2"/>
        <scheme val="minor"/>
      </rPr>
      <t xml:space="preserve">… </t>
    </r>
    <r>
      <rPr>
        <i/>
        <sz val="11"/>
        <color rgb="FFFF0000"/>
        <rFont val="Calibri"/>
        <family val="2"/>
        <scheme val="minor"/>
      </rPr>
      <t>total or for each relevant step (please indicate)</t>
    </r>
  </si>
  <si>
    <t>MJ</t>
  </si>
  <si>
    <t>Water use and emissions to air, water, soil</t>
  </si>
  <si>
    <r>
      <rPr>
        <sz val="11"/>
        <rFont val="Calibri"/>
        <family val="2"/>
        <scheme val="minor"/>
      </rPr>
      <t>Water for</t>
    </r>
    <r>
      <rPr>
        <sz val="11"/>
        <color rgb="FFFF0000"/>
        <rFont val="Calibri"/>
        <family val="2"/>
        <scheme val="minor"/>
      </rPr>
      <t xml:space="preserve">… </t>
    </r>
    <r>
      <rPr>
        <i/>
        <sz val="11"/>
        <color rgb="FFFF0000"/>
        <rFont val="Calibri"/>
        <family val="2"/>
        <scheme val="minor"/>
      </rPr>
      <t>total or for each relevant step (please indicate)</t>
    </r>
  </si>
  <si>
    <r>
      <t xml:space="preserve">Emissions </t>
    </r>
    <r>
      <rPr>
        <i/>
        <sz val="11"/>
        <color rgb="FFFF0000"/>
        <rFont val="Calibri"/>
        <family val="2"/>
        <scheme val="minor"/>
      </rPr>
      <t>(please add any emissions you are aware of)</t>
    </r>
  </si>
  <si>
    <t>Emissions Battery</t>
  </si>
  <si>
    <t>40-240, average 160</t>
  </si>
  <si>
    <t>kg Co2-eq/kWh (Nominal energy of Battery pack)</t>
  </si>
  <si>
    <t>TABLE 2</t>
  </si>
  <si>
    <t>FIGURE 2</t>
  </si>
  <si>
    <t>PROCESS 1.1</t>
  </si>
  <si>
    <t>PRODUCTION OF 1 BATTERY MODULE</t>
  </si>
  <si>
    <t>Fraction of T1</t>
  </si>
  <si>
    <t>go to T1</t>
  </si>
  <si>
    <t xml:space="preserve">3-5 years </t>
  </si>
  <si>
    <t>Asia</t>
  </si>
  <si>
    <t>see Table 3</t>
  </si>
  <si>
    <t>1.1.1</t>
  </si>
  <si>
    <t>Battery cell</t>
  </si>
  <si>
    <t>pieces</t>
  </si>
  <si>
    <t xml:space="preserve">China / </t>
  </si>
  <si>
    <t>BFH own calculations (fraction and number of cells)</t>
  </si>
  <si>
    <t>see Table 9</t>
  </si>
  <si>
    <t>1.1.2</t>
  </si>
  <si>
    <t>BMS - Sensor system for battery module (e.g. temp &amp; voltage)</t>
  </si>
  <si>
    <t xml:space="preserve">China /  </t>
  </si>
  <si>
    <t>3, 12</t>
  </si>
  <si>
    <t>see Table 10</t>
  </si>
  <si>
    <t>1.1.3</t>
  </si>
  <si>
    <t>Casing for battery module</t>
  </si>
  <si>
    <r>
      <t>Electricity for</t>
    </r>
    <r>
      <rPr>
        <i/>
        <sz val="11"/>
        <color rgb="FFFF0000"/>
        <rFont val="Calibri"/>
        <family val="2"/>
        <scheme val="minor"/>
      </rPr>
      <t>… total or for each relevant step (please indicate)</t>
    </r>
  </si>
  <si>
    <t>TABLE 3</t>
  </si>
  <si>
    <t xml:space="preserve">NOTE 0: If material and energy data cannot be provided at this level of resolution, e.g., cannot be differentiated/disaggregated in all the components listed below, please leave blank tables (4-8) and instead use (Table bypass 1) … to provide aggregated data.  </t>
  </si>
  <si>
    <t>FIGURE 3</t>
  </si>
  <si>
    <r>
      <t xml:space="preserve">NOTE 1: please provide </t>
    </r>
    <r>
      <rPr>
        <b/>
        <i/>
        <u/>
        <sz val="11"/>
        <color rgb="FFFF0000"/>
        <rFont val="Calibri"/>
        <family val="2"/>
        <scheme val="minor"/>
      </rPr>
      <t>FULL</t>
    </r>
    <r>
      <rPr>
        <b/>
        <i/>
        <sz val="11"/>
        <color rgb="FFFF0000"/>
        <rFont val="Calibri"/>
        <family val="2"/>
        <scheme val="minor"/>
      </rPr>
      <t xml:space="preserve"> chemical/compound/material name, e.g., aluminium alloys (ANSI, DIN ISO names) or aluminium sheet, deep drawing etc. In addition, and if available, please provide information about production route (most common), conversion rate, chemical reaction and precursor(s) in the "Comments" column. Other relevant specifications such as composition can be added in the "Comments" column. </t>
    </r>
  </si>
  <si>
    <t>PROCESS 1.1.1</t>
  </si>
  <si>
    <t>PRODUCTION OF 1 BATTERY CELL</t>
  </si>
  <si>
    <t>Fraction of T2</t>
  </si>
  <si>
    <t>go to T2</t>
  </si>
  <si>
    <t>BP Lifetime</t>
  </si>
  <si>
    <t xml:space="preserve">weight of 1 cell from datasheet </t>
  </si>
  <si>
    <t>see Table 4</t>
  </si>
  <si>
    <t>1.1.1.1</t>
  </si>
  <si>
    <t>Battery cell_cathode</t>
  </si>
  <si>
    <t>(0-5%)</t>
  </si>
  <si>
    <t>6, 15</t>
  </si>
  <si>
    <t xml:space="preserve">From BatPac cell </t>
  </si>
  <si>
    <t>Values of uncertainty (0-5 %) because value might chance a little but this value was measured and calculate for a real cell. So, Accurate value that might change a bit depending on the actual product)</t>
  </si>
  <si>
    <t>see Table 5</t>
  </si>
  <si>
    <t>1.1.1.2</t>
  </si>
  <si>
    <t>Battery cell_anode</t>
  </si>
  <si>
    <t>6, 16</t>
  </si>
  <si>
    <t>see Table 6</t>
  </si>
  <si>
    <t>1.1.1.3</t>
  </si>
  <si>
    <t>Battery cell_electrolyte</t>
  </si>
  <si>
    <t>6, 17</t>
  </si>
  <si>
    <t xml:space="preserve">0.041 Liter of electrolyte, Density 1.2 kg/L </t>
  </si>
  <si>
    <t>see Table 7</t>
  </si>
  <si>
    <t>1.1.1.4</t>
  </si>
  <si>
    <t>Battery cell_separator</t>
  </si>
  <si>
    <t>6, 18</t>
  </si>
  <si>
    <r>
      <t>1.5cm thickness, Density 0.55 g/cm</t>
    </r>
    <r>
      <rPr>
        <vertAlign val="superscript"/>
        <sz val="11"/>
        <rFont val="Calibri"/>
        <family val="2"/>
        <scheme val="minor"/>
      </rPr>
      <t>3</t>
    </r>
    <r>
      <rPr>
        <sz val="11"/>
        <rFont val="Calibri"/>
        <family val="2"/>
        <scheme val="minor"/>
      </rPr>
      <t>, Surface area 0.738 cm</t>
    </r>
    <r>
      <rPr>
        <vertAlign val="superscript"/>
        <sz val="11"/>
        <rFont val="Calibri"/>
        <family val="2"/>
        <scheme val="minor"/>
      </rPr>
      <t>2</t>
    </r>
    <r>
      <rPr>
        <sz val="11"/>
        <rFont val="Calibri"/>
        <family val="2"/>
        <scheme val="minor"/>
      </rPr>
      <t xml:space="preserve"> . </t>
    </r>
  </si>
  <si>
    <t>see Table 8</t>
  </si>
  <si>
    <t>1.1.1.5</t>
  </si>
  <si>
    <t>Battery cell_casing</t>
  </si>
  <si>
    <t>6, 19</t>
  </si>
  <si>
    <t>see Table 8.1</t>
  </si>
  <si>
    <t>1.1.1.6</t>
  </si>
  <si>
    <t>aluminium collector foil production, for Li-ion battery - GLO</t>
  </si>
  <si>
    <t>Positive foil (Al)</t>
  </si>
  <si>
    <t>6, 20</t>
  </si>
  <si>
    <t>see Table 8.2</t>
  </si>
  <si>
    <t>1.1.1.7</t>
  </si>
  <si>
    <t>copper collector foil production, for Li-ion battery - GLO</t>
  </si>
  <si>
    <t>Negative foil (Cu)</t>
  </si>
  <si>
    <t>6, 21</t>
  </si>
  <si>
    <t>see Table 8.3</t>
  </si>
  <si>
    <t>1.1.1.8</t>
  </si>
  <si>
    <t>market for aluminium, wrought alloy - GLO</t>
  </si>
  <si>
    <t>Cell positive terminal (Al)</t>
  </si>
  <si>
    <t>see Table 8.4</t>
  </si>
  <si>
    <t>1.1.1.9</t>
  </si>
  <si>
    <t>market for copper, anode - GLO</t>
  </si>
  <si>
    <t>Cell negative terminal (Cu)</t>
  </si>
  <si>
    <t>6, 22</t>
  </si>
  <si>
    <t>1.1.1.10</t>
  </si>
  <si>
    <t>others… (please indicate)</t>
  </si>
  <si>
    <t>Electricity for... Cell production</t>
  </si>
  <si>
    <t>316-2318 (Likeliest 960)</t>
  </si>
  <si>
    <t>MJ/kWh</t>
  </si>
  <si>
    <t xml:space="preserve">Energy needed by kWh of battery cell produced. Could implement table with % for every steps </t>
  </si>
  <si>
    <t>TABLE 4</t>
  </si>
  <si>
    <t>FIGURE 4</t>
  </si>
  <si>
    <t>PROCESS 1.1.1.1</t>
  </si>
  <si>
    <t>PRODUCTION OF 1 CATHODE (incl. current collector)</t>
  </si>
  <si>
    <t>Fraction of T3</t>
  </si>
  <si>
    <t>go to T3</t>
  </si>
  <si>
    <t>Africa / Asia</t>
  </si>
  <si>
    <t>Manganese</t>
  </si>
  <si>
    <t>Li(N_0.8Mn_0.1Co_0.1)1.05O3_0.95</t>
  </si>
  <si>
    <t xml:space="preserve">Nickel </t>
  </si>
  <si>
    <t>But Stochiometry might change along with the years or manufacturer</t>
  </si>
  <si>
    <t>Cobalt</t>
  </si>
  <si>
    <t>But should be around these values</t>
  </si>
  <si>
    <t xml:space="preserve">Lithium </t>
  </si>
  <si>
    <t xml:space="preserve">Australia / Peru </t>
  </si>
  <si>
    <t>O2</t>
  </si>
  <si>
    <r>
      <rPr>
        <sz val="11"/>
        <rFont val="Calibri"/>
        <family val="2"/>
        <scheme val="minor"/>
      </rPr>
      <t>Electricity for</t>
    </r>
    <r>
      <rPr>
        <sz val="11"/>
        <color rgb="FFFF0000"/>
        <rFont val="Calibri"/>
        <family val="2"/>
        <scheme val="minor"/>
      </rPr>
      <t xml:space="preserve">... </t>
    </r>
    <r>
      <rPr>
        <i/>
        <sz val="11"/>
        <color rgb="FFFF0000"/>
        <rFont val="Calibri"/>
        <family val="2"/>
        <scheme val="minor"/>
      </rPr>
      <t>other process steps (please indicate)</t>
    </r>
  </si>
  <si>
    <t>TABLE 5</t>
  </si>
  <si>
    <t>FIGURE 5</t>
  </si>
  <si>
    <t>PROCESS 1.1.1.2</t>
  </si>
  <si>
    <t>PRODUCTION OF 1 ANODE (incl. current collector)</t>
  </si>
  <si>
    <t>e.g. Fr, De, It …</t>
  </si>
  <si>
    <t>Graphite</t>
  </si>
  <si>
    <t>Batpac, Anode is composed of graphite with Silicon from 10 to 5 %</t>
  </si>
  <si>
    <t>Silicon</t>
  </si>
  <si>
    <t>Batpac</t>
  </si>
  <si>
    <t>TABLE 6</t>
  </si>
  <si>
    <t>FIGURE 6</t>
  </si>
  <si>
    <t>PROCESS 1.1.1.3</t>
  </si>
  <si>
    <t>PRODUCTION OF 1 ELECTROLYTE</t>
  </si>
  <si>
    <t>to Table 3</t>
  </si>
  <si>
    <t>lithium hexafluorophosphate production - CN</t>
  </si>
  <si>
    <t>Lithium hexafluorophosphate, LiPF6</t>
  </si>
  <si>
    <t xml:space="preserve">China </t>
  </si>
  <si>
    <t xml:space="preserve">Sea </t>
  </si>
  <si>
    <t xml:space="preserve">BatPac, Composition can change from cell to cell </t>
  </si>
  <si>
    <t>TABLE 7</t>
  </si>
  <si>
    <t>FIGURE 7</t>
  </si>
  <si>
    <t>PROCESS 1.1.1.4</t>
  </si>
  <si>
    <t>PRODUCTION OF 1 SEPARATOR</t>
  </si>
  <si>
    <t>Polyethylene, granulate, PE - HD (High density)</t>
  </si>
  <si>
    <t>Large</t>
  </si>
  <si>
    <t>e.g. truck, sea, airfreight</t>
  </si>
  <si>
    <t>Polypropylene, granulate. PP</t>
  </si>
  <si>
    <t>TABLE 8</t>
  </si>
  <si>
    <t>FIGURE 8</t>
  </si>
  <si>
    <t>PROCESS 1.1.1.5</t>
  </si>
  <si>
    <t>PRODUCTION OF 1 CASING FOR BATTERY CELL</t>
  </si>
  <si>
    <t>Aluminium</t>
  </si>
  <si>
    <t xml:space="preserve">Small </t>
  </si>
  <si>
    <t>Battery lifetime</t>
  </si>
  <si>
    <t>China</t>
  </si>
  <si>
    <t>For pouch cells, The casing is a thin aluminium sheet.</t>
  </si>
  <si>
    <t>TABLE 8.1</t>
  </si>
  <si>
    <t xml:space="preserve">Use ecoinvent process directly </t>
  </si>
  <si>
    <t>FIGURE 8.1</t>
  </si>
  <si>
    <t>PROCESS 1.1.1.6</t>
  </si>
  <si>
    <t>PRODUCTION OF 1 positive foil for battery cell</t>
  </si>
  <si>
    <t>Aluminium current collector</t>
  </si>
  <si>
    <t>TABLE 8.2</t>
  </si>
  <si>
    <t>FIGURE 8.2</t>
  </si>
  <si>
    <t>PROCESS 1.1.1.7</t>
  </si>
  <si>
    <t>PRODUCTION OF 1 negative foil for battery cell</t>
  </si>
  <si>
    <t>Copper collector foil production, for Li-ion battery - GLO</t>
  </si>
  <si>
    <t>TABLE 8.3</t>
  </si>
  <si>
    <t>FIGURE 8.3</t>
  </si>
  <si>
    <t>PROCESS 1.1.1.8</t>
  </si>
  <si>
    <t>PRODUCTION OF 1 positive terminal for battery cell</t>
  </si>
  <si>
    <t>BP</t>
  </si>
  <si>
    <t>TABLE 8.4</t>
  </si>
  <si>
    <t>FIGURE 8.4</t>
  </si>
  <si>
    <t>PROCESS 1.1.1.9</t>
  </si>
  <si>
    <t>PRODUCTION OF 1 negative terminal for battery cell</t>
  </si>
  <si>
    <t>Copper</t>
  </si>
  <si>
    <t>TABLE bypass 1</t>
  </si>
  <si>
    <t>USE/COMPLETE ONLY INSTEAD OF TABLES 4-8</t>
  </si>
  <si>
    <t>PROCESS 1.1.1_b</t>
  </si>
  <si>
    <t>PRODUCTION OF 1 BATTERY CELL (aggregated values)</t>
  </si>
  <si>
    <t>e.g. piece or kg</t>
  </si>
  <si>
    <t xml:space="preserve">Lithium manganese oxide </t>
  </si>
  <si>
    <t>Lithium carbonate</t>
  </si>
  <si>
    <t>Carbon black</t>
  </si>
  <si>
    <t>Soft carbon</t>
  </si>
  <si>
    <t>Hard carbon</t>
  </si>
  <si>
    <t>Lithium bos(oxalato)borate, LiBOB</t>
  </si>
  <si>
    <t>Lithium tetrafluoroborate, LiBF4</t>
  </si>
  <si>
    <t>Ethylene carbonate, EC</t>
  </si>
  <si>
    <t>Dimethyl carbonate (DMC)</t>
  </si>
  <si>
    <t>Polyethylene, granulate, PE</t>
  </si>
  <si>
    <t>Polyethylene terephthalate, granulate, PET</t>
  </si>
  <si>
    <t>Inorganic composite</t>
  </si>
  <si>
    <t>Steel</t>
  </si>
  <si>
    <t>Silicon alloys</t>
  </si>
  <si>
    <t>Tin alloys</t>
  </si>
  <si>
    <t>Sodium hydroxide, NaOH (pretreatment)</t>
  </si>
  <si>
    <t>Sulfuric acid, H2SO4 (pretreatment)</t>
  </si>
  <si>
    <t>Polyvinylidene fluoride, PVDF (binder)</t>
  </si>
  <si>
    <t>Latex (binder)</t>
  </si>
  <si>
    <t>Water, deionised (solvent)</t>
  </si>
  <si>
    <t>Acetone (solvent)</t>
  </si>
  <si>
    <t>Dimethyl sulfoxide, DMSO (solvent)</t>
  </si>
  <si>
    <t>Methyl ethyl ketone, MEK (solvent)</t>
  </si>
  <si>
    <t>n-Methylpyrolidone, NMP (solvent)</t>
  </si>
  <si>
    <t>TABLE 9</t>
  </si>
  <si>
    <t>FIGURE 9</t>
  </si>
  <si>
    <t>PROCESS 1.1.3</t>
  </si>
  <si>
    <t>PRODUCTION OF 1 SENSOR &amp;  Slave boards BMS for battery module</t>
  </si>
  <si>
    <t>Weight is really dependent on the functions of the BMS</t>
  </si>
  <si>
    <t>market for printed wiring board, surface mounted, unspecified, Pb free - GLO</t>
  </si>
  <si>
    <t>Slave board</t>
  </si>
  <si>
    <t xml:space="preserve">Piece </t>
  </si>
  <si>
    <t xml:space="preserve">1 Slave board per Module. Perhaps opt for existing ecoinvent process as it is unclear what is the weight contribution of the board. Lots of different components on the item. Could look at the following BMS to understand the complexity. 
</t>
  </si>
  <si>
    <t>https://lithiumbalance.com/products/</t>
  </si>
  <si>
    <t>Slave board + Connections + Wires etc..</t>
  </si>
  <si>
    <t>10, 23</t>
  </si>
  <si>
    <t>TABLE 10</t>
  </si>
  <si>
    <t>FIGURE 10</t>
  </si>
  <si>
    <t>PROCESS 1.1.7</t>
  </si>
  <si>
    <t>PRODUCTION OF 1 CASING for battery module</t>
  </si>
  <si>
    <t>Lifetime of batetry</t>
  </si>
  <si>
    <t>10, 19</t>
  </si>
  <si>
    <t>market for polyethylene, high density, granulate - GLO</t>
  </si>
  <si>
    <t>Plastics - Polyethylene</t>
  </si>
  <si>
    <t>10, 25</t>
  </si>
  <si>
    <t>10, 22</t>
  </si>
  <si>
    <t>Insulating material</t>
  </si>
  <si>
    <t>TABLE 11</t>
  </si>
  <si>
    <t>Use ecoinvent process directly</t>
  </si>
  <si>
    <t>FIGURE 11</t>
  </si>
  <si>
    <t>PROCESS 1.2</t>
  </si>
  <si>
    <t>PRODUCTION OF 1 BMS for b. pack</t>
  </si>
  <si>
    <t>Lifetime of the battery pack</t>
  </si>
  <si>
    <t xml:space="preserve">Lots of different components on the item 
Could look at the following BMS to understand the complexity 
</t>
  </si>
  <si>
    <t>All together - No specificities - Ecoinvent</t>
  </si>
  <si>
    <t>Average</t>
  </si>
  <si>
    <t>Normal</t>
  </si>
  <si>
    <t xml:space="preserve">Master Board </t>
  </si>
  <si>
    <t xml:space="preserve">Perhaps opt for existing ecoinvent process as it is unclear what is the weight contribution of the board. Lots of different components on the item. Could look at the following BMS to understand the complexity. </t>
  </si>
  <si>
    <t>TABLE 12</t>
  </si>
  <si>
    <t>FIGURE 12</t>
  </si>
  <si>
    <t>PROCESS 1.4</t>
  </si>
  <si>
    <t>PRODUCTION OF 1 COOLING SYSTEM for battery pack</t>
  </si>
  <si>
    <t>market for ethylene glycol - GLO</t>
  </si>
  <si>
    <t>Glycol</t>
  </si>
  <si>
    <t>Cooling structure</t>
  </si>
  <si>
    <t>TABLE 13</t>
  </si>
  <si>
    <t>FIGURE 13</t>
  </si>
  <si>
    <t>PROCESS 1.5</t>
  </si>
  <si>
    <t>PRODUCTION OF 1 CASING for battery pack</t>
  </si>
  <si>
    <t>Lifetime of battery</t>
  </si>
  <si>
    <t xml:space="preserve">China/ Europe </t>
  </si>
  <si>
    <t>market for steel, low-alloyed - GLO</t>
  </si>
  <si>
    <t>10, 27</t>
  </si>
  <si>
    <t>10 22</t>
  </si>
  <si>
    <t>Ref. Number</t>
  </si>
  <si>
    <t>Full reference</t>
  </si>
  <si>
    <t>Date accessed: (dd/mm/yyyy)</t>
  </si>
  <si>
    <t>https://ec.europa.eu/research/participants/data/ref/h2020/wp/2014_2015/annexes/h2020-wp1415-annex-g-trl_en.pdf</t>
  </si>
  <si>
    <t>https://www.twi-global.com/technical-knowledge/faqs/manufacturing-readiness-levels</t>
  </si>
  <si>
    <t>Chris Yuan, Yelin Deng, Tonghui Li, Fan Yang, Manufacturing energy analysis of lithium ion battery pack for electric vehicles, 2017, https://doi.org/10.1016/j.cirp.2017.04.109.</t>
  </si>
  <si>
    <t>The Life Cycle Energy Consumption and Greenhouse Gas Emissions from Lithium-Ion Batteries, Mia Romare and Lisbeth Dahllöf, 2017</t>
  </si>
  <si>
    <t>Eleonora Crenna, Marcel Gauch, Rolf Widmer, Patrick Wäger, Roland Hischier, "Towards more flexibility and transparency in life cycle inventories for Lithium-ion batteries,
Resources, Conservation and Recycling", 2021</t>
  </si>
  <si>
    <t>Batpac - Modeling the Performance and Cost of Lithium-Ion Batteries for Electric-Drive Vehicles - ANL-12/55 - SECOND EDITION - Chemical Sciences and Engineering Division</t>
  </si>
  <si>
    <t>https://www.statista.com/statistics/261381/inflation-rate-of-switzerland/</t>
  </si>
  <si>
    <t>https://about.bnef.com/blog/battery-pack-prices-cited-below-100-kwh-for-the-first-time-in-2020-while-market-average-sits-at-137-kwh/</t>
  </si>
  <si>
    <t>https://www.depreciationrates.net.au/batteries</t>
  </si>
  <si>
    <t>A comparative life cycle assessment on lithium-ion battery: Case study on electric vehicle battery in China considering battery evolution</t>
  </si>
  <si>
    <t>https://lex.substack.com/p/how-are-central-bank-digital-currencies</t>
  </si>
  <si>
    <t>battery management system production, for Li-ion battery - GLO
https://v38.ecoquery.ecoinvent.org/Account/LogOn?ReturnUrl=%2fDetails%2fUPR%2f49324EFE-CE8C-435C-B72F-90852DC3A036%2f8B738EA0-F89E-4627-8679-433616064E82</t>
  </si>
  <si>
    <t>battery module packaging production, Li-ion - CN
https://v38.ecoquery.ecoinvent.org/Account/LogOn?ReturnUrl=%2fDetails%2fUPR%2f629354F0-D3B6-466D-9539-BD1A78F530D4%2f8B738EA0-F89E-4627-8679-433616064E82</t>
  </si>
  <si>
    <t>battery cell production, Li-ion, NMC811 - CN
https://v38.ecoquery.ecoinvent.org/Account/LogOn?ReturnUrl=%2fDetails%2fUPR%2fB26820AF-78E2-4135-A2D4-F036C90779E4%2f8B738EA0-F89E-4627-8679-433616064E82</t>
  </si>
  <si>
    <t>cathode production, NMC811, for Li-ion battery - CN
https://v38.ecoquery.ecoinvent.org/Account/LogOn?ReturnUrl=%2fDetails%2fUPR%2f30FBF5A0-D27F-4317-8E23-E249539A722F%2f8B738EA0-F89E-4627-8679-433616064E82</t>
  </si>
  <si>
    <t>anode production, silicon coated graphite, NMC811, for Li-ion battery - CN
https://v38.ecoquery.ecoinvent.org/Details/UPR/17300DAC-0978-467E-9BE8-84C0AE644093/8B738EA0-F89E-4627-8679-433616064E82</t>
  </si>
  <si>
    <t>lithium hexafluorophosphate production - CN
https://v38.ecoquery.ecoinvent.org/Account/LogOn?ReturnUrl=%2fDetails%2fUPR%2f53DE3165-6103-4AFA-9515-D98CBB31B8D0%2f8B738EA0-F89E-4627-8679-433616064E82</t>
  </si>
  <si>
    <t>battery separator production - CN
https://v38.ecoquery.ecoinvent.org/Details/UPR/3B5CEDE1-5DF4-48AB-82B7-93352AB7359B/8B738EA0-F89E-4627-8679-433616064E82</t>
  </si>
  <si>
    <t>market for aluminium, wrought alloy - GLO
https://v38.ecoquery.ecoinvent.org/Details/UPR/A99ABEB0-033A-4998-9C59-8FB1AE18DCE4/8B738EA0-F89E-4627-8679-433616064E82</t>
  </si>
  <si>
    <t>aluminium collector foil production, for Li-ion battery - GLO
https://v38.ecoquery.ecoinvent.org/Details/UPR/644C3025-B6B0-4B53-945E-068F3BD0D02D/8B738EA0-F89E-4627-8679-433616064E82</t>
  </si>
  <si>
    <t>copper collector foil production, for Li-ion battery - GLO
https://v38.ecoquery.ecoinvent.org/Details/UPR/DF7A4944-ECF0-4FB3-A246-BA50008E8E45/8B738EA0-F89E-4627-8679-433616064E82</t>
  </si>
  <si>
    <t>market for copper, anode - GLO
https://v38.ecoquery.ecoinvent.org/Details/UPR/FDB0EFDD-7469-4CE4-B0D4-104EB38A60F6/8B738EA0-F89E-4627-8679-433616064E82</t>
  </si>
  <si>
    <t>market for printed wiring board, surface mounted, unspecified, Pb free - GLO
https://v38.ecoquery.ecoinvent.org/Details/UPR/26E8A5DE-F832-4A7E-99CF-5339FD9CA742/8B738EA0-F89E-4627-8679-433616064E82</t>
  </si>
  <si>
    <t>cable production, ribbon cable, 20-pin, with plugs - GLO
https://v38.ecoquery.ecoinvent.org/Details/UPR/84CE5E3A-0366-43E3-8EC3-DE6DBCE2E8F1/8B738EA0-F89E-4627-8679-433616064E82</t>
  </si>
  <si>
    <t>market for polyethylene, high density, granulate - GLO
https://v38.ecoquery.ecoinvent.org/Account/LogOn?ReturnUrl=%2fDetails%2fUPR%2fCB6BB8AA-7EA8-4599-9C25-9C956B48F4AA%2f8B738EA0-F89E-4627-8679-433616064E82</t>
  </si>
  <si>
    <t>market for ethylene glycol - GLO
https://v38.ecoquery.ecoinvent.org/Account/LogOn?ReturnUrl=%2fDetails%2fUPR%2f76454EAF-1F19-47A1-9A1D-BA43ACE50537%2f8B738EA0-F89E-4627-8679-433616064E82</t>
  </si>
  <si>
    <t>market for steel, low-alloyed - GLO
https://v38.ecoquery.ecoinvent.org/Details/UPR/9E3367CE-AB8C-4035-8A2C-99DFBD918C35/8B738EA0-F89E-4627-8679-433616064E82</t>
  </si>
  <si>
    <t>From Cell to Battery System in BEVs: Analysis of System Packing E_x000E_ciency and Cell Types, Hendrik Löbberding et Al^, World electric Vehicle Journal, 2020</t>
  </si>
  <si>
    <t xml:space="preserve">Jason Porzio, Corinne D. Scown, Life-Cycle Assessment Considerations for Batteries and Battery Materials, Adv. Energy Mater., 2021 DOI: 10.1002/aenm.202100771  </t>
  </si>
  <si>
    <t>Color codes according to cell styles</t>
  </si>
  <si>
    <t>no action needed</t>
  </si>
  <si>
    <t>minor action needed</t>
  </si>
  <si>
    <t>action needed</t>
  </si>
  <si>
    <t>← insert column pair to the left for each iteration needed</t>
  </si>
  <si>
    <t>Worksheet</t>
  </si>
  <si>
    <t>Table</t>
  </si>
  <si>
    <t>Cell</t>
  </si>
  <si>
    <t>Third iteration (29.11)</t>
  </si>
  <si>
    <t>Second iteration (29.11)</t>
  </si>
  <si>
    <t>First iteration</t>
  </si>
  <si>
    <t>Manufacturing</t>
  </si>
  <si>
    <t>General</t>
  </si>
  <si>
    <t>Ok now</t>
  </si>
  <si>
    <t>Mostly done</t>
  </si>
  <si>
    <t xml:space="preserve">When using pedigree matrix column N-R, please provide scores for all 5 categories </t>
  </si>
  <si>
    <t>If numerical uncertainty is unknown (column G), the pedigree matrix (columns N-R) can be used to provide a qualitative estimation. However if data can be provided for both then this should be done.</t>
  </si>
  <si>
    <t>--</t>
  </si>
  <si>
    <t xml:space="preserve">Answered by Bruno </t>
  </si>
  <si>
    <t>For casings tables 8, 14, 18 please clarify if there is only 1 casing at the pack level or if the module and cells have a casing as well. We don't want to double count.</t>
  </si>
  <si>
    <t xml:space="preserve"> ==&gt; Casing for Cell/ Module and BP </t>
  </si>
  <si>
    <t>Please include lifetime</t>
  </si>
  <si>
    <t xml:space="preserve"> ==&gt; All components are made to survive the lifteime of the Cell/ Battery pack, Only the module can be changed before.</t>
  </si>
  <si>
    <t>Partially provided. However, text in textboxes incomplete</t>
  </si>
  <si>
    <t>It is helpful to include diagrams of the production process and some description. For that use text boxes in Battery_pack worksheet also noted as Figures.</t>
  </si>
  <si>
    <t>T1</t>
  </si>
  <si>
    <t>Please indicate if this is kg or piece cell G9</t>
  </si>
  <si>
    <t xml:space="preserve">Mass of weight in G9 unclear. Why do you divide by 0,95? explain </t>
  </si>
  <si>
    <t xml:space="preserve"> ==&gt; BP weight based on the fact that the cell weight 71,26% of total weight</t>
  </si>
  <si>
    <t>Row D16 is repeated (removed by Karen)</t>
  </si>
  <si>
    <t>Others cell D15 needs some indication e.g., what is the main material</t>
  </si>
  <si>
    <t xml:space="preserve">==&gt; To define exactly </t>
  </si>
  <si>
    <t>Still unclear how to relate MJ/kWh of battery also if the values are provided at battery pack level shouldn't the value be with respect to battery pack and not battery?</t>
  </si>
  <si>
    <t>==&gt; So, The MJ/kWh of battery is meant as Battery pack kWh. If we have 1 MJ/kWh that means that for a battery of 100 kWh  100 MJ of energy are needed</t>
  </si>
  <si>
    <t>Electricity demand unclear. Value in E36 refers to kg or kWh of battery or the whole battery pack?</t>
  </si>
  <si>
    <t xml:space="preserve">Electricity demand unclear. Value in E37 refers to kg of battery or the whole battery pack? Unit given is kwh/kg </t>
  </si>
  <si>
    <t>Need to clarify if value is given at battery pack why is not per kg of battery pack instead? Bruno please clarify</t>
  </si>
  <si>
    <t xml:space="preserve">==&gt; So, The MJ/kg of battery is meant as Battery pack kg. If we have 1 MJ/kg that means that for a battery of 100 kg er need 100 MJ of energy. Now it is written with kg as it is the electricity for Pack assembly. I believe it depends on Pack assembly. </t>
  </si>
  <si>
    <t>Clarify electricity units. If given per kg please specify kg of what.</t>
  </si>
  <si>
    <t>Clarify emissions units is it per kWh delivered by the battery?</t>
  </si>
  <si>
    <t>==&gt; Nominal energy of the battery pack. So nominal kWh</t>
  </si>
  <si>
    <t>Connection of masses is unclear. Why is E12-E17 not included in the weight? Calculation</t>
  </si>
  <si>
    <t xml:space="preserve">==&gt; Included in casing </t>
  </si>
  <si>
    <t>Ok needed at both level although T10 and 15 need to be completed</t>
  </si>
  <si>
    <t>If the BMS process is only at module level and not pack level then this should not be specified in this table because the process of the BMS (table 15 is already feeding into table 10)</t>
  </si>
  <si>
    <t>Different weight and materials for each BMS right Bruno?</t>
  </si>
  <si>
    <t>==&gt; Yes. But showed example in table BMS</t>
  </si>
  <si>
    <t>Or is the BMS at module and pack system the same? Meaning same materials, weight etc?</t>
  </si>
  <si>
    <t>More information needed in T10 and 15 to cross check mass balance</t>
  </si>
  <si>
    <t xml:space="preserve">==&gt; As discussed, Will not be able to provide each component inside. Used the overall mass of the BMS system found in BP de-assembly </t>
  </si>
  <si>
    <t>Mass of the BMS and casing is not consistent with what is provided in tables 15 and 18 respectively. Please correct</t>
  </si>
  <si>
    <t>T2</t>
  </si>
  <si>
    <t>Value is now correct. Don't know where the former value was coming from.</t>
  </si>
  <si>
    <t>Battery module weighs 336 kg, correct? G61</t>
  </si>
  <si>
    <t>Are Table 11, 12 and 13 needed? it says that these elements are accounted in casing for b.pack but the elements are indicated at module level. Moreover in overall parameters it is indicated that 2 cooling systems are needed 1 liquid at module level and one direct at pack level thus this may indicate T13 is needed. Please clarify Bruno</t>
  </si>
  <si>
    <t xml:space="preserve">==&gt; Table 11 might be, Others no. </t>
  </si>
  <si>
    <t>Are cell interconnects related to table 11? If not then table 12 needs to be completed.</t>
  </si>
  <si>
    <t>Pedigree matrix indication is missing for battery cell. Please provide</t>
  </si>
  <si>
    <t>T3</t>
  </si>
  <si>
    <t>What to use pedigree or uncertainty?</t>
  </si>
  <si>
    <t>==&gt; Your decision. 0-5 % was to mean that it should be very accurate with nice values.</t>
  </si>
  <si>
    <t>Geographical correlation has not been indicated (column S) please provide</t>
  </si>
  <si>
    <t>Needs revision see cells</t>
  </si>
  <si>
    <t>Several calculations and units are unclear please refer to table 3 red marked cells see comments column (W) and provide the information/clarification requested</t>
  </si>
  <si>
    <t>==&gt; Calculations were made by using density, dimensions etc.. And made for a a specific cell so it is divide by the weigth of the cell to give you the percentage</t>
  </si>
  <si>
    <t>In E115 0.045 is used but in comments a value of 0.053 is given. Check and provide the right value</t>
  </si>
  <si>
    <t>Perhaps use pedigree matrix instead</t>
  </si>
  <si>
    <t>We still need clarification about the values provided  in clumn I</t>
  </si>
  <si>
    <t>==&gt; 0-5 % was to mean that it should be very accurate with nice values.</t>
  </si>
  <si>
    <t>Please specify what is meant by an uncertainty value of 0-5% as given in H95-103</t>
  </si>
  <si>
    <t xml:space="preserve">Clarify what is the value including and clarify units (denominator) </t>
  </si>
  <si>
    <t>==&gt; See comments</t>
  </si>
  <si>
    <t xml:space="preserve">In I97 you specify the uncertainty to be large, range from 3.4-18. In F112 3.4 is given. Could you clarify why you report the lower bound. </t>
  </si>
  <si>
    <t>Ok now, fractions are provided and extra column has been added to differentiate between fraction and amount</t>
  </si>
  <si>
    <t>Connecntion of masses is unclear</t>
  </si>
  <si>
    <t xml:space="preserve">Denominator still unclear to be discussed </t>
  </si>
  <si>
    <t xml:space="preserve"> ==&gt; Electrictiy for cell production </t>
  </si>
  <si>
    <t>Use ecoinvent process instead</t>
  </si>
  <si>
    <t>Not provided please complete T8.1-8.4</t>
  </si>
  <si>
    <t>==&gt; tables 8.1-8.2 Changed. Table 8.3-8.4 disregarded</t>
  </si>
  <si>
    <t>Missing processes: positive and negative foil, cell positive and negative terminal. See tables 8.1-8.4</t>
  </si>
  <si>
    <t>T4</t>
  </si>
  <si>
    <t>Ok now. Value changed to 0.25</t>
  </si>
  <si>
    <t>Value from G156 (0.26226) doesn't match the value from formula in E113 (0.25)</t>
  </si>
  <si>
    <t>Cell G138. Please clarify if the values are given per kg or per piece? (see cell highlighted in red)</t>
  </si>
  <si>
    <t>Pedigree matrix is missing geographical representativeness indication column (s). Please provide</t>
  </si>
  <si>
    <t>OK, Pedigree matrix provied. Please specify what small uncertainty means</t>
  </si>
  <si>
    <t>Not relevant anymore</t>
  </si>
  <si>
    <t>Electricity demand for precursors are handled how?</t>
  </si>
  <si>
    <t xml:space="preserve">Ok this is fraction, thus a column has been added </t>
  </si>
  <si>
    <t>kg of input materials is not equal to total weight of cathode. Are these also % or is it considering waste? Please clarify. If the latter then also provide ratio Column I.</t>
  </si>
  <si>
    <t>T5</t>
  </si>
  <si>
    <t>Now corrected</t>
  </si>
  <si>
    <t>Value from G214 (0.15467) doesn't match the value from formula in E114 (0.14467)</t>
  </si>
  <si>
    <t xml:space="preserve">Pedigree matrix is missing geographical representativeness indication column (s). Please provide </t>
  </si>
  <si>
    <t>Please specify what very small uncertainty means</t>
  </si>
  <si>
    <t>Cell G190 Please clarify if the values are given per kg or per piece? (see cell highlighted in red)</t>
  </si>
  <si>
    <t>kg of input materials is not equal to total weight of anode. Are these also % or is it considering waste? Please clarify. If the latter then also provide ratio Column I.</t>
  </si>
  <si>
    <t>T6</t>
  </si>
  <si>
    <t>ok in here. Cell is now referred to cell in table 3 but clarifications are needed in table 3 please refer to T3</t>
  </si>
  <si>
    <t>Value from G271 (0.0636) doesn't match the value from formula in E115 (0.054)</t>
  </si>
  <si>
    <t>Yes is in database</t>
  </si>
  <si>
    <t>Need to check if electrolyte in database</t>
  </si>
  <si>
    <t>Uncertainty indication is missing</t>
  </si>
  <si>
    <t>Now specified</t>
  </si>
  <si>
    <t>Please specify which PE is used PE-LD or PE-HD</t>
  </si>
  <si>
    <t>T7</t>
  </si>
  <si>
    <t>T8</t>
  </si>
  <si>
    <t>@DTU: Plastic was removed, check afterwards if it will ultimately be used or not</t>
  </si>
  <si>
    <t>Please indicate which plastic might be used instead of Aluminium and the amount</t>
  </si>
  <si>
    <t>@DTU: for now is ok and later we will need confirmation if plastic is to be used or not. Plastic is not considered anymore?!</t>
  </si>
  <si>
    <t>Clarify your comment: Not useful - In table Battery Cell</t>
  </si>
  <si>
    <t xml:space="preserve"> ==&gt; As for now the entirety of battery pack casing is supposed to be Aluminium or Plastic. Depends on the Load profile that we will have </t>
  </si>
  <si>
    <t>Ok</t>
  </si>
  <si>
    <t>T8.1</t>
  </si>
  <si>
    <t>missing tables please complete as these are indicated in T3 and accounted for</t>
  </si>
  <si>
    <t>T8.2</t>
  </si>
  <si>
    <t>T8.3</t>
  </si>
  <si>
    <t>T8.4</t>
  </si>
  <si>
    <t>T9</t>
  </si>
  <si>
    <t>Ok, table removed</t>
  </si>
  <si>
    <t>NOT NEEDED</t>
  </si>
  <si>
    <t>T10 -&gt; T9</t>
  </si>
  <si>
    <t>Yes, name changed from T10 to T9</t>
  </si>
  <si>
    <t>@DTU: We could use printed wire boards from ecoinvent</t>
  </si>
  <si>
    <t>Missing processes: Master and slave board. Provide further description about these components? See tables 10.1-10.2</t>
  </si>
  <si>
    <t xml:space="preserve"> ==&gt; Master and Board will be bought. Depends on what it is supposed to do (very intense data processing or not). Also components production don't know at this stage</t>
  </si>
  <si>
    <t>Will both boards be needed (slave and master for the BMS of the b module?</t>
  </si>
  <si>
    <t>==&gt; 1 Slave for each module, 1 Master for the Battery pack</t>
  </si>
  <si>
    <t>T10.1</t>
  </si>
  <si>
    <t>Table removed master b moved to table 15</t>
  </si>
  <si>
    <t>Will this only be needed at pack level?? please clarify to move the process to e.g., T15 which is the BMS for b. pack</t>
  </si>
  <si>
    <t>==&gt; yes, 1 Slave for each module, 1 Master for the Battery pack</t>
  </si>
  <si>
    <t>T10.2</t>
  </si>
  <si>
    <t xml:space="preserve">Table removed slave b included in T10 </t>
  </si>
  <si>
    <t>Please clarify how many slave boards are needed per module, 1 or 15.? Discrepancy between table 10 and 10.2. The purpose of table 10.2 is to provide material information and not to repeat information already provided in T10</t>
  </si>
  <si>
    <t>T11</t>
  </si>
  <si>
    <t>No longer needed table removed</t>
  </si>
  <si>
    <t>Is this element needed? it is unclear as the process is indicated at module level and the comment says that it is accounted for at PACK level. Please clarify</t>
  </si>
  <si>
    <t>If needed please provide all the information missing, e.g., total weight, uncertainty, etc.</t>
  </si>
  <si>
    <t>Needs to be clarified or uncertainty needs to be indicated with Pedigree</t>
  </si>
  <si>
    <t>What do you mean with very large uncertainty?</t>
  </si>
  <si>
    <t>Not specified.</t>
  </si>
  <si>
    <t xml:space="preserve">Wires/cables can you specify diameter? </t>
  </si>
  <si>
    <t>T12</t>
  </si>
  <si>
    <t>T13</t>
  </si>
  <si>
    <t>Is this element needed? it is unclear as the process is indicated at module level and the comment says that it is accounted for at PACK level. Moreover, in overal parameters it is indicated that cooling system is needed at both module and pack level. Please clarify.</t>
  </si>
  <si>
    <t>Ok process added</t>
  </si>
  <si>
    <t>Missing process: Electrical insulation - Heaters</t>
  </si>
  <si>
    <t xml:space="preserve"> ==&gt; For now no temperature profile inside, So do not know exactly how much we need to 1 insulate and heat. So gave rather vague estimation </t>
  </si>
  <si>
    <t>T13.1</t>
  </si>
  <si>
    <t>Is this process needed in 13 or not? Also please clarify comment added in table "considered in BMS like other electric components" as that process does not exist in T10 or T15.</t>
  </si>
  <si>
    <t>T14 -&gt; T10</t>
  </si>
  <si>
    <t>Ok now, name changed from T14 to T10</t>
  </si>
  <si>
    <t>Uncertainty needs to be provided</t>
  </si>
  <si>
    <t>Ok comment no longer relevant, as now casing for the module and pack have been differentiated</t>
  </si>
  <si>
    <t xml:space="preserve">Clarify your comment: Not useful consider in battery pack packaging </t>
  </si>
  <si>
    <t xml:space="preserve"> ==&gt; Considered in Battery pack casing, that is why it is not fullfilled</t>
  </si>
  <si>
    <t>T15 -&gt;T11</t>
  </si>
  <si>
    <t>Name changed to T11 from T15. BMS for module see T9 and pack T11</t>
  </si>
  <si>
    <t>BMS needed in both pack and module level</t>
  </si>
  <si>
    <t xml:space="preserve">Is the BMS considered in table 10 thus only at module level and not pack level? </t>
  </si>
  <si>
    <t>Yes</t>
  </si>
  <si>
    <t>@DTU: see if BMS available in ecoinvent</t>
  </si>
  <si>
    <t>T16</t>
  </si>
  <si>
    <t>T17 -&gt; T12</t>
  </si>
  <si>
    <t>Ok now, name changed from T17 to T12</t>
  </si>
  <si>
    <t>T18 -&gt; T13</t>
  </si>
  <si>
    <t>name changed from T18 to T13</t>
  </si>
  <si>
    <t>Comment deleted and table filled</t>
  </si>
  <si>
    <t xml:space="preserve">Clarify your comment: Not useful - Consider in total packaging </t>
  </si>
  <si>
    <t>Everything is retrievable</t>
  </si>
  <si>
    <t>Unclear if the third report was now used. Please clarify</t>
  </si>
  <si>
    <t>Why did you used the second and not the third report of Modeling the Performance and Cost of Lithium-Ion Batteries for Electric-Drive Vehicles</t>
  </si>
  <si>
    <t>GO TO TOP ↑</t>
  </si>
  <si>
    <r>
      <t>Thickness 15 mm, density 2.7 kg/m</t>
    </r>
    <r>
      <rPr>
        <vertAlign val="superscript"/>
        <sz val="11"/>
        <rFont val="Calibri"/>
        <family val="2"/>
        <scheme val="minor"/>
      </rPr>
      <t>3</t>
    </r>
    <r>
      <rPr>
        <sz val="11"/>
        <rFont val="Calibri"/>
        <family val="2"/>
        <scheme val="minor"/>
      </rPr>
      <t>, 0.388 area in m</t>
    </r>
    <r>
      <rPr>
        <vertAlign val="superscript"/>
        <sz val="11"/>
        <rFont val="Calibri"/>
        <family val="2"/>
        <scheme val="minor"/>
      </rPr>
      <t>2</t>
    </r>
  </si>
  <si>
    <r>
      <t>Thickness 15 mm, density 8.96 kg/m</t>
    </r>
    <r>
      <rPr>
        <vertAlign val="superscript"/>
        <sz val="11"/>
        <rFont val="Calibri"/>
        <family val="2"/>
        <scheme val="minor"/>
      </rPr>
      <t>3</t>
    </r>
    <r>
      <rPr>
        <sz val="11"/>
        <rFont val="Calibri"/>
        <family val="2"/>
        <scheme val="minor"/>
      </rPr>
      <t>,  0.317 m</t>
    </r>
    <r>
      <rPr>
        <vertAlign val="superscript"/>
        <sz val="11"/>
        <rFont val="Calibri"/>
        <family val="2"/>
        <scheme val="minor"/>
      </rPr>
      <t>2</t>
    </r>
    <r>
      <rPr>
        <sz val="11"/>
        <rFont val="Calibri"/>
        <family val="2"/>
        <scheme val="minor"/>
      </rPr>
      <t xml:space="preserve"> surface area </t>
    </r>
  </si>
  <si>
    <t>Stepwise guidance for data collection in the life cycle inventory (LCI) phase:
Building technology-related LCI blocks</t>
  </si>
  <si>
    <t>Karen Saavedra Rubio*, Nils Thonemann, Eleonora Crenna, Bruno Lemoine, Priscillia Caliandro, Alexis Laurent</t>
  </si>
  <si>
    <t xml:space="preserve">* Corresponding author: </t>
  </si>
  <si>
    <t xml:space="preserve">            Email: kasaru@dtu.dk </t>
  </si>
  <si>
    <t>This document includes:</t>
  </si>
  <si>
    <t>Supplementary Material 3</t>
  </si>
  <si>
    <t>This document corresponds to the LCI block datasets for the real-life data collection case of lithium-ion batteries</t>
  </si>
  <si>
    <t>- Read me worksheet</t>
  </si>
  <si>
    <t xml:space="preserve">- Manufacturing worksheet (customized and filled according to battery case study) </t>
  </si>
  <si>
    <t xml:space="preserve">- Contact details worksheet (filled according to battery case study) </t>
  </si>
  <si>
    <t xml:space="preserve">- References worksheet (filled according to battery case study) </t>
  </si>
  <si>
    <t xml:space="preserve">- Feedback worksheet (filled according to battery case study) </t>
  </si>
  <si>
    <t>Section for Quantitative Sustainability Assessment, Department of Environmantal and Resource Engineering, Technical University of Denmark (DTU), Lyngby, 2800, Denmark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</si>
</sst>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56"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1"/>
      <name val="Calibri"/>
      <family val="2"/>
      <scheme val="minor"/>
    </font>
    <font>
      <sz val="11"/>
      <color rgb="FF00B050"/>
      <name val="Calibri"/>
      <family val="2"/>
      <scheme val="minor"/>
    </font>
    <font>
      <i/>
      <sz val="11"/>
      <color theme="1"/>
      <name val="Calibri"/>
      <family val="2"/>
      <scheme val="minor"/>
    </font>
    <font>
      <b/>
      <i/>
      <sz val="11"/>
      <color theme="1"/>
      <name val="Calibri"/>
      <family val="2"/>
      <scheme val="minor"/>
    </font>
    <font>
      <i/>
      <sz val="11"/>
      <color rgb="FFFF0000"/>
      <name val="Calibri"/>
      <family val="2"/>
      <scheme val="minor"/>
    </font>
    <font>
      <sz val="11"/>
      <color rgb="FF9C0006"/>
      <name val="Calibri"/>
      <family val="2"/>
      <scheme val="minor"/>
    </font>
    <font>
      <b/>
      <i/>
      <sz val="11"/>
      <color rgb="FFFF0000"/>
      <name val="Calibri"/>
      <family val="2"/>
      <scheme val="minor"/>
    </font>
    <font>
      <u/>
      <sz val="11"/>
      <color theme="10"/>
      <name val="Calibri"/>
      <family val="2"/>
      <scheme val="minor"/>
    </font>
    <font>
      <i/>
      <sz val="11"/>
      <name val="Calibri"/>
      <family val="2"/>
      <scheme val="minor"/>
    </font>
    <font>
      <b/>
      <sz val="11"/>
      <color rgb="FFFF0000"/>
      <name val="Calibri"/>
      <family val="2"/>
      <scheme val="minor"/>
    </font>
    <font>
      <b/>
      <i/>
      <u/>
      <sz val="11"/>
      <color rgb="FFFF0000"/>
      <name val="Calibri"/>
      <family val="2"/>
      <scheme val="minor"/>
    </font>
    <font>
      <b/>
      <sz val="16"/>
      <color theme="0"/>
      <name val="Calibri"/>
      <family val="2"/>
      <scheme val="minor"/>
    </font>
    <font>
      <b/>
      <sz val="16"/>
      <color theme="1"/>
      <name val="Calibri"/>
      <family val="2"/>
      <scheme val="minor"/>
    </font>
    <font>
      <b/>
      <i/>
      <sz val="16"/>
      <color rgb="FFFF0000"/>
      <name val="Calibri"/>
      <family val="2"/>
      <scheme val="minor"/>
    </font>
    <font>
      <sz val="9"/>
      <color indexed="81"/>
      <name val="Tahoma"/>
      <family val="2"/>
    </font>
    <font>
      <b/>
      <sz val="9"/>
      <color indexed="81"/>
      <name val="Tahoma"/>
      <family val="2"/>
    </font>
    <font>
      <b/>
      <sz val="11"/>
      <color theme="0"/>
      <name val="Calibri"/>
      <family val="2"/>
      <scheme val="minor"/>
    </font>
    <font>
      <b/>
      <u/>
      <sz val="18"/>
      <color theme="1"/>
      <name val="Calibri"/>
      <family val="2"/>
      <scheme val="minor"/>
    </font>
    <font>
      <sz val="10"/>
      <color rgb="FF363636"/>
      <name val="Arial"/>
      <family val="2"/>
    </font>
    <font>
      <sz val="11"/>
      <color theme="1"/>
      <name val="Calibri"/>
      <family val="2"/>
    </font>
    <font>
      <b/>
      <sz val="11"/>
      <color theme="1"/>
      <name val="Calibri"/>
      <family val="2"/>
    </font>
    <font>
      <b/>
      <i/>
      <sz val="11"/>
      <color theme="1"/>
      <name val="Calibri"/>
      <family val="2"/>
    </font>
    <font>
      <b/>
      <i/>
      <sz val="18"/>
      <color rgb="FFFF0000"/>
      <name val="Calibri"/>
      <family val="2"/>
      <scheme val="minor"/>
    </font>
    <font>
      <sz val="8"/>
      <color theme="1"/>
      <name val="Calibri"/>
      <family val="2"/>
      <scheme val="minor"/>
    </font>
    <font>
      <sz val="8"/>
      <color theme="1"/>
      <name val="Calibri"/>
      <family val="2"/>
    </font>
    <font>
      <sz val="7.2"/>
      <color theme="1"/>
      <name val="Calibri"/>
      <family val="2"/>
    </font>
    <font>
      <b/>
      <u/>
      <sz val="8"/>
      <color theme="1"/>
      <name val="Calibri"/>
      <family val="2"/>
      <scheme val="minor"/>
    </font>
    <font>
      <sz val="11"/>
      <color rgb="FF363636"/>
      <name val="Calibri"/>
      <family val="2"/>
      <scheme val="minor"/>
    </font>
    <font>
      <b/>
      <sz val="14"/>
      <color rgb="FFFF0000"/>
      <name val="Calibri"/>
      <family val="2"/>
      <scheme val="minor"/>
    </font>
    <font>
      <sz val="14"/>
      <color theme="1"/>
      <name val="Calibri"/>
      <family val="2"/>
      <scheme val="minor"/>
    </font>
    <font>
      <sz val="11"/>
      <color rgb="FF9C5700"/>
      <name val="Calibri"/>
      <family val="2"/>
      <scheme val="minor"/>
    </font>
    <font>
      <sz val="8"/>
      <name val="Calibri"/>
      <family val="2"/>
      <scheme val="minor"/>
    </font>
    <font>
      <sz val="11"/>
      <color rgb="FF006100"/>
      <name val="Calibri"/>
      <family val="2"/>
      <scheme val="minor"/>
    </font>
    <font>
      <b/>
      <sz val="14"/>
      <color rgb="FFFFFF00"/>
      <name val="Calibri"/>
      <family val="2"/>
      <scheme val="minor"/>
    </font>
    <font>
      <b/>
      <sz val="16"/>
      <color rgb="FFFFFF00"/>
      <name val="Calibri"/>
      <family val="2"/>
      <scheme val="minor"/>
    </font>
    <font>
      <b/>
      <i/>
      <sz val="14"/>
      <color theme="1"/>
      <name val="Calibri"/>
      <family val="2"/>
      <scheme val="minor"/>
    </font>
    <font>
      <sz val="11"/>
      <color rgb="FF000000"/>
      <name val="Calibri"/>
      <family val="2"/>
      <scheme val="minor"/>
    </font>
    <font>
      <b/>
      <sz val="10"/>
      <color rgb="FF363636"/>
      <name val="Arial"/>
      <family val="2"/>
    </font>
    <font>
      <b/>
      <sz val="12"/>
      <color rgb="FF000000"/>
      <name val="Calibri"/>
      <family val="2"/>
      <scheme val="minor"/>
    </font>
    <font>
      <b/>
      <sz val="14"/>
      <color theme="9"/>
      <name val="Calibri"/>
      <family val="2"/>
      <scheme val="minor"/>
    </font>
    <font>
      <b/>
      <i/>
      <sz val="11"/>
      <color theme="9"/>
      <name val="Calibri"/>
      <family val="2"/>
      <scheme val="minor"/>
    </font>
    <font>
      <b/>
      <i/>
      <sz val="11"/>
      <color rgb="FF92D050"/>
      <name val="Calibri"/>
      <family val="2"/>
    </font>
    <font>
      <b/>
      <sz val="11"/>
      <name val="Calibri"/>
      <family val="2"/>
      <scheme val="minor"/>
    </font>
    <font>
      <i/>
      <sz val="12"/>
      <color theme="1"/>
      <name val="Calibri"/>
      <family val="2"/>
      <scheme val="minor"/>
    </font>
    <font>
      <b/>
      <sz val="14"/>
      <name val="Calibri"/>
      <family val="2"/>
      <scheme val="minor"/>
    </font>
    <font>
      <vertAlign val="superscript"/>
      <sz val="11"/>
      <name val="Calibri"/>
      <family val="2"/>
      <scheme val="minor"/>
    </font>
    <font>
      <sz val="10"/>
      <name val="Arial"/>
      <family val="2"/>
    </font>
    <font>
      <vertAlign val="superscript"/>
      <sz val="11"/>
      <color theme="1"/>
      <name val="Calibri"/>
      <family val="2"/>
      <scheme val="minor"/>
    </font>
    <font>
      <strike/>
      <sz val="11"/>
      <color theme="1"/>
      <name val="Calibri"/>
      <family val="2"/>
      <scheme val="minor"/>
    </font>
    <font>
      <sz val="12"/>
      <color rgb="FF000000"/>
      <name val="Times New Roman"/>
      <family val="1"/>
    </font>
    <font>
      <b/>
      <sz val="18"/>
      <color rgb="FF000000"/>
      <name val="Times New Roman"/>
      <family val="1"/>
    </font>
    <font>
      <i/>
      <sz val="18"/>
      <color rgb="FF000000"/>
      <name val="Times New Roman"/>
      <family val="1"/>
    </font>
  </fonts>
  <fills count="19">
    <fill>
      <patternFill patternType="none"/>
    </fill>
    <fill>
      <patternFill patternType="gray125"/>
    </fill>
    <fill>
      <patternFill patternType="solid">
        <fgColor rgb="FFFFC7CE"/>
      </patternFill>
    </fill>
    <fill>
      <patternFill patternType="solid">
        <fgColor theme="7"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FFEB9C"/>
      </patternFill>
    </fill>
    <fill>
      <patternFill patternType="solid">
        <fgColor rgb="FFC6EFCE"/>
      </patternFill>
    </fill>
    <fill>
      <patternFill patternType="solid">
        <fgColor rgb="FF92D050"/>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249977111117893"/>
        <bgColor indexed="64"/>
      </patternFill>
    </fill>
  </fills>
  <borders count="51">
    <border>
      <left/>
      <right/>
      <top/>
      <bottom/>
      <diagonal/>
    </border>
    <border>
      <left/>
      <right/>
      <top style="thin">
        <color indexed="64"/>
      </top>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double">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double">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uble">
        <color indexed="64"/>
      </bottom>
      <diagonal/>
    </border>
    <border>
      <left/>
      <right style="thin">
        <color indexed="64"/>
      </right>
      <top style="dotted">
        <color indexed="64"/>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top style="dotted">
        <color indexed="64"/>
      </top>
      <bottom style="double">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uble">
        <color indexed="64"/>
      </bottom>
      <diagonal/>
    </border>
  </borders>
  <cellStyleXfs count="5">
    <xf numFmtId="0" fontId="0" fillId="0" borderId="0"/>
    <xf numFmtId="0" fontId="9" fillId="2" borderId="0" applyNumberFormat="0" applyBorder="0" applyAlignment="0" applyProtection="0"/>
    <xf numFmtId="0" fontId="11" fillId="0" borderId="0" applyNumberFormat="0" applyFill="0" applyBorder="0" applyAlignment="0" applyProtection="0"/>
    <xf numFmtId="0" fontId="34" fillId="11" borderId="0" applyNumberFormat="0" applyBorder="0" applyAlignment="0" applyProtection="0"/>
    <xf numFmtId="0" fontId="36" fillId="12" borderId="0" applyNumberFormat="0" applyBorder="0" applyAlignment="0" applyProtection="0"/>
  </cellStyleXfs>
  <cellXfs count="359">
    <xf numFmtId="0" fontId="0" fillId="0" borderId="0" xfId="0"/>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0" fillId="0" borderId="6" xfId="0" applyBorder="1" applyAlignment="1">
      <alignment vertical="center"/>
    </xf>
    <xf numFmtId="0" fontId="1" fillId="0" borderId="0" xfId="0" applyFont="1" applyAlignment="1">
      <alignment vertical="center"/>
    </xf>
    <xf numFmtId="0" fontId="0" fillId="0" borderId="8" xfId="0" applyBorder="1" applyAlignment="1">
      <alignment vertical="center"/>
    </xf>
    <xf numFmtId="0" fontId="2" fillId="0" borderId="0" xfId="0" applyFont="1" applyAlignment="1">
      <alignment horizontal="center" vertical="center"/>
    </xf>
    <xf numFmtId="0" fontId="1" fillId="0" borderId="6" xfId="0" applyFont="1" applyBorder="1" applyAlignment="1">
      <alignment vertical="center"/>
    </xf>
    <xf numFmtId="0" fontId="8" fillId="0" borderId="6" xfId="0" applyFont="1" applyBorder="1" applyAlignment="1">
      <alignment vertical="center"/>
    </xf>
    <xf numFmtId="0" fontId="5" fillId="0" borderId="6" xfId="0" applyFont="1" applyBorder="1" applyAlignment="1">
      <alignment vertical="center"/>
    </xf>
    <xf numFmtId="0" fontId="4" fillId="0" borderId="6" xfId="0" applyFont="1" applyBorder="1" applyAlignment="1">
      <alignment vertical="center"/>
    </xf>
    <xf numFmtId="0" fontId="0" fillId="0" borderId="6" xfId="0" applyBorder="1" applyAlignment="1">
      <alignment horizontal="left" vertical="center"/>
    </xf>
    <xf numFmtId="0" fontId="11" fillId="0" borderId="0" xfId="2"/>
    <xf numFmtId="0" fontId="0" fillId="0" borderId="6" xfId="0" applyBorder="1" applyAlignment="1">
      <alignment horizontal="center" vertical="center"/>
    </xf>
    <xf numFmtId="0" fontId="0" fillId="5" borderId="2" xfId="0" applyFill="1" applyBorder="1" applyAlignment="1">
      <alignment vertical="center"/>
    </xf>
    <xf numFmtId="0" fontId="11" fillId="0" borderId="0" xfId="2" applyAlignment="1">
      <alignment vertical="center"/>
    </xf>
    <xf numFmtId="0" fontId="0" fillId="0" borderId="0" xfId="0" applyAlignment="1">
      <alignment horizontal="left" vertical="center"/>
    </xf>
    <xf numFmtId="0" fontId="10" fillId="4" borderId="0" xfId="0" applyFont="1" applyFill="1" applyAlignment="1">
      <alignment vertical="center"/>
    </xf>
    <xf numFmtId="0" fontId="0" fillId="4" borderId="0" xfId="0" applyFill="1" applyAlignment="1">
      <alignment vertical="center"/>
    </xf>
    <xf numFmtId="0" fontId="16" fillId="0" borderId="0" xfId="0" applyFont="1" applyAlignment="1">
      <alignment vertical="center"/>
    </xf>
    <xf numFmtId="0" fontId="17" fillId="4" borderId="0" xfId="0" applyFont="1" applyFill="1" applyAlignment="1">
      <alignment vertical="center"/>
    </xf>
    <xf numFmtId="0" fontId="0" fillId="0" borderId="8" xfId="0" applyBorder="1" applyAlignment="1">
      <alignment horizontal="center" vertical="center"/>
    </xf>
    <xf numFmtId="0" fontId="16" fillId="0" borderId="12" xfId="0" applyFont="1" applyBorder="1" applyAlignment="1">
      <alignment vertical="center"/>
    </xf>
    <xf numFmtId="0" fontId="0" fillId="5" borderId="0" xfId="0" applyFill="1" applyAlignment="1">
      <alignment horizontal="center" vertical="center"/>
    </xf>
    <xf numFmtId="0" fontId="0" fillId="5" borderId="0" xfId="0" applyFill="1" applyAlignment="1">
      <alignment vertical="center"/>
    </xf>
    <xf numFmtId="0" fontId="0" fillId="5" borderId="0" xfId="0" applyFill="1" applyAlignment="1">
      <alignment horizontal="left" vertical="center"/>
    </xf>
    <xf numFmtId="0" fontId="8" fillId="5" borderId="2" xfId="0" applyFont="1" applyFill="1" applyBorder="1" applyAlignment="1">
      <alignment vertical="center"/>
    </xf>
    <xf numFmtId="0" fontId="8" fillId="5" borderId="0" xfId="0" applyFont="1" applyFill="1" applyAlignment="1">
      <alignment vertical="center"/>
    </xf>
    <xf numFmtId="0" fontId="0" fillId="0" borderId="2" xfId="0" applyBorder="1" applyAlignment="1">
      <alignment vertical="center"/>
    </xf>
    <xf numFmtId="0" fontId="11" fillId="0" borderId="6" xfId="2" applyBorder="1" applyAlignment="1">
      <alignment horizontal="center"/>
    </xf>
    <xf numFmtId="0" fontId="11" fillId="5" borderId="0" xfId="2" applyFill="1" applyAlignment="1">
      <alignment vertical="center"/>
    </xf>
    <xf numFmtId="0" fontId="23" fillId="0" borderId="0" xfId="0" applyFont="1" applyAlignment="1">
      <alignment vertical="center"/>
    </xf>
    <xf numFmtId="0" fontId="0" fillId="8" borderId="13" xfId="0" applyFill="1" applyBorder="1" applyAlignment="1">
      <alignment vertical="center"/>
    </xf>
    <xf numFmtId="0" fontId="21" fillId="0" borderId="0" xfId="0" applyFont="1" applyAlignment="1">
      <alignment vertical="center"/>
    </xf>
    <xf numFmtId="0" fontId="0" fillId="0" borderId="13" xfId="0" applyBorder="1" applyAlignment="1">
      <alignment horizontal="left" vertical="center" wrapText="1"/>
    </xf>
    <xf numFmtId="0" fontId="0" fillId="0" borderId="21" xfId="0" applyBorder="1" applyAlignment="1">
      <alignment horizontal="center" vertical="center"/>
    </xf>
    <xf numFmtId="0" fontId="0" fillId="0" borderId="22" xfId="0" applyBorder="1" applyAlignment="1">
      <alignment horizontal="left" vertical="center" wrapText="1"/>
    </xf>
    <xf numFmtId="0" fontId="0" fillId="0" borderId="23" xfId="0" applyBorder="1" applyAlignment="1">
      <alignment horizontal="center" vertical="center"/>
    </xf>
    <xf numFmtId="0" fontId="0" fillId="0" borderId="24" xfId="0" applyBorder="1" applyAlignment="1">
      <alignment horizontal="left" vertical="center" wrapText="1"/>
    </xf>
    <xf numFmtId="0" fontId="0" fillId="0" borderId="25" xfId="0" applyBorder="1" applyAlignment="1">
      <alignment horizontal="left" vertical="center" wrapText="1"/>
    </xf>
    <xf numFmtId="0" fontId="2" fillId="0" borderId="26" xfId="0" applyFont="1" applyBorder="1" applyAlignment="1">
      <alignment horizontal="center" vertical="center"/>
    </xf>
    <xf numFmtId="0" fontId="2" fillId="0" borderId="10" xfId="0" applyFont="1" applyBorder="1" applyAlignment="1">
      <alignment horizontal="center" vertical="center"/>
    </xf>
    <xf numFmtId="0" fontId="2" fillId="0" borderId="27" xfId="0" applyFont="1" applyBorder="1" applyAlignment="1">
      <alignment horizontal="center" vertical="center"/>
    </xf>
    <xf numFmtId="0" fontId="0" fillId="3" borderId="28" xfId="0" applyFill="1" applyBorder="1" applyAlignment="1">
      <alignment vertical="center"/>
    </xf>
    <xf numFmtId="0" fontId="0" fillId="3" borderId="11" xfId="0" applyFill="1" applyBorder="1" applyAlignment="1">
      <alignment vertical="center"/>
    </xf>
    <xf numFmtId="0" fontId="0" fillId="3" borderId="29" xfId="0" applyFill="1" applyBorder="1" applyAlignment="1">
      <alignment vertical="center"/>
    </xf>
    <xf numFmtId="0" fontId="0" fillId="3" borderId="12" xfId="0" applyFill="1" applyBorder="1" applyAlignment="1">
      <alignment vertical="center"/>
    </xf>
    <xf numFmtId="0" fontId="30" fillId="3" borderId="0" xfId="0" applyFont="1" applyFill="1" applyAlignment="1">
      <alignment vertical="center" wrapText="1"/>
    </xf>
    <xf numFmtId="0" fontId="27" fillId="3" borderId="0" xfId="0" applyFont="1" applyFill="1" applyAlignment="1">
      <alignment vertical="center" wrapText="1"/>
    </xf>
    <xf numFmtId="0" fontId="27" fillId="3" borderId="30" xfId="0" applyFont="1" applyFill="1" applyBorder="1" applyAlignment="1">
      <alignment vertical="center" wrapText="1"/>
    </xf>
    <xf numFmtId="0" fontId="0" fillId="3" borderId="31" xfId="0" applyFill="1" applyBorder="1" applyAlignment="1">
      <alignment vertical="center"/>
    </xf>
    <xf numFmtId="0" fontId="0" fillId="3" borderId="32" xfId="0" applyFill="1" applyBorder="1" applyAlignment="1">
      <alignment vertical="center"/>
    </xf>
    <xf numFmtId="0" fontId="0" fillId="3" borderId="33" xfId="0" applyFill="1" applyBorder="1" applyAlignment="1">
      <alignment vertical="center"/>
    </xf>
    <xf numFmtId="0" fontId="30" fillId="3" borderId="30" xfId="0" applyFont="1" applyFill="1" applyBorder="1" applyAlignment="1">
      <alignment vertical="top" wrapText="1"/>
    </xf>
    <xf numFmtId="0" fontId="30" fillId="3" borderId="0" xfId="0" applyFont="1" applyFill="1" applyAlignment="1">
      <alignment vertical="top" wrapText="1"/>
    </xf>
    <xf numFmtId="0" fontId="27" fillId="3" borderId="0" xfId="0" applyFont="1" applyFill="1" applyAlignment="1">
      <alignment vertical="top" wrapText="1"/>
    </xf>
    <xf numFmtId="0" fontId="26" fillId="4" borderId="0" xfId="0" applyFont="1" applyFill="1" applyAlignment="1">
      <alignment vertical="center"/>
    </xf>
    <xf numFmtId="0" fontId="22"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horizontal="left" vertical="center"/>
    </xf>
    <xf numFmtId="0" fontId="11" fillId="0" borderId="0" xfId="2" applyAlignment="1">
      <alignment horizontal="left" vertical="center"/>
    </xf>
    <xf numFmtId="0" fontId="0" fillId="0" borderId="13" xfId="0" applyBorder="1" applyAlignment="1">
      <alignment horizontal="center" vertical="top"/>
    </xf>
    <xf numFmtId="0" fontId="2" fillId="0" borderId="13" xfId="0" applyFont="1" applyBorder="1" applyAlignment="1">
      <alignment horizontal="left" vertical="center"/>
    </xf>
    <xf numFmtId="0" fontId="0" fillId="0" borderId="13" xfId="0" applyBorder="1" applyAlignment="1">
      <alignment horizontal="center" vertical="center"/>
    </xf>
    <xf numFmtId="0" fontId="0" fillId="0" borderId="0" xfId="0" applyAlignment="1">
      <alignment horizontal="left"/>
    </xf>
    <xf numFmtId="0" fontId="9" fillId="0" borderId="1" xfId="1" applyFill="1" applyBorder="1" applyAlignment="1">
      <alignment horizontal="center" vertical="center"/>
    </xf>
    <xf numFmtId="0" fontId="0" fillId="0" borderId="0" xfId="0" applyAlignment="1">
      <alignment horizontal="center"/>
    </xf>
    <xf numFmtId="0" fontId="0" fillId="0" borderId="30" xfId="0" applyBorder="1" applyAlignment="1">
      <alignment vertical="center"/>
    </xf>
    <xf numFmtId="0" fontId="0" fillId="0" borderId="12" xfId="0" applyBorder="1" applyAlignment="1">
      <alignment vertical="center"/>
    </xf>
    <xf numFmtId="0" fontId="24" fillId="0" borderId="0" xfId="0" applyFont="1" applyAlignment="1">
      <alignment horizontal="right" vertical="center"/>
    </xf>
    <xf numFmtId="0" fontId="0" fillId="0" borderId="31" xfId="0" applyBorder="1" applyAlignment="1">
      <alignment vertical="center"/>
    </xf>
    <xf numFmtId="0" fontId="23" fillId="0" borderId="32" xfId="0" applyFont="1"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24" fillId="0" borderId="32" xfId="0" applyFont="1" applyBorder="1" applyAlignment="1">
      <alignment horizontal="right" vertical="center"/>
    </xf>
    <xf numFmtId="0" fontId="7" fillId="0" borderId="28" xfId="0" applyFont="1" applyBorder="1" applyAlignment="1">
      <alignment vertical="center"/>
    </xf>
    <xf numFmtId="0" fontId="2" fillId="0" borderId="11" xfId="0" applyFont="1" applyBorder="1" applyAlignment="1">
      <alignment horizontal="center" vertical="center"/>
    </xf>
    <xf numFmtId="0" fontId="0" fillId="0" borderId="11" xfId="0" applyBorder="1" applyAlignment="1">
      <alignment vertical="center"/>
    </xf>
    <xf numFmtId="0" fontId="0" fillId="0" borderId="29" xfId="0" applyBorder="1" applyAlignment="1">
      <alignment vertical="center"/>
    </xf>
    <xf numFmtId="0" fontId="2" fillId="0" borderId="12" xfId="0" applyFont="1" applyBorder="1" applyAlignment="1">
      <alignment vertical="center"/>
    </xf>
    <xf numFmtId="0" fontId="4" fillId="0" borderId="0" xfId="0" applyFont="1" applyAlignment="1">
      <alignment vertical="center"/>
    </xf>
    <xf numFmtId="0" fontId="13" fillId="4" borderId="0" xfId="0" applyFont="1" applyFill="1" applyAlignment="1">
      <alignment vertical="center"/>
    </xf>
    <xf numFmtId="0" fontId="13" fillId="0" borderId="0" xfId="0" applyFont="1" applyAlignment="1">
      <alignment vertical="center"/>
    </xf>
    <xf numFmtId="0" fontId="20" fillId="6" borderId="0" xfId="0" applyFont="1" applyFill="1" applyAlignment="1">
      <alignment vertical="center"/>
    </xf>
    <xf numFmtId="0" fontId="20" fillId="0" borderId="0" xfId="0" applyFont="1" applyAlignment="1">
      <alignment vertical="center"/>
    </xf>
    <xf numFmtId="0" fontId="2" fillId="0" borderId="3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0" fillId="0" borderId="32" xfId="0" applyBorder="1"/>
    <xf numFmtId="0" fontId="0" fillId="5" borderId="16" xfId="0" applyFill="1" applyBorder="1" applyAlignment="1">
      <alignment vertical="center"/>
    </xf>
    <xf numFmtId="0" fontId="2" fillId="9" borderId="12" xfId="0" applyFont="1" applyFill="1" applyBorder="1" applyAlignment="1">
      <alignment horizontal="center" vertical="center"/>
    </xf>
    <xf numFmtId="0" fontId="0" fillId="9" borderId="30" xfId="0" applyFill="1" applyBorder="1" applyAlignment="1">
      <alignment vertical="center"/>
    </xf>
    <xf numFmtId="0" fontId="4" fillId="5" borderId="0" xfId="0" applyFont="1" applyFill="1" applyAlignment="1">
      <alignment vertical="center"/>
    </xf>
    <xf numFmtId="0" fontId="4" fillId="5" borderId="0" xfId="2" applyFont="1" applyFill="1" applyAlignment="1">
      <alignment vertical="center"/>
    </xf>
    <xf numFmtId="0" fontId="12" fillId="0" borderId="6" xfId="0" applyFont="1" applyBorder="1" applyAlignment="1">
      <alignment vertical="center"/>
    </xf>
    <xf numFmtId="0" fontId="12" fillId="5" borderId="0" xfId="0" applyFont="1" applyFill="1" applyAlignment="1">
      <alignment vertical="center"/>
    </xf>
    <xf numFmtId="0" fontId="7" fillId="4" borderId="0" xfId="0" applyFont="1" applyFill="1" applyAlignment="1">
      <alignment vertical="center"/>
    </xf>
    <xf numFmtId="0" fontId="4" fillId="0" borderId="13" xfId="2" applyFont="1" applyFill="1" applyBorder="1" applyAlignment="1">
      <alignment horizontal="left"/>
    </xf>
    <xf numFmtId="0" fontId="4" fillId="5" borderId="13" xfId="0" applyFont="1" applyFill="1" applyBorder="1" applyAlignment="1">
      <alignment horizontal="left"/>
    </xf>
    <xf numFmtId="0" fontId="4" fillId="5" borderId="13" xfId="0" applyFont="1" applyFill="1" applyBorder="1" applyAlignment="1">
      <alignment horizontal="left" wrapText="1"/>
    </xf>
    <xf numFmtId="0" fontId="11" fillId="5" borderId="13" xfId="2" applyFill="1" applyBorder="1" applyAlignment="1">
      <alignment horizontal="left" vertical="center"/>
    </xf>
    <xf numFmtId="0" fontId="0" fillId="0" borderId="13" xfId="0"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3" fillId="0" borderId="13" xfId="0" applyFont="1" applyBorder="1" applyAlignment="1">
      <alignment horizontal="left" vertical="center" wrapText="1"/>
    </xf>
    <xf numFmtId="0" fontId="2" fillId="0" borderId="13" xfId="0" applyFont="1" applyBorder="1" applyAlignment="1">
      <alignment horizontal="center" vertical="center"/>
    </xf>
    <xf numFmtId="0" fontId="34" fillId="0" borderId="0" xfId="3" applyFill="1"/>
    <xf numFmtId="0" fontId="11" fillId="5" borderId="0" xfId="2" applyFill="1" applyAlignment="1">
      <alignment horizontal="center" vertical="center"/>
    </xf>
    <xf numFmtId="0" fontId="4" fillId="0" borderId="6" xfId="0" applyFont="1" applyBorder="1" applyAlignment="1">
      <alignment horizontal="left" vertical="center"/>
    </xf>
    <xf numFmtId="0" fontId="4" fillId="5" borderId="2" xfId="0" applyFont="1" applyFill="1" applyBorder="1" applyAlignment="1">
      <alignment vertical="center"/>
    </xf>
    <xf numFmtId="0" fontId="32" fillId="4" borderId="0" xfId="0" applyFont="1" applyFill="1" applyAlignment="1">
      <alignment horizontal="center" vertical="center"/>
    </xf>
    <xf numFmtId="0" fontId="15" fillId="6" borderId="0" xfId="0" applyFont="1" applyFill="1" applyAlignment="1">
      <alignment horizontal="center" vertical="center"/>
    </xf>
    <xf numFmtId="165" fontId="0" fillId="5" borderId="0" xfId="0" applyNumberFormat="1" applyFill="1" applyAlignment="1">
      <alignment vertical="center"/>
    </xf>
    <xf numFmtId="166" fontId="0" fillId="5" borderId="0" xfId="0" applyNumberFormat="1" applyFill="1" applyAlignment="1">
      <alignment vertical="center"/>
    </xf>
    <xf numFmtId="164" fontId="0" fillId="5" borderId="0" xfId="0" applyNumberFormat="1" applyFill="1" applyAlignment="1">
      <alignment vertical="center"/>
    </xf>
    <xf numFmtId="0" fontId="12" fillId="5" borderId="2" xfId="0" applyFont="1" applyFill="1" applyBorder="1" applyAlignment="1">
      <alignment vertical="center"/>
    </xf>
    <xf numFmtId="166" fontId="0" fillId="5" borderId="0" xfId="0" applyNumberFormat="1" applyFill="1" applyAlignment="1">
      <alignment horizontal="center" vertical="center"/>
    </xf>
    <xf numFmtId="164" fontId="0" fillId="5" borderId="0" xfId="0" applyNumberFormat="1" applyFill="1" applyAlignment="1">
      <alignment horizontal="center" vertical="center"/>
    </xf>
    <xf numFmtId="2" fontId="0" fillId="5" borderId="0" xfId="0" applyNumberFormat="1" applyFill="1" applyAlignment="1">
      <alignment horizontal="center" vertical="center"/>
    </xf>
    <xf numFmtId="0" fontId="0" fillId="13" borderId="2" xfId="0" applyFill="1" applyBorder="1" applyAlignment="1">
      <alignment vertical="center"/>
    </xf>
    <xf numFmtId="2" fontId="0" fillId="5" borderId="0" xfId="0" applyNumberFormat="1" applyFill="1" applyAlignment="1">
      <alignment vertical="center"/>
    </xf>
    <xf numFmtId="0" fontId="0" fillId="5" borderId="2" xfId="0" applyFill="1" applyBorder="1" applyAlignment="1">
      <alignment horizontal="left" vertical="center"/>
    </xf>
    <xf numFmtId="0" fontId="11" fillId="5" borderId="2" xfId="2" applyFill="1" applyBorder="1" applyAlignment="1">
      <alignment horizontal="center" vertical="center"/>
    </xf>
    <xf numFmtId="0" fontId="0" fillId="5" borderId="2" xfId="0" applyFill="1" applyBorder="1" applyAlignment="1">
      <alignment horizontal="center" vertical="center"/>
    </xf>
    <xf numFmtId="164" fontId="0" fillId="0" borderId="2" xfId="0" applyNumberFormat="1" applyBorder="1" applyAlignment="1">
      <alignment horizontal="center" vertical="center"/>
    </xf>
    <xf numFmtId="164" fontId="2" fillId="13" borderId="2" xfId="0" applyNumberFormat="1" applyFont="1" applyFill="1" applyBorder="1" applyAlignment="1">
      <alignment horizontal="center" vertical="center"/>
    </xf>
    <xf numFmtId="2" fontId="2" fillId="13" borderId="2" xfId="0" applyNumberFormat="1" applyFont="1" applyFill="1" applyBorder="1" applyAlignment="1">
      <alignment horizontal="center" vertical="center"/>
    </xf>
    <xf numFmtId="0" fontId="37" fillId="10" borderId="0" xfId="0" applyFont="1" applyFill="1" applyAlignment="1">
      <alignment vertical="center"/>
    </xf>
    <xf numFmtId="0" fontId="2" fillId="13" borderId="2" xfId="0" applyFont="1" applyFill="1" applyBorder="1" applyAlignment="1">
      <alignment horizontal="center" vertical="center"/>
    </xf>
    <xf numFmtId="0" fontId="0" fillId="5" borderId="0" xfId="0" applyFill="1" applyAlignment="1">
      <alignment horizontal="right" vertical="center"/>
    </xf>
    <xf numFmtId="164" fontId="2" fillId="5" borderId="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36" fillId="0" borderId="0" xfId="4" applyFill="1"/>
    <xf numFmtId="0" fontId="2" fillId="0" borderId="1" xfId="0" applyFont="1" applyBorder="1"/>
    <xf numFmtId="0" fontId="6" fillId="5" borderId="2" xfId="0" applyFont="1" applyFill="1" applyBorder="1" applyAlignment="1">
      <alignment vertical="center"/>
    </xf>
    <xf numFmtId="0" fontId="9" fillId="0" borderId="0" xfId="1" applyFill="1"/>
    <xf numFmtId="11" fontId="0" fillId="5" borderId="0" xfId="0" applyNumberFormat="1" applyFill="1" applyAlignment="1">
      <alignment horizontal="center" vertical="center"/>
    </xf>
    <xf numFmtId="0" fontId="0" fillId="0" borderId="0" xfId="0" quotePrefix="1"/>
    <xf numFmtId="0" fontId="2" fillId="0" borderId="1" xfId="0" applyFont="1" applyBorder="1" applyAlignment="1">
      <alignment vertical="center"/>
    </xf>
    <xf numFmtId="164" fontId="2" fillId="14" borderId="2" xfId="0" applyNumberFormat="1" applyFont="1" applyFill="1" applyBorder="1" applyAlignment="1">
      <alignment horizontal="center" vertical="center"/>
    </xf>
    <xf numFmtId="0" fontId="0" fillId="0" borderId="2" xfId="0" applyBorder="1" applyAlignment="1">
      <alignment horizontal="center" vertical="center"/>
    </xf>
    <xf numFmtId="2" fontId="2" fillId="14" borderId="2" xfId="0" applyNumberFormat="1" applyFont="1" applyFill="1" applyBorder="1" applyAlignment="1">
      <alignment horizontal="center" vertical="center"/>
    </xf>
    <xf numFmtId="0" fontId="2" fillId="0" borderId="6" xfId="0" applyFont="1" applyBorder="1" applyAlignment="1">
      <alignment horizontal="center" vertical="center"/>
    </xf>
    <xf numFmtId="0" fontId="2" fillId="0" borderId="40" xfId="0" applyFont="1" applyBorder="1" applyAlignment="1">
      <alignment horizontal="center" vertical="center"/>
    </xf>
    <xf numFmtId="0" fontId="0" fillId="0" borderId="38" xfId="0" applyBorder="1" applyAlignment="1">
      <alignment horizontal="center" vertical="center"/>
    </xf>
    <xf numFmtId="0" fontId="0" fillId="0" borderId="10" xfId="0" applyBorder="1" applyAlignment="1">
      <alignment horizontal="center" vertical="center"/>
    </xf>
    <xf numFmtId="0" fontId="7" fillId="0" borderId="1" xfId="0" applyFont="1" applyBorder="1" applyAlignment="1">
      <alignment vertical="center"/>
    </xf>
    <xf numFmtId="0" fontId="7" fillId="0" borderId="9" xfId="0" applyFont="1" applyBorder="1" applyAlignment="1">
      <alignment vertical="center"/>
    </xf>
    <xf numFmtId="0" fontId="7" fillId="0" borderId="4" xfId="0" applyFont="1" applyBorder="1" applyAlignment="1">
      <alignment vertical="center"/>
    </xf>
    <xf numFmtId="0" fontId="7" fillId="0" borderId="40" xfId="0" applyFont="1" applyBorder="1" applyAlignment="1">
      <alignment horizontal="center" vertical="center"/>
    </xf>
    <xf numFmtId="0" fontId="0" fillId="0" borderId="37" xfId="0" applyBorder="1" applyAlignment="1">
      <alignment horizontal="center" vertical="center"/>
    </xf>
    <xf numFmtId="0" fontId="2" fillId="0" borderId="38" xfId="0" applyFont="1" applyBorder="1" applyAlignment="1">
      <alignment horizontal="center" vertical="center"/>
    </xf>
    <xf numFmtId="0" fontId="7" fillId="0" borderId="39" xfId="0" applyFont="1" applyBorder="1" applyAlignment="1">
      <alignment horizontal="center" vertical="center"/>
    </xf>
    <xf numFmtId="0" fontId="39" fillId="0" borderId="4" xfId="0" applyFont="1" applyBorder="1" applyAlignment="1">
      <alignment horizontal="center" vertical="center"/>
    </xf>
    <xf numFmtId="0" fontId="21" fillId="0" borderId="0" xfId="0" applyFont="1" applyAlignment="1">
      <alignment horizontal="center" vertical="center"/>
    </xf>
    <xf numFmtId="0" fontId="10" fillId="4" borderId="0" xfId="0" applyFont="1" applyFill="1" applyAlignment="1">
      <alignment horizontal="center" vertical="center"/>
    </xf>
    <xf numFmtId="0" fontId="11" fillId="0" borderId="0" xfId="2" applyAlignment="1">
      <alignment horizontal="center" vertical="center"/>
    </xf>
    <xf numFmtId="0" fontId="2" fillId="0" borderId="2" xfId="0" applyFont="1" applyBorder="1" applyAlignment="1">
      <alignment vertical="center"/>
    </xf>
    <xf numFmtId="0" fontId="2" fillId="0" borderId="5" xfId="0" applyFont="1" applyBorder="1" applyAlignment="1">
      <alignment vertical="center"/>
    </xf>
    <xf numFmtId="0" fontId="39" fillId="0" borderId="43" xfId="0" applyFont="1" applyBorder="1" applyAlignment="1">
      <alignment horizontal="center" vertical="center"/>
    </xf>
    <xf numFmtId="0" fontId="2" fillId="0" borderId="44" xfId="0" applyFont="1" applyBorder="1" applyAlignment="1">
      <alignment vertical="center"/>
    </xf>
    <xf numFmtId="0" fontId="0" fillId="0" borderId="44" xfId="0" applyBorder="1" applyAlignment="1">
      <alignment horizontal="center" vertical="center"/>
    </xf>
    <xf numFmtId="0" fontId="2" fillId="0" borderId="45" xfId="0" applyFont="1" applyBorder="1" applyAlignment="1">
      <alignment vertical="center"/>
    </xf>
    <xf numFmtId="0" fontId="2" fillId="0" borderId="46" xfId="0" applyFont="1" applyBorder="1" applyAlignment="1">
      <alignment horizontal="center" vertical="center"/>
    </xf>
    <xf numFmtId="0" fontId="2" fillId="0" borderId="47" xfId="0" applyFont="1" applyBorder="1" applyAlignment="1">
      <alignment horizontal="center" vertical="center"/>
    </xf>
    <xf numFmtId="0" fontId="0" fillId="0" borderId="48" xfId="0" applyBorder="1" applyAlignment="1">
      <alignment vertical="center"/>
    </xf>
    <xf numFmtId="0" fontId="0" fillId="0" borderId="49" xfId="0" applyBorder="1" applyAlignment="1">
      <alignment vertical="center"/>
    </xf>
    <xf numFmtId="0" fontId="0" fillId="5" borderId="50" xfId="0" applyFill="1" applyBorder="1" applyAlignment="1">
      <alignment vertical="center"/>
    </xf>
    <xf numFmtId="0" fontId="0" fillId="5" borderId="48" xfId="0" applyFill="1" applyBorder="1" applyAlignment="1">
      <alignment vertical="center"/>
    </xf>
    <xf numFmtId="0" fontId="4" fillId="5" borderId="48" xfId="0" applyFont="1" applyFill="1" applyBorder="1" applyAlignment="1">
      <alignment vertical="center"/>
    </xf>
    <xf numFmtId="0" fontId="2" fillId="0" borderId="47" xfId="1" applyFont="1" applyFill="1" applyBorder="1" applyAlignment="1">
      <alignment horizontal="center" vertical="center"/>
    </xf>
    <xf numFmtId="0" fontId="2" fillId="0" borderId="48" xfId="0" applyFont="1" applyBorder="1" applyAlignment="1">
      <alignment horizontal="center" vertical="center"/>
    </xf>
    <xf numFmtId="0" fontId="0" fillId="5" borderId="48" xfId="0" applyFill="1" applyBorder="1" applyAlignment="1">
      <alignment horizontal="center" vertical="center"/>
    </xf>
    <xf numFmtId="0" fontId="2" fillId="0" borderId="48" xfId="0" applyFont="1" applyBorder="1" applyAlignment="1">
      <alignment vertical="center"/>
    </xf>
    <xf numFmtId="0" fontId="39" fillId="0" borderId="49" xfId="0" applyFont="1" applyBorder="1" applyAlignment="1">
      <alignment horizontal="center" vertical="center"/>
    </xf>
    <xf numFmtId="0" fontId="9" fillId="0" borderId="47" xfId="1" applyFill="1" applyBorder="1" applyAlignment="1">
      <alignment horizontal="center" vertical="center"/>
    </xf>
    <xf numFmtId="0" fontId="39" fillId="0" borderId="49" xfId="0" applyFont="1" applyBorder="1" applyAlignment="1">
      <alignment vertical="center"/>
    </xf>
    <xf numFmtId="0" fontId="7" fillId="0" borderId="9" xfId="0" applyFont="1" applyBorder="1" applyAlignment="1">
      <alignment horizontal="center" vertical="center"/>
    </xf>
    <xf numFmtId="0" fontId="11" fillId="0" borderId="0" xfId="2" applyBorder="1" applyAlignment="1">
      <alignment vertical="center"/>
    </xf>
    <xf numFmtId="0" fontId="11" fillId="0" borderId="44" xfId="2" applyBorder="1" applyAlignment="1">
      <alignment horizontal="center" vertical="center"/>
    </xf>
    <xf numFmtId="0" fontId="11" fillId="0" borderId="50" xfId="2" applyBorder="1" applyAlignment="1">
      <alignment horizontal="center" vertical="center"/>
    </xf>
    <xf numFmtId="0" fontId="2" fillId="0" borderId="15" xfId="0" applyFont="1" applyBorder="1" applyAlignment="1">
      <alignment horizontal="center" vertical="center"/>
    </xf>
    <xf numFmtId="0" fontId="2" fillId="0" borderId="14" xfId="0" applyFont="1" applyBorder="1" applyAlignment="1">
      <alignment horizontal="center" vertical="center"/>
    </xf>
    <xf numFmtId="0" fontId="2" fillId="0" borderId="17" xfId="0" applyFont="1" applyBorder="1" applyAlignment="1">
      <alignment horizontal="center" vertical="center"/>
    </xf>
    <xf numFmtId="0" fontId="7" fillId="0" borderId="6" xfId="0" applyFont="1" applyBorder="1" applyAlignment="1">
      <alignment horizontal="center" vertical="center"/>
    </xf>
    <xf numFmtId="164" fontId="0" fillId="0" borderId="48" xfId="0" applyNumberFormat="1" applyBorder="1" applyAlignment="1">
      <alignment horizontal="center" vertical="center"/>
    </xf>
    <xf numFmtId="0" fontId="0" fillId="0" borderId="48" xfId="0" applyBorder="1" applyAlignment="1">
      <alignment horizontal="center" vertical="center"/>
    </xf>
    <xf numFmtId="165" fontId="0" fillId="0" borderId="2" xfId="0" applyNumberFormat="1" applyBorder="1" applyAlignment="1">
      <alignment horizontal="center" vertical="center"/>
    </xf>
    <xf numFmtId="166" fontId="0" fillId="0" borderId="2" xfId="0" applyNumberFormat="1" applyBorder="1" applyAlignment="1">
      <alignment horizontal="center" vertical="center"/>
    </xf>
    <xf numFmtId="0" fontId="0" fillId="5" borderId="48" xfId="0" applyFill="1" applyBorder="1" applyAlignment="1">
      <alignment horizontal="left" vertical="center"/>
    </xf>
    <xf numFmtId="0" fontId="11" fillId="0" borderId="0" xfId="2" applyFill="1" applyBorder="1" applyAlignment="1">
      <alignment vertical="center"/>
    </xf>
    <xf numFmtId="0" fontId="40" fillId="0" borderId="0" xfId="0" applyFont="1"/>
    <xf numFmtId="0" fontId="11" fillId="0" borderId="0" xfId="2" applyFill="1"/>
    <xf numFmtId="0" fontId="4" fillId="5" borderId="13" xfId="2" applyFont="1" applyFill="1" applyBorder="1" applyAlignment="1">
      <alignment horizontal="left"/>
    </xf>
    <xf numFmtId="0" fontId="3" fillId="0" borderId="42" xfId="0" applyFont="1" applyBorder="1" applyAlignment="1">
      <alignment horizontal="center"/>
    </xf>
    <xf numFmtId="0" fontId="2" fillId="0" borderId="0" xfId="0" applyFont="1"/>
    <xf numFmtId="0" fontId="0" fillId="0" borderId="38" xfId="0" applyBorder="1" applyAlignment="1">
      <alignment horizontal="left"/>
    </xf>
    <xf numFmtId="0" fontId="11" fillId="0" borderId="0" xfId="2" applyAlignment="1">
      <alignment horizontal="left" vertical="center" wrapText="1"/>
    </xf>
    <xf numFmtId="0" fontId="31" fillId="0" borderId="13" xfId="0" applyFont="1" applyBorder="1" applyAlignment="1">
      <alignment horizontal="left" vertical="center" wrapText="1"/>
    </xf>
    <xf numFmtId="0" fontId="2" fillId="0" borderId="13" xfId="0" applyFont="1" applyBorder="1" applyAlignment="1">
      <alignment vertical="center"/>
    </xf>
    <xf numFmtId="0" fontId="41" fillId="0" borderId="13" xfId="0" applyFont="1" applyBorder="1" applyAlignment="1">
      <alignment horizontal="left" vertical="center" wrapText="1"/>
    </xf>
    <xf numFmtId="0" fontId="2" fillId="0" borderId="13" xfId="0" applyFont="1" applyBorder="1" applyAlignment="1">
      <alignment horizontal="left" vertical="top" wrapText="1"/>
    </xf>
    <xf numFmtId="10" fontId="0" fillId="0" borderId="13" xfId="0" applyNumberFormat="1" applyBorder="1" applyAlignment="1">
      <alignment horizontal="left" vertical="center"/>
    </xf>
    <xf numFmtId="0" fontId="0" fillId="5" borderId="1" xfId="0" applyFill="1" applyBorder="1"/>
    <xf numFmtId="0" fontId="0" fillId="5" borderId="0" xfId="0" applyFill="1"/>
    <xf numFmtId="0" fontId="11" fillId="5" borderId="0" xfId="2" applyFill="1"/>
    <xf numFmtId="0" fontId="0" fillId="5" borderId="7" xfId="0" applyFill="1" applyBorder="1"/>
    <xf numFmtId="0" fontId="15" fillId="4" borderId="0" xfId="0" applyFont="1" applyFill="1" applyAlignment="1">
      <alignment horizontal="center" vertical="center"/>
    </xf>
    <xf numFmtId="0" fontId="38" fillId="4" borderId="0" xfId="0" applyFont="1" applyFill="1" applyAlignment="1">
      <alignment vertical="center"/>
    </xf>
    <xf numFmtId="0" fontId="15" fillId="0" borderId="0" xfId="0" applyFont="1" applyAlignment="1">
      <alignment horizontal="center" vertical="center"/>
    </xf>
    <xf numFmtId="0" fontId="0" fillId="16" borderId="0" xfId="0" applyFill="1" applyAlignment="1">
      <alignment vertical="center"/>
    </xf>
    <xf numFmtId="0" fontId="0" fillId="16" borderId="38" xfId="0" applyFill="1" applyBorder="1" applyAlignment="1">
      <alignment vertical="center"/>
    </xf>
    <xf numFmtId="0" fontId="0" fillId="16" borderId="5" xfId="0" applyFill="1" applyBorder="1" applyAlignment="1">
      <alignment vertical="center"/>
    </xf>
    <xf numFmtId="0" fontId="0" fillId="16" borderId="38" xfId="0" applyFill="1" applyBorder="1" applyAlignment="1">
      <alignment horizontal="right" vertical="center"/>
    </xf>
    <xf numFmtId="0" fontId="0" fillId="16" borderId="6" xfId="0" applyFill="1" applyBorder="1" applyAlignment="1">
      <alignment vertical="center"/>
    </xf>
    <xf numFmtId="0" fontId="0" fillId="16" borderId="6" xfId="0" applyFill="1" applyBorder="1" applyAlignment="1">
      <alignment horizontal="right" vertical="center"/>
    </xf>
    <xf numFmtId="0" fontId="7" fillId="16" borderId="45" xfId="0" applyFont="1" applyFill="1" applyBorder="1" applyAlignment="1">
      <alignment vertical="center"/>
    </xf>
    <xf numFmtId="0" fontId="0" fillId="0" borderId="38" xfId="0" applyBorder="1" applyAlignment="1">
      <alignment horizontal="right" vertical="center"/>
    </xf>
    <xf numFmtId="0" fontId="6" fillId="16" borderId="6" xfId="0" applyFont="1" applyFill="1" applyBorder="1" applyAlignment="1">
      <alignment horizontal="center" vertical="center"/>
    </xf>
    <xf numFmtId="0" fontId="0" fillId="16" borderId="1" xfId="0" applyFill="1" applyBorder="1"/>
    <xf numFmtId="0" fontId="0" fillId="16" borderId="0" xfId="0" applyFill="1"/>
    <xf numFmtId="0" fontId="11" fillId="16" borderId="0" xfId="2" applyFill="1" applyBorder="1"/>
    <xf numFmtId="0" fontId="0" fillId="3" borderId="0" xfId="0" applyFill="1" applyAlignment="1">
      <alignment vertical="center"/>
    </xf>
    <xf numFmtId="0" fontId="2" fillId="3" borderId="17" xfId="0" applyFont="1" applyFill="1" applyBorder="1" applyAlignment="1">
      <alignment vertical="center"/>
    </xf>
    <xf numFmtId="0" fontId="44" fillId="0" borderId="15" xfId="0" applyFont="1" applyBorder="1" applyAlignment="1">
      <alignment horizontal="center" vertical="center"/>
    </xf>
    <xf numFmtId="0" fontId="43" fillId="0" borderId="0" xfId="0" applyFont="1" applyAlignment="1">
      <alignment horizontal="center" vertical="center"/>
    </xf>
    <xf numFmtId="14" fontId="0" fillId="0" borderId="13" xfId="0" applyNumberFormat="1" applyBorder="1" applyAlignment="1">
      <alignment horizontal="center"/>
    </xf>
    <xf numFmtId="14" fontId="0" fillId="5" borderId="13" xfId="0" applyNumberFormat="1" applyFill="1" applyBorder="1" applyAlignment="1">
      <alignment horizontal="center"/>
    </xf>
    <xf numFmtId="14" fontId="0" fillId="5" borderId="13" xfId="0" applyNumberFormat="1" applyFill="1" applyBorder="1" applyAlignment="1">
      <alignment horizontal="center" vertical="center"/>
    </xf>
    <xf numFmtId="0" fontId="0" fillId="5" borderId="13" xfId="0" applyFill="1" applyBorder="1" applyAlignment="1">
      <alignment horizontal="center"/>
    </xf>
    <xf numFmtId="0" fontId="3" fillId="0" borderId="10" xfId="0" applyFont="1" applyBorder="1" applyAlignment="1">
      <alignment horizontal="center"/>
    </xf>
    <xf numFmtId="0" fontId="11" fillId="5" borderId="13" xfId="2" applyFill="1" applyBorder="1"/>
    <xf numFmtId="0" fontId="0" fillId="5" borderId="13" xfId="0" applyFill="1" applyBorder="1"/>
    <xf numFmtId="0" fontId="3" fillId="0" borderId="13" xfId="0" applyFont="1" applyBorder="1"/>
    <xf numFmtId="0" fontId="0" fillId="0" borderId="13" xfId="0" applyBorder="1" applyAlignment="1">
      <alignment horizontal="center"/>
    </xf>
    <xf numFmtId="0" fontId="11" fillId="5" borderId="13" xfId="2" applyFill="1" applyBorder="1" applyAlignment="1">
      <alignment wrapText="1"/>
    </xf>
    <xf numFmtId="0" fontId="0" fillId="5" borderId="13" xfId="0" applyFill="1" applyBorder="1" applyAlignment="1">
      <alignment wrapText="1"/>
    </xf>
    <xf numFmtId="0" fontId="2" fillId="0" borderId="0" xfId="0" quotePrefix="1" applyFont="1"/>
    <xf numFmtId="0" fontId="12" fillId="0" borderId="2" xfId="0" applyFont="1" applyBorder="1" applyAlignment="1">
      <alignment vertical="center"/>
    </xf>
    <xf numFmtId="0" fontId="38" fillId="0" borderId="0" xfId="0" applyFont="1" applyAlignment="1">
      <alignment vertical="center"/>
    </xf>
    <xf numFmtId="0" fontId="38" fillId="17" borderId="0" xfId="0" applyFont="1" applyFill="1" applyAlignment="1">
      <alignment vertical="center"/>
    </xf>
    <xf numFmtId="0" fontId="6" fillId="0" borderId="2" xfId="0" applyFont="1" applyBorder="1" applyAlignment="1">
      <alignment vertical="center"/>
    </xf>
    <xf numFmtId="0" fontId="47" fillId="0" borderId="2" xfId="0" applyFont="1" applyBorder="1" applyAlignment="1">
      <alignment vertical="center"/>
    </xf>
    <xf numFmtId="0" fontId="37" fillId="0" borderId="0" xfId="0" applyFont="1" applyAlignment="1">
      <alignment vertical="center"/>
    </xf>
    <xf numFmtId="0" fontId="48" fillId="0" borderId="0" xfId="0" applyFont="1" applyAlignment="1">
      <alignment vertical="center"/>
    </xf>
    <xf numFmtId="0" fontId="37" fillId="17" borderId="0" xfId="0" applyFont="1" applyFill="1" applyAlignment="1">
      <alignment vertical="center"/>
    </xf>
    <xf numFmtId="0" fontId="3" fillId="17" borderId="0" xfId="0" applyFont="1" applyFill="1" applyAlignment="1">
      <alignment vertical="center"/>
    </xf>
    <xf numFmtId="0" fontId="4" fillId="5" borderId="0" xfId="0" applyFont="1" applyFill="1" applyAlignment="1">
      <alignment horizontal="center" vertical="center"/>
    </xf>
    <xf numFmtId="0" fontId="0" fillId="5" borderId="0" xfId="0" applyFill="1" applyAlignment="1">
      <alignment horizontal="left" vertical="center" wrapText="1"/>
    </xf>
    <xf numFmtId="0" fontId="0" fillId="9" borderId="0" xfId="0" applyFill="1" applyAlignment="1">
      <alignment vertical="center"/>
    </xf>
    <xf numFmtId="0" fontId="42" fillId="0" borderId="0" xfId="0" applyFont="1" applyAlignment="1">
      <alignment horizontal="center"/>
    </xf>
    <xf numFmtId="0" fontId="0" fillId="0" borderId="0" xfId="0" applyAlignment="1">
      <alignment horizontal="right" vertical="center"/>
    </xf>
    <xf numFmtId="0" fontId="23" fillId="0" borderId="0" xfId="0" applyFont="1" applyAlignment="1">
      <alignment horizontal="left" vertical="center"/>
    </xf>
    <xf numFmtId="0" fontId="24" fillId="0" borderId="0" xfId="0" applyFont="1" applyAlignment="1">
      <alignment horizontal="left" vertical="center" indent="2"/>
    </xf>
    <xf numFmtId="0" fontId="23" fillId="0" borderId="0" xfId="0" applyFont="1" applyAlignment="1">
      <alignment horizontal="left" vertical="center" indent="2"/>
    </xf>
    <xf numFmtId="0" fontId="23" fillId="9" borderId="0" xfId="0" applyFont="1" applyFill="1" applyAlignment="1">
      <alignment vertical="center"/>
    </xf>
    <xf numFmtId="0" fontId="24" fillId="0" borderId="0" xfId="0" applyFont="1" applyAlignment="1">
      <alignment horizontal="center" vertical="center"/>
    </xf>
    <xf numFmtId="0" fontId="8" fillId="0" borderId="13" xfId="0" applyFont="1" applyBorder="1" applyAlignment="1">
      <alignment vertical="center"/>
    </xf>
    <xf numFmtId="10" fontId="50" fillId="0" borderId="13" xfId="0" applyNumberFormat="1" applyFont="1" applyBorder="1" applyAlignment="1">
      <alignment horizontal="left" vertical="center" wrapText="1"/>
    </xf>
    <xf numFmtId="0" fontId="4" fillId="0" borderId="13" xfId="0" applyFont="1" applyBorder="1" applyAlignment="1">
      <alignment horizontal="left" vertical="center"/>
    </xf>
    <xf numFmtId="0" fontId="6" fillId="5" borderId="0" xfId="0" applyFont="1" applyFill="1" applyAlignment="1">
      <alignment horizontal="left" vertical="center"/>
    </xf>
    <xf numFmtId="0" fontId="4" fillId="0" borderId="45" xfId="0" applyFont="1" applyBorder="1" applyAlignment="1">
      <alignment vertical="center"/>
    </xf>
    <xf numFmtId="0" fontId="46" fillId="0" borderId="0" xfId="0" applyFont="1" applyAlignment="1">
      <alignment horizontal="center" vertical="center"/>
    </xf>
    <xf numFmtId="1" fontId="2" fillId="0" borderId="2" xfId="0" applyNumberFormat="1" applyFont="1" applyBorder="1" applyAlignment="1">
      <alignment horizontal="center" vertical="center"/>
    </xf>
    <xf numFmtId="0" fontId="4" fillId="0" borderId="2" xfId="0" applyFont="1" applyBorder="1" applyAlignment="1">
      <alignment vertical="center"/>
    </xf>
    <xf numFmtId="165" fontId="0" fillId="5" borderId="0" xfId="0" applyNumberFormat="1" applyFill="1" applyAlignment="1">
      <alignment horizontal="center" vertical="center"/>
    </xf>
    <xf numFmtId="0" fontId="39" fillId="0" borderId="49" xfId="0" applyFont="1" applyBorder="1" applyAlignment="1">
      <alignment horizontal="left" vertical="center"/>
    </xf>
    <xf numFmtId="1" fontId="2" fillId="13" borderId="2" xfId="0" applyNumberFormat="1" applyFont="1" applyFill="1" applyBorder="1" applyAlignment="1">
      <alignment horizontal="center" vertical="center"/>
    </xf>
    <xf numFmtId="1" fontId="2" fillId="14" borderId="2" xfId="0" applyNumberFormat="1" applyFont="1" applyFill="1" applyBorder="1" applyAlignment="1">
      <alignment horizontal="center" vertical="center"/>
    </xf>
    <xf numFmtId="1" fontId="0" fillId="5" borderId="0" xfId="0" applyNumberFormat="1" applyFill="1" applyAlignment="1">
      <alignment horizontal="center" vertical="center"/>
    </xf>
    <xf numFmtId="166" fontId="0" fillId="13" borderId="2" xfId="0" applyNumberFormat="1" applyFill="1" applyBorder="1" applyAlignment="1">
      <alignment horizontal="center" vertical="center"/>
    </xf>
    <xf numFmtId="166" fontId="0" fillId="13" borderId="2" xfId="0" applyNumberFormat="1" applyFill="1" applyBorder="1" applyAlignment="1">
      <alignment vertical="center"/>
    </xf>
    <xf numFmtId="165" fontId="2" fillId="13" borderId="2" xfId="0" applyNumberFormat="1" applyFont="1" applyFill="1" applyBorder="1" applyAlignment="1">
      <alignment horizontal="center" vertical="center"/>
    </xf>
    <xf numFmtId="2" fontId="2" fillId="13" borderId="48" xfId="0" applyNumberFormat="1" applyFont="1" applyFill="1" applyBorder="1" applyAlignment="1">
      <alignment horizontal="center" vertical="center"/>
    </xf>
    <xf numFmtId="164" fontId="2" fillId="13" borderId="48" xfId="0" applyNumberFormat="1" applyFont="1" applyFill="1" applyBorder="1" applyAlignment="1">
      <alignment horizontal="center" vertical="center"/>
    </xf>
    <xf numFmtId="2" fontId="2" fillId="13" borderId="50" xfId="0" applyNumberFormat="1" applyFont="1" applyFill="1" applyBorder="1" applyAlignment="1">
      <alignment horizontal="center" vertical="center"/>
    </xf>
    <xf numFmtId="0" fontId="0" fillId="13" borderId="0" xfId="0" applyFill="1" applyAlignment="1">
      <alignment vertical="center"/>
    </xf>
    <xf numFmtId="0" fontId="0" fillId="0" borderId="38" xfId="0" applyBorder="1" applyAlignment="1">
      <alignment vertical="center"/>
    </xf>
    <xf numFmtId="0" fontId="0" fillId="0" borderId="13" xfId="0" applyBorder="1"/>
    <xf numFmtId="0" fontId="0" fillId="0" borderId="13" xfId="0" applyBorder="1" applyAlignment="1">
      <alignment horizontal="left"/>
    </xf>
    <xf numFmtId="0" fontId="36" fillId="12" borderId="13" xfId="4" applyBorder="1"/>
    <xf numFmtId="0" fontId="34" fillId="11" borderId="13" xfId="3" applyBorder="1"/>
    <xf numFmtId="0" fontId="2" fillId="0" borderId="13" xfId="0" applyFont="1" applyBorder="1" applyAlignment="1">
      <alignment horizontal="left"/>
    </xf>
    <xf numFmtId="0" fontId="9" fillId="2" borderId="13" xfId="1" applyBorder="1"/>
    <xf numFmtId="0" fontId="0" fillId="0" borderId="13" xfId="0" quotePrefix="1" applyBorder="1" applyAlignment="1">
      <alignment horizontal="center"/>
    </xf>
    <xf numFmtId="0" fontId="0" fillId="0" borderId="13" xfId="0" quotePrefix="1" applyBorder="1"/>
    <xf numFmtId="0" fontId="2" fillId="0" borderId="13" xfId="0" quotePrefix="1" applyFont="1" applyBorder="1" applyAlignment="1">
      <alignment horizontal="left"/>
    </xf>
    <xf numFmtId="0" fontId="9" fillId="2" borderId="13" xfId="1" quotePrefix="1" applyBorder="1"/>
    <xf numFmtId="0" fontId="36" fillId="12" borderId="13" xfId="4" applyBorder="1" applyAlignment="1">
      <alignment horizontal="center"/>
    </xf>
    <xf numFmtId="0" fontId="34" fillId="11" borderId="13" xfId="3" quotePrefix="1" applyBorder="1"/>
    <xf numFmtId="0" fontId="13" fillId="0" borderId="13" xfId="0" applyFont="1" applyBorder="1" applyAlignment="1">
      <alignment horizontal="left"/>
    </xf>
    <xf numFmtId="0" fontId="36" fillId="12" borderId="13" xfId="4" quotePrefix="1" applyBorder="1"/>
    <xf numFmtId="0" fontId="52" fillId="0" borderId="13" xfId="0" quotePrefix="1" applyFont="1" applyBorder="1"/>
    <xf numFmtId="0" fontId="52" fillId="0" borderId="13" xfId="0" applyFont="1" applyBorder="1"/>
    <xf numFmtId="0" fontId="40" fillId="0" borderId="13" xfId="0" applyFont="1" applyBorder="1"/>
    <xf numFmtId="0" fontId="34" fillId="0" borderId="13" xfId="3" applyFill="1" applyBorder="1" applyAlignment="1">
      <alignment horizontal="left"/>
    </xf>
    <xf numFmtId="0" fontId="36" fillId="12" borderId="13" xfId="4" applyBorder="1" applyAlignment="1">
      <alignment horizontal="left"/>
    </xf>
    <xf numFmtId="0" fontId="2" fillId="0" borderId="13" xfId="0" applyFont="1" applyBorder="1"/>
    <xf numFmtId="0" fontId="0" fillId="0" borderId="10" xfId="0" applyBorder="1"/>
    <xf numFmtId="0" fontId="0" fillId="0" borderId="10" xfId="0" applyBorder="1" applyAlignment="1">
      <alignment horizontal="left"/>
    </xf>
    <xf numFmtId="0" fontId="36" fillId="12" borderId="10" xfId="4" applyBorder="1"/>
    <xf numFmtId="0" fontId="0" fillId="0" borderId="10" xfId="0" applyBorder="1" applyAlignment="1">
      <alignment horizontal="center"/>
    </xf>
    <xf numFmtId="0" fontId="34" fillId="11" borderId="10" xfId="3" applyBorder="1"/>
    <xf numFmtId="0" fontId="2" fillId="0" borderId="42" xfId="0" applyFont="1" applyBorder="1" applyAlignment="1">
      <alignment horizontal="center"/>
    </xf>
    <xf numFmtId="0" fontId="0" fillId="0" borderId="0" xfId="0" quotePrefix="1" applyAlignment="1">
      <alignment horizontal="center"/>
    </xf>
    <xf numFmtId="0" fontId="53" fillId="17" borderId="0" xfId="0" applyFont="1" applyFill="1"/>
    <xf numFmtId="0" fontId="54" fillId="17" borderId="0" xfId="0" applyFont="1" applyFill="1" applyAlignment="1">
      <alignment wrapText="1"/>
    </xf>
    <xf numFmtId="0" fontId="55" fillId="17" borderId="0" xfId="0" applyFont="1" applyFill="1" applyAlignment="1">
      <alignment horizontal="left" vertical="center"/>
    </xf>
    <xf numFmtId="0" fontId="53" fillId="17" borderId="0" xfId="0" applyFont="1" applyFill="1" applyAlignment="1">
      <alignment vertical="center"/>
    </xf>
    <xf numFmtId="0" fontId="53" fillId="17" borderId="0" xfId="0" quotePrefix="1" applyFont="1" applyFill="1" applyAlignment="1">
      <alignment horizontal="left" indent="3"/>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3" fillId="0" borderId="13" xfId="0" applyFont="1" applyBorder="1" applyAlignment="1">
      <alignment horizontal="left" vertical="center" wrapText="1"/>
    </xf>
    <xf numFmtId="0" fontId="2" fillId="0" borderId="13" xfId="0" applyFont="1" applyBorder="1" applyAlignment="1">
      <alignment horizontal="center" vertical="center"/>
    </xf>
    <xf numFmtId="0" fontId="31" fillId="0" borderId="13" xfId="0" applyFont="1" applyBorder="1" applyAlignment="1">
      <alignment horizontal="left" vertical="top" wrapText="1"/>
    </xf>
    <xf numFmtId="0" fontId="11" fillId="18" borderId="0" xfId="2" applyFill="1" applyAlignment="1">
      <alignment horizontal="center" vertical="center"/>
    </xf>
    <xf numFmtId="0" fontId="2" fillId="7" borderId="34" xfId="0" applyFont="1" applyFill="1" applyBorder="1" applyAlignment="1">
      <alignment horizontal="center" vertical="center"/>
    </xf>
    <xf numFmtId="0" fontId="2" fillId="7" borderId="35" xfId="0" applyFont="1" applyFill="1" applyBorder="1" applyAlignment="1">
      <alignment horizontal="center" vertical="center"/>
    </xf>
    <xf numFmtId="0" fontId="2" fillId="7" borderId="36" xfId="0" applyFont="1" applyFill="1" applyBorder="1" applyAlignment="1">
      <alignment horizontal="center" vertical="center"/>
    </xf>
    <xf numFmtId="0" fontId="3" fillId="7" borderId="34" xfId="0" applyFont="1" applyFill="1" applyBorder="1" applyAlignment="1">
      <alignment horizontal="center" vertical="center"/>
    </xf>
    <xf numFmtId="0" fontId="3" fillId="7" borderId="35" xfId="0" applyFont="1" applyFill="1" applyBorder="1" applyAlignment="1">
      <alignment horizontal="center" vertical="center"/>
    </xf>
    <xf numFmtId="0" fontId="3" fillId="7" borderId="36" xfId="0" applyFont="1" applyFill="1" applyBorder="1" applyAlignment="1">
      <alignment horizontal="center" vertical="center"/>
    </xf>
    <xf numFmtId="0" fontId="40" fillId="0" borderId="0" xfId="0" applyFont="1" applyAlignment="1">
      <alignment horizontal="left"/>
    </xf>
    <xf numFmtId="0" fontId="11" fillId="0" borderId="0" xfId="2" applyBorder="1" applyAlignment="1">
      <alignment horizontal="left"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3" fillId="15" borderId="0" xfId="0" applyFont="1" applyFill="1" applyAlignment="1">
      <alignment horizontal="center"/>
    </xf>
    <xf numFmtId="0" fontId="3" fillId="0" borderId="7" xfId="0" applyFont="1" applyBorder="1" applyAlignment="1">
      <alignment horizontal="center" vertical="center"/>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9" fillId="0" borderId="47" xfId="0" applyFont="1" applyBorder="1" applyAlignment="1">
      <alignment horizontal="center" vertical="center"/>
    </xf>
    <xf numFmtId="0" fontId="39" fillId="0" borderId="49" xfId="0" applyFont="1" applyBorder="1" applyAlignment="1">
      <alignment horizontal="center" vertical="center"/>
    </xf>
    <xf numFmtId="0" fontId="15" fillId="6" borderId="0" xfId="0" applyFont="1" applyFill="1" applyAlignment="1">
      <alignment horizontal="center" vertical="center"/>
    </xf>
    <xf numFmtId="0" fontId="32" fillId="4" borderId="0" xfId="0" applyFont="1" applyFill="1" applyAlignment="1">
      <alignment horizontal="center" vertical="center"/>
    </xf>
    <xf numFmtId="0" fontId="3" fillId="16" borderId="0" xfId="0" applyFont="1" applyFill="1" applyAlignment="1">
      <alignment horizontal="center" vertical="center"/>
    </xf>
    <xf numFmtId="0" fontId="39" fillId="0" borderId="1" xfId="0" applyFont="1" applyBorder="1" applyAlignment="1">
      <alignment horizontal="center" vertical="center"/>
    </xf>
    <xf numFmtId="0" fontId="39" fillId="0" borderId="4"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6"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8" fillId="0" borderId="39" xfId="0" applyFont="1" applyBorder="1" applyAlignment="1">
      <alignment horizontal="center"/>
    </xf>
    <xf numFmtId="0" fontId="2" fillId="0" borderId="13" xfId="0" applyFont="1" applyBorder="1" applyAlignment="1">
      <alignment horizontal="center"/>
    </xf>
    <xf numFmtId="0" fontId="2" fillId="0" borderId="42" xfId="0" applyFont="1" applyBorder="1" applyAlignment="1">
      <alignment horizontal="center" vertical="center"/>
    </xf>
    <xf numFmtId="0" fontId="2" fillId="0" borderId="34" xfId="0" applyFont="1" applyBorder="1" applyAlignment="1">
      <alignment horizontal="center"/>
    </xf>
    <xf numFmtId="0" fontId="2" fillId="0" borderId="36" xfId="0" applyFont="1" applyBorder="1" applyAlignment="1">
      <alignment horizontal="center"/>
    </xf>
    <xf numFmtId="0" fontId="36" fillId="12" borderId="12" xfId="4" applyBorder="1" applyAlignment="1">
      <alignment horizontal="center"/>
    </xf>
    <xf numFmtId="0" fontId="36" fillId="12" borderId="30" xfId="4" applyBorder="1" applyAlignment="1">
      <alignment horizontal="center"/>
    </xf>
    <xf numFmtId="0" fontId="34" fillId="11" borderId="12" xfId="3" applyBorder="1" applyAlignment="1">
      <alignment horizontal="center"/>
    </xf>
    <xf numFmtId="0" fontId="34" fillId="11" borderId="30" xfId="3" applyBorder="1" applyAlignment="1">
      <alignment horizontal="center"/>
    </xf>
    <xf numFmtId="0" fontId="9" fillId="2" borderId="31" xfId="1" applyBorder="1" applyAlignment="1">
      <alignment horizontal="center"/>
    </xf>
    <xf numFmtId="0" fontId="9" fillId="2" borderId="33" xfId="1" applyBorder="1" applyAlignment="1">
      <alignment horizontal="center"/>
    </xf>
  </cellXfs>
  <cellStyles count="5">
    <cellStyle name="Bad" xfId="1" builtinId="27"/>
    <cellStyle name="Good" xfId="4" builtinId="26"/>
    <cellStyle name="Hyperlink" xfId="2"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Color"/><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hyperlink" Target="javascript:"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449580</xdr:colOff>
      <xdr:row>1</xdr:row>
      <xdr:rowOff>0</xdr:rowOff>
    </xdr:from>
    <xdr:to>
      <xdr:col>24</xdr:col>
      <xdr:colOff>439143</xdr:colOff>
      <xdr:row>23</xdr:row>
      <xdr:rowOff>225470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32453580" y="177800"/>
          <a:ext cx="7295238" cy="6140495"/>
        </a:xfrm>
        <a:prstGeom prst="rect">
          <a:avLst/>
        </a:prstGeom>
      </xdr:spPr>
    </xdr:pic>
    <xdr:clientData/>
  </xdr:twoCellAnchor>
  <xdr:twoCellAnchor editAs="oneCell">
    <xdr:from>
      <xdr:col>7</xdr:col>
      <xdr:colOff>711200</xdr:colOff>
      <xdr:row>2</xdr:row>
      <xdr:rowOff>76200</xdr:rowOff>
    </xdr:from>
    <xdr:to>
      <xdr:col>11</xdr:col>
      <xdr:colOff>66</xdr:colOff>
      <xdr:row>13</xdr:row>
      <xdr:rowOff>211802</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26822400" y="546100"/>
          <a:ext cx="4562541" cy="3699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316652</xdr:colOff>
      <xdr:row>69</xdr:row>
      <xdr:rowOff>135679</xdr:rowOff>
    </xdr:from>
    <xdr:to>
      <xdr:col>14</xdr:col>
      <xdr:colOff>457199</xdr:colOff>
      <xdr:row>74</xdr:row>
      <xdr:rowOff>95251</xdr:rowOff>
    </xdr:to>
    <xdr:sp macro="" textlink="">
      <xdr:nvSpPr>
        <xdr:cNvPr id="2" name="TextBox 1">
          <a:extLst>
            <a:ext uri="{FF2B5EF4-FFF2-40B4-BE49-F238E27FC236}">
              <a16:creationId xmlns:a16="http://schemas.microsoft.com/office/drawing/2014/main" id="{62272986-8A57-45D9-9CFE-7B47AE8D233F}"/>
            </a:ext>
          </a:extLst>
        </xdr:cNvPr>
        <xdr:cNvSpPr txBox="1"/>
      </xdr:nvSpPr>
      <xdr:spPr>
        <a:xfrm>
          <a:off x="1138183" y="12208617"/>
          <a:ext cx="10403735" cy="852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provide the requested information in the "blue-colored" input cells (columns G-R).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be aware that some cells have a drop-down list (refer to the color-coding below). For these cells, please select one of the options provided in the list. </a:t>
          </a:r>
        </a:p>
        <a:p>
          <a:pPr marL="342900" lvl="0" indent="-342900" algn="just">
            <a:lnSpc>
              <a:spcPct val="107000"/>
            </a:lnSpc>
            <a:spcAft>
              <a:spcPts val="80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If there are any other parameters or specifications related to the use phase of the </a:t>
          </a:r>
          <a:r>
            <a:rPr lang="en-US" sz="1100" b="1" i="1">
              <a:solidFill>
                <a:schemeClr val="accent6"/>
              </a:solidFill>
              <a:effectLst/>
              <a:latin typeface="Calibri" panose="020F0502020204030204" pitchFamily="34" charset="0"/>
              <a:ea typeface="Calibri" panose="020F0502020204030204" pitchFamily="34" charset="0"/>
              <a:cs typeface="Times New Roman" panose="02020603050405020304" pitchFamily="18" charset="0"/>
            </a:rPr>
            <a:t>system</a:t>
          </a:r>
          <a:r>
            <a:rPr lang="en-US" sz="1100" baseline="0">
              <a:solidFill>
                <a:schemeClr val="accent6"/>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that the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LCA practitioner</a:t>
          </a:r>
          <a:r>
            <a:rPr lang="en-US" sz="1100">
              <a:effectLst/>
              <a:latin typeface="Calibri" panose="020F0502020204030204" pitchFamily="34" charset="0"/>
              <a:ea typeface="Calibri" panose="020F0502020204030204" pitchFamily="34" charset="0"/>
              <a:cs typeface="Times New Roman" panose="02020603050405020304" pitchFamily="18" charset="0"/>
            </a:rPr>
            <a:t> needs to be aware of please include them by adding as many rows as needed. </a:t>
          </a:r>
        </a:p>
        <a:p>
          <a:endParaRPr lang="en-US" sz="1100"/>
        </a:p>
      </xdr:txBody>
    </xdr:sp>
    <xdr:clientData/>
  </xdr:twoCellAnchor>
  <xdr:twoCellAnchor>
    <xdr:from>
      <xdr:col>2</xdr:col>
      <xdr:colOff>288861</xdr:colOff>
      <xdr:row>84</xdr:row>
      <xdr:rowOff>170973</xdr:rowOff>
    </xdr:from>
    <xdr:to>
      <xdr:col>14</xdr:col>
      <xdr:colOff>437379</xdr:colOff>
      <xdr:row>96</xdr:row>
      <xdr:rowOff>105784</xdr:rowOff>
    </xdr:to>
    <xdr:sp macro="" textlink="">
      <xdr:nvSpPr>
        <xdr:cNvPr id="3" name="TextBox 2">
          <a:extLst>
            <a:ext uri="{FF2B5EF4-FFF2-40B4-BE49-F238E27FC236}">
              <a16:creationId xmlns:a16="http://schemas.microsoft.com/office/drawing/2014/main" id="{6B64344B-F08D-43CE-8855-E388BF686E68}"/>
            </a:ext>
          </a:extLst>
        </xdr:cNvPr>
        <xdr:cNvSpPr txBox="1"/>
      </xdr:nvSpPr>
      <xdr:spPr>
        <a:xfrm>
          <a:off x="1104201" y="15100458"/>
          <a:ext cx="10443138" cy="21007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Each table (LCI block) corresponds to a component or subprocess of the main </a:t>
          </a:r>
          <a:r>
            <a:rPr lang="en-US" sz="1100" b="1" i="1">
              <a:solidFill>
                <a:srgbClr val="70AD47"/>
              </a:solidFill>
              <a:effectLst/>
              <a:latin typeface="Calibri" panose="020F0502020204030204" pitchFamily="34" charset="0"/>
              <a:ea typeface="Calibri" panose="020F0502020204030204" pitchFamily="34" charset="0"/>
              <a:cs typeface="Times New Roman" panose="02020603050405020304" pitchFamily="18" charset="0"/>
            </a:rPr>
            <a:t>system</a:t>
          </a:r>
          <a:r>
            <a:rPr lang="en-US" sz="1100">
              <a:effectLst/>
              <a:latin typeface="Calibri" panose="020F0502020204030204" pitchFamily="34" charset="0"/>
              <a:ea typeface="Calibri" panose="020F0502020204030204" pitchFamily="34" charset="0"/>
              <a:cs typeface="Times New Roman" panose="02020603050405020304" pitchFamily="18" charset="0"/>
            </a:rPr>
            <a:t> (see figure below). For example, Table 1 starts by identifying the main components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As we move down the file, we zoom into the less processed materials (e.g., raw materials such as metals, chemicals, etc.) that are needed to produce the sub-components of the main components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These “levels” are represented each in one table. The tables are designed to reflect the materials and energy requirements needed to produce either </a:t>
          </a:r>
          <a:r>
            <a:rPr lang="en-US" sz="1100">
              <a:solidFill>
                <a:srgbClr val="C00000"/>
              </a:solidFill>
              <a:effectLst/>
              <a:latin typeface="Calibri" panose="020F0502020204030204" pitchFamily="34" charset="0"/>
              <a:ea typeface="Calibri" panose="020F0502020204030204" pitchFamily="34" charset="0"/>
              <a:cs typeface="Times New Roman" panose="02020603050405020304" pitchFamily="18" charset="0"/>
            </a:rPr>
            <a:t>1 kg </a:t>
          </a:r>
          <a:r>
            <a:rPr lang="en-US" sz="1100">
              <a:effectLst/>
              <a:latin typeface="Calibri" panose="020F0502020204030204" pitchFamily="34" charset="0"/>
              <a:ea typeface="Calibri" panose="020F0502020204030204" pitchFamily="34" charset="0"/>
              <a:cs typeface="Times New Roman" panose="02020603050405020304" pitchFamily="18" charset="0"/>
            </a:rPr>
            <a:t>or </a:t>
          </a:r>
          <a:r>
            <a:rPr lang="en-US" sz="1100">
              <a:solidFill>
                <a:srgbClr val="C00000"/>
              </a:solidFill>
              <a:effectLst/>
              <a:latin typeface="Calibri" panose="020F0502020204030204" pitchFamily="34" charset="0"/>
              <a:ea typeface="Calibri" panose="020F0502020204030204" pitchFamily="34" charset="0"/>
              <a:cs typeface="Times New Roman" panose="02020603050405020304" pitchFamily="18" charset="0"/>
            </a:rPr>
            <a:t>1 piece </a:t>
          </a:r>
          <a:r>
            <a:rPr lang="en-US" sz="1100">
              <a:effectLst/>
              <a:latin typeface="Calibri" panose="020F0502020204030204" pitchFamily="34" charset="0"/>
              <a:ea typeface="Calibri" panose="020F0502020204030204" pitchFamily="34" charset="0"/>
              <a:cs typeface="Times New Roman" panose="02020603050405020304" pitchFamily="18" charset="0"/>
            </a:rPr>
            <a:t>of “product”, as indicated in the first rows of each table (see 4</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and 5</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row, columns G and H). In all tables, please make sure to:</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Specify which units you are using (e.g., kg or piece).</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Be consistent with the units selected. For example: if in Table </a:t>
          </a:r>
          <a:r>
            <a:rPr lang="en-US" sz="1100" b="1">
              <a:effectLst/>
              <a:latin typeface="Calibri" panose="020F0502020204030204" pitchFamily="34" charset="0"/>
              <a:ea typeface="Calibri" panose="020F0502020204030204" pitchFamily="34" charset="0"/>
              <a:cs typeface="Times New Roman" panose="02020603050405020304" pitchFamily="18" charset="0"/>
            </a:rPr>
            <a:t>1</a:t>
          </a:r>
          <a:r>
            <a:rPr lang="en-US" sz="1100">
              <a:effectLst/>
              <a:latin typeface="Calibri" panose="020F0502020204030204" pitchFamily="34" charset="0"/>
              <a:ea typeface="Calibri" panose="020F0502020204030204" pitchFamily="34" charset="0"/>
              <a:cs typeface="Times New Roman" panose="02020603050405020304" pitchFamily="18" charset="0"/>
            </a:rPr>
            <a:t> you indicated that to produce 1 piece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you will need to use “</a:t>
          </a:r>
          <a:r>
            <a:rPr lang="en-US" sz="1100" b="1">
              <a:effectLst/>
              <a:latin typeface="Calibri" panose="020F0502020204030204" pitchFamily="34" charset="0"/>
              <a:ea typeface="Calibri" panose="020F0502020204030204" pitchFamily="34" charset="0"/>
              <a:cs typeface="Times New Roman" panose="02020603050405020304" pitchFamily="18" charset="0"/>
            </a:rPr>
            <a:t>x</a:t>
          </a:r>
          <a:r>
            <a:rPr lang="en-US" sz="1100">
              <a:effectLst/>
              <a:latin typeface="Calibri" panose="020F0502020204030204" pitchFamily="34" charset="0"/>
              <a:ea typeface="Calibri" panose="020F0502020204030204" pitchFamily="34" charset="0"/>
              <a:cs typeface="Times New Roman" panose="02020603050405020304" pitchFamily="18" charset="0"/>
            </a:rPr>
            <a:t>” kg of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a:effectLst/>
              <a:latin typeface="Calibri" panose="020F0502020204030204" pitchFamily="34" charset="0"/>
              <a:ea typeface="Calibri" panose="020F0502020204030204" pitchFamily="34" charset="0"/>
              <a:cs typeface="Times New Roman" panose="02020603050405020304" pitchFamily="18" charset="0"/>
            </a:rPr>
            <a:t>”, then in Table </a:t>
          </a:r>
          <a:r>
            <a:rPr lang="en-US" sz="1100" b="1">
              <a:effectLst/>
              <a:latin typeface="Calibri" panose="020F0502020204030204" pitchFamily="34" charset="0"/>
              <a:ea typeface="Calibri" panose="020F0502020204030204" pitchFamily="34" charset="0"/>
              <a:cs typeface="Times New Roman" panose="02020603050405020304" pitchFamily="18" charset="0"/>
            </a:rPr>
            <a:t>2 </a:t>
          </a:r>
          <a:r>
            <a:rPr lang="en-US" sz="1100">
              <a:effectLst/>
              <a:latin typeface="Calibri" panose="020F0502020204030204" pitchFamily="34" charset="0"/>
              <a:ea typeface="Calibri" panose="020F0502020204030204" pitchFamily="34" charset="0"/>
              <a:cs typeface="Times New Roman" panose="02020603050405020304" pitchFamily="18" charset="0"/>
            </a:rPr>
            <a:t>(corresponding to, e.g., production of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a:effectLst/>
              <a:latin typeface="Calibri" panose="020F0502020204030204" pitchFamily="34" charset="0"/>
              <a:ea typeface="Calibri" panose="020F0502020204030204" pitchFamily="34" charset="0"/>
              <a:cs typeface="Times New Roman" panose="02020603050405020304" pitchFamily="18" charset="0"/>
            </a:rPr>
            <a:t>”), you will need to provide the materials needed to produce 1 kg of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a:effectLst/>
              <a:latin typeface="Calibri" panose="020F0502020204030204" pitchFamily="34" charset="0"/>
              <a:ea typeface="Calibri" panose="020F0502020204030204" pitchFamily="34" charset="0"/>
              <a:cs typeface="Times New Roman" panose="02020603050405020304" pitchFamily="18" charset="0"/>
            </a:rPr>
            <a:t>”  and not 1 piece of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a:effectLst/>
              <a:latin typeface="Calibri" panose="020F0502020204030204" pitchFamily="34" charset="0"/>
              <a:ea typeface="Calibri" panose="020F0502020204030204" pitchFamily="34" charset="0"/>
              <a:cs typeface="Times New Roman" panose="02020603050405020304" pitchFamily="18" charset="0"/>
            </a:rPr>
            <a:t>” and vice versa.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When asked for the weight ( 5</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row, column I on each table), please indicate the weight of 1 piece. For example, in Table 1, you need to provide the weight of 1 piece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in kg.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lvl="0"/>
          <a:endParaRPr lang="en-US" sz="1100">
            <a:solidFill>
              <a:schemeClr val="dk1"/>
            </a:solidFill>
            <a:effectLst/>
            <a:latin typeface="+mn-lt"/>
            <a:ea typeface="+mn-ea"/>
            <a:cs typeface="+mn-cs"/>
          </a:endParaRPr>
        </a:p>
      </xdr:txBody>
    </xdr:sp>
    <xdr:clientData/>
  </xdr:twoCellAnchor>
  <xdr:twoCellAnchor>
    <xdr:from>
      <xdr:col>2</xdr:col>
      <xdr:colOff>300068</xdr:colOff>
      <xdr:row>161</xdr:row>
      <xdr:rowOff>16684</xdr:rowOff>
    </xdr:from>
    <xdr:to>
      <xdr:col>14</xdr:col>
      <xdr:colOff>448586</xdr:colOff>
      <xdr:row>163</xdr:row>
      <xdr:rowOff>168089</xdr:rowOff>
    </xdr:to>
    <xdr:sp macro="" textlink="">
      <xdr:nvSpPr>
        <xdr:cNvPr id="4" name="TextBox 3">
          <a:extLst>
            <a:ext uri="{FF2B5EF4-FFF2-40B4-BE49-F238E27FC236}">
              <a16:creationId xmlns:a16="http://schemas.microsoft.com/office/drawing/2014/main" id="{4C0C6DA4-10E8-4050-8996-91E6A5EB22FB}"/>
            </a:ext>
          </a:extLst>
        </xdr:cNvPr>
        <xdr:cNvSpPr txBox="1"/>
      </xdr:nvSpPr>
      <xdr:spPr>
        <a:xfrm>
          <a:off x="1117313" y="28881244"/>
          <a:ext cx="10435518" cy="513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only complete/use this table in case disaggregated data is not</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available</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lvl="0" indent="-342900" algn="just">
            <a:lnSpc>
              <a:spcPct val="107000"/>
            </a:lnSpc>
            <a:spcAft>
              <a:spcPts val="0"/>
            </a:spcAft>
            <a:buFont typeface="Symbol" panose="05050102010706020507" pitchFamily="18" charset="2"/>
            <a:buChar char=""/>
          </a:pPr>
          <a:r>
            <a:rPr lang="en-US" sz="1100" i="0">
              <a:effectLst/>
              <a:latin typeface="Calibri" panose="020F0502020204030204" pitchFamily="34" charset="0"/>
              <a:ea typeface="Calibri" panose="020F0502020204030204" pitchFamily="34" charset="0"/>
              <a:cs typeface="Times New Roman" panose="02020603050405020304" pitchFamily="18" charset="0"/>
            </a:rPr>
            <a:t>Tables</a:t>
          </a:r>
          <a:r>
            <a:rPr lang="en-US" sz="1100" i="0" baseline="0">
              <a:effectLst/>
              <a:latin typeface="Calibri" panose="020F0502020204030204" pitchFamily="34" charset="0"/>
              <a:ea typeface="Calibri" panose="020F0502020204030204" pitchFamily="34" charset="0"/>
              <a:cs typeface="Times New Roman" panose="02020603050405020304" pitchFamily="18" charset="0"/>
            </a:rPr>
            <a:t> to be replaced by the bypass table(s) are indicated in a note provided in </a:t>
          </a:r>
          <a:r>
            <a:rPr lang="en-US" sz="1100" i="1">
              <a:solidFill>
                <a:schemeClr val="dk1"/>
              </a:solidFill>
              <a:effectLst/>
              <a:latin typeface="+mn-lt"/>
              <a:ea typeface="+mn-ea"/>
              <a:cs typeface="+mn-cs"/>
            </a:rPr>
            <a:t>“column E”</a:t>
          </a:r>
          <a:r>
            <a:rPr lang="en-US" sz="1100">
              <a:solidFill>
                <a:schemeClr val="dk1"/>
              </a:solidFill>
              <a:effectLst/>
              <a:latin typeface="+mn-lt"/>
              <a:ea typeface="+mn-ea"/>
              <a:cs typeface="+mn-cs"/>
            </a:rPr>
            <a:t> </a:t>
          </a:r>
          <a:r>
            <a:rPr lang="en-US" sz="1100" i="0" baseline="0">
              <a:effectLst/>
              <a:latin typeface="Calibri" panose="020F0502020204030204" pitchFamily="34" charset="0"/>
              <a:ea typeface="Calibri" panose="020F0502020204030204" pitchFamily="34" charset="0"/>
              <a:cs typeface="Times New Roman" panose="02020603050405020304" pitchFamily="18" charset="0"/>
            </a:rPr>
            <a:t> next to the headline of the respective bypass table. </a:t>
          </a:r>
          <a:endParaRPr lang="en-US" sz="1100" i="0">
            <a:effectLst/>
            <a:latin typeface="Calibri" panose="020F0502020204030204" pitchFamily="34" charset="0"/>
            <a:ea typeface="Calibri" panose="020F0502020204030204" pitchFamily="34" charset="0"/>
            <a:cs typeface="Times New Roman" panose="02020603050405020304" pitchFamily="18" charset="0"/>
          </a:endParaRPr>
        </a:p>
        <a:p>
          <a:endParaRPr lang="en-US" sz="1100"/>
        </a:p>
      </xdr:txBody>
    </xdr:sp>
    <xdr:clientData/>
  </xdr:twoCellAnchor>
  <xdr:twoCellAnchor>
    <xdr:from>
      <xdr:col>2</xdr:col>
      <xdr:colOff>298872</xdr:colOff>
      <xdr:row>167</xdr:row>
      <xdr:rowOff>6525</xdr:rowOff>
    </xdr:from>
    <xdr:to>
      <xdr:col>14</xdr:col>
      <xdr:colOff>438761</xdr:colOff>
      <xdr:row>172</xdr:row>
      <xdr:rowOff>12700</xdr:rowOff>
    </xdr:to>
    <xdr:sp macro="" textlink="">
      <xdr:nvSpPr>
        <xdr:cNvPr id="5" name="TextBox 4">
          <a:extLst>
            <a:ext uri="{FF2B5EF4-FFF2-40B4-BE49-F238E27FC236}">
              <a16:creationId xmlns:a16="http://schemas.microsoft.com/office/drawing/2014/main" id="{B2D5BD89-4CED-43B8-A14A-2C14B03D3EB5}"/>
            </a:ext>
          </a:extLst>
        </xdr:cNvPr>
        <xdr:cNvSpPr txBox="1"/>
      </xdr:nvSpPr>
      <xdr:spPr>
        <a:xfrm>
          <a:off x="1116117" y="29955030"/>
          <a:ext cx="10424984" cy="9129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Diagrams and figures of the process flow diagram, including the most relevant  production/assembly process steps, can be added to the right of the text box.</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Text boxes collect the description of the production/assembly process represented in the table each is accompanying.</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Please provide a clear and detailed description of the process to aid interpretation. The current description can be used as an example and adjusted as needed.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xdr:col>
      <xdr:colOff>283633</xdr:colOff>
      <xdr:row>178</xdr:row>
      <xdr:rowOff>169333</xdr:rowOff>
    </xdr:from>
    <xdr:to>
      <xdr:col>14</xdr:col>
      <xdr:colOff>373133</xdr:colOff>
      <xdr:row>200</xdr:row>
      <xdr:rowOff>0</xdr:rowOff>
    </xdr:to>
    <xdr:sp macro="" textlink="">
      <xdr:nvSpPr>
        <xdr:cNvPr id="6" name="TextBox 5">
          <a:extLst>
            <a:ext uri="{FF2B5EF4-FFF2-40B4-BE49-F238E27FC236}">
              <a16:creationId xmlns:a16="http://schemas.microsoft.com/office/drawing/2014/main" id="{CE39FED4-94FD-40E3-B93A-19AAA989D391}"/>
            </a:ext>
          </a:extLst>
        </xdr:cNvPr>
        <xdr:cNvSpPr txBox="1"/>
      </xdr:nvSpPr>
      <xdr:spPr>
        <a:xfrm>
          <a:off x="1106593" y="34644118"/>
          <a:ext cx="10370785" cy="33975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Please use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C” </a:t>
          </a:r>
          <a:r>
            <a:rPr lang="en-US" sz="1100">
              <a:effectLst/>
              <a:latin typeface="Calibri" panose="020F0502020204030204" pitchFamily="34" charset="0"/>
              <a:ea typeface="Calibri" panose="020F0502020204030204" pitchFamily="34" charset="0"/>
              <a:cs typeface="Times New Roman" panose="02020603050405020304" pitchFamily="18" charset="0"/>
            </a:rPr>
            <a:t>to list the different sources/references used for the data provided.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Please assign a number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B” </a:t>
          </a:r>
          <a:r>
            <a:rPr lang="en-US" sz="1100">
              <a:effectLst/>
              <a:latin typeface="Calibri" panose="020F0502020204030204" pitchFamily="34" charset="0"/>
              <a:ea typeface="Calibri" panose="020F0502020204030204" pitchFamily="34" charset="0"/>
              <a:cs typeface="Times New Roman" panose="02020603050405020304" pitchFamily="18" charset="0"/>
            </a:rPr>
            <a:t>to each source listed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C”</a:t>
          </a:r>
          <a:r>
            <a:rPr lang="en-US" sz="1100">
              <a:effectLst/>
              <a:latin typeface="Calibri" panose="020F0502020204030204" pitchFamily="34" charset="0"/>
              <a:ea typeface="Calibri" panose="020F0502020204030204" pitchFamily="34" charset="0"/>
              <a:cs typeface="Times New Roman" panose="02020603050405020304" pitchFamily="18" charset="0"/>
            </a:rPr>
            <a:t>. This number will be used as an identifier to cite the source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“References”</a:t>
          </a:r>
          <a:r>
            <a:rPr lang="en-US" sz="1100">
              <a:effectLst/>
              <a:latin typeface="Calibri" panose="020F0502020204030204" pitchFamily="34" charset="0"/>
              <a:ea typeface="Calibri" panose="020F0502020204030204" pitchFamily="34" charset="0"/>
              <a:cs typeface="Times New Roman" panose="02020603050405020304" pitchFamily="18" charset="0"/>
            </a:rPr>
            <a:t> column provided in each of the other worksheets (e.g., the </a:t>
          </a:r>
          <a:r>
            <a:rPr lang="en-US" sz="1100" i="1">
              <a:effectLst/>
              <a:latin typeface="Calibri" panose="020F0502020204030204" pitchFamily="34" charset="0"/>
              <a:ea typeface="Calibri" panose="020F0502020204030204" pitchFamily="34" charset="0"/>
              <a:cs typeface="Times New Roman" panose="02020603050405020304" pitchFamily="18" charset="0"/>
            </a:rPr>
            <a:t>“Use”</a:t>
          </a:r>
          <a:r>
            <a:rPr lang="en-US" sz="1100">
              <a:effectLst/>
              <a:latin typeface="Calibri" panose="020F0502020204030204" pitchFamily="34" charset="0"/>
              <a:ea typeface="Calibri" panose="020F0502020204030204" pitchFamily="34" charset="0"/>
              <a:cs typeface="Times New Roman" panose="02020603050405020304" pitchFamily="18" charset="0"/>
            </a:rPr>
            <a:t> and </a:t>
          </a:r>
          <a:r>
            <a:rPr lang="en-US" sz="1100" i="1">
              <a:effectLst/>
              <a:latin typeface="Calibri" panose="020F0502020204030204" pitchFamily="34" charset="0"/>
              <a:ea typeface="Calibri" panose="020F0502020204030204" pitchFamily="34" charset="0"/>
              <a:cs typeface="Times New Roman" panose="02020603050405020304" pitchFamily="18" charset="0"/>
            </a:rPr>
            <a:t>“Manufacturing”</a:t>
          </a:r>
          <a:r>
            <a:rPr lang="en-US" sz="1100">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If the reference is a webpage, please include the URL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C” </a:t>
          </a:r>
          <a:r>
            <a:rPr lang="en-US" sz="1100">
              <a:effectLst/>
              <a:latin typeface="Calibri" panose="020F0502020204030204" pitchFamily="34" charset="0"/>
              <a:ea typeface="Calibri" panose="020F0502020204030204" pitchFamily="34" charset="0"/>
              <a:cs typeface="Times New Roman" panose="02020603050405020304" pitchFamily="18" charset="0"/>
            </a:rPr>
            <a:t>and the date when the site was accessed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D”</a:t>
          </a:r>
          <a:r>
            <a:rPr lang="en-US" sz="1100">
              <a:effectLst/>
              <a:latin typeface="Calibri" panose="020F0502020204030204" pitchFamily="34" charset="0"/>
              <a:ea typeface="Calibri" panose="020F0502020204030204" pitchFamily="34" charset="0"/>
              <a:cs typeface="Times New Roman" panose="02020603050405020304" pitchFamily="18" charset="0"/>
            </a:rPr>
            <a:t>.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If the source is not a scientific article, book chapter, or another type of publication, please cite the reference according to the following points:</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For measurements on-site: “Measurement documentation, company/organization </a:t>
          </a:r>
          <a:r>
            <a:rPr lang="en-US" sz="1100" b="1">
              <a:effectLst/>
              <a:latin typeface="Calibri" panose="020F0502020204030204" pitchFamily="34" charset="0"/>
              <a:ea typeface="Calibri" panose="020F0502020204030204" pitchFamily="34" charset="0"/>
              <a:cs typeface="Times New Roman" panose="02020603050405020304" pitchFamily="18" charset="0"/>
            </a:rPr>
            <a:t>XY</a:t>
          </a:r>
          <a:r>
            <a:rPr lang="en-US" sz="1100">
              <a:effectLst/>
              <a:latin typeface="Calibri" panose="020F0502020204030204" pitchFamily="34" charset="0"/>
              <a:ea typeface="Calibri" panose="020F0502020204030204" pitchFamily="34" charset="0"/>
              <a:cs typeface="Times New Roman" panose="02020603050405020304" pitchFamily="18" charset="0"/>
            </a:rPr>
            <a:t>”.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For oral communications: “Oral communication, company/organization </a:t>
          </a:r>
          <a:r>
            <a:rPr lang="en-US" sz="1100" b="1">
              <a:effectLst/>
              <a:latin typeface="Calibri" panose="020F0502020204030204" pitchFamily="34" charset="0"/>
              <a:ea typeface="Calibri" panose="020F0502020204030204" pitchFamily="34" charset="0"/>
              <a:cs typeface="Times New Roman" panose="02020603050405020304" pitchFamily="18" charset="0"/>
            </a:rPr>
            <a:t>XY</a:t>
          </a:r>
          <a:r>
            <a:rPr lang="en-US" sz="1100">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742950" lvl="1" indent="-285750">
            <a:lnSpc>
              <a:spcPct val="107000"/>
            </a:lnSpc>
            <a:spcAft>
              <a:spcPts val="800"/>
            </a:spcAft>
            <a:buFont typeface="+mj-lt"/>
            <a:buAutoNum type="romanLcPeriod"/>
            <a:tabLst>
              <a:tab pos="9144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For written communications: “Personal written communication, Mr./Mrs. </a:t>
          </a:r>
          <a:r>
            <a:rPr lang="en-US" sz="1100" b="1">
              <a:effectLst/>
              <a:latin typeface="Calibri" panose="020F0502020204030204" pitchFamily="34" charset="0"/>
              <a:ea typeface="Calibri" panose="020F0502020204030204" pitchFamily="34" charset="0"/>
              <a:cs typeface="Times New Roman" panose="02020603050405020304" pitchFamily="18" charset="0"/>
            </a:rPr>
            <a:t>Z</a:t>
          </a:r>
          <a:r>
            <a:rPr lang="en-US" sz="1100">
              <a:effectLst/>
              <a:latin typeface="Calibri" panose="020F0502020204030204" pitchFamily="34" charset="0"/>
              <a:ea typeface="Calibri" panose="020F0502020204030204" pitchFamily="34" charset="0"/>
              <a:cs typeface="Times New Roman" panose="02020603050405020304" pitchFamily="18" charset="0"/>
            </a:rPr>
            <a:t>, company/organization </a:t>
          </a:r>
          <a:r>
            <a:rPr lang="en-US" sz="1100" b="1">
              <a:effectLst/>
              <a:latin typeface="Calibri" panose="020F0502020204030204" pitchFamily="34" charset="0"/>
              <a:ea typeface="Calibri" panose="020F0502020204030204" pitchFamily="34" charset="0"/>
              <a:cs typeface="Times New Roman" panose="02020603050405020304" pitchFamily="18" charset="0"/>
            </a:rPr>
            <a:t>XY</a:t>
          </a:r>
          <a:r>
            <a:rPr lang="en-US" sz="1100">
              <a:effectLst/>
              <a:latin typeface="Calibri" panose="020F0502020204030204" pitchFamily="34" charset="0"/>
              <a:ea typeface="Calibri" panose="020F0502020204030204" pitchFamily="34" charset="0"/>
              <a:cs typeface="Times New Roman" panose="02020603050405020304" pitchFamily="18" charset="0"/>
            </a:rPr>
            <a:t>”</a:t>
          </a:r>
        </a:p>
        <a:p>
          <a:pPr marL="742950" marR="0" lvl="1" indent="-285750" defTabSz="914400" eaLnBrk="1" fontAlgn="auto" latinLnBrk="0" hangingPunct="1">
            <a:lnSpc>
              <a:spcPct val="107000"/>
            </a:lnSpc>
            <a:spcBef>
              <a:spcPts val="0"/>
            </a:spcBef>
            <a:spcAft>
              <a:spcPts val="800"/>
            </a:spcAft>
            <a:buClrTx/>
            <a:buSzTx/>
            <a:buFont typeface="+mj-lt"/>
            <a:buAutoNum type="romanLcPeriod"/>
            <a:tabLst>
              <a:tab pos="914400" algn="l"/>
            </a:tabLst>
            <a:defRPr/>
          </a:pPr>
          <a:r>
            <a:rPr lang="en-US" sz="1100">
              <a:solidFill>
                <a:schemeClr val="dk1"/>
              </a:solidFill>
              <a:effectLst/>
              <a:latin typeface="+mn-lt"/>
              <a:ea typeface="+mn-ea"/>
              <a:cs typeface="+mn-cs"/>
            </a:rPr>
            <a:t>For expert estimates: “Expert estimate from, Mr./Mrs. </a:t>
          </a:r>
          <a:r>
            <a:rPr lang="en-US" sz="1100" b="1">
              <a:solidFill>
                <a:schemeClr val="dk1"/>
              </a:solidFill>
              <a:effectLst/>
              <a:latin typeface="+mn-lt"/>
              <a:ea typeface="+mn-ea"/>
              <a:cs typeface="+mn-cs"/>
            </a:rPr>
            <a:t>Z</a:t>
          </a:r>
          <a:r>
            <a:rPr lang="en-US" sz="1100">
              <a:solidFill>
                <a:schemeClr val="dk1"/>
              </a:solidFill>
              <a:effectLst/>
              <a:latin typeface="+mn-lt"/>
              <a:ea typeface="+mn-ea"/>
              <a:cs typeface="+mn-cs"/>
            </a:rPr>
            <a:t>, company/organization </a:t>
          </a:r>
          <a:r>
            <a:rPr lang="en-US" sz="1100" b="1">
              <a:solidFill>
                <a:schemeClr val="dk1"/>
              </a:solidFill>
              <a:effectLst/>
              <a:latin typeface="+mn-lt"/>
              <a:ea typeface="+mn-ea"/>
              <a:cs typeface="+mn-cs"/>
            </a:rPr>
            <a:t>XY</a:t>
          </a:r>
          <a:r>
            <a:rPr lang="en-US" sz="1100">
              <a:solidFill>
                <a:schemeClr val="dk1"/>
              </a:solidFill>
              <a:effectLst/>
              <a:latin typeface="+mn-lt"/>
              <a:ea typeface="+mn-ea"/>
              <a:cs typeface="+mn-cs"/>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Citations of large reference works should include chapter number(s), table number(s), and page number(s).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When sending back the completed excel file(s), please include a digital copy of all the references used. When naming the digital copies, make sure to add the reference number or identifier assigned to that particular reference at the beginning. For example: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i="1">
              <a:effectLst/>
              <a:latin typeface="Calibri" panose="020F0502020204030204" pitchFamily="34" charset="0"/>
              <a:ea typeface="Calibri" panose="020F0502020204030204" pitchFamily="34" charset="0"/>
              <a:cs typeface="Times New Roman" panose="02020603050405020304" pitchFamily="18" charset="0"/>
            </a:rPr>
            <a:t>“</a:t>
          </a:r>
          <a:r>
            <a:rPr lang="en-US" sz="1100" b="1" i="1">
              <a:solidFill>
                <a:srgbClr val="C00000"/>
              </a:solidFill>
              <a:effectLst/>
              <a:latin typeface="Calibri" panose="020F0502020204030204" pitchFamily="34" charset="0"/>
              <a:ea typeface="Calibri" panose="020F0502020204030204" pitchFamily="34" charset="0"/>
              <a:cs typeface="Times New Roman" panose="02020603050405020304" pitchFamily="18" charset="0"/>
            </a:rPr>
            <a:t>1_</a:t>
          </a:r>
          <a:r>
            <a:rPr lang="en-US" sz="1100" i="1">
              <a:effectLst/>
              <a:latin typeface="Calibri" panose="020F0502020204030204" pitchFamily="34" charset="0"/>
              <a:ea typeface="Calibri" panose="020F0502020204030204" pitchFamily="34" charset="0"/>
              <a:cs typeface="Times New Roman" panose="02020603050405020304" pitchFamily="18" charset="0"/>
            </a:rPr>
            <a:t>Kampker A (2016) Evaluation of a remanufacturing for Lithium-ion batteries from electric cars”</a:t>
          </a:r>
          <a:r>
            <a:rPr lang="en-US" sz="1100">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endParaRPr lang="en-US" sz="1100"/>
        </a:p>
      </xdr:txBody>
    </xdr:sp>
    <xdr:clientData/>
  </xdr:twoCellAnchor>
  <xdr:twoCellAnchor>
    <xdr:from>
      <xdr:col>2</xdr:col>
      <xdr:colOff>58419</xdr:colOff>
      <xdr:row>4</xdr:row>
      <xdr:rowOff>93983</xdr:rowOff>
    </xdr:from>
    <xdr:to>
      <xdr:col>14</xdr:col>
      <xdr:colOff>362639</xdr:colOff>
      <xdr:row>37</xdr:row>
      <xdr:rowOff>76200</xdr:rowOff>
    </xdr:to>
    <xdr:grpSp>
      <xdr:nvGrpSpPr>
        <xdr:cNvPr id="8" name="Group 21">
          <a:extLst>
            <a:ext uri="{FF2B5EF4-FFF2-40B4-BE49-F238E27FC236}">
              <a16:creationId xmlns:a16="http://schemas.microsoft.com/office/drawing/2014/main" id="{5467A6B9-282B-439C-8637-93C397592E98}"/>
            </a:ext>
          </a:extLst>
        </xdr:cNvPr>
        <xdr:cNvGrpSpPr/>
      </xdr:nvGrpSpPr>
      <xdr:grpSpPr>
        <a:xfrm>
          <a:off x="881379" y="970283"/>
          <a:ext cx="10636940" cy="6017257"/>
          <a:chOff x="873759" y="977903"/>
          <a:chExt cx="10621700" cy="5665958"/>
        </a:xfrm>
      </xdr:grpSpPr>
      <xdr:sp macro="" textlink="">
        <xdr:nvSpPr>
          <xdr:cNvPr id="9" name="TextBox 2">
            <a:extLst>
              <a:ext uri="{FF2B5EF4-FFF2-40B4-BE49-F238E27FC236}">
                <a16:creationId xmlns:a16="http://schemas.microsoft.com/office/drawing/2014/main" id="{33A62546-B526-48B2-98BE-67D559943E71}"/>
              </a:ext>
            </a:extLst>
          </xdr:cNvPr>
          <xdr:cNvSpPr txBox="1"/>
        </xdr:nvSpPr>
        <xdr:spPr>
          <a:xfrm>
            <a:off x="873759" y="977903"/>
            <a:ext cx="10621700" cy="566595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fill and complete the template as much as possible.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When completing, please follow the color code (provided below).</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In the </a:t>
            </a:r>
            <a:r>
              <a:rPr lang="en-US" sz="1100" i="1">
                <a:effectLst/>
                <a:latin typeface="Calibri" panose="020F0502020204030204" pitchFamily="34" charset="0"/>
                <a:ea typeface="Calibri" panose="020F0502020204030204" pitchFamily="34" charset="0"/>
                <a:cs typeface="Times New Roman" panose="02020603050405020304" pitchFamily="18" charset="0"/>
              </a:rPr>
              <a:t>“Value”</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i="1">
                <a:solidFill>
                  <a:schemeClr val="dk1"/>
                </a:solidFill>
                <a:effectLst/>
                <a:latin typeface="+mn-lt"/>
                <a:ea typeface="+mn-ea"/>
                <a:cs typeface="+mn-cs"/>
              </a:rPr>
              <a:t>“Quantity</a:t>
            </a:r>
            <a:r>
              <a:rPr lang="en-US" sz="1100">
                <a:solidFill>
                  <a:schemeClr val="dk1"/>
                </a:solidFill>
                <a:effectLst/>
                <a:latin typeface="+mn-lt"/>
                <a:ea typeface="+mn-ea"/>
                <a:cs typeface="+mn-cs"/>
              </a:rPr>
              <a:t>” or </a:t>
            </a:r>
            <a:r>
              <a:rPr lang="en-US" sz="1100" i="1">
                <a:solidFill>
                  <a:schemeClr val="dk1"/>
                </a:solidFill>
                <a:effectLst/>
                <a:latin typeface="+mn-lt"/>
                <a:ea typeface="+mn-ea"/>
                <a:cs typeface="+mn-cs"/>
              </a:rPr>
              <a:t>“Characteristic</a:t>
            </a:r>
            <a:r>
              <a:rPr lang="en-US" sz="1100">
                <a:solidFill>
                  <a:schemeClr val="dk1"/>
                </a:solidFill>
                <a:effectLst/>
                <a:latin typeface="+mn-lt"/>
                <a:ea typeface="+mn-ea"/>
                <a:cs typeface="+mn-cs"/>
              </a:rPr>
              <a:t>” </a:t>
            </a:r>
            <a:r>
              <a:rPr lang="en-US" sz="1100">
                <a:effectLst/>
                <a:latin typeface="Calibri" panose="020F0502020204030204" pitchFamily="34" charset="0"/>
                <a:ea typeface="Calibri" panose="020F0502020204030204" pitchFamily="34" charset="0"/>
                <a:cs typeface="Times New Roman" panose="02020603050405020304" pitchFamily="18" charset="0"/>
              </a:rPr>
              <a:t>cells (column G in </a:t>
            </a:r>
            <a:r>
              <a:rPr lang="en-US" sz="1100" i="1">
                <a:effectLst/>
                <a:latin typeface="Calibri" panose="020F0502020204030204" pitchFamily="34" charset="0"/>
                <a:ea typeface="Calibri" panose="020F0502020204030204" pitchFamily="34" charset="0"/>
                <a:cs typeface="Times New Roman" panose="02020603050405020304" pitchFamily="18" charset="0"/>
              </a:rPr>
              <a:t>"Use</a:t>
            </a:r>
            <a:r>
              <a:rPr lang="en-US" sz="1100" i="1"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and </a:t>
            </a:r>
            <a:r>
              <a:rPr lang="en-US" sz="1100" i="1" baseline="0">
                <a:effectLst/>
                <a:latin typeface="Calibri" panose="020F0502020204030204" pitchFamily="34" charset="0"/>
                <a:ea typeface="Calibri" panose="020F0502020204030204" pitchFamily="34" charset="0"/>
                <a:cs typeface="Times New Roman" panose="02020603050405020304" pitchFamily="18" charset="0"/>
              </a:rPr>
              <a:t>"Manufacturing</a:t>
            </a:r>
            <a:r>
              <a:rPr lang="en-US" sz="1100" i="0" baseline="0">
                <a:effectLst/>
                <a:latin typeface="Calibri" panose="020F0502020204030204" pitchFamily="34" charset="0"/>
                <a:ea typeface="Calibri" panose="020F0502020204030204" pitchFamily="34" charset="0"/>
                <a:cs typeface="Times New Roman" panose="02020603050405020304" pitchFamily="18" charset="0"/>
              </a:rPr>
              <a:t>" worksheets)</a:t>
            </a:r>
            <a:r>
              <a:rPr lang="en-US" sz="1100" i="0">
                <a:effectLst/>
                <a:latin typeface="Calibri" panose="020F0502020204030204" pitchFamily="34" charset="0"/>
                <a:ea typeface="Calibri" panose="020F0502020204030204" pitchFamily="34"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when applicable, please provide mean values. If the mean value is unknown, please provide value ranges. If value or quantity is zero or not applicable, please write: "</a:t>
            </a:r>
            <a:r>
              <a:rPr lang="en-US" sz="1100" b="1">
                <a:effectLst/>
                <a:latin typeface="Calibri" panose="020F0502020204030204" pitchFamily="34" charset="0"/>
                <a:ea typeface="Calibri" panose="020F0502020204030204" pitchFamily="34" charset="0"/>
                <a:cs typeface="Times New Roman" panose="02020603050405020304" pitchFamily="18" charset="0"/>
              </a:rPr>
              <a:t>0</a:t>
            </a:r>
            <a:r>
              <a:rPr lang="en-US" sz="1100">
                <a:effectLst/>
                <a:latin typeface="Calibri" panose="020F0502020204030204" pitchFamily="34" charset="0"/>
                <a:ea typeface="Calibri" panose="020F0502020204030204" pitchFamily="34" charset="0"/>
                <a:cs typeface="Times New Roman" panose="02020603050405020304" pitchFamily="18" charset="0"/>
              </a:rPr>
              <a:t>" (zero), if information is not</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available please write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n.a.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lvl="0" indent="-342900" algn="just">
              <a:lnSpc>
                <a:spcPct val="107000"/>
              </a:lnSpc>
              <a:spcAft>
                <a:spcPts val="0"/>
              </a:spcAft>
              <a:buFont typeface="Symbol" panose="05050102010706020507" pitchFamily="18" charset="2"/>
              <a:buChar char=""/>
            </a:pPr>
            <a:r>
              <a:rPr lang="en-US" sz="1100" i="0">
                <a:solidFill>
                  <a:schemeClr val="dk1"/>
                </a:solidFill>
                <a:effectLst/>
                <a:latin typeface="+mn-lt"/>
                <a:ea typeface="+mn-ea"/>
                <a:cs typeface="+mn-cs"/>
              </a:rPr>
              <a:t>Values </a:t>
            </a:r>
            <a:r>
              <a:rPr lang="en-US" sz="1100">
                <a:solidFill>
                  <a:schemeClr val="dk1"/>
                </a:solidFill>
                <a:effectLst/>
                <a:latin typeface="+mn-lt"/>
                <a:ea typeface="+mn-ea"/>
                <a:cs typeface="+mn-cs"/>
              </a:rPr>
              <a:t>and </a:t>
            </a:r>
            <a:r>
              <a:rPr lang="en-US" sz="1100" i="0">
                <a:solidFill>
                  <a:schemeClr val="dk1"/>
                </a:solidFill>
                <a:effectLst/>
                <a:latin typeface="+mn-lt"/>
                <a:ea typeface="+mn-ea"/>
                <a:cs typeface="+mn-cs"/>
              </a:rPr>
              <a:t>quantities</a:t>
            </a:r>
            <a:r>
              <a:rPr lang="en-US" sz="1100">
                <a:effectLst/>
                <a:latin typeface="Calibri" panose="020F0502020204030204" pitchFamily="34" charset="0"/>
                <a:ea typeface="Calibri" panose="020F0502020204030204" pitchFamily="34" charset="0"/>
                <a:cs typeface="Times New Roman" panose="02020603050405020304" pitchFamily="18" charset="0"/>
              </a:rPr>
              <a:t> can be expressed using formulas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there is a correlation between the requested parameters. If and where formulas are used, please include a description and brief explanation of the formula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“Comments” column</a:t>
            </a:r>
            <a:r>
              <a:rPr lang="en-US" sz="1100">
                <a:effectLst/>
                <a:latin typeface="Calibri" panose="020F0502020204030204" pitchFamily="34" charset="0"/>
                <a:ea typeface="Calibri" panose="020F0502020204030204" pitchFamily="34" charset="0"/>
                <a:cs typeface="Times New Roman" panose="02020603050405020304" pitchFamily="18" charset="0"/>
              </a:rPr>
              <a:t>.</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For any value/quantity that you provide, please indicate its units. If the value is dimensionless note a hyphen (-).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In some cases, the units have been indicated. Please provide the values in the given units, unless the units are given as examples,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e.g., </a:t>
            </a:r>
            <a:r>
              <a:rPr lang="en-US" sz="1100">
                <a:effectLst/>
                <a:latin typeface="Calibri" panose="020F0502020204030204" pitchFamily="34" charset="0"/>
                <a:ea typeface="Calibri" panose="020F0502020204030204" pitchFamily="34" charset="0"/>
                <a:cs typeface="Times New Roman" panose="02020603050405020304" pitchFamily="18" charset="0"/>
              </a:rPr>
              <a:t>provided  in a </a:t>
            </a:r>
            <a:r>
              <a:rPr lang="en-US" sz="1100" i="1">
                <a:effectLst/>
                <a:latin typeface="Calibri" panose="020F0502020204030204" pitchFamily="34" charset="0"/>
                <a:ea typeface="Calibri" panose="020F0502020204030204" pitchFamily="34" charset="0"/>
                <a:cs typeface="Times New Roman" panose="02020603050405020304" pitchFamily="18" charset="0"/>
              </a:rPr>
              <a:t>"blue-colored"</a:t>
            </a:r>
            <a:r>
              <a:rPr lang="en-US" sz="1100">
                <a:effectLst/>
                <a:latin typeface="Calibri" panose="020F0502020204030204" pitchFamily="34" charset="0"/>
                <a:ea typeface="Calibri" panose="020F0502020204030204" pitchFamily="34" charset="0"/>
                <a:cs typeface="Times New Roman" panose="02020603050405020304" pitchFamily="18" charset="0"/>
              </a:rPr>
              <a:t> cell (see color code at the bottom of this sheet) or noted in italic red letters such as: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piece or kg</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Only use SI units (kg, m…).</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It is important to have an estimation of the uncertainty </a:t>
            </a:r>
            <a:r>
              <a:rPr lang="en-US" sz="1100">
                <a:solidFill>
                  <a:schemeClr val="dk1"/>
                </a:solidFill>
                <a:effectLst/>
                <a:latin typeface="+mn-lt"/>
                <a:ea typeface="+mn-ea"/>
                <a:cs typeface="+mn-cs"/>
              </a:rPr>
              <a:t>of the data provided on each row. F</a:t>
            </a:r>
            <a:r>
              <a:rPr lang="en-US" sz="1100">
                <a:effectLst/>
                <a:latin typeface="Calibri" panose="020F0502020204030204" pitchFamily="34" charset="0"/>
                <a:ea typeface="Calibri" panose="020F0502020204030204" pitchFamily="34" charset="0"/>
                <a:cs typeface="Times New Roman" panose="02020603050405020304" pitchFamily="18" charset="0"/>
              </a:rPr>
              <a:t>or this reason different alternatives to indicate it are provided. </a:t>
            </a:r>
            <a:r>
              <a:rPr lang="en-US" sz="1100">
                <a:solidFill>
                  <a:schemeClr val="dk1"/>
                </a:solidFill>
                <a:effectLst/>
                <a:latin typeface="+mn-lt"/>
                <a:ea typeface="+mn-ea"/>
                <a:cs typeface="+mn-cs"/>
              </a:rPr>
              <a:t>In hierarchical order (i.e,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from most to least preferred) these are: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 name="TextBox 4">
            <a:extLst>
              <a:ext uri="{FF2B5EF4-FFF2-40B4-BE49-F238E27FC236}">
                <a16:creationId xmlns:a16="http://schemas.microsoft.com/office/drawing/2014/main" id="{33C77D6F-5B7B-468D-BE65-E2C20590B014}"/>
              </a:ext>
            </a:extLst>
          </xdr:cNvPr>
          <xdr:cNvSpPr txBox="1"/>
        </xdr:nvSpPr>
        <xdr:spPr>
          <a:xfrm>
            <a:off x="873759" y="5869549"/>
            <a:ext cx="10621700" cy="477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Please use the </a:t>
            </a:r>
            <a:r>
              <a:rPr lang="en-US" sz="1100" i="1">
                <a:effectLst/>
                <a:latin typeface="Calibri" panose="020F0502020204030204" pitchFamily="34" charset="0"/>
                <a:ea typeface="Calibri" panose="020F0502020204030204" pitchFamily="34" charset="0"/>
                <a:cs typeface="Times New Roman" panose="02020603050405020304" pitchFamily="18" charset="0"/>
              </a:rPr>
              <a:t>“Comments” </a:t>
            </a:r>
            <a:r>
              <a:rPr lang="en-US" sz="1100">
                <a:effectLst/>
                <a:latin typeface="Calibri" panose="020F0502020204030204" pitchFamily="34" charset="0"/>
                <a:ea typeface="Calibri" panose="020F0502020204030204" pitchFamily="34" charset="0"/>
                <a:cs typeface="Times New Roman" panose="02020603050405020304" pitchFamily="18" charset="0"/>
              </a:rPr>
              <a:t>column to document or provide any additional information or clarification regarding the data requested and given on each row.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In the </a:t>
            </a:r>
            <a:r>
              <a:rPr lang="en-US" sz="1100" i="1">
                <a:effectLst/>
                <a:latin typeface="Calibri" panose="020F0502020204030204" pitchFamily="34" charset="0"/>
                <a:ea typeface="Calibri" panose="020F0502020204030204" pitchFamily="34" charset="0"/>
                <a:cs typeface="Times New Roman" panose="02020603050405020304" pitchFamily="18" charset="0"/>
              </a:rPr>
              <a:t>“References”</a:t>
            </a:r>
            <a:r>
              <a:rPr lang="en-US" sz="1100">
                <a:effectLst/>
                <a:latin typeface="Calibri" panose="020F0502020204030204" pitchFamily="34" charset="0"/>
                <a:ea typeface="Calibri" panose="020F0502020204030204" pitchFamily="34" charset="0"/>
                <a:cs typeface="Times New Roman" panose="02020603050405020304" pitchFamily="18" charset="0"/>
              </a:rPr>
              <a:t> column, please provide the reference number assigned to the source (further explanation below in the section: </a:t>
            </a:r>
            <a:r>
              <a:rPr lang="en-US" sz="1100" i="1">
                <a:effectLst/>
                <a:latin typeface="Calibri" panose="020F0502020204030204" pitchFamily="34" charset="0"/>
                <a:ea typeface="Calibri" panose="020F0502020204030204" pitchFamily="34" charset="0"/>
                <a:cs typeface="Times New Roman" panose="02020603050405020304" pitchFamily="18" charset="0"/>
              </a:rPr>
              <a:t>“Instructions by sheet”, </a:t>
            </a:r>
            <a:r>
              <a:rPr lang="en-US" sz="1100" i="1">
                <a:effectLst/>
                <a:latin typeface="Calibri" panose="020F0502020204030204" pitchFamily="34" charset="0"/>
                <a:ea typeface="Calibri" panose="020F0502020204030204" pitchFamily="34" charset="0"/>
                <a:cs typeface="Times New Roman" panose="02020603050405020304" pitchFamily="18" charset="0"/>
                <a:sym typeface="Wingdings" panose="05000000000000000000" pitchFamily="2" charset="2"/>
              </a:rPr>
              <a:t></a:t>
            </a:r>
            <a:r>
              <a:rPr lang="en-US" sz="1100" i="1">
                <a:effectLst/>
                <a:latin typeface="Calibri" panose="020F0502020204030204" pitchFamily="34" charset="0"/>
                <a:ea typeface="Calibri" panose="020F0502020204030204" pitchFamily="34" charset="0"/>
                <a:cs typeface="Times New Roman" panose="02020603050405020304" pitchFamily="18" charset="0"/>
              </a:rPr>
              <a:t>  “References”</a:t>
            </a:r>
            <a:r>
              <a:rPr lang="en-US" sz="1100">
                <a:effectLst/>
                <a:latin typeface="Calibri" panose="020F0502020204030204" pitchFamily="34" charset="0"/>
                <a:ea typeface="Calibri" panose="020F0502020204030204" pitchFamily="34" charset="0"/>
                <a:cs typeface="Times New Roman" panose="02020603050405020304" pitchFamily="18" charset="0"/>
              </a:rPr>
              <a:t>.</a:t>
            </a:r>
          </a:p>
        </xdr:txBody>
      </xdr:sp>
      <xdr:grpSp>
        <xdr:nvGrpSpPr>
          <xdr:cNvPr id="11" name="Group 19">
            <a:extLst>
              <a:ext uri="{FF2B5EF4-FFF2-40B4-BE49-F238E27FC236}">
                <a16:creationId xmlns:a16="http://schemas.microsoft.com/office/drawing/2014/main" id="{D1D08C22-8A83-4D0F-AF63-6AC731F9D92F}"/>
              </a:ext>
            </a:extLst>
          </xdr:cNvPr>
          <xdr:cNvGrpSpPr/>
        </xdr:nvGrpSpPr>
        <xdr:grpSpPr>
          <a:xfrm>
            <a:off x="1171548" y="3254335"/>
            <a:ext cx="8267700" cy="2356191"/>
            <a:chOff x="1125828" y="3376255"/>
            <a:chExt cx="8267700" cy="2356191"/>
          </a:xfrm>
        </xdr:grpSpPr>
        <xdr:sp macro="" textlink="">
          <xdr:nvSpPr>
            <xdr:cNvPr id="12" name="TextBox 17">
              <a:extLst>
                <a:ext uri="{FF2B5EF4-FFF2-40B4-BE49-F238E27FC236}">
                  <a16:creationId xmlns:a16="http://schemas.microsoft.com/office/drawing/2014/main" id="{A8F97100-0D44-4134-8BC1-74949D86ED15}"/>
                </a:ext>
              </a:extLst>
            </xdr:cNvPr>
            <xdr:cNvSpPr txBox="1"/>
          </xdr:nvSpPr>
          <xdr:spPr>
            <a:xfrm>
              <a:off x="1468728" y="3376255"/>
              <a:ext cx="7924800" cy="23561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i="1">
                  <a:effectLst/>
                  <a:latin typeface="Calibri" panose="020F0502020204030204" pitchFamily="34" charset="0"/>
                  <a:ea typeface="Calibri" panose="020F0502020204030204" pitchFamily="34" charset="0"/>
                  <a:cs typeface="Times New Roman" panose="02020603050405020304" pitchFamily="18" charset="0"/>
                </a:rPr>
                <a:t>Uncertainty</a:t>
              </a:r>
              <a:r>
                <a:rPr lang="en-US" sz="1100">
                  <a:effectLst/>
                  <a:latin typeface="Calibri" panose="020F0502020204030204" pitchFamily="34" charset="0"/>
                  <a:ea typeface="Calibri" panose="020F0502020204030204" pitchFamily="34" charset="0"/>
                  <a:cs typeface="Times New Roman" panose="02020603050405020304" pitchFamily="18" charset="0"/>
                </a:rPr>
                <a:t>” and </a:t>
              </a:r>
              <a:r>
                <a:rPr lang="en-US" sz="1100" i="1">
                  <a:effectLst/>
                  <a:latin typeface="Calibri" panose="020F0502020204030204" pitchFamily="34" charset="0"/>
                  <a:ea typeface="Calibri" panose="020F0502020204030204" pitchFamily="34" charset="0"/>
                  <a:cs typeface="Times New Roman" panose="02020603050405020304" pitchFamily="18" charset="0"/>
                </a:rPr>
                <a:t>“Distribution”</a:t>
              </a:r>
              <a:r>
                <a:rPr lang="en-US" sz="1100">
                  <a:effectLst/>
                  <a:latin typeface="Calibri" panose="020F0502020204030204" pitchFamily="34" charset="0"/>
                  <a:ea typeface="Calibri" panose="020F0502020204030204" pitchFamily="34" charset="0"/>
                  <a:cs typeface="Times New Roman" panose="02020603050405020304" pitchFamily="18" charset="0"/>
                </a:rPr>
                <a:t> columns (column I and J respectively), please indicate either:</a:t>
              </a:r>
            </a:p>
            <a:p>
              <a:pPr marL="342900" lvl="0" indent="-342900">
                <a:lnSpc>
                  <a:spcPct val="107000"/>
                </a:lnSpc>
                <a:spcAft>
                  <a:spcPts val="80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defTabSz="914400" eaLnBrk="1" fontAlgn="auto" latinLnBrk="0" hangingPunct="1">
                <a:lnSpc>
                  <a:spcPct val="107000"/>
                </a:lnSpc>
                <a:spcBef>
                  <a:spcPts val="0"/>
                </a:spcBef>
                <a:spcAft>
                  <a:spcPts val="800"/>
                </a:spcAft>
                <a:buClrTx/>
                <a:buSzTx/>
                <a:buFont typeface="+mj-lt"/>
                <a:buAutoNum type="arabicPeriod"/>
                <a:tabLst/>
                <a:defRPr/>
              </a:pPr>
              <a:r>
                <a:rPr lang="en-US" sz="1100">
                  <a:solidFill>
                    <a:schemeClr val="dk1"/>
                  </a:solidFill>
                  <a:effectLst/>
                  <a:latin typeface="+mn-lt"/>
                  <a:ea typeface="+mn-ea"/>
                  <a:cs typeface="+mn-cs"/>
                </a:rPr>
                <a:t>Pedigree matrix: drop-down list for 5 categories and 5 scores to select from. Please provide scores for all categories. Column K-O in </a:t>
              </a:r>
              <a:r>
                <a:rPr lang="en-US" sz="1100" i="1">
                  <a:solidFill>
                    <a:schemeClr val="dk1"/>
                  </a:solidFill>
                  <a:effectLst/>
                  <a:latin typeface="+mn-lt"/>
                  <a:ea typeface="+mn-ea"/>
                  <a:cs typeface="+mn-cs"/>
                </a:rPr>
                <a:t>“Use” </a:t>
              </a:r>
              <a:r>
                <a:rPr lang="en-US" sz="1100">
                  <a:solidFill>
                    <a:schemeClr val="dk1"/>
                  </a:solidFill>
                  <a:effectLst/>
                  <a:latin typeface="+mn-lt"/>
                  <a:ea typeface="+mn-ea"/>
                  <a:cs typeface="+mn-cs"/>
                </a:rPr>
                <a:t>sheet and P-T in </a:t>
              </a:r>
              <a:r>
                <a:rPr lang="en-US" sz="1100" i="1">
                  <a:solidFill>
                    <a:schemeClr val="dk1"/>
                  </a:solidFill>
                  <a:effectLst/>
                  <a:latin typeface="+mn-lt"/>
                  <a:ea typeface="+mn-ea"/>
                  <a:cs typeface="+mn-cs"/>
                </a:rPr>
                <a:t>“Manufacturing” </a:t>
              </a:r>
              <a:r>
                <a:rPr lang="en-US" sz="1100">
                  <a:solidFill>
                    <a:schemeClr val="dk1"/>
                  </a:solidFill>
                  <a:effectLst/>
                  <a:latin typeface="+mn-lt"/>
                  <a:ea typeface="+mn-ea"/>
                  <a:cs typeface="+mn-cs"/>
                </a:rPr>
                <a:t>sheet.</a:t>
              </a:r>
              <a:endParaRPr lang="da-DK" sz="1100">
                <a:solidFill>
                  <a:schemeClr val="dk1"/>
                </a:solidFill>
                <a:effectLst/>
                <a:latin typeface="+mn-lt"/>
                <a:ea typeface="+mn-ea"/>
                <a:cs typeface="+mn-cs"/>
              </a:endParaRPr>
            </a:p>
            <a:p>
              <a:pPr marL="342900" marR="0" lvl="0" indent="-342900" defTabSz="914400" eaLnBrk="1" fontAlgn="auto" latinLnBrk="0" hangingPunct="1">
                <a:lnSpc>
                  <a:spcPct val="107000"/>
                </a:lnSpc>
                <a:spcBef>
                  <a:spcPts val="0"/>
                </a:spcBef>
                <a:spcAft>
                  <a:spcPts val="800"/>
                </a:spcAft>
                <a:buClrTx/>
                <a:buSzTx/>
                <a:buFont typeface="+mj-lt"/>
                <a:buAutoNum type="arabicPeriod"/>
                <a:tabLst/>
                <a:defRPr/>
              </a:pPr>
              <a:r>
                <a:rPr lang="en-US" sz="1100">
                  <a:solidFill>
                    <a:schemeClr val="dk1"/>
                  </a:solidFill>
                  <a:effectLst/>
                  <a:latin typeface="+mn-lt"/>
                  <a:ea typeface="+mn-ea"/>
                  <a:cs typeface="+mn-cs"/>
                </a:rPr>
                <a:t>Expert estimate data quality assessment: drop-down list for 1 category and 4 scores to select from. Column P in </a:t>
              </a:r>
              <a:r>
                <a:rPr lang="en-US" sz="1100" i="1">
                  <a:solidFill>
                    <a:schemeClr val="dk1"/>
                  </a:solidFill>
                  <a:effectLst/>
                  <a:latin typeface="+mn-lt"/>
                  <a:ea typeface="+mn-ea"/>
                  <a:cs typeface="+mn-cs"/>
                </a:rPr>
                <a:t>“Use” </a:t>
              </a:r>
              <a:r>
                <a:rPr lang="en-US" sz="1100">
                  <a:solidFill>
                    <a:schemeClr val="dk1"/>
                  </a:solidFill>
                  <a:effectLst/>
                  <a:latin typeface="+mn-lt"/>
                  <a:ea typeface="+mn-ea"/>
                  <a:cs typeface="+mn-cs"/>
                </a:rPr>
                <a:t>sheet and U in </a:t>
              </a:r>
              <a:r>
                <a:rPr lang="en-US" sz="1100" i="1">
                  <a:solidFill>
                    <a:schemeClr val="dk1"/>
                  </a:solidFill>
                  <a:effectLst/>
                  <a:latin typeface="+mn-lt"/>
                  <a:ea typeface="+mn-ea"/>
                  <a:cs typeface="+mn-cs"/>
                </a:rPr>
                <a:t>“Manufacturing” </a:t>
              </a:r>
              <a:r>
                <a:rPr lang="en-US" sz="1100">
                  <a:solidFill>
                    <a:schemeClr val="dk1"/>
                  </a:solidFill>
                  <a:effectLst/>
                  <a:latin typeface="+mn-lt"/>
                  <a:ea typeface="+mn-ea"/>
                  <a:cs typeface="+mn-cs"/>
                </a:rPr>
                <a:t>sheet.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endParaRPr lang="da-DK" sz="1100"/>
            </a:p>
          </xdr:txBody>
        </xdr:sp>
        <xdr:sp macro="" textlink="">
          <xdr:nvSpPr>
            <xdr:cNvPr id="13" name="TextBox 1">
              <a:extLst>
                <a:ext uri="{FF2B5EF4-FFF2-40B4-BE49-F238E27FC236}">
                  <a16:creationId xmlns:a16="http://schemas.microsoft.com/office/drawing/2014/main" id="{81DD690E-8B78-48F2-80E2-87060F746510}"/>
                </a:ext>
              </a:extLst>
            </xdr:cNvPr>
            <xdr:cNvSpPr txBox="1"/>
          </xdr:nvSpPr>
          <xdr:spPr>
            <a:xfrm>
              <a:off x="1125828" y="3705834"/>
              <a:ext cx="5737860" cy="1091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257300" lvl="2" indent="-342900">
                <a:lnSpc>
                  <a:spcPct val="107000"/>
                </a:lnSpc>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Confidence interval</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1257300" lvl="2" indent="-342900">
                <a:lnSpc>
                  <a:spcPct val="107000"/>
                </a:lnSpc>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Range (max &amp; min values)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b="1" i="1">
                  <a:effectLst/>
                  <a:latin typeface="Calibri" panose="020F0502020204030204" pitchFamily="34" charset="0"/>
                  <a:ea typeface="Calibri" panose="020F0502020204030204" pitchFamily="34" charset="0"/>
                  <a:cs typeface="Times New Roman" panose="02020603050405020304" pitchFamily="18" charset="0"/>
                </a:rPr>
                <a:t>AND/OR</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1257300" lvl="2" indent="-342900">
                <a:lnSpc>
                  <a:spcPct val="107000"/>
                </a:lnSpc>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Standard deviation (SD), mean, and distribution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Distribution” column)</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1371600">
                <a:lnSpc>
                  <a:spcPct val="107000"/>
                </a:lnSpc>
              </a:pP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200" b="1" i="1" baseline="-250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Please, also use the “Comments” column to provide any relevant/additional information</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endParaRPr lang="da-DK" sz="1100"/>
            </a:p>
          </xdr:txBody>
        </xdr:sp>
      </xdr:grpSp>
    </xdr:grpSp>
    <xdr:clientData/>
  </xdr:twoCellAnchor>
  <xdr:twoCellAnchor>
    <xdr:from>
      <xdr:col>2</xdr:col>
      <xdr:colOff>56348</xdr:colOff>
      <xdr:row>37</xdr:row>
      <xdr:rowOff>66675</xdr:rowOff>
    </xdr:from>
    <xdr:to>
      <xdr:col>14</xdr:col>
      <xdr:colOff>363415</xdr:colOff>
      <xdr:row>49</xdr:row>
      <xdr:rowOff>76200</xdr:rowOff>
    </xdr:to>
    <xdr:sp macro="" textlink="">
      <xdr:nvSpPr>
        <xdr:cNvPr id="14" name="TextBox 20">
          <a:extLst>
            <a:ext uri="{FF2B5EF4-FFF2-40B4-BE49-F238E27FC236}">
              <a16:creationId xmlns:a16="http://schemas.microsoft.com/office/drawing/2014/main" id="{C35E7548-DE1B-437B-BD6A-6A7735305FDA}"/>
            </a:ext>
          </a:extLst>
        </xdr:cNvPr>
        <xdr:cNvSpPr txBox="1"/>
      </xdr:nvSpPr>
      <xdr:spPr>
        <a:xfrm>
          <a:off x="885023" y="6915150"/>
          <a:ext cx="10594067" cy="21812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da-DK" sz="1400" b="1"/>
        </a:p>
        <a:p>
          <a:pPr algn="ctr"/>
          <a:r>
            <a:rPr lang="da-DK" sz="1400" b="1"/>
            <a:t>------ </a:t>
          </a:r>
          <a:r>
            <a:rPr lang="da-DK" sz="1400" b="1" u="sng"/>
            <a:t>Naming Convention of the file </a:t>
          </a:r>
          <a:r>
            <a:rPr lang="da-DK" sz="1400" b="1">
              <a:solidFill>
                <a:schemeClr val="dk1"/>
              </a:solidFill>
              <a:effectLst/>
              <a:latin typeface="+mn-lt"/>
              <a:ea typeface="+mn-ea"/>
              <a:cs typeface="+mn-cs"/>
            </a:rPr>
            <a:t>------ </a:t>
          </a:r>
          <a:endParaRPr lang="da-DK" sz="1400" b="1" u="sng"/>
        </a:p>
        <a:p>
          <a:pPr algn="ctr"/>
          <a:r>
            <a:rPr lang="da-DK" sz="1100" b="1" i="1" u="sng">
              <a:solidFill>
                <a:schemeClr val="accent6"/>
              </a:solidFill>
            </a:rPr>
            <a:t>(</a:t>
          </a:r>
          <a:r>
            <a:rPr lang="da-DK" sz="1100" b="0" i="1" u="sng">
              <a:solidFill>
                <a:schemeClr val="accent6"/>
              </a:solidFill>
            </a:rPr>
            <a:t>this</a:t>
          </a:r>
          <a:r>
            <a:rPr lang="da-DK" sz="1100" b="0" i="1" u="sng" baseline="0">
              <a:solidFill>
                <a:schemeClr val="accent6"/>
              </a:solidFill>
            </a:rPr>
            <a:t> section </a:t>
          </a:r>
          <a:r>
            <a:rPr lang="da-DK" sz="1100" b="0" i="1" u="sng">
              <a:solidFill>
                <a:schemeClr val="accent6"/>
              </a:solidFill>
            </a:rPr>
            <a:t>can be adjusted as needed by LCA practitioner</a:t>
          </a:r>
          <a:r>
            <a:rPr lang="da-DK" sz="1100" b="1" u="sng">
              <a:solidFill>
                <a:schemeClr val="accent6"/>
              </a:solidFill>
            </a:rPr>
            <a:t>)</a:t>
          </a:r>
          <a:r>
            <a:rPr lang="da-DK" sz="1100" b="1" u="sng" baseline="0">
              <a:solidFill>
                <a:schemeClr val="accent6"/>
              </a:solidFill>
            </a:rPr>
            <a:t> </a:t>
          </a:r>
        </a:p>
        <a:p>
          <a:pPr algn="ctr"/>
          <a:endParaRPr lang="da-DK" sz="1100" b="1">
            <a:solidFill>
              <a:sysClr val="windowText" lastClr="000000"/>
            </a:solidFill>
          </a:endParaRPr>
        </a:p>
        <a:p>
          <a:pPr marL="342900" marR="0" lvl="0" indent="-342900" algn="just" defTabSz="914400" eaLnBrk="1" fontAlgn="auto" latinLnBrk="0" hangingPunct="1">
            <a:lnSpc>
              <a:spcPct val="107000"/>
            </a:lnSpc>
            <a:spcBef>
              <a:spcPts val="0"/>
            </a:spcBef>
            <a:spcAft>
              <a:spcPts val="800"/>
            </a:spcAft>
            <a:buClrTx/>
            <a:buSzTx/>
            <a:buFont typeface="Symbol" panose="05050102010706020507" pitchFamily="18"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Multiple chemistries, battery-pack architectures, and time scenarios will be studied. When varying these parameters, please complete and provide a new template (excel file) for each case. You can create a copy of this excel file, complete it with the new information and rename it (using the naming convention provided below).</a:t>
          </a:r>
        </a:p>
        <a:p>
          <a:pPr marL="342900" marR="0" lvl="0" indent="-342900" algn="just" defTabSz="914400" eaLnBrk="1" fontAlgn="auto" latinLnBrk="0" hangingPunct="1">
            <a:lnSpc>
              <a:spcPct val="107000"/>
            </a:lnSpc>
            <a:spcBef>
              <a:spcPts val="0"/>
            </a:spcBef>
            <a:spcAft>
              <a:spcPts val="800"/>
            </a:spcAft>
            <a:buClrTx/>
            <a:buSzTx/>
            <a:buFont typeface="Symbol" panose="05050102010706020507" pitchFamily="18" charset="2"/>
            <a:buChar char=""/>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Please name the file using the following naming convention: </a:t>
          </a:r>
          <a:r>
            <a:rPr kumimoji="0" lang="en-US" sz="1100" b="0" i="1" u="none" strike="noStrike" kern="0" cap="none" spc="0" normalizeH="0" baseline="0" noProof="0">
              <a:ln>
                <a:noFill/>
              </a:ln>
              <a:solidFill>
                <a:srgbClr val="FF0000"/>
              </a:solidFill>
              <a:effectLst/>
              <a:uLnTx/>
              <a:uFillTx/>
              <a:latin typeface="Calibri" panose="020F0502020204030204" pitchFamily="34" charset="0"/>
              <a:ea typeface="Calibri" panose="020F0502020204030204" pitchFamily="34" charset="0"/>
              <a:cs typeface="Times New Roman" panose="02020603050405020304" pitchFamily="18" charset="0"/>
            </a:rPr>
            <a:t>yyyy</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_battery_</a:t>
          </a:r>
          <a:r>
            <a:rPr kumimoji="0" lang="en-US" sz="1100" b="0" i="1" u="none" strike="noStrike" kern="0" cap="none" spc="0" normalizeH="0" baseline="0" noProof="0">
              <a:ln>
                <a:noFill/>
              </a:ln>
              <a:solidFill>
                <a:srgbClr val="FF0000"/>
              </a:solidFill>
              <a:effectLst/>
              <a:uLnTx/>
              <a:uFillTx/>
              <a:latin typeface="Calibri" panose="020F0502020204030204" pitchFamily="34" charset="0"/>
              <a:ea typeface="Calibri" panose="020F0502020204030204" pitchFamily="34" charset="0"/>
              <a:cs typeface="Times New Roman" panose="02020603050405020304" pitchFamily="18" charset="0"/>
            </a:rPr>
            <a:t>chemistry</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.xslx</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da-DK" sz="1100"/>
        </a:p>
      </xdr:txBody>
    </xdr:sp>
    <xdr:clientData/>
  </xdr:twoCellAnchor>
  <xdr:twoCellAnchor>
    <xdr:from>
      <xdr:col>2</xdr:col>
      <xdr:colOff>297180</xdr:colOff>
      <xdr:row>174</xdr:row>
      <xdr:rowOff>124460</xdr:rowOff>
    </xdr:from>
    <xdr:to>
      <xdr:col>14</xdr:col>
      <xdr:colOff>386680</xdr:colOff>
      <xdr:row>176</xdr:row>
      <xdr:rowOff>17395</xdr:rowOff>
    </xdr:to>
    <xdr:sp macro="" textlink="">
      <xdr:nvSpPr>
        <xdr:cNvPr id="15" name="TextBox 14">
          <a:extLst>
            <a:ext uri="{FF2B5EF4-FFF2-40B4-BE49-F238E27FC236}">
              <a16:creationId xmlns:a16="http://schemas.microsoft.com/office/drawing/2014/main" id="{F9B17F7D-F125-4BE0-BFDB-DCB5EF63F420}"/>
            </a:ext>
          </a:extLst>
        </xdr:cNvPr>
        <xdr:cNvSpPr txBox="1"/>
      </xdr:nvSpPr>
      <xdr:spPr>
        <a:xfrm>
          <a:off x="1114425" y="31339790"/>
          <a:ext cx="10380310" cy="256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Use the text box(es) to provide any insight or information related to the end of life of the </a:t>
          </a:r>
          <a:r>
            <a:rPr lang="en-US" sz="1100" b="1" i="1">
              <a:solidFill>
                <a:srgbClr val="92D050"/>
              </a:solidFill>
              <a:effectLst/>
              <a:latin typeface="Calibri" panose="020F0502020204030204" pitchFamily="34" charset="0"/>
              <a:ea typeface="Calibri" panose="020F0502020204030204" pitchFamily="34" charset="0"/>
              <a:cs typeface="Times New Roman" panose="02020603050405020304" pitchFamily="18" charset="0"/>
            </a:rPr>
            <a:t>system</a:t>
          </a:r>
          <a:r>
            <a:rPr lang="en-US" sz="1100">
              <a:effectLst/>
              <a:latin typeface="Calibri" panose="020F0502020204030204" pitchFamily="34" charset="0"/>
              <a:ea typeface="Calibri" panose="020F0502020204030204" pitchFamily="34" charset="0"/>
              <a:cs typeface="Times New Roman" panose="02020603050405020304" pitchFamily="18" charset="0"/>
            </a:rPr>
            <a:t> (e.g., collection, routing, &amp; disposal)</a:t>
          </a:r>
          <a:endParaRPr lang="en-US" sz="1100"/>
        </a:p>
      </xdr:txBody>
    </xdr:sp>
    <xdr:clientData/>
  </xdr:twoCellAnchor>
  <xdr:twoCellAnchor>
    <xdr:from>
      <xdr:col>2</xdr:col>
      <xdr:colOff>309032</xdr:colOff>
      <xdr:row>77</xdr:row>
      <xdr:rowOff>91441</xdr:rowOff>
    </xdr:from>
    <xdr:to>
      <xdr:col>14</xdr:col>
      <xdr:colOff>457199</xdr:colOff>
      <xdr:row>80</xdr:row>
      <xdr:rowOff>53341</xdr:rowOff>
    </xdr:to>
    <xdr:sp macro="" textlink="">
      <xdr:nvSpPr>
        <xdr:cNvPr id="16" name="TextBox 15">
          <a:extLst>
            <a:ext uri="{FF2B5EF4-FFF2-40B4-BE49-F238E27FC236}">
              <a16:creationId xmlns:a16="http://schemas.microsoft.com/office/drawing/2014/main" id="{7FB1B0A2-6488-49CE-9254-C60C83E5420A}"/>
            </a:ext>
          </a:extLst>
        </xdr:cNvPr>
        <xdr:cNvSpPr txBox="1"/>
      </xdr:nvSpPr>
      <xdr:spPr>
        <a:xfrm>
          <a:off x="1130087" y="13754101"/>
          <a:ext cx="10433262"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Diagrams and figures related to the use phase can be incorporated next to the text box(es). </a:t>
          </a:r>
        </a:p>
        <a:p>
          <a:pPr marL="342900" lvl="0" indent="-342900" algn="just">
            <a:lnSpc>
              <a:spcPct val="107000"/>
            </a:lnSpc>
            <a:spcAft>
              <a:spcPts val="0"/>
            </a:spcAft>
            <a:buFont typeface="Symbol" panose="05050102010706020507" pitchFamily="18" charset="2"/>
            <a:buChar char=""/>
          </a:pPr>
          <a:r>
            <a:rPr lang="en-US" sz="1100">
              <a:effectLst/>
              <a:latin typeface="Calibri" panose="020F0502020204030204" pitchFamily="34" charset="0"/>
              <a:ea typeface="Calibri" panose="020F0502020204030204" pitchFamily="34" charset="0"/>
              <a:cs typeface="Times New Roman" panose="02020603050405020304" pitchFamily="18" charset="0"/>
            </a:rPr>
            <a:t>Use text box(es) to provide additional description of the use phase of the </a:t>
          </a:r>
          <a:r>
            <a:rPr lang="en-US" sz="1100" b="1" i="1">
              <a:solidFill>
                <a:schemeClr val="accent6"/>
              </a:solidFill>
              <a:effectLst/>
              <a:latin typeface="Calibri" panose="020F0502020204030204" pitchFamily="34" charset="0"/>
              <a:ea typeface="Calibri" panose="020F0502020204030204" pitchFamily="34" charset="0"/>
              <a:cs typeface="Times New Roman" panose="02020603050405020304" pitchFamily="18" charset="0"/>
            </a:rPr>
            <a:t>system</a:t>
          </a:r>
          <a:r>
            <a:rPr lang="en-US" sz="1100" b="0" i="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a:t>
          </a:r>
          <a:r>
            <a:rPr lang="en-US" sz="1100" b="0" i="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the</a:t>
          </a:r>
          <a:r>
            <a:rPr lang="en-US" sz="1100">
              <a:effectLst/>
              <a:latin typeface="Calibri" panose="020F0502020204030204" pitchFamily="34" charset="0"/>
              <a:ea typeface="Calibri" panose="020F0502020204030204" pitchFamily="34" charset="0"/>
              <a:cs typeface="Times New Roman" panose="02020603050405020304" pitchFamily="18" charset="0"/>
            </a:rPr>
            <a:t> diagrams, and figues to aid interpretation.   </a:t>
          </a:r>
          <a:endParaRPr lang="en-US" sz="1100"/>
        </a:p>
      </xdr:txBody>
    </xdr:sp>
    <xdr:clientData/>
  </xdr:twoCellAnchor>
  <xdr:twoCellAnchor>
    <xdr:from>
      <xdr:col>2</xdr:col>
      <xdr:colOff>244961</xdr:colOff>
      <xdr:row>122</xdr:row>
      <xdr:rowOff>27060</xdr:rowOff>
    </xdr:from>
    <xdr:to>
      <xdr:col>14</xdr:col>
      <xdr:colOff>382049</xdr:colOff>
      <xdr:row>156</xdr:row>
      <xdr:rowOff>104483</xdr:rowOff>
    </xdr:to>
    <xdr:sp macro="" textlink="">
      <xdr:nvSpPr>
        <xdr:cNvPr id="17" name="TextBox 16">
          <a:extLst>
            <a:ext uri="{FF2B5EF4-FFF2-40B4-BE49-F238E27FC236}">
              <a16:creationId xmlns:a16="http://schemas.microsoft.com/office/drawing/2014/main" id="{6DEA4EA8-A123-4E14-AB4E-DC2F3612A6B8}"/>
            </a:ext>
          </a:extLst>
        </xdr:cNvPr>
        <xdr:cNvSpPr txBox="1"/>
      </xdr:nvSpPr>
      <xdr:spPr>
        <a:xfrm>
          <a:off x="1065576" y="22073772"/>
          <a:ext cx="10409435" cy="63053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In addition to the instructions listed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“general instructions” </a:t>
          </a:r>
          <a:r>
            <a:rPr lang="en-US" sz="1100">
              <a:effectLst/>
              <a:latin typeface="Calibri" panose="020F0502020204030204" pitchFamily="34" charset="0"/>
              <a:ea typeface="Calibri" panose="020F0502020204030204" pitchFamily="34" charset="0"/>
              <a:cs typeface="Times New Roman" panose="02020603050405020304" pitchFamily="18" charset="0"/>
            </a:rPr>
            <a:t>section (above), please check the contents of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E" </a:t>
          </a:r>
          <a:r>
            <a:rPr lang="en-US" sz="1100">
              <a:effectLst/>
              <a:latin typeface="Calibri" panose="020F0502020204030204" pitchFamily="34" charset="0"/>
              <a:ea typeface="Calibri" panose="020F0502020204030204" pitchFamily="34" charset="0"/>
              <a:cs typeface="Times New Roman" panose="02020603050405020304" pitchFamily="18" charset="0"/>
            </a:rPr>
            <a:t>(list of components/materials (inputs), byproducts (outputs), processes demanding electricity/heat, water use, and emissions). If items are missing, please add them (you can add as many rows as needed) and make sure to provide the information requested in columns F-X. According to your data availability, it is also possible to change/amend the names that have been pre-identified and indicated in </a:t>
          </a:r>
          <a:r>
            <a:rPr lang="en-US" sz="1100" i="1">
              <a:solidFill>
                <a:schemeClr val="dk1"/>
              </a:solidFill>
              <a:effectLst/>
              <a:latin typeface="+mn-lt"/>
              <a:ea typeface="+mn-ea"/>
              <a:cs typeface="+mn-cs"/>
            </a:rPr>
            <a:t>"column E"</a:t>
          </a: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lvl="0" indent="-342900">
            <a:lnSpc>
              <a:spcPct val="107000"/>
            </a:lnSpc>
            <a:spcAft>
              <a:spcPts val="800"/>
            </a:spcAft>
            <a:buFont typeface="Symbol" panose="05050102010706020507" pitchFamily="18" charset="2"/>
            <a:buChar char=""/>
            <a:tabLst>
              <a:tab pos="457200" algn="l"/>
            </a:tabLst>
          </a:pPr>
          <a:r>
            <a:rPr lang="en-US" sz="1100" i="1">
              <a:effectLst/>
              <a:latin typeface="Calibri" panose="020F0502020204030204" pitchFamily="34" charset="0"/>
              <a:ea typeface="Calibri" panose="020F0502020204030204" pitchFamily="34" charset="0"/>
              <a:cs typeface="Times New Roman" panose="02020603050405020304" pitchFamily="18" charset="0"/>
            </a:rPr>
            <a:t>"Column D</a:t>
          </a:r>
          <a:r>
            <a:rPr lang="en-US" sz="1100">
              <a:effectLst/>
              <a:latin typeface="Calibri" panose="020F0502020204030204" pitchFamily="34" charset="0"/>
              <a:ea typeface="Calibri" panose="020F0502020204030204" pitchFamily="34" charset="0"/>
              <a:cs typeface="Times New Roman" panose="02020603050405020304" pitchFamily="18" charset="0"/>
            </a:rPr>
            <a:t>" is to be used by the LCA practitioner </a:t>
          </a:r>
          <a:r>
            <a:rPr lang="en-US" sz="1100" u="sng">
              <a:effectLst/>
              <a:latin typeface="Calibri" panose="020F0502020204030204" pitchFamily="34" charset="0"/>
              <a:ea typeface="Calibri" panose="020F0502020204030204" pitchFamily="34" charset="0"/>
              <a:cs typeface="Times New Roman" panose="02020603050405020304" pitchFamily="18" charset="0"/>
            </a:rPr>
            <a:t>only</a:t>
          </a:r>
          <a:r>
            <a:rPr lang="en-US" sz="1100" u="none">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(see color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codes below) and is used to map the respective material or process indicated in coumn E to a product or process name/code/id already available in an LCI database such as: ecoinvent, GaBi, or an inhouse developed database.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Regarding </a:t>
          </a:r>
          <a:r>
            <a:rPr lang="en-US" sz="1100" i="1">
              <a:effectLst/>
              <a:latin typeface="Calibri" panose="020F0502020204030204" pitchFamily="34" charset="0"/>
              <a:ea typeface="Calibri" panose="020F0502020204030204" pitchFamily="34" charset="0"/>
              <a:cs typeface="Times New Roman" panose="02020603050405020304" pitchFamily="18" charset="0"/>
            </a:rPr>
            <a:t>the electricity, heat, and water needs </a:t>
          </a:r>
          <a:r>
            <a:rPr lang="en-US" sz="1100">
              <a:effectLst/>
              <a:latin typeface="Calibri" panose="020F0502020204030204" pitchFamily="34" charset="0"/>
              <a:ea typeface="Calibri" panose="020F0502020204030204" pitchFamily="34" charset="0"/>
              <a:cs typeface="Times New Roman" panose="02020603050405020304" pitchFamily="18" charset="0"/>
            </a:rPr>
            <a:t>and </a:t>
          </a:r>
          <a:r>
            <a:rPr lang="en-US" sz="1100" i="1">
              <a:effectLst/>
              <a:latin typeface="Calibri" panose="020F0502020204030204" pitchFamily="34" charset="0"/>
              <a:ea typeface="Calibri" panose="020F0502020204030204" pitchFamily="34" charset="0"/>
              <a:cs typeface="Times New Roman" panose="02020603050405020304" pitchFamily="18" charset="0"/>
            </a:rPr>
            <a:t>the emissions</a:t>
          </a:r>
          <a:r>
            <a:rPr lang="en-US" sz="1100">
              <a:effectLst/>
              <a:latin typeface="Calibri" panose="020F0502020204030204" pitchFamily="34" charset="0"/>
              <a:ea typeface="Calibri" panose="020F0502020204030204" pitchFamily="34" charset="0"/>
              <a:cs typeface="Times New Roman" panose="02020603050405020304" pitchFamily="18" charset="0"/>
            </a:rPr>
            <a:t> requested on each table: if possible (preferred), please provide these for </a:t>
          </a:r>
          <a:r>
            <a:rPr lang="en-US" sz="1100" b="1" u="sng">
              <a:effectLst/>
              <a:latin typeface="Calibri" panose="020F0502020204030204" pitchFamily="34" charset="0"/>
              <a:ea typeface="Calibri" panose="020F0502020204030204" pitchFamily="34" charset="0"/>
              <a:cs typeface="Times New Roman" panose="02020603050405020304" pitchFamily="18" charset="0"/>
            </a:rPr>
            <a:t>each process step</a:t>
          </a:r>
          <a:r>
            <a:rPr lang="en-US" sz="1100">
              <a:effectLst/>
              <a:latin typeface="Calibri" panose="020F0502020204030204" pitchFamily="34" charset="0"/>
              <a:ea typeface="Calibri" panose="020F0502020204030204" pitchFamily="34" charset="0"/>
              <a:cs typeface="Times New Roman" panose="02020603050405020304" pitchFamily="18" charset="0"/>
            </a:rPr>
            <a:t> (disaggregated). If not, indicate the totals of these for the </a:t>
          </a:r>
          <a:r>
            <a:rPr lang="en-US" sz="1100" b="1" u="sng">
              <a:effectLst/>
              <a:latin typeface="Calibri" panose="020F0502020204030204" pitchFamily="34" charset="0"/>
              <a:ea typeface="Calibri" panose="020F0502020204030204" pitchFamily="34" charset="0"/>
              <a:cs typeface="Times New Roman" panose="02020603050405020304" pitchFamily="18" charset="0"/>
            </a:rPr>
            <a:t>whole process </a:t>
          </a:r>
          <a:r>
            <a:rPr lang="en-US" sz="1100">
              <a:effectLst/>
              <a:latin typeface="Calibri" panose="020F0502020204030204" pitchFamily="34" charset="0"/>
              <a:ea typeface="Calibri" panose="020F0502020204030204" pitchFamily="34" charset="0"/>
              <a:cs typeface="Times New Roman" panose="02020603050405020304" pitchFamily="18" charset="0"/>
            </a:rPr>
            <a:t>(aggregated).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If any byproducts originate from the manufacturing process, please list them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E"</a:t>
          </a:r>
          <a:r>
            <a:rPr lang="en-US" sz="1100">
              <a:effectLst/>
              <a:latin typeface="Calibri" panose="020F0502020204030204" pitchFamily="34" charset="0"/>
              <a:ea typeface="Calibri" panose="020F0502020204030204" pitchFamily="34" charset="0"/>
              <a:cs typeface="Times New Roman" panose="02020603050405020304" pitchFamily="18" charset="0"/>
            </a:rPr>
            <a:t> in the </a:t>
          </a:r>
          <a:r>
            <a:rPr lang="en-US" sz="1100" i="1">
              <a:effectLst/>
              <a:latin typeface="Calibri" panose="020F0502020204030204" pitchFamily="34" charset="0"/>
              <a:ea typeface="Calibri" panose="020F0502020204030204" pitchFamily="34" charset="0"/>
              <a:cs typeface="Times New Roman" panose="02020603050405020304" pitchFamily="18" charset="0"/>
            </a:rPr>
            <a:t>"Byproducts" </a:t>
          </a:r>
          <a:r>
            <a:rPr lang="en-US" sz="1100">
              <a:effectLst/>
              <a:latin typeface="Calibri" panose="020F0502020204030204" pitchFamily="34" charset="0"/>
              <a:ea typeface="Calibri" panose="020F0502020204030204" pitchFamily="34" charset="0"/>
              <a:cs typeface="Times New Roman" panose="02020603050405020304" pitchFamily="18" charset="0"/>
            </a:rPr>
            <a:t>rows and provide (as much as possible) the information requested in columns F-X for each byproduct.</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For the chemical compounds, if available, please provide information about the production route (most common), conversion rate, chemical reaction(s), and precursor(s). Use the </a:t>
          </a:r>
          <a:r>
            <a:rPr lang="en-US" sz="1100" i="1">
              <a:effectLst/>
              <a:latin typeface="Calibri" panose="020F0502020204030204" pitchFamily="34" charset="0"/>
              <a:ea typeface="Calibri" panose="020F0502020204030204" pitchFamily="34" charset="0"/>
              <a:cs typeface="Times New Roman" panose="02020603050405020304" pitchFamily="18" charset="0"/>
            </a:rPr>
            <a:t>"Comments" </a:t>
          </a:r>
          <a:r>
            <a:rPr lang="en-US" sz="1100">
              <a:effectLst/>
              <a:latin typeface="Calibri" panose="020F0502020204030204" pitchFamily="34" charset="0"/>
              <a:ea typeface="Calibri" panose="020F0502020204030204" pitchFamily="34" charset="0"/>
              <a:cs typeface="Times New Roman" panose="02020603050405020304" pitchFamily="18" charset="0"/>
            </a:rPr>
            <a:t>column to give such details. </a:t>
          </a:r>
        </a:p>
        <a:p>
          <a:pPr marL="342900" lvl="0" indent="-342900">
            <a:lnSpc>
              <a:spcPct val="107000"/>
            </a:lnSpc>
            <a:spcAft>
              <a:spcPts val="800"/>
            </a:spcAft>
            <a:buFont typeface="Symbol" panose="05050102010706020507" pitchFamily="18" charset="2"/>
            <a:buChar char=""/>
            <a:tabLst>
              <a:tab pos="457200" algn="l"/>
            </a:tabLst>
          </a:pPr>
          <a:r>
            <a:rPr lang="en-US" sz="1100" i="1">
              <a:effectLst/>
              <a:latin typeface="Calibri" panose="020F0502020204030204" pitchFamily="34" charset="0"/>
              <a:ea typeface="Calibri" panose="020F0502020204030204" pitchFamily="34" charset="0"/>
              <a:cs typeface="Times New Roman" panose="02020603050405020304" pitchFamily="18" charset="0"/>
            </a:rPr>
            <a:t>“Column F”</a:t>
          </a:r>
          <a:r>
            <a:rPr lang="en-US" sz="1100">
              <a:effectLst/>
              <a:latin typeface="Calibri" panose="020F0502020204030204" pitchFamily="34" charset="0"/>
              <a:ea typeface="Calibri" panose="020F0502020204030204" pitchFamily="34" charset="0"/>
              <a:cs typeface="Times New Roman" panose="02020603050405020304" pitchFamily="18" charset="0"/>
            </a:rPr>
            <a:t>  can be used to indicate the fraction of each item provided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E”</a:t>
          </a:r>
          <a:r>
            <a:rPr lang="en-US" sz="1100">
              <a:effectLst/>
              <a:latin typeface="Calibri" panose="020F0502020204030204" pitchFamily="34" charset="0"/>
              <a:ea typeface="Calibri" panose="020F0502020204030204" pitchFamily="34" charset="0"/>
              <a:cs typeface="Times New Roman" panose="02020603050405020304" pitchFamily="18" charset="0"/>
            </a:rPr>
            <a:t>. In the same column in the 5</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and 6</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row of each table, a fraction check (green colored cell) can be done by adding the fractions provided in the input rows and subtracting the ones in the output rows.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A weight check is also possible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J”</a:t>
          </a:r>
          <a:r>
            <a:rPr lang="en-US" sz="1100">
              <a:effectLst/>
              <a:latin typeface="Calibri" panose="020F0502020204030204" pitchFamily="34" charset="0"/>
              <a:ea typeface="Calibri" panose="020F0502020204030204" pitchFamily="34" charset="0"/>
              <a:cs typeface="Times New Roman" panose="02020603050405020304" pitchFamily="18" charset="0"/>
            </a:rPr>
            <a:t>  in the 5</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and 6</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th</a:t>
          </a:r>
          <a:r>
            <a:rPr lang="en-US" sz="1100">
              <a:effectLst/>
              <a:latin typeface="Calibri" panose="020F0502020204030204" pitchFamily="34" charset="0"/>
              <a:ea typeface="Calibri" panose="020F0502020204030204" pitchFamily="34" charset="0"/>
              <a:cs typeface="Times New Roman" panose="02020603050405020304" pitchFamily="18" charset="0"/>
            </a:rPr>
            <a:t> row of each table (green colored cell). </a:t>
          </a:r>
          <a:endParaRPr lang="en-US" sz="1100" i="1">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i="1">
              <a:effectLst/>
              <a:latin typeface="Calibri" panose="020F0502020204030204" pitchFamily="34" charset="0"/>
              <a:ea typeface="Calibri" panose="020F0502020204030204" pitchFamily="34" charset="0"/>
              <a:cs typeface="Times New Roman" panose="02020603050405020304" pitchFamily="18" charset="0"/>
            </a:rPr>
            <a:t>“Column K”</a:t>
          </a:r>
          <a:r>
            <a:rPr lang="en-US" sz="1100">
              <a:effectLst/>
              <a:latin typeface="Calibri" panose="020F0502020204030204" pitchFamily="34" charset="0"/>
              <a:ea typeface="Calibri" panose="020F0502020204030204" pitchFamily="34" charset="0"/>
              <a:cs typeface="Times New Roman" panose="02020603050405020304" pitchFamily="18" charset="0"/>
            </a:rPr>
            <a:t> refers to the ratio between the quantity or amount of material or component contained in the final product with respect to the total quantity or amount needed for its production, including waste. For example, let us assume that for the production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a:effectLst/>
              <a:latin typeface="Calibri" panose="020F0502020204030204" pitchFamily="34" charset="0"/>
              <a:ea typeface="Calibri" panose="020F0502020204030204" pitchFamily="34" charset="0"/>
              <a:cs typeface="Times New Roman" panose="02020603050405020304" pitchFamily="18" charset="0"/>
            </a:rPr>
            <a:t>”, we need to </a:t>
          </a:r>
          <a:r>
            <a:rPr lang="en-US" sz="1100">
              <a:solidFill>
                <a:schemeClr val="accent5"/>
              </a:solidFill>
              <a:effectLst/>
              <a:latin typeface="Calibri" panose="020F0502020204030204" pitchFamily="34" charset="0"/>
              <a:ea typeface="Calibri" panose="020F0502020204030204" pitchFamily="34" charset="0"/>
              <a:cs typeface="Times New Roman" panose="02020603050405020304" pitchFamily="18" charset="0"/>
            </a:rPr>
            <a:t>provide</a:t>
          </a:r>
          <a:r>
            <a:rPr lang="en-US" sz="1100">
              <a:effectLst/>
              <a:latin typeface="Calibri" panose="020F0502020204030204" pitchFamily="34" charset="0"/>
              <a:ea typeface="Calibri" panose="020F0502020204030204" pitchFamily="34" charset="0"/>
              <a:cs typeface="Times New Roman" panose="02020603050405020304" pitchFamily="18" charset="0"/>
            </a:rPr>
            <a:t> 0.7units of</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out of which only 0.5units of “</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will be </a:t>
          </a:r>
          <a:r>
            <a:rPr lang="en-US" sz="1100">
              <a:solidFill>
                <a:schemeClr val="accent2"/>
              </a:solidFill>
              <a:effectLst/>
              <a:latin typeface="Calibri" panose="020F0502020204030204" pitchFamily="34" charset="0"/>
              <a:ea typeface="Calibri" panose="020F0502020204030204" pitchFamily="34" charset="0"/>
              <a:cs typeface="Times New Roman" panose="02020603050405020304" pitchFamily="18" charset="0"/>
            </a:rPr>
            <a:t>contained </a:t>
          </a:r>
          <a:r>
            <a:rPr lang="en-US" sz="1100">
              <a:effectLst/>
              <a:latin typeface="Calibri" panose="020F0502020204030204" pitchFamily="34" charset="0"/>
              <a:ea typeface="Calibri" panose="020F0502020204030204" pitchFamily="34" charset="0"/>
              <a:cs typeface="Times New Roman" panose="02020603050405020304" pitchFamily="18" charset="0"/>
            </a:rPr>
            <a:t>in the final product </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A</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Thus,</a:t>
          </a:r>
          <a:r>
            <a:rPr lang="en-US" sz="1100">
              <a:effectLst/>
              <a:latin typeface="Calibri" panose="020F0502020204030204" pitchFamily="34" charset="0"/>
              <a:ea typeface="Calibri" panose="020F0502020204030204" pitchFamily="34" charset="0"/>
              <a:cs typeface="Times New Roman" panose="02020603050405020304" pitchFamily="18" charset="0"/>
            </a:rPr>
            <a:t> 0.2units of “</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will be lost (e.g., discarded as waste from cutting or other processing). The ratio of “</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is then defined</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as:</a:t>
          </a:r>
          <a:r>
            <a:rPr lang="en-US" sz="1100">
              <a:effectLst/>
              <a:latin typeface="Calibri" panose="020F0502020204030204" pitchFamily="34" charset="0"/>
              <a:ea typeface="Calibri" panose="020F0502020204030204" pitchFamily="34" charset="0"/>
              <a:cs typeface="Times New Roman" panose="02020603050405020304" pitchFamily="18" charset="0"/>
            </a:rPr>
            <a:t> 0.7units /0.5units. If there is no wasted product ,</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e.g., the</a:t>
          </a:r>
          <a:r>
            <a:rPr lang="en-US" sz="1100">
              <a:effectLst/>
              <a:latin typeface="Calibri" panose="020F0502020204030204" pitchFamily="34" charset="0"/>
              <a:ea typeface="Calibri" panose="020F0502020204030204" pitchFamily="34" charset="0"/>
              <a:cs typeface="Times New Roman" panose="02020603050405020304" pitchFamily="18" charset="0"/>
            </a:rPr>
            <a:t> ratio is not applicable or the difference between the material</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baseline="0">
              <a:solidFill>
                <a:schemeClr val="accent5"/>
              </a:solidFill>
              <a:effectLst/>
              <a:latin typeface="Calibri" panose="020F0502020204030204" pitchFamily="34" charset="0"/>
              <a:ea typeface="Calibri" panose="020F0502020204030204" pitchFamily="34" charset="0"/>
              <a:cs typeface="Times New Roman" panose="02020603050405020304" pitchFamily="18" charset="0"/>
            </a:rPr>
            <a:t>provided</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and the one </a:t>
          </a:r>
          <a:r>
            <a:rPr lang="en-US" sz="1100" baseline="0">
              <a:solidFill>
                <a:schemeClr val="accent2"/>
              </a:solidFill>
              <a:effectLst/>
              <a:latin typeface="Calibri" panose="020F0502020204030204" pitchFamily="34" charset="0"/>
              <a:ea typeface="Calibri" panose="020F0502020204030204" pitchFamily="34" charset="0"/>
              <a:cs typeface="Times New Roman" panose="02020603050405020304" pitchFamily="18" charset="0"/>
            </a:rPr>
            <a:t>contained</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in the final product </a:t>
          </a:r>
          <a:r>
            <a:rPr lang="en-US" sz="1100">
              <a:effectLst/>
              <a:latin typeface="Calibri" panose="020F0502020204030204" pitchFamily="34" charset="0"/>
              <a:ea typeface="Calibri" panose="020F0502020204030204" pitchFamily="34" charset="0"/>
              <a:cs typeface="Times New Roman" panose="02020603050405020304" pitchFamily="18" charset="0"/>
            </a:rPr>
            <a:t>is &lt;</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0.0001units (</a:t>
          </a:r>
          <a:r>
            <a:rPr lang="en-US" sz="1100" baseline="0">
              <a:solidFill>
                <a:schemeClr val="accent5"/>
              </a:solidFill>
              <a:effectLst/>
              <a:latin typeface="Calibri" panose="020F0502020204030204" pitchFamily="34" charset="0"/>
              <a:ea typeface="Calibri" panose="020F0502020204030204" pitchFamily="34" charset="0"/>
              <a:cs typeface="Times New Roman" panose="02020603050405020304" pitchFamily="18" charset="0"/>
            </a:rPr>
            <a:t>provided </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baseline="0">
              <a:solidFill>
                <a:schemeClr val="accent2"/>
              </a:solidFill>
              <a:effectLst/>
              <a:latin typeface="Calibri" panose="020F0502020204030204" pitchFamily="34" charset="0"/>
              <a:ea typeface="Calibri" panose="020F0502020204030204" pitchFamily="34" charset="0"/>
              <a:cs typeface="Times New Roman" panose="02020603050405020304" pitchFamily="18" charset="0"/>
            </a:rPr>
            <a:t>contained </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baseline="0">
              <a:solidFill>
                <a:schemeClr val="dk1"/>
              </a:solidFill>
              <a:effectLst/>
              <a:latin typeface="+mn-lt"/>
              <a:ea typeface="+mn-ea"/>
              <a:cs typeface="+mn-cs"/>
            </a:rPr>
            <a:t>0.0001) </a:t>
          </a:r>
          <a:r>
            <a:rPr lang="en-US" sz="1100">
              <a:effectLst/>
              <a:latin typeface="Calibri" panose="020F0502020204030204" pitchFamily="34" charset="0"/>
              <a:ea typeface="Calibri" panose="020F0502020204030204" pitchFamily="34" charset="0"/>
              <a:cs typeface="Times New Roman" panose="02020603050405020304" pitchFamily="18" charset="0"/>
            </a:rPr>
            <a:t>please note "</a:t>
          </a:r>
          <a:r>
            <a:rPr lang="en-US" sz="1100" b="1">
              <a:effectLst/>
              <a:latin typeface="Calibri" panose="020F0502020204030204" pitchFamily="34" charset="0"/>
              <a:ea typeface="Calibri" panose="020F0502020204030204" pitchFamily="34" charset="0"/>
              <a:cs typeface="Times New Roman" panose="02020603050405020304" pitchFamily="18" charset="0"/>
            </a:rPr>
            <a:t>1</a:t>
          </a:r>
          <a:r>
            <a:rPr lang="en-US" sz="1100" b="0">
              <a:effectLst/>
              <a:latin typeface="Calibri" panose="020F0502020204030204" pitchFamily="34" charset="0"/>
              <a:ea typeface="Calibri" panose="020F0502020204030204" pitchFamily="34" charset="0"/>
              <a:cs typeface="Times New Roman" panose="02020603050405020304" pitchFamily="18" charset="0"/>
            </a:rPr>
            <a:t>" (one)</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 in the ratio column</a:t>
          </a:r>
          <a:r>
            <a:rPr lang="en-US" sz="1100">
              <a:effectLst/>
              <a:latin typeface="Calibri" panose="020F0502020204030204" pitchFamily="34" charset="0"/>
              <a:ea typeface="Calibri" panose="020F0502020204030204" pitchFamily="34" charset="0"/>
              <a:cs typeface="Times New Roman" panose="02020603050405020304" pitchFamily="18" charset="0"/>
            </a:rPr>
            <a:t>, if information about the ratio is unkown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or not available please note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n.a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The quantity or amount of material or component provided 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G”</a:t>
          </a:r>
          <a:r>
            <a:rPr lang="en-US" sz="1100">
              <a:effectLst/>
              <a:latin typeface="Calibri" panose="020F0502020204030204" pitchFamily="34" charset="0"/>
              <a:ea typeface="Calibri" panose="020F0502020204030204" pitchFamily="34" charset="0"/>
              <a:cs typeface="Times New Roman" panose="02020603050405020304" pitchFamily="18" charset="0"/>
            </a:rPr>
            <a:t> should include waste. This quantity will correspond to 0.7 kg of “</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using the above example.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L"</a:t>
          </a:r>
          <a:r>
            <a:rPr lang="en-US" sz="1100">
              <a:effectLst/>
              <a:latin typeface="Calibri" panose="020F0502020204030204" pitchFamily="34" charset="0"/>
              <a:ea typeface="Calibri" panose="020F0502020204030204" pitchFamily="34" charset="0"/>
              <a:cs typeface="Times New Roman" panose="02020603050405020304" pitchFamily="18" charset="0"/>
            </a:rPr>
            <a:t>, please provide information about how the excess material (waste from the manufacturing) listed on each row of each table is handled. Using the example above, one can say; </a:t>
          </a:r>
          <a:r>
            <a:rPr lang="en-US" sz="1100" i="1">
              <a:effectLst/>
              <a:latin typeface="Calibri" panose="020F0502020204030204" pitchFamily="34" charset="0"/>
              <a:ea typeface="Calibri" panose="020F0502020204030204" pitchFamily="34" charset="0"/>
              <a:cs typeface="Times New Roman" panose="02020603050405020304" pitchFamily="18" charset="0"/>
            </a:rPr>
            <a:t>"the waste management of the 0.2kg excess of </a:t>
          </a: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i="1">
              <a:effectLst/>
              <a:latin typeface="Calibri" panose="020F0502020204030204" pitchFamily="34" charset="0"/>
              <a:ea typeface="Calibri" panose="020F0502020204030204" pitchFamily="34" charset="0"/>
              <a:cs typeface="Times New Roman" panose="02020603050405020304" pitchFamily="18" charset="0"/>
            </a:rPr>
            <a:t>needed to produce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i="1">
              <a:effectLst/>
              <a:latin typeface="Calibri" panose="020F0502020204030204" pitchFamily="34" charset="0"/>
              <a:ea typeface="Calibri" panose="020F0502020204030204" pitchFamily="34" charset="0"/>
              <a:cs typeface="Times New Roman" panose="02020603050405020304" pitchFamily="18" charset="0"/>
            </a:rPr>
            <a:t> will be recycled in the production of </a:t>
          </a:r>
          <a:r>
            <a:rPr lang="en-US" sz="1100" b="1">
              <a:effectLst/>
              <a:latin typeface="Calibri" panose="020F0502020204030204" pitchFamily="34" charset="0"/>
              <a:ea typeface="Calibri" panose="020F0502020204030204" pitchFamily="34" charset="0"/>
              <a:cs typeface="Times New Roman" panose="02020603050405020304" pitchFamily="18" charset="0"/>
            </a:rPr>
            <a:t>“A”</a:t>
          </a:r>
          <a:r>
            <a:rPr lang="en-US" sz="1100" i="1">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or</a:t>
          </a:r>
          <a:r>
            <a:rPr lang="en-US" sz="1100" i="1">
              <a:effectLst/>
              <a:latin typeface="Calibri" panose="020F0502020204030204" pitchFamily="34" charset="0"/>
              <a:ea typeface="Calibri" panose="020F0502020204030204" pitchFamily="34" charset="0"/>
              <a:cs typeface="Times New Roman" panose="02020603050405020304" pitchFamily="18" charset="0"/>
            </a:rPr>
            <a:t> </a:t>
          </a:r>
          <a:r>
            <a:rPr lang="en-US" sz="1100" b="1">
              <a:effectLst/>
              <a:latin typeface="Calibri" panose="020F0502020204030204" pitchFamily="34" charset="0"/>
              <a:ea typeface="Calibri" panose="020F0502020204030204" pitchFamily="34" charset="0"/>
              <a:cs typeface="Times New Roman" panose="02020603050405020304" pitchFamily="18" charset="0"/>
            </a:rPr>
            <a:t>“B”</a:t>
          </a:r>
          <a:r>
            <a:rPr lang="en-US" sz="1100" i="1">
              <a:effectLst/>
              <a:latin typeface="Calibri" panose="020F0502020204030204" pitchFamily="34" charset="0"/>
              <a:ea typeface="Calibri" panose="020F0502020204030204" pitchFamily="34" charset="0"/>
              <a:cs typeface="Times New Roman" panose="02020603050405020304" pitchFamily="18" charset="0"/>
            </a:rPr>
            <a:t> cathod", </a:t>
          </a:r>
          <a:r>
            <a:rPr lang="en-US" sz="1100">
              <a:effectLst/>
              <a:latin typeface="Calibri" panose="020F0502020204030204" pitchFamily="34" charset="0"/>
              <a:ea typeface="Calibri" panose="020F0502020204030204" pitchFamily="34" charset="0"/>
              <a:cs typeface="Times New Roman" panose="02020603050405020304" pitchFamily="18" charset="0"/>
            </a:rPr>
            <a:t>or </a:t>
          </a:r>
          <a:r>
            <a:rPr lang="en-US" sz="1100" i="1">
              <a:effectLst/>
              <a:latin typeface="Calibri" panose="020F0502020204030204" pitchFamily="34" charset="0"/>
              <a:ea typeface="Calibri" panose="020F0502020204030204" pitchFamily="34" charset="0"/>
              <a:cs typeface="Times New Roman" panose="02020603050405020304" pitchFamily="18" charset="0"/>
            </a:rPr>
            <a:t>"the excess of </a:t>
          </a: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i="1">
              <a:effectLst/>
              <a:latin typeface="Calibri" panose="020F0502020204030204" pitchFamily="34" charset="0"/>
              <a:ea typeface="Calibri" panose="020F0502020204030204" pitchFamily="34" charset="0"/>
              <a:cs typeface="Times New Roman" panose="02020603050405020304" pitchFamily="18" charset="0"/>
            </a:rPr>
            <a:t>will be disposed through the </a:t>
          </a:r>
          <a:r>
            <a:rPr lang="en-US" sz="1100">
              <a:effectLst/>
              <a:latin typeface="Calibri" panose="020F0502020204030204" pitchFamily="34" charset="0"/>
              <a:ea typeface="Calibri" panose="020F0502020204030204" pitchFamily="34" charset="0"/>
              <a:cs typeface="Times New Roman" panose="02020603050405020304" pitchFamily="18" charset="0"/>
            </a:rPr>
            <a:t>“</a:t>
          </a:r>
          <a:r>
            <a:rPr lang="en-US" sz="1100" b="1">
              <a:effectLst/>
              <a:latin typeface="Calibri" panose="020F0502020204030204" pitchFamily="34" charset="0"/>
              <a:ea typeface="Calibri" panose="020F0502020204030204" pitchFamily="34" charset="0"/>
              <a:cs typeface="Times New Roman" panose="02020603050405020304" pitchFamily="18" charset="0"/>
            </a:rPr>
            <a:t>y</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i="1">
              <a:effectLst/>
              <a:latin typeface="Calibri" panose="020F0502020204030204" pitchFamily="34" charset="0"/>
              <a:ea typeface="Calibri" panose="020F0502020204030204" pitchFamily="34" charset="0"/>
              <a:cs typeface="Times New Roman" panose="02020603050405020304" pitchFamily="18" charset="0"/>
            </a:rPr>
            <a:t>recycling market" </a:t>
          </a:r>
          <a:r>
            <a:rPr lang="en-US" sz="1100">
              <a:effectLst/>
              <a:latin typeface="Calibri" panose="020F0502020204030204" pitchFamily="34" charset="0"/>
              <a:ea typeface="Calibri" panose="020F0502020204030204" pitchFamily="34" charset="0"/>
              <a:cs typeface="Times New Roman" panose="02020603050405020304" pitchFamily="18" charset="0"/>
            </a:rPr>
            <a:t>or </a:t>
          </a:r>
          <a:r>
            <a:rPr lang="en-US" sz="1100" i="1">
              <a:effectLst/>
              <a:latin typeface="Calibri" panose="020F0502020204030204" pitchFamily="34" charset="0"/>
              <a:ea typeface="Calibri" panose="020F0502020204030204" pitchFamily="34" charset="0"/>
              <a:cs typeface="Times New Roman" panose="02020603050405020304" pitchFamily="18" charset="0"/>
            </a:rPr>
            <a:t>"it will be incinerated" etc...</a:t>
          </a:r>
          <a:r>
            <a:rPr lang="en-US" sz="1100">
              <a:effectLst/>
              <a:latin typeface="Calibri" panose="020F0502020204030204" pitchFamily="34" charset="0"/>
              <a:ea typeface="Calibri" panose="020F0502020204030204" pitchFamily="34" charset="0"/>
              <a:cs typeface="Times New Roman" panose="02020603050405020304" pitchFamily="18" charset="0"/>
            </a:rPr>
            <a:t>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Please be aware that columns P-U have a drop-down list and an option from this list must be selected.</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In </a:t>
          </a:r>
          <a:r>
            <a:rPr lang="en-US" sz="1100" i="1">
              <a:effectLst/>
              <a:latin typeface="Calibri" panose="020F0502020204030204" pitchFamily="34" charset="0"/>
              <a:ea typeface="Calibri" panose="020F0502020204030204" pitchFamily="34" charset="0"/>
              <a:cs typeface="Times New Roman" panose="02020603050405020304" pitchFamily="18" charset="0"/>
            </a:rPr>
            <a:t>"column X" </a:t>
          </a:r>
          <a:r>
            <a:rPr lang="en-US" sz="1100">
              <a:effectLst/>
              <a:latin typeface="Calibri" panose="020F0502020204030204" pitchFamily="34" charset="0"/>
              <a:ea typeface="Calibri" panose="020F0502020204030204" pitchFamily="34" charset="0"/>
              <a:cs typeface="Times New Roman" panose="02020603050405020304" pitchFamily="18" charset="0"/>
            </a:rPr>
            <a:t>please provide a link to the technical datasheet when applicable. Alternatively, the datasheets can be provided as a digital copy. If this is preferred, please use this column to indicate the name given to the datasheet digital file to facilitate data review and documentation.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a:p>
          <a:pPr lvl="0"/>
          <a:endParaRPr lang="en-US" sz="1100">
            <a:solidFill>
              <a:schemeClr val="dk1"/>
            </a:solidFill>
            <a:effectLst/>
            <a:latin typeface="+mn-lt"/>
            <a:ea typeface="+mn-ea"/>
            <a:cs typeface="+mn-cs"/>
          </a:endParaRPr>
        </a:p>
      </xdr:txBody>
    </xdr:sp>
    <xdr:clientData/>
  </xdr:twoCellAnchor>
  <xdr:twoCellAnchor>
    <xdr:from>
      <xdr:col>3</xdr:col>
      <xdr:colOff>0</xdr:colOff>
      <xdr:row>203</xdr:row>
      <xdr:rowOff>0</xdr:rowOff>
    </xdr:from>
    <xdr:to>
      <xdr:col>14</xdr:col>
      <xdr:colOff>521300</xdr:colOff>
      <xdr:row>206</xdr:row>
      <xdr:rowOff>76200</xdr:rowOff>
    </xdr:to>
    <xdr:sp macro="" textlink="">
      <xdr:nvSpPr>
        <xdr:cNvPr id="18" name="TextBox 17">
          <a:extLst>
            <a:ext uri="{FF2B5EF4-FFF2-40B4-BE49-F238E27FC236}">
              <a16:creationId xmlns:a16="http://schemas.microsoft.com/office/drawing/2014/main" id="{9EABB41E-9580-4334-A428-5C13ED691C51}"/>
            </a:ext>
          </a:extLst>
        </xdr:cNvPr>
        <xdr:cNvSpPr txBox="1"/>
      </xdr:nvSpPr>
      <xdr:spPr>
        <a:xfrm>
          <a:off x="1257300" y="38633400"/>
          <a:ext cx="10366340" cy="619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lvl="0" indent="-342900">
            <a:lnSpc>
              <a:spcPct val="107000"/>
            </a:lnSpc>
            <a:spcAft>
              <a:spcPts val="800"/>
            </a:spcAft>
            <a:buFont typeface="Symbol" panose="05050102010706020507" pitchFamily="18" charset="2"/>
            <a:buChar char=""/>
            <a:tabLst>
              <a:tab pos="457200" algn="l"/>
            </a:tabLst>
          </a:pPr>
          <a:r>
            <a:rPr lang="en-US" sz="1100">
              <a:effectLst/>
              <a:latin typeface="Calibri" panose="020F0502020204030204" pitchFamily="34" charset="0"/>
              <a:ea typeface="Calibri" panose="020F0502020204030204" pitchFamily="34" charset="0"/>
              <a:cs typeface="Times New Roman" panose="02020603050405020304" pitchFamily="18" charset="0"/>
            </a:rPr>
            <a:t>Collects all the feedback, questions, and clarifications addressed by the LCA practitioner to the data provider throughout the several iterations needed to complete the template. </a:t>
          </a:r>
          <a:endParaRPr lang="da-DK"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6</xdr:col>
      <xdr:colOff>133757</xdr:colOff>
      <xdr:row>96</xdr:row>
      <xdr:rowOff>131384</xdr:rowOff>
    </xdr:from>
    <xdr:to>
      <xdr:col>11</xdr:col>
      <xdr:colOff>511749</xdr:colOff>
      <xdr:row>120</xdr:row>
      <xdr:rowOff>96800</xdr:rowOff>
    </xdr:to>
    <xdr:pic>
      <xdr:nvPicPr>
        <xdr:cNvPr id="19" name="Picture 18">
          <a:extLst>
            <a:ext uri="{FF2B5EF4-FFF2-40B4-BE49-F238E27FC236}">
              <a16:creationId xmlns:a16="http://schemas.microsoft.com/office/drawing/2014/main" id="{993A3204-3B96-4BA4-9969-54C38123DB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75642" y="17415596"/>
          <a:ext cx="4851225" cy="4357760"/>
        </a:xfrm>
        <a:prstGeom prst="rect">
          <a:avLst/>
        </a:prstGeom>
      </xdr:spPr>
    </xdr:pic>
    <xdr:clientData/>
  </xdr:twoCellAnchor>
  <xdr:twoCellAnchor>
    <xdr:from>
      <xdr:col>7</xdr:col>
      <xdr:colOff>295275</xdr:colOff>
      <xdr:row>5</xdr:row>
      <xdr:rowOff>142875</xdr:rowOff>
    </xdr:from>
    <xdr:to>
      <xdr:col>8</xdr:col>
      <xdr:colOff>477202</xdr:colOff>
      <xdr:row>6</xdr:row>
      <xdr:rowOff>122555</xdr:rowOff>
    </xdr:to>
    <xdr:sp macro="" textlink="">
      <xdr:nvSpPr>
        <xdr:cNvPr id="20" name="TextBox 19">
          <a:hlinkClick xmlns:r="http://schemas.openxmlformats.org/officeDocument/2006/relationships" r:id="rId2"/>
          <a:extLst>
            <a:ext uri="{FF2B5EF4-FFF2-40B4-BE49-F238E27FC236}">
              <a16:creationId xmlns:a16="http://schemas.microsoft.com/office/drawing/2014/main" id="{9D0D326A-414D-4493-9475-B9FE853F3445}"/>
            </a:ext>
          </a:extLst>
        </xdr:cNvPr>
        <xdr:cNvSpPr txBox="1"/>
      </xdr:nvSpPr>
      <xdr:spPr>
        <a:xfrm>
          <a:off x="5143500" y="1200150"/>
          <a:ext cx="1077277" cy="16065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800" b="1">
              <a:solidFill>
                <a:schemeClr val="tx2"/>
              </a:solidFill>
            </a:rPr>
            <a:t>GO TO COLOR CODE</a:t>
          </a:r>
        </a:p>
        <a:p>
          <a:pPr algn="ctr"/>
          <a:endParaRPr lang="da-DK" sz="800" b="1">
            <a:solidFill>
              <a:schemeClr val="tx2"/>
            </a:solidFill>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25</xdr:col>
      <xdr:colOff>12700</xdr:colOff>
      <xdr:row>7</xdr:row>
      <xdr:rowOff>253999</xdr:rowOff>
    </xdr:from>
    <xdr:ext cx="7200000" cy="4635500"/>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33754060" y="2059939"/>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 pack production steps</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900</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GWh [https://energycentral.com/c/ec/world-battery-production]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Time period: e.g. 2020</a:t>
          </a: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 lithium-ion battery pack containing modules with single cells each. The dimensions and weight of the battery pack are: 1695 L and 3065 kg respectively. The battery pack provides an electric power of 549 kWh and a voltage of 1173 V.</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during the charge process, lithium ion moves from the cathode (LiMn2O4) into the electrolyte (LiPF6 in ethylene carbonate) through the micropores of the separator into the anode (lithium ion intercalation). During the discharge of the battery the Li+-ions move back into the cathode. </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Geography: The data is valid for</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Global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and assembly of the battery pack and its corresponding main components: battery module, battery management system (BMS), cables, cooling system and casing.</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see diagram extracted from ref 30.</a:t>
          </a:r>
        </a:p>
      </xdr:txBody>
    </xdr:sp>
    <xdr:clientData/>
  </xdr:oneCellAnchor>
  <xdr:oneCellAnchor>
    <xdr:from>
      <xdr:col>25</xdr:col>
      <xdr:colOff>14151</xdr:colOff>
      <xdr:row>75</xdr:row>
      <xdr:rowOff>18505</xdr:rowOff>
    </xdr:from>
    <xdr:ext cx="7200000" cy="4635500"/>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33761226" y="10953205"/>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 cell 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e.g. 2020</a:t>
          </a: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 lithium-ion battery cell. Dimensions and weight of the battery cell are: 0,92*13,3*20 cm and 0.53 kg respectively. The battery cell provides an electric power of 36 Ah and a voltage of 3.7 V.</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During the charge process, lithium ion move from the cathode (LiMn2O4) into the electrolyte (LiPF6 in ethylene carbonate) through the micropores of the separator into the anode (lithium ion intercalation). During the discharge of the battery the Li+-ions move back into the cathode</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for Global.</a:t>
          </a: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and assembly of the battery cell and its corresponding main components: cathode, anode, separator, electrolyte and casing.  The single cells are filled with electrolyte (LiPF6 in ethylencarbonate) in an inert atmosphere and packed up in a polyethylene envelope.</a:t>
          </a:r>
        </a:p>
        <a:p>
          <a:pPr>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Emissions table provided to</a:t>
          </a:r>
          <a:r>
            <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the right extracted from reference 4</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25</xdr:col>
      <xdr:colOff>14151</xdr:colOff>
      <xdr:row>113</xdr:row>
      <xdr:rowOff>18505</xdr:rowOff>
    </xdr:from>
    <xdr:ext cx="7200000" cy="4635500"/>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33761226" y="19287580"/>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Cathode 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 cathode for a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lithium-ion </a:t>
          </a:r>
          <a:r>
            <a:rPr lang="en-US" sz="1100">
              <a:effectLst/>
              <a:latin typeface="Calibri" panose="020F0502020204030204" pitchFamily="34" charset="0"/>
              <a:ea typeface="Calibri" panose="020F0502020204030204" pitchFamily="34" charset="0"/>
              <a:cs typeface="Times New Roman" panose="02020603050405020304" pitchFamily="18" charset="0"/>
            </a:rPr>
            <a:t>battery.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This dataset includes a method of producing a cathode for a lithium ion battery. Spinell type lithium manganese oxide acts as a Li+-ion accumulator. Free Li+-ions move out of the spinell type LiMn2O4 (charge) to the electrolyte or from the electrolyte back to the LiMn2O4 spinell (discharge).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cathode. Active material is lithium manganese oxide, binder is LHB-108P (styrene butadiene) with the solvent water. Collector foil is aluminium, pretreated with NaOH. The collector foil is coated on 1 side with the slurry (active material, binder, solvent and conductive carbon). Then, the coated foil is dried in a "dry channel" and then coiled up. The same procedure is done for the second side of the collector foil.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25</xdr:col>
      <xdr:colOff>14151</xdr:colOff>
      <xdr:row>147</xdr:row>
      <xdr:rowOff>18505</xdr:rowOff>
    </xdr:from>
    <xdr:ext cx="7200000" cy="4635500"/>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33761226" y="26717080"/>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Anode 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an anode for a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lithium-ion </a:t>
          </a:r>
          <a:r>
            <a:rPr lang="en-US" sz="1100">
              <a:effectLst/>
              <a:latin typeface="Calibri" panose="020F0502020204030204" pitchFamily="34" charset="0"/>
              <a:ea typeface="Calibri" panose="020F0502020204030204" pitchFamily="34" charset="0"/>
              <a:cs typeface="Times New Roman" panose="02020603050405020304" pitchFamily="18" charset="0"/>
            </a:rPr>
            <a:t>battery.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This dataset includes a method of producing an anode for a lithium ion battery. Graphite acts as a Li+-ion accumulator. Free Li+-ions move from the electrolyte into graphite layers (charge) or from the graphite layers back to the electrolyte (discharge).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anode. Active material is graphite, binder is LHB-108P (styrene butadiene) with the solvent water. Collector foil is copper, pretreated with H2SO4. The collector foil is coated on 1 side with the slurry (active material, binder, solvent and conductive carbon). Then, the coated foil is dried in a "dry channel" and then coiled up. The same procedure is done for the second side of the collector foil.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25</xdr:col>
      <xdr:colOff>14151</xdr:colOff>
      <xdr:row>177</xdr:row>
      <xdr:rowOff>18505</xdr:rowOff>
    </xdr:from>
    <xdr:ext cx="7200000" cy="4635500"/>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33761226" y="36680230"/>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Electrolyte 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the electrolyte for a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lithium-ion </a:t>
          </a:r>
          <a:r>
            <a:rPr lang="en-US" sz="1100">
              <a:effectLst/>
              <a:latin typeface="Calibri" panose="020F0502020204030204" pitchFamily="34" charset="0"/>
              <a:ea typeface="Calibri" panose="020F0502020204030204" pitchFamily="34" charset="0"/>
              <a:cs typeface="Times New Roman" panose="02020603050405020304" pitchFamily="18" charset="0"/>
            </a:rPr>
            <a:t>battery.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electrolyte.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25</xdr:col>
      <xdr:colOff>14151</xdr:colOff>
      <xdr:row>207</xdr:row>
      <xdr:rowOff>18505</xdr:rowOff>
    </xdr:from>
    <xdr:ext cx="7200000" cy="4635500"/>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33761226" y="46462405"/>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Separator 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the separator membrane between a cathode and an anode for a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lithium-ion </a:t>
          </a:r>
          <a:r>
            <a:rPr lang="en-US" sz="1100">
              <a:effectLst/>
              <a:latin typeface="Calibri" panose="020F0502020204030204" pitchFamily="34" charset="0"/>
              <a:ea typeface="Calibri" panose="020F0502020204030204" pitchFamily="34" charset="0"/>
              <a:cs typeface="Times New Roman" panose="02020603050405020304" pitchFamily="18" charset="0"/>
            </a:rPr>
            <a:t>battery. </a:t>
          </a: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The separator separates the anode from cathode, but allows an exchange of Li+-ions through micropores. In case of high temperatures, the separator melts, closing the micopores, interrupting the Li+-ion exchange and therefore stopping the chemical process.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electrolyte. Polyethylene foil is coated with a slurry composed of silica, a Co-polymere of  PVDF (proxy: PVF) and hexafluor ethane and dibutyl phthalate (proxy: phthalic anhydride). The polytehylene foil is coated on 1 side with the slurry. Then, the coated foil is dried in a "dry channel" (H2O content &lt; 20 ppm) and coiled up. The same procedure is done for the second side of the collector foil.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25</xdr:col>
      <xdr:colOff>14151</xdr:colOff>
      <xdr:row>238</xdr:row>
      <xdr:rowOff>18504</xdr:rowOff>
    </xdr:from>
    <xdr:ext cx="7200000" cy="2715171"/>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33761226" y="61854804"/>
          <a:ext cx="7200000" cy="2715171"/>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cell casing</a:t>
          </a:r>
          <a:r>
            <a:rPr lang="en-US" sz="1100" b="1" u="sng">
              <a:effectLst/>
              <a:latin typeface="Calibri" panose="020F0502020204030204" pitchFamily="34" charset="0"/>
              <a:ea typeface="Calibri" panose="020F0502020204030204" pitchFamily="34" charset="0"/>
              <a:cs typeface="Times New Roman" panose="02020603050405020304" pitchFamily="18" charset="0"/>
            </a:rPr>
            <a:t> 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the battery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cell casing.</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endPar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casing.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25</xdr:col>
      <xdr:colOff>14151</xdr:colOff>
      <xdr:row>444</xdr:row>
      <xdr:rowOff>18504</xdr:rowOff>
    </xdr:from>
    <xdr:ext cx="7200000" cy="2715171"/>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33761226" y="81876354"/>
          <a:ext cx="7200000" cy="2715171"/>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module sensor system</a:t>
          </a:r>
          <a:r>
            <a:rPr lang="en-US" sz="1100" b="1" u="sng">
              <a:effectLst/>
              <a:latin typeface="Calibri" panose="020F0502020204030204" pitchFamily="34" charset="0"/>
              <a:ea typeface="Calibri" panose="020F0502020204030204" pitchFamily="34" charset="0"/>
              <a:cs typeface="Times New Roman" panose="02020603050405020304" pitchFamily="18" charset="0"/>
            </a:rPr>
            <a:t> 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the battery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module sendor system.</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endPar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25</xdr:col>
      <xdr:colOff>14151</xdr:colOff>
      <xdr:row>475</xdr:row>
      <xdr:rowOff>18504</xdr:rowOff>
    </xdr:from>
    <xdr:ext cx="7200000" cy="2715171"/>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33761226" y="110346579"/>
          <a:ext cx="7200000" cy="2715171"/>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module casing </a:t>
          </a:r>
          <a:r>
            <a:rPr lang="en-US" sz="1100" b="1" u="sng">
              <a:effectLst/>
              <a:latin typeface="Calibri" panose="020F0502020204030204" pitchFamily="34" charset="0"/>
              <a:ea typeface="Calibri" panose="020F0502020204030204" pitchFamily="34" charset="0"/>
              <a:cs typeface="Times New Roman" panose="02020603050405020304" pitchFamily="18" charset="0"/>
            </a:rPr>
            <a:t>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the battery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module casing.</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endPar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25</xdr:col>
      <xdr:colOff>14151</xdr:colOff>
      <xdr:row>507</xdr:row>
      <xdr:rowOff>18504</xdr:rowOff>
    </xdr:from>
    <xdr:ext cx="7200000" cy="2715171"/>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33761226" y="117328404"/>
          <a:ext cx="7200000" cy="2715171"/>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management system </a:t>
          </a:r>
          <a:r>
            <a:rPr lang="en-US" sz="1100" b="1" u="sng">
              <a:effectLst/>
              <a:latin typeface="Calibri" panose="020F0502020204030204" pitchFamily="34" charset="0"/>
              <a:ea typeface="Calibri" panose="020F0502020204030204" pitchFamily="34" charset="0"/>
              <a:cs typeface="Times New Roman" panose="02020603050405020304" pitchFamily="18" charset="0"/>
            </a:rPr>
            <a:t>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the battery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management system.</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endPar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25</xdr:col>
      <xdr:colOff>14151</xdr:colOff>
      <xdr:row>538</xdr:row>
      <xdr:rowOff>18504</xdr:rowOff>
    </xdr:from>
    <xdr:ext cx="7200000" cy="2715171"/>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33761226" y="110346579"/>
          <a:ext cx="7200000" cy="2715171"/>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pack cooling system </a:t>
          </a:r>
          <a:r>
            <a:rPr lang="en-US" sz="1100" b="1" u="sng">
              <a:effectLst/>
              <a:latin typeface="Calibri" panose="020F0502020204030204" pitchFamily="34" charset="0"/>
              <a:ea typeface="Calibri" panose="020F0502020204030204" pitchFamily="34" charset="0"/>
              <a:cs typeface="Times New Roman" panose="02020603050405020304" pitchFamily="18" charset="0"/>
            </a:rPr>
            <a:t>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the battery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pack cooling system.</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endPar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oneCellAnchor>
    <xdr:from>
      <xdr:col>25</xdr:col>
      <xdr:colOff>14151</xdr:colOff>
      <xdr:row>569</xdr:row>
      <xdr:rowOff>18504</xdr:rowOff>
    </xdr:from>
    <xdr:ext cx="7200000" cy="2715171"/>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33761226" y="138635829"/>
          <a:ext cx="7200000" cy="2715171"/>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pack casing </a:t>
          </a:r>
          <a:r>
            <a:rPr lang="en-US" sz="1100" b="1" u="sng">
              <a:effectLst/>
              <a:latin typeface="Calibri" panose="020F0502020204030204" pitchFamily="34" charset="0"/>
              <a:ea typeface="Calibri" panose="020F0502020204030204" pitchFamily="34" charset="0"/>
              <a:cs typeface="Times New Roman" panose="02020603050405020304" pitchFamily="18" charset="0"/>
            </a:rPr>
            <a:t>production </a:t>
          </a:r>
          <a:r>
            <a:rPr lang="en-US" sz="1100" b="1" u="sng">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(edit description as needed. Try to include as much information as possible)</a:t>
          </a:r>
          <a:r>
            <a:rPr lang="en-US" sz="1100" b="1" u="sng">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2035-2038</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process corresponds to the production of the battery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pack casing.</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endPar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e.g. Global OR region (e.g. Europe) OR country (e.g. It, De…)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Included activities: </a:t>
          </a:r>
          <a:r>
            <a:rPr lang="en-US" sz="1100">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Raw materials and energy needed for the production of the ...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brief description of main process steps.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i="1">
              <a:solidFill>
                <a:srgbClr val="FF0000"/>
              </a:solidFill>
              <a:effectLst/>
              <a:latin typeface="Calibri" panose="020F0502020204030204" pitchFamily="34" charset="0"/>
              <a:ea typeface="Calibri" panose="020F0502020204030204" pitchFamily="34" charset="0"/>
              <a:cs typeface="Times New Roman" panose="02020603050405020304" pitchFamily="18" charset="0"/>
            </a:rPr>
            <a:t>Please add a picture of the process flow diagram (on the right of the text box)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clientData/>
  </xdr:oneCellAnchor>
  <xdr:twoCellAnchor editAs="oneCell">
    <xdr:from>
      <xdr:col>37</xdr:col>
      <xdr:colOff>342900</xdr:colOff>
      <xdr:row>43</xdr:row>
      <xdr:rowOff>64660</xdr:rowOff>
    </xdr:from>
    <xdr:to>
      <xdr:col>49</xdr:col>
      <xdr:colOff>16168</xdr:colOff>
      <xdr:row>70</xdr:row>
      <xdr:rowOff>2035</xdr:rowOff>
    </xdr:to>
    <xdr:pic>
      <xdr:nvPicPr>
        <xdr:cNvPr id="40" name="Picture 39">
          <a:extLst>
            <a:ext uri="{FF2B5EF4-FFF2-40B4-BE49-F238E27FC236}">
              <a16:creationId xmlns:a16="http://schemas.microsoft.com/office/drawing/2014/main" id="{C50C297E-77A3-44AC-8E57-FB30B032FAF4}"/>
            </a:ext>
          </a:extLst>
        </xdr:cNvPr>
        <xdr:cNvPicPr>
          <a:picLocks noChangeAspect="1"/>
        </xdr:cNvPicPr>
      </xdr:nvPicPr>
      <xdr:blipFill>
        <a:blip xmlns:r="http://schemas.openxmlformats.org/officeDocument/2006/relationships" r:embed="rId1"/>
        <a:stretch>
          <a:fillRect/>
        </a:stretch>
      </xdr:blipFill>
      <xdr:spPr>
        <a:xfrm>
          <a:off x="46520100" y="8713360"/>
          <a:ext cx="6826542" cy="5071985"/>
        </a:xfrm>
        <a:prstGeom prst="rect">
          <a:avLst/>
        </a:prstGeom>
      </xdr:spPr>
    </xdr:pic>
    <xdr:clientData/>
  </xdr:twoCellAnchor>
  <xdr:twoCellAnchor editAs="oneCell">
    <xdr:from>
      <xdr:col>37</xdr:col>
      <xdr:colOff>144633</xdr:colOff>
      <xdr:row>8</xdr:row>
      <xdr:rowOff>859</xdr:rowOff>
    </xdr:from>
    <xdr:to>
      <xdr:col>49</xdr:col>
      <xdr:colOff>206782</xdr:colOff>
      <xdr:row>30</xdr:row>
      <xdr:rowOff>115452</xdr:rowOff>
    </xdr:to>
    <xdr:pic>
      <xdr:nvPicPr>
        <xdr:cNvPr id="47" name="Picture 46">
          <a:extLst>
            <a:ext uri="{FF2B5EF4-FFF2-40B4-BE49-F238E27FC236}">
              <a16:creationId xmlns:a16="http://schemas.microsoft.com/office/drawing/2014/main" id="{C8823F8A-004D-4A72-9CAF-B9061BD5AE1F}"/>
            </a:ext>
          </a:extLst>
        </xdr:cNvPr>
        <xdr:cNvPicPr>
          <a:picLocks noChangeAspect="1"/>
        </xdr:cNvPicPr>
      </xdr:nvPicPr>
      <xdr:blipFill>
        <a:blip xmlns:r="http://schemas.openxmlformats.org/officeDocument/2006/relationships" r:embed="rId2"/>
        <a:stretch>
          <a:fillRect/>
        </a:stretch>
      </xdr:blipFill>
      <xdr:spPr>
        <a:xfrm>
          <a:off x="47593787" y="1788628"/>
          <a:ext cx="7187728" cy="4393516"/>
        </a:xfrm>
        <a:prstGeom prst="rect">
          <a:avLst/>
        </a:prstGeom>
      </xdr:spPr>
    </xdr:pic>
    <xdr:clientData/>
  </xdr:twoCellAnchor>
  <xdr:twoCellAnchor editAs="oneCell">
    <xdr:from>
      <xdr:col>37</xdr:col>
      <xdr:colOff>143972</xdr:colOff>
      <xdr:row>75</xdr:row>
      <xdr:rowOff>86592</xdr:rowOff>
    </xdr:from>
    <xdr:to>
      <xdr:col>45</xdr:col>
      <xdr:colOff>184951</xdr:colOff>
      <xdr:row>90</xdr:row>
      <xdr:rowOff>32978</xdr:rowOff>
    </xdr:to>
    <xdr:pic>
      <xdr:nvPicPr>
        <xdr:cNvPr id="2" name="Picture 1">
          <a:extLst>
            <a:ext uri="{FF2B5EF4-FFF2-40B4-BE49-F238E27FC236}">
              <a16:creationId xmlns:a16="http://schemas.microsoft.com/office/drawing/2014/main" id="{C44B39A6-695C-4329-B076-27CAB0FC42F8}"/>
            </a:ext>
          </a:extLst>
        </xdr:cNvPr>
        <xdr:cNvPicPr>
          <a:picLocks noChangeAspect="1"/>
        </xdr:cNvPicPr>
      </xdr:nvPicPr>
      <xdr:blipFill>
        <a:blip xmlns:r="http://schemas.openxmlformats.org/officeDocument/2006/relationships" r:embed="rId3"/>
        <a:stretch>
          <a:fillRect/>
        </a:stretch>
      </xdr:blipFill>
      <xdr:spPr>
        <a:xfrm>
          <a:off x="47547992" y="14762712"/>
          <a:ext cx="4734899" cy="2986766"/>
        </a:xfrm>
        <a:prstGeom prst="rect">
          <a:avLst/>
        </a:prstGeom>
      </xdr:spPr>
    </xdr:pic>
    <xdr:clientData/>
  </xdr:twoCellAnchor>
  <xdr:oneCellAnchor>
    <xdr:from>
      <xdr:col>25</xdr:col>
      <xdr:colOff>0</xdr:colOff>
      <xdr:row>44</xdr:row>
      <xdr:rowOff>0</xdr:rowOff>
    </xdr:from>
    <xdr:ext cx="7200000" cy="4635500"/>
    <xdr:sp macro="" textlink="">
      <xdr:nvSpPr>
        <xdr:cNvPr id="49" name="TextBox 48">
          <a:extLst>
            <a:ext uri="{FF2B5EF4-FFF2-40B4-BE49-F238E27FC236}">
              <a16:creationId xmlns:a16="http://schemas.microsoft.com/office/drawing/2014/main" id="{A84EF292-29BA-4F4F-B72A-60D190F17783}"/>
            </a:ext>
          </a:extLst>
        </xdr:cNvPr>
        <xdr:cNvSpPr txBox="1"/>
      </xdr:nvSpPr>
      <xdr:spPr>
        <a:xfrm>
          <a:off x="38723455" y="9005455"/>
          <a:ext cx="7200000" cy="4635500"/>
        </a:xfrm>
        <a:prstGeom prst="rect">
          <a:avLst/>
        </a:prstGeom>
        <a:solidFill>
          <a:schemeClr val="accent1">
            <a:lumMod val="40000"/>
            <a:lumOff val="60000"/>
          </a:schemeClr>
        </a:solidFill>
        <a:ln w="28575"/>
      </xdr:spPr>
      <xdr:style>
        <a:lnRef idx="2">
          <a:schemeClr val="dk1"/>
        </a:lnRef>
        <a:fillRef idx="1">
          <a:schemeClr val="lt1"/>
        </a:fillRef>
        <a:effectRef idx="0">
          <a:schemeClr val="dk1"/>
        </a:effectRef>
        <a:fontRef idx="minor">
          <a:schemeClr val="dk1"/>
        </a:fontRef>
      </xdr:style>
      <xdr:txBody>
        <a:bodyPr vertOverflow="clip" horzOverflow="clip" wrap="square" rtlCol="0" anchor="t" anchorCtr="0">
          <a:noAutofit/>
        </a:bodyPr>
        <a:lstStyle/>
        <a:p>
          <a:pPr>
            <a:lnSpc>
              <a:spcPct val="107000"/>
            </a:lnSpc>
            <a:spcAft>
              <a:spcPts val="800"/>
            </a:spcAft>
          </a:pPr>
          <a:r>
            <a:rPr lang="en-US" sz="1100" b="1" u="sng">
              <a:effectLst/>
              <a:latin typeface="Calibri" panose="020F0502020204030204" pitchFamily="34" charset="0"/>
              <a:ea typeface="Calibri" panose="020F0502020204030204" pitchFamily="34" charset="0"/>
              <a:cs typeface="Times New Roman" panose="02020603050405020304" pitchFamily="18" charset="0"/>
            </a:rPr>
            <a:t>Battery module production : Battery pack Components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Production volume: x</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period: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2020</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block diagram summarizes the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components involved in a battery pack from single chemical element to the overall battery pack. digram extracted from reference 5.</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Technology: </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Lithium - ion</a:t>
          </a:r>
          <a:r>
            <a:rPr lang="en-US" sz="1100" i="1"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batteries</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Specifically for NMC 811. But same idea for other chemistries.</a:t>
          </a:r>
          <a:r>
            <a:rPr lang="en-US" sz="1100" i="1"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r>
            <a:rPr lang="en-US" sz="1100" i="1">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Geography: The data is valid for </a:t>
          </a: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Global</a:t>
          </a:r>
        </a:p>
        <a:p>
          <a:pPr algn="just">
            <a:lnSpc>
              <a:spcPct val="107000"/>
            </a:lnSpc>
            <a:spcAft>
              <a:spcPts val="800"/>
            </a:spcAft>
          </a:pPr>
          <a:r>
            <a:rPr lang="en-US" sz="110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rPr>
            <a:t>Included activities: Raw materials and energy needed for the production and assembly of the battery module and its corresponding main components: battery cells, clamping frame, sensors, terminals, cell interconnects, cooling system and casing.  </a:t>
          </a:r>
        </a:p>
        <a:p>
          <a:pPr algn="just">
            <a:lnSpc>
              <a:spcPct val="107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main assembly/production steps are: </a:t>
          </a:r>
          <a:r>
            <a:rPr lang="en-US" sz="1100" baseline="0">
              <a:effectLst/>
              <a:latin typeface="Calibri" panose="020F0502020204030204" pitchFamily="34" charset="0"/>
              <a:ea typeface="Calibri" panose="020F0502020204030204" pitchFamily="34" charset="0"/>
              <a:cs typeface="Times New Roman" panose="02020603050405020304" pitchFamily="18" charset="0"/>
            </a:rPr>
            <a:t>described above.</a:t>
          </a:r>
        </a:p>
        <a:p>
          <a:pPr algn="just">
            <a:lnSpc>
              <a:spcPct val="107000"/>
            </a:lnSpc>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xdr:col>
      <xdr:colOff>304800</xdr:colOff>
      <xdr:row>8</xdr:row>
      <xdr:rowOff>114300</xdr:rowOff>
    </xdr:to>
    <xdr:sp macro="" textlink="">
      <xdr:nvSpPr>
        <xdr:cNvPr id="8194" name="AutoShape 2">
          <a:hlinkClick xmlns:r="http://schemas.openxmlformats.org/officeDocument/2006/relationships" r:id="rId1"/>
          <a:extLst>
            <a:ext uri="{FF2B5EF4-FFF2-40B4-BE49-F238E27FC236}">
              <a16:creationId xmlns:a16="http://schemas.microsoft.com/office/drawing/2014/main" id="{7C3E4ED5-56B2-408E-94CB-0ADE7F98A956}"/>
            </a:ext>
          </a:extLst>
        </xdr:cNvPr>
        <xdr:cNvSpPr>
          <a:spLocks noChangeAspect="1" noChangeArrowheads="1"/>
        </xdr:cNvSpPr>
      </xdr:nvSpPr>
      <xdr:spPr bwMode="auto">
        <a:xfrm>
          <a:off x="1676400" y="125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1017789</xdr:colOff>
      <xdr:row>1</xdr:row>
      <xdr:rowOff>1732</xdr:rowOff>
    </xdr:from>
    <xdr:to>
      <xdr:col>8</xdr:col>
      <xdr:colOff>1324841</xdr:colOff>
      <xdr:row>5</xdr:row>
      <xdr:rowOff>84686</xdr:rowOff>
    </xdr:to>
    <xdr:sp macro="" textlink="">
      <xdr:nvSpPr>
        <xdr:cNvPr id="2" name="TextBox 1">
          <a:extLst>
            <a:ext uri="{FF2B5EF4-FFF2-40B4-BE49-F238E27FC236}">
              <a16:creationId xmlns:a16="http://schemas.microsoft.com/office/drawing/2014/main" id="{CD5E7D30-4DFA-4D79-A4BF-10310EC6CCE0}"/>
            </a:ext>
          </a:extLst>
        </xdr:cNvPr>
        <xdr:cNvSpPr txBox="1"/>
      </xdr:nvSpPr>
      <xdr:spPr>
        <a:xfrm>
          <a:off x="4149609" y="192232"/>
          <a:ext cx="9260552" cy="827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solidFill>
                <a:schemeClr val="dk1"/>
              </a:solidFill>
              <a:effectLst/>
              <a:latin typeface="+mn-lt"/>
              <a:ea typeface="+mn-ea"/>
              <a:cs typeface="+mn-cs"/>
            </a:rPr>
            <a:t>NOTES:</a:t>
          </a:r>
        </a:p>
        <a:p>
          <a:pPr lvl="0"/>
          <a:r>
            <a:rPr lang="en-US" sz="1100">
              <a:solidFill>
                <a:schemeClr val="dk1"/>
              </a:solidFill>
              <a:effectLst/>
              <a:latin typeface="+mn-lt"/>
              <a:ea typeface="+mn-ea"/>
              <a:cs typeface="+mn-cs"/>
            </a:rPr>
            <a:t>1) First 4 rows of the table have been indicated as an example on how feedback can be provided and the use of the color codes.</a:t>
          </a:r>
          <a:endParaRPr lang="da-DK" sz="1100">
            <a:solidFill>
              <a:schemeClr val="dk1"/>
            </a:solidFill>
            <a:effectLst/>
            <a:latin typeface="+mn-lt"/>
            <a:ea typeface="+mn-ea"/>
            <a:cs typeface="+mn-cs"/>
          </a:endParaRPr>
        </a:p>
        <a:p>
          <a:pPr lvl="0"/>
          <a:r>
            <a:rPr lang="en-US" sz="1100">
              <a:solidFill>
                <a:schemeClr val="dk1"/>
              </a:solidFill>
              <a:effectLst/>
              <a:latin typeface="+mn-lt"/>
              <a:ea typeface="+mn-ea"/>
              <a:cs typeface="+mn-cs"/>
            </a:rPr>
            <a:t>2) Hyphen "-" is used to complete empty cells.</a:t>
          </a:r>
          <a:endParaRPr lang="da-DK" sz="1100">
            <a:solidFill>
              <a:schemeClr val="dk1"/>
            </a:solidFill>
            <a:effectLst/>
            <a:latin typeface="+mn-lt"/>
            <a:ea typeface="+mn-ea"/>
            <a:cs typeface="+mn-cs"/>
          </a:endParaRPr>
        </a:p>
        <a:p>
          <a:pPr lvl="0"/>
          <a:r>
            <a:rPr lang="en-US" sz="1100">
              <a:solidFill>
                <a:schemeClr val="dk1"/>
              </a:solidFill>
              <a:effectLst/>
              <a:latin typeface="+mn-lt"/>
              <a:ea typeface="+mn-ea"/>
              <a:cs typeface="+mn-cs"/>
            </a:rPr>
            <a:t>3) Doble hyphen "--" is used to indicate that feedback item indicated in that row is not carried to next review iteration as it was resolved in a previous iteration.</a:t>
          </a:r>
          <a:endParaRPr lang="da-DK" sz="1100">
            <a:solidFill>
              <a:schemeClr val="dk1"/>
            </a:solidFill>
            <a:effectLst/>
            <a:latin typeface="+mn-lt"/>
            <a:ea typeface="+mn-ea"/>
            <a:cs typeface="+mn-cs"/>
          </a:endParaRPr>
        </a:p>
        <a:p>
          <a:endParaRPr lang="da-DK" sz="1100"/>
        </a:p>
      </xdr:txBody>
    </xdr:sp>
    <xdr:clientData/>
  </xdr:twoCellAnchor>
</xdr:wsDr>
</file>

<file path=xl/persons/person.xml><?xml version="1.0" encoding="utf-8"?>
<personList xmlns="http://schemas.microsoft.com/office/spreadsheetml/2018/threadedcomments" xmlns:x="http://schemas.openxmlformats.org/spreadsheetml/2006/main">
  <person displayName="Nils Thonemann" id="{67CF5FA2-77C1-4284-9193-1E03B1206B59}" userId="S::niltho@dtu.dk::0175ad98-3fad-453f-8cf9-97016094bc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7" dT="2021-12-08T10:41:14.06" personId="{67CF5FA2-77C1-4284-9193-1E03B1206B59}" id="{EB5116C4-A0C4-4B6D-801E-C77BA09AC229}">
    <text>Okay for me how it is in the file!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nlinelibrary-wiley-com.proxy.findit.dtu.dk/doi/full/10.1111/jiec.12326" TargetMode="External"/><Relationship Id="rId1" Type="http://schemas.openxmlformats.org/officeDocument/2006/relationships/hyperlink" Target="https://ec.europa.eu/research/participants/data/ref/h2020/wp/2014_2015/annexes/h2020-wp1415-annex-g-trl_en.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mailto:bruno.lemoine@bfh.ch" TargetMode="External"/><Relationship Id="rId2" Type="http://schemas.openxmlformats.org/officeDocument/2006/relationships/hyperlink" Target="mailto:niltho@dtu.dk" TargetMode="External"/><Relationship Id="rId1" Type="http://schemas.openxmlformats.org/officeDocument/2006/relationships/hyperlink" Target="mailto:kasaru@dtu.dk" TargetMode="External"/><Relationship Id="rId5" Type="http://schemas.openxmlformats.org/officeDocument/2006/relationships/hyperlink" Target="mailto:alau@dtu.dk" TargetMode="External"/><Relationship Id="rId4" Type="http://schemas.openxmlformats.org/officeDocument/2006/relationships/hyperlink" Target="mailto:priscilla.caliandro@bfh.ch"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thiumbalance.com/products/" TargetMode="External"/><Relationship Id="rId7" Type="http://schemas.openxmlformats.org/officeDocument/2006/relationships/comments" Target="../comments1.xml"/><Relationship Id="rId2" Type="http://schemas.openxmlformats.org/officeDocument/2006/relationships/hyperlink" Target="https://lithiumbalance.com/products/" TargetMode="External"/><Relationship Id="rId1" Type="http://schemas.openxmlformats.org/officeDocument/2006/relationships/hyperlink" Target="https://lithiumbalance.com/products/" TargetMode="External"/><Relationship Id="rId6" Type="http://schemas.openxmlformats.org/officeDocument/2006/relationships/vmlDrawing" Target="../drawings/vmlDrawing1.vml"/><Relationship Id="rId5" Type="http://schemas.openxmlformats.org/officeDocument/2006/relationships/drawing" Target="../drawings/drawing3.xml"/><Relationship Id="rId4" Type="http://schemas.openxmlformats.org/officeDocument/2006/relationships/hyperlink" Target="https://lithiumbalance.com/product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38.ecoquery.ecoinvent.org/Account/LogOn?ReturnUrl=%2fDetails%2fUPR%2f629354F0-D3B6-466D-9539-BD1A78F530D4%2f8B738EA0-F89E-4627-8679-433616064E82" TargetMode="External"/><Relationship Id="rId3" Type="http://schemas.openxmlformats.org/officeDocument/2006/relationships/hyperlink" Target="https://doi.org/10.1016/j.cirp.2017.04.109" TargetMode="External"/><Relationship Id="rId7" Type="http://schemas.openxmlformats.org/officeDocument/2006/relationships/hyperlink" Target="https://v38.ecoquery.ecoinvent.org/Account/LogOn?ReturnUrl=%2fDetails%2fUPR%2f49324EFE-CE8C-435C-B72F-90852DC3A036%2f8B738EA0-F89E-4627-8679-433616064E82" TargetMode="External"/><Relationship Id="rId2" Type="http://schemas.openxmlformats.org/officeDocument/2006/relationships/hyperlink" Target="https://www.twi-global.com/technical-knowledge/faqs/manufacturing-readiness-levels" TargetMode="External"/><Relationship Id="rId1" Type="http://schemas.openxmlformats.org/officeDocument/2006/relationships/hyperlink" Target="https://ec.europa.eu/research/participants/data/ref/h2020/wp/2014_2015/annexes/h2020-wp1415-annex-g-trl_en.pdf" TargetMode="External"/><Relationship Id="rId6" Type="http://schemas.openxmlformats.org/officeDocument/2006/relationships/hyperlink" Target="https://lex.substack.com/p/how-are-central-bank-digital-currencies" TargetMode="External"/><Relationship Id="rId11" Type="http://schemas.openxmlformats.org/officeDocument/2006/relationships/comments" Target="../comments2.xml"/><Relationship Id="rId5" Type="http://schemas.openxmlformats.org/officeDocument/2006/relationships/hyperlink" Target="https://about.bnef.com/blog/battery-pack-prices-cited-below-100-kwh-for-the-first-time-in-2020-while-market-average-sits-at-137-kwh/" TargetMode="External"/><Relationship Id="rId10" Type="http://schemas.openxmlformats.org/officeDocument/2006/relationships/vmlDrawing" Target="../drawings/vmlDrawing2.vml"/><Relationship Id="rId4" Type="http://schemas.openxmlformats.org/officeDocument/2006/relationships/hyperlink" Target="https://www.statista.com/statistics/261381/inflation-rate-of-switzerland/" TargetMode="External"/><Relationship Id="rId9"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57"/>
  <sheetViews>
    <sheetView topLeftCell="A29" zoomScale="115" zoomScaleNormal="115" workbookViewId="0">
      <selection activeCell="D58" sqref="D58"/>
    </sheetView>
  </sheetViews>
  <sheetFormatPr defaultColWidth="8.5546875" defaultRowHeight="14.4" x14ac:dyDescent="0.3"/>
  <cols>
    <col min="1" max="2" width="8.5546875" style="1"/>
    <col min="3" max="7" width="84.44140625" style="1" customWidth="1"/>
    <col min="8" max="9" width="29.5546875" style="1" customWidth="1"/>
    <col min="10" max="16384" width="8.5546875" style="1"/>
  </cols>
  <sheetData>
    <row r="2" spans="2:7" ht="23.4" x14ac:dyDescent="0.3">
      <c r="B2" s="57" t="s">
        <v>0</v>
      </c>
      <c r="C2" s="19"/>
      <c r="D2" s="19"/>
      <c r="E2" s="19"/>
      <c r="F2" s="19"/>
      <c r="G2" s="19"/>
    </row>
    <row r="4" spans="2:7" ht="15" thickBot="1" x14ac:dyDescent="0.35"/>
    <row r="5" spans="2:7" ht="14.85" customHeight="1" x14ac:dyDescent="0.3">
      <c r="B5" s="312" t="s">
        <v>1</v>
      </c>
      <c r="C5" s="313"/>
      <c r="D5" s="313"/>
      <c r="E5" s="313"/>
      <c r="F5" s="313"/>
      <c r="G5" s="314"/>
    </row>
    <row r="6" spans="2:7" ht="15" customHeight="1" thickBot="1" x14ac:dyDescent="0.35">
      <c r="B6" s="315"/>
      <c r="C6" s="316"/>
      <c r="D6" s="316"/>
      <c r="E6" s="316"/>
      <c r="F6" s="316"/>
      <c r="G6" s="317"/>
    </row>
    <row r="7" spans="2:7" ht="18.600000000000001" customHeight="1" x14ac:dyDescent="0.3">
      <c r="B7" s="41" t="s">
        <v>2</v>
      </c>
      <c r="C7" s="42" t="s">
        <v>3</v>
      </c>
      <c r="D7" s="42" t="s">
        <v>4</v>
      </c>
      <c r="E7" s="42" t="s">
        <v>5</v>
      </c>
      <c r="F7" s="42" t="s">
        <v>6</v>
      </c>
      <c r="G7" s="43" t="s">
        <v>7</v>
      </c>
    </row>
    <row r="8" spans="2:7" ht="36.6" customHeight="1" x14ac:dyDescent="0.3">
      <c r="B8" s="36">
        <v>1</v>
      </c>
      <c r="C8" s="35" t="s">
        <v>8</v>
      </c>
      <c r="D8" s="35" t="s">
        <v>9</v>
      </c>
      <c r="E8" s="35" t="s">
        <v>10</v>
      </c>
      <c r="F8" s="35" t="s">
        <v>11</v>
      </c>
      <c r="G8" s="37" t="s">
        <v>12</v>
      </c>
    </row>
    <row r="9" spans="2:7" ht="36.6" customHeight="1" x14ac:dyDescent="0.3">
      <c r="B9" s="36">
        <v>2</v>
      </c>
      <c r="C9" s="35" t="s">
        <v>13</v>
      </c>
      <c r="D9" s="35" t="s">
        <v>14</v>
      </c>
      <c r="E9" s="35" t="s">
        <v>15</v>
      </c>
      <c r="F9" s="35" t="s">
        <v>16</v>
      </c>
      <c r="G9" s="37" t="s">
        <v>17</v>
      </c>
    </row>
    <row r="10" spans="2:7" ht="36.6" customHeight="1" x14ac:dyDescent="0.3">
      <c r="B10" s="36">
        <v>3</v>
      </c>
      <c r="C10" s="35" t="s">
        <v>18</v>
      </c>
      <c r="D10" s="35" t="s">
        <v>19</v>
      </c>
      <c r="E10" s="35" t="s">
        <v>20</v>
      </c>
      <c r="F10" s="35" t="s">
        <v>21</v>
      </c>
      <c r="G10" s="37" t="s">
        <v>22</v>
      </c>
    </row>
    <row r="11" spans="2:7" ht="36.6" customHeight="1" x14ac:dyDescent="0.3">
      <c r="B11" s="36">
        <v>4</v>
      </c>
      <c r="C11" s="35" t="s">
        <v>23</v>
      </c>
      <c r="D11" s="35" t="s">
        <v>24</v>
      </c>
      <c r="E11" s="35" t="s">
        <v>25</v>
      </c>
      <c r="F11" s="35" t="s">
        <v>26</v>
      </c>
      <c r="G11" s="37" t="s">
        <v>27</v>
      </c>
    </row>
    <row r="12" spans="2:7" ht="36.6" customHeight="1" x14ac:dyDescent="0.3">
      <c r="B12" s="36">
        <v>5</v>
      </c>
      <c r="C12" s="35" t="s">
        <v>28</v>
      </c>
      <c r="D12" s="35" t="s">
        <v>29</v>
      </c>
      <c r="E12" s="35" t="s">
        <v>30</v>
      </c>
      <c r="F12" s="35" t="s">
        <v>31</v>
      </c>
      <c r="G12" s="37" t="s">
        <v>32</v>
      </c>
    </row>
    <row r="13" spans="2:7" ht="18" customHeight="1" thickBot="1" x14ac:dyDescent="0.35">
      <c r="B13" s="38" t="s">
        <v>33</v>
      </c>
      <c r="C13" s="39" t="s">
        <v>34</v>
      </c>
      <c r="D13" s="39" t="s">
        <v>34</v>
      </c>
      <c r="E13" s="39" t="s">
        <v>34</v>
      </c>
      <c r="F13" s="39" t="s">
        <v>34</v>
      </c>
      <c r="G13" s="40" t="s">
        <v>34</v>
      </c>
    </row>
    <row r="14" spans="2:7" ht="18.600000000000001" customHeight="1" x14ac:dyDescent="0.3">
      <c r="B14" s="44"/>
      <c r="C14" s="45"/>
      <c r="D14" s="45"/>
      <c r="E14" s="45"/>
      <c r="F14" s="45"/>
      <c r="G14" s="46"/>
    </row>
    <row r="15" spans="2:7" x14ac:dyDescent="0.3">
      <c r="B15" s="47"/>
      <c r="C15" s="55" t="s">
        <v>35</v>
      </c>
      <c r="D15" s="56" t="s">
        <v>36</v>
      </c>
      <c r="E15" s="56" t="s">
        <v>37</v>
      </c>
      <c r="F15" s="56" t="s">
        <v>38</v>
      </c>
      <c r="G15" s="54" t="s">
        <v>39</v>
      </c>
    </row>
    <row r="16" spans="2:7" x14ac:dyDescent="0.3">
      <c r="B16" s="47"/>
      <c r="C16" s="49" t="s">
        <v>40</v>
      </c>
      <c r="D16" s="49"/>
      <c r="E16" s="49" t="s">
        <v>41</v>
      </c>
      <c r="F16" s="49" t="s">
        <v>42</v>
      </c>
      <c r="G16" s="50" t="s">
        <v>43</v>
      </c>
    </row>
    <row r="17" spans="2:7" x14ac:dyDescent="0.3">
      <c r="B17" s="47"/>
      <c r="C17" s="48" t="s">
        <v>44</v>
      </c>
      <c r="D17" s="49"/>
      <c r="E17" s="49"/>
      <c r="F17" s="49" t="s">
        <v>45</v>
      </c>
      <c r="G17" s="50" t="s">
        <v>46</v>
      </c>
    </row>
    <row r="18" spans="2:7" x14ac:dyDescent="0.3">
      <c r="B18" s="47"/>
      <c r="C18" s="49" t="s">
        <v>47</v>
      </c>
      <c r="D18" s="49"/>
      <c r="E18" s="49"/>
      <c r="F18" s="49" t="s">
        <v>48</v>
      </c>
      <c r="G18" s="50" t="s">
        <v>49</v>
      </c>
    </row>
    <row r="19" spans="2:7" x14ac:dyDescent="0.3">
      <c r="B19" s="47"/>
      <c r="C19" s="49"/>
      <c r="D19" s="49"/>
      <c r="E19" s="49"/>
      <c r="F19" s="49" t="s">
        <v>50</v>
      </c>
      <c r="G19" s="50" t="s">
        <v>51</v>
      </c>
    </row>
    <row r="20" spans="2:7" ht="18" customHeight="1" thickBot="1" x14ac:dyDescent="0.35">
      <c r="B20" s="51"/>
      <c r="C20" s="52"/>
      <c r="D20" s="52"/>
      <c r="E20" s="52"/>
      <c r="F20" s="52"/>
      <c r="G20" s="53"/>
    </row>
    <row r="21" spans="2:7" ht="15.6" customHeight="1" x14ac:dyDescent="0.3"/>
    <row r="22" spans="2:7" ht="15.6" customHeight="1" x14ac:dyDescent="0.3"/>
    <row r="23" spans="2:7" s="17" customFormat="1" ht="17.850000000000001" customHeight="1" x14ac:dyDescent="0.3">
      <c r="B23" s="60" t="s">
        <v>52</v>
      </c>
    </row>
    <row r="24" spans="2:7" s="17" customFormat="1" ht="18.600000000000001" customHeight="1" x14ac:dyDescent="0.3">
      <c r="B24" s="63" t="s">
        <v>2</v>
      </c>
      <c r="C24" s="63" t="s">
        <v>53</v>
      </c>
      <c r="D24" s="319" t="s">
        <v>54</v>
      </c>
      <c r="E24" s="319"/>
      <c r="F24" s="319"/>
      <c r="G24" s="319"/>
    </row>
    <row r="25" spans="2:7" s="17" customFormat="1" ht="18.600000000000001" customHeight="1" x14ac:dyDescent="0.3">
      <c r="B25" s="64">
        <v>1</v>
      </c>
      <c r="C25" s="106" t="s">
        <v>55</v>
      </c>
      <c r="D25" s="318" t="s">
        <v>56</v>
      </c>
      <c r="E25" s="318"/>
      <c r="F25" s="318"/>
      <c r="G25" s="318"/>
    </row>
    <row r="26" spans="2:7" s="17" customFormat="1" ht="18.600000000000001" customHeight="1" x14ac:dyDescent="0.3">
      <c r="B26" s="64">
        <v>2</v>
      </c>
      <c r="C26" s="106" t="s">
        <v>57</v>
      </c>
      <c r="D26" s="318" t="s">
        <v>58</v>
      </c>
      <c r="E26" s="318"/>
      <c r="F26" s="318"/>
      <c r="G26" s="318"/>
    </row>
    <row r="27" spans="2:7" s="17" customFormat="1" ht="18.600000000000001" customHeight="1" x14ac:dyDescent="0.3">
      <c r="B27" s="64">
        <v>3</v>
      </c>
      <c r="C27" s="106" t="s">
        <v>59</v>
      </c>
      <c r="D27" s="318" t="s">
        <v>60</v>
      </c>
      <c r="E27" s="318"/>
      <c r="F27" s="318"/>
      <c r="G27" s="318"/>
    </row>
    <row r="28" spans="2:7" s="17" customFormat="1" ht="18.600000000000001" customHeight="1" x14ac:dyDescent="0.3">
      <c r="B28" s="64">
        <v>4</v>
      </c>
      <c r="C28" s="106" t="s">
        <v>61</v>
      </c>
      <c r="D28" s="318" t="s">
        <v>62</v>
      </c>
      <c r="E28" s="318"/>
      <c r="F28" s="318"/>
      <c r="G28" s="318"/>
    </row>
    <row r="29" spans="2:7" s="17" customFormat="1" ht="18.600000000000001" customHeight="1" x14ac:dyDescent="0.3">
      <c r="B29" s="64">
        <v>5</v>
      </c>
      <c r="C29" s="106" t="s">
        <v>63</v>
      </c>
      <c r="D29" s="318" t="s">
        <v>64</v>
      </c>
      <c r="E29" s="318"/>
      <c r="F29" s="318"/>
      <c r="G29" s="318"/>
    </row>
    <row r="30" spans="2:7" s="17" customFormat="1" ht="18.600000000000001" customHeight="1" x14ac:dyDescent="0.3">
      <c r="B30" s="64">
        <v>6</v>
      </c>
      <c r="C30" s="106" t="s">
        <v>65</v>
      </c>
      <c r="D30" s="318" t="s">
        <v>66</v>
      </c>
      <c r="E30" s="318"/>
      <c r="F30" s="318"/>
      <c r="G30" s="318"/>
    </row>
    <row r="31" spans="2:7" s="17" customFormat="1" ht="15" customHeight="1" x14ac:dyDescent="0.3">
      <c r="B31" s="64">
        <v>7</v>
      </c>
      <c r="C31" s="106" t="s">
        <v>67</v>
      </c>
      <c r="D31" s="318" t="s">
        <v>68</v>
      </c>
      <c r="E31" s="318"/>
      <c r="F31" s="318"/>
      <c r="G31" s="318"/>
    </row>
    <row r="32" spans="2:7" s="17" customFormat="1" ht="18.600000000000001" customHeight="1" x14ac:dyDescent="0.3">
      <c r="B32" s="64">
        <v>8</v>
      </c>
      <c r="C32" s="106" t="s">
        <v>69</v>
      </c>
      <c r="D32" s="318" t="s">
        <v>70</v>
      </c>
      <c r="E32" s="318"/>
      <c r="F32" s="318"/>
      <c r="G32" s="318"/>
    </row>
    <row r="33" spans="2:7" s="17" customFormat="1" ht="18.600000000000001" customHeight="1" x14ac:dyDescent="0.3">
      <c r="B33" s="64">
        <v>9</v>
      </c>
      <c r="C33" s="106" t="s">
        <v>71</v>
      </c>
      <c r="D33" s="318" t="s">
        <v>72</v>
      </c>
      <c r="E33" s="318"/>
      <c r="F33" s="318"/>
      <c r="G33" s="318"/>
    </row>
    <row r="34" spans="2:7" s="17" customFormat="1" x14ac:dyDescent="0.3">
      <c r="B34" s="17" t="s">
        <v>73</v>
      </c>
      <c r="C34" s="61" t="s">
        <v>74</v>
      </c>
    </row>
    <row r="37" spans="2:7" ht="18.600000000000001" customHeight="1" x14ac:dyDescent="0.3">
      <c r="B37" s="2" t="s">
        <v>75</v>
      </c>
    </row>
    <row r="38" spans="2:7" ht="18.600000000000001" customHeight="1" x14ac:dyDescent="0.3">
      <c r="B38" s="107" t="s">
        <v>2</v>
      </c>
      <c r="C38" s="107" t="s">
        <v>53</v>
      </c>
      <c r="D38" s="319" t="s">
        <v>54</v>
      </c>
      <c r="E38" s="319"/>
      <c r="F38" s="319"/>
      <c r="G38" s="319"/>
    </row>
    <row r="39" spans="2:7" s="17" customFormat="1" ht="18.600000000000001" customHeight="1" x14ac:dyDescent="0.3">
      <c r="B39" s="62">
        <v>1</v>
      </c>
      <c r="C39" s="200" t="s">
        <v>76</v>
      </c>
      <c r="D39" s="320" t="s">
        <v>77</v>
      </c>
      <c r="E39" s="320"/>
      <c r="F39" s="320"/>
      <c r="G39" s="320"/>
    </row>
    <row r="40" spans="2:7" s="17" customFormat="1" ht="19.350000000000001" customHeight="1" x14ac:dyDescent="0.3">
      <c r="B40" s="62">
        <v>2</v>
      </c>
      <c r="C40" s="200" t="s">
        <v>78</v>
      </c>
      <c r="D40" s="320" t="s">
        <v>79</v>
      </c>
      <c r="E40" s="320"/>
      <c r="F40" s="320"/>
      <c r="G40" s="320"/>
    </row>
    <row r="41" spans="2:7" s="17" customFormat="1" ht="19.350000000000001" customHeight="1" x14ac:dyDescent="0.3">
      <c r="B41" s="62">
        <v>3</v>
      </c>
      <c r="C41" s="200" t="s">
        <v>80</v>
      </c>
      <c r="D41" s="320" t="s">
        <v>81</v>
      </c>
      <c r="E41" s="320"/>
      <c r="F41" s="320"/>
      <c r="G41" s="320"/>
    </row>
    <row r="42" spans="2:7" ht="28.35" customHeight="1" x14ac:dyDescent="0.3">
      <c r="B42" s="62">
        <v>4</v>
      </c>
      <c r="C42" s="200" t="s">
        <v>82</v>
      </c>
      <c r="D42" s="320" t="s">
        <v>83</v>
      </c>
      <c r="E42" s="320"/>
      <c r="F42" s="320"/>
      <c r="G42" s="320"/>
    </row>
    <row r="43" spans="2:7" ht="36" customHeight="1" x14ac:dyDescent="0.3">
      <c r="B43" s="62">
        <v>5</v>
      </c>
      <c r="C43" s="200" t="s">
        <v>84</v>
      </c>
      <c r="D43" s="320" t="s">
        <v>85</v>
      </c>
      <c r="E43" s="320"/>
      <c r="F43" s="320"/>
      <c r="G43" s="320"/>
    </row>
    <row r="44" spans="2:7" ht="36" customHeight="1" x14ac:dyDescent="0.3">
      <c r="B44" s="62">
        <v>6</v>
      </c>
      <c r="C44" s="200" t="s">
        <v>86</v>
      </c>
      <c r="D44" s="320" t="s">
        <v>87</v>
      </c>
      <c r="E44" s="320"/>
      <c r="F44" s="320"/>
      <c r="G44" s="320"/>
    </row>
    <row r="45" spans="2:7" ht="36" customHeight="1" x14ac:dyDescent="0.3">
      <c r="B45" s="62">
        <v>7</v>
      </c>
      <c r="C45" s="200" t="s">
        <v>88</v>
      </c>
      <c r="D45" s="320" t="s">
        <v>89</v>
      </c>
      <c r="E45" s="320"/>
      <c r="F45" s="320"/>
      <c r="G45" s="320"/>
    </row>
    <row r="46" spans="2:7" ht="36" customHeight="1" x14ac:dyDescent="0.3">
      <c r="B46" s="62">
        <v>8</v>
      </c>
      <c r="C46" s="200" t="s">
        <v>90</v>
      </c>
      <c r="D46" s="320" t="s">
        <v>91</v>
      </c>
      <c r="E46" s="320"/>
      <c r="F46" s="320"/>
      <c r="G46" s="320"/>
    </row>
    <row r="47" spans="2:7" ht="36" customHeight="1" x14ac:dyDescent="0.3">
      <c r="B47" s="62">
        <v>9</v>
      </c>
      <c r="C47" s="200" t="s">
        <v>92</v>
      </c>
      <c r="D47" s="320" t="s">
        <v>93</v>
      </c>
      <c r="E47" s="320"/>
      <c r="F47" s="320"/>
      <c r="G47" s="320"/>
    </row>
    <row r="48" spans="2:7" ht="36" customHeight="1" x14ac:dyDescent="0.3">
      <c r="B48" s="62">
        <v>10</v>
      </c>
      <c r="C48" s="200" t="s">
        <v>94</v>
      </c>
      <c r="D48" s="320" t="s">
        <v>95</v>
      </c>
      <c r="E48" s="320"/>
      <c r="F48" s="320"/>
      <c r="G48" s="320"/>
    </row>
    <row r="49" spans="2:7" x14ac:dyDescent="0.3">
      <c r="C49" s="58"/>
      <c r="D49" s="58"/>
      <c r="E49" s="58"/>
    </row>
    <row r="50" spans="2:7" x14ac:dyDescent="0.3">
      <c r="C50" s="58"/>
      <c r="D50" s="58"/>
      <c r="E50" s="58"/>
    </row>
    <row r="51" spans="2:7" ht="17.100000000000001" customHeight="1" x14ac:dyDescent="0.3">
      <c r="B51" s="2" t="s">
        <v>96</v>
      </c>
      <c r="C51" s="58"/>
      <c r="D51" s="59"/>
      <c r="E51" s="58"/>
    </row>
    <row r="52" spans="2:7" x14ac:dyDescent="0.3">
      <c r="B52" s="201" t="s">
        <v>2</v>
      </c>
      <c r="C52" s="202" t="s">
        <v>97</v>
      </c>
      <c r="D52" s="203" t="s">
        <v>98</v>
      </c>
      <c r="E52" s="58"/>
      <c r="F52" s="58"/>
      <c r="G52" s="58"/>
    </row>
    <row r="53" spans="2:7" x14ac:dyDescent="0.3">
      <c r="B53" s="64">
        <v>1</v>
      </c>
      <c r="C53" s="261" t="s">
        <v>99</v>
      </c>
      <c r="D53" s="260">
        <v>4.4999999999999998E-2</v>
      </c>
      <c r="E53" s="58"/>
      <c r="F53" s="58"/>
      <c r="G53" s="58"/>
    </row>
    <row r="54" spans="2:7" x14ac:dyDescent="0.3">
      <c r="B54" s="64">
        <v>2</v>
      </c>
      <c r="C54" s="103" t="s">
        <v>100</v>
      </c>
      <c r="D54" s="204">
        <v>0.13700000000000001</v>
      </c>
    </row>
    <row r="55" spans="2:7" x14ac:dyDescent="0.3">
      <c r="B55" s="64">
        <v>3</v>
      </c>
      <c r="C55" s="103" t="s">
        <v>101</v>
      </c>
      <c r="D55" s="204">
        <v>0.41299999999999998</v>
      </c>
    </row>
    <row r="56" spans="2:7" x14ac:dyDescent="0.3">
      <c r="B56" s="64">
        <v>4</v>
      </c>
      <c r="C56" s="103" t="s">
        <v>102</v>
      </c>
      <c r="D56" s="204">
        <v>1.246</v>
      </c>
    </row>
    <row r="57" spans="2:7" x14ac:dyDescent="0.3">
      <c r="B57" s="3" t="s">
        <v>73</v>
      </c>
      <c r="C57" s="199" t="s">
        <v>103</v>
      </c>
    </row>
  </sheetData>
  <mergeCells count="22">
    <mergeCell ref="D47:G47"/>
    <mergeCell ref="D48:G48"/>
    <mergeCell ref="D29:G29"/>
    <mergeCell ref="D30:G30"/>
    <mergeCell ref="D31:G31"/>
    <mergeCell ref="D32:G32"/>
    <mergeCell ref="D33:G33"/>
    <mergeCell ref="D42:G42"/>
    <mergeCell ref="D43:G43"/>
    <mergeCell ref="D44:G44"/>
    <mergeCell ref="D45:G45"/>
    <mergeCell ref="D46:G46"/>
    <mergeCell ref="D38:G38"/>
    <mergeCell ref="D39:G39"/>
    <mergeCell ref="D40:G40"/>
    <mergeCell ref="D41:G41"/>
    <mergeCell ref="B5:G6"/>
    <mergeCell ref="D25:G25"/>
    <mergeCell ref="D26:G26"/>
    <mergeCell ref="D27:G27"/>
    <mergeCell ref="D28:G28"/>
    <mergeCell ref="D24:G24"/>
  </mergeCells>
  <hyperlinks>
    <hyperlink ref="C34" r:id="rId1" xr:uid="{00000000-0004-0000-0600-000000000000}"/>
    <hyperlink ref="C57" r:id="rId2" xr:uid="{9895F911-0BE6-4E29-B463-3B5D503FFD49}"/>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BC2AD-2876-43D8-8D70-F2E6C059A234}">
  <dimension ref="B3:B20"/>
  <sheetViews>
    <sheetView tabSelected="1" workbookViewId="0">
      <selection activeCell="B10" sqref="B10"/>
    </sheetView>
  </sheetViews>
  <sheetFormatPr defaultColWidth="8.88671875" defaultRowHeight="15.6" x14ac:dyDescent="0.3"/>
  <cols>
    <col min="1" max="1" width="8.88671875" style="307"/>
    <col min="2" max="2" width="116.44140625" style="307" customWidth="1"/>
    <col min="3" max="16384" width="8.88671875" style="307"/>
  </cols>
  <sheetData>
    <row r="3" spans="2:2" ht="45.6" x14ac:dyDescent="0.4">
      <c r="B3" s="308" t="s">
        <v>696</v>
      </c>
    </row>
    <row r="4" spans="2:2" ht="22.8" x14ac:dyDescent="0.3">
      <c r="B4" s="309" t="s">
        <v>701</v>
      </c>
    </row>
    <row r="5" spans="2:2" x14ac:dyDescent="0.3">
      <c r="B5" s="310" t="s">
        <v>697</v>
      </c>
    </row>
    <row r="7" spans="2:2" x14ac:dyDescent="0.3">
      <c r="B7" s="310" t="s">
        <v>708</v>
      </c>
    </row>
    <row r="9" spans="2:2" x14ac:dyDescent="0.3">
      <c r="B9" s="310" t="s">
        <v>698</v>
      </c>
    </row>
    <row r="10" spans="2:2" x14ac:dyDescent="0.3">
      <c r="B10" s="310" t="s">
        <v>699</v>
      </c>
    </row>
    <row r="11" spans="2:2" x14ac:dyDescent="0.3">
      <c r="B11" s="310"/>
    </row>
    <row r="13" spans="2:2" x14ac:dyDescent="0.3">
      <c r="B13" s="307" t="s">
        <v>702</v>
      </c>
    </row>
    <row r="15" spans="2:2" x14ac:dyDescent="0.3">
      <c r="B15" s="307" t="s">
        <v>700</v>
      </c>
    </row>
    <row r="16" spans="2:2" x14ac:dyDescent="0.3">
      <c r="B16" s="311" t="s">
        <v>703</v>
      </c>
    </row>
    <row r="17" spans="2:2" x14ac:dyDescent="0.3">
      <c r="B17" s="311" t="s">
        <v>705</v>
      </c>
    </row>
    <row r="18" spans="2:2" x14ac:dyDescent="0.3">
      <c r="B18" s="311" t="s">
        <v>704</v>
      </c>
    </row>
    <row r="19" spans="2:2" x14ac:dyDescent="0.3">
      <c r="B19" s="311" t="s">
        <v>706</v>
      </c>
    </row>
    <row r="20" spans="2:2" x14ac:dyDescent="0.3">
      <c r="B20" s="311" t="s">
        <v>707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B52CF-6F98-44E4-A6AB-33071CC15421}">
  <sheetPr>
    <tabColor rgb="FFC00000"/>
  </sheetPr>
  <dimension ref="B2:Y235"/>
  <sheetViews>
    <sheetView showGridLines="0" zoomScaleNormal="100" workbookViewId="0">
      <selection activeCell="U10" sqref="U10"/>
    </sheetView>
  </sheetViews>
  <sheetFormatPr defaultColWidth="8.5546875" defaultRowHeight="14.4" x14ac:dyDescent="0.3"/>
  <cols>
    <col min="1" max="1" width="8.5546875" style="1"/>
    <col min="2" max="2" width="3.44140625" style="1" customWidth="1"/>
    <col min="3" max="3" width="6.44140625" style="7" customWidth="1"/>
    <col min="4" max="15" width="13.109375" style="1" customWidth="1"/>
    <col min="16" max="16" width="8.5546875" style="1"/>
    <col min="17" max="17" width="9.5546875" style="1" bestFit="1" customWidth="1"/>
    <col min="18" max="16384" width="8.5546875" style="1"/>
  </cols>
  <sheetData>
    <row r="2" spans="2:20" ht="21" x14ac:dyDescent="0.3">
      <c r="B2" s="20" t="s">
        <v>104</v>
      </c>
    </row>
    <row r="3" spans="2:20" ht="15" thickBot="1" x14ac:dyDescent="0.35"/>
    <row r="4" spans="2:20" ht="18.600000000000001" thickBot="1" x14ac:dyDescent="0.35">
      <c r="B4" s="325" t="s">
        <v>105</v>
      </c>
      <c r="C4" s="326"/>
      <c r="D4" s="326"/>
      <c r="E4" s="326"/>
      <c r="F4" s="326"/>
      <c r="G4" s="326"/>
      <c r="H4" s="326"/>
      <c r="I4" s="326"/>
      <c r="J4" s="326"/>
      <c r="K4" s="326"/>
      <c r="L4" s="326"/>
      <c r="M4" s="326"/>
      <c r="N4" s="326"/>
      <c r="O4" s="327"/>
      <c r="T4" s="7"/>
    </row>
    <row r="5" spans="2:20" x14ac:dyDescent="0.3">
      <c r="B5" s="76"/>
      <c r="C5" s="77"/>
      <c r="D5" s="78"/>
      <c r="E5" s="78"/>
      <c r="F5" s="78"/>
      <c r="G5" s="78"/>
      <c r="H5" s="78"/>
      <c r="I5" s="78"/>
      <c r="J5" s="78"/>
      <c r="K5" s="78"/>
      <c r="L5" s="78"/>
      <c r="M5" s="78"/>
      <c r="N5" s="78"/>
      <c r="O5" s="79"/>
      <c r="T5" s="7"/>
    </row>
    <row r="6" spans="2:20" x14ac:dyDescent="0.3">
      <c r="B6" s="69"/>
      <c r="C6" s="70"/>
      <c r="D6" s="32"/>
      <c r="O6" s="68"/>
      <c r="T6" s="7"/>
    </row>
    <row r="7" spans="2:20" x14ac:dyDescent="0.3">
      <c r="B7" s="69"/>
      <c r="C7" s="70"/>
      <c r="D7" s="32"/>
      <c r="O7" s="68"/>
      <c r="T7" s="7"/>
    </row>
    <row r="8" spans="2:20" x14ac:dyDescent="0.3">
      <c r="B8" s="69"/>
      <c r="C8" s="70"/>
      <c r="D8" s="32"/>
      <c r="O8" s="68"/>
      <c r="T8" s="7"/>
    </row>
    <row r="9" spans="2:20" x14ac:dyDescent="0.3">
      <c r="B9" s="69"/>
      <c r="C9" s="70"/>
      <c r="D9" s="32"/>
      <c r="O9" s="68"/>
      <c r="T9" s="7"/>
    </row>
    <row r="10" spans="2:20" x14ac:dyDescent="0.3">
      <c r="B10" s="69"/>
      <c r="C10" s="70"/>
      <c r="D10" s="32"/>
      <c r="O10" s="68"/>
      <c r="T10" s="7"/>
    </row>
    <row r="11" spans="2:20" x14ac:dyDescent="0.3">
      <c r="B11" s="69"/>
      <c r="C11" s="70"/>
      <c r="D11" s="32"/>
      <c r="O11" s="68"/>
      <c r="T11" s="7"/>
    </row>
    <row r="12" spans="2:20" x14ac:dyDescent="0.3">
      <c r="B12" s="69"/>
      <c r="C12" s="70"/>
      <c r="D12" s="32"/>
      <c r="O12" s="68"/>
    </row>
    <row r="13" spans="2:20" x14ac:dyDescent="0.3">
      <c r="B13" s="69"/>
      <c r="C13" s="70"/>
      <c r="D13" s="32"/>
      <c r="O13" s="68"/>
      <c r="T13" s="32"/>
    </row>
    <row r="14" spans="2:20" x14ac:dyDescent="0.3">
      <c r="B14" s="69"/>
      <c r="C14" s="70"/>
      <c r="D14" s="32"/>
      <c r="O14" s="68"/>
    </row>
    <row r="15" spans="2:20" x14ac:dyDescent="0.3">
      <c r="B15" s="69"/>
      <c r="C15" s="70"/>
      <c r="D15" s="32"/>
      <c r="O15" s="68"/>
      <c r="T15" s="7"/>
    </row>
    <row r="16" spans="2:20" x14ac:dyDescent="0.3">
      <c r="B16" s="69"/>
      <c r="C16" s="70"/>
      <c r="D16" s="32"/>
      <c r="O16" s="68"/>
      <c r="T16" s="7"/>
    </row>
    <row r="17" spans="2:25" x14ac:dyDescent="0.3">
      <c r="B17" s="69"/>
      <c r="C17" s="70"/>
      <c r="D17" s="32"/>
      <c r="O17" s="68"/>
      <c r="T17" s="7"/>
    </row>
    <row r="18" spans="2:25" x14ac:dyDescent="0.3">
      <c r="B18" s="69"/>
      <c r="C18" s="70"/>
      <c r="D18" s="32"/>
      <c r="O18" s="68"/>
      <c r="T18" s="7"/>
    </row>
    <row r="19" spans="2:25" x14ac:dyDescent="0.3">
      <c r="B19" s="69"/>
      <c r="C19" s="70"/>
      <c r="D19" s="32"/>
      <c r="O19" s="68"/>
      <c r="T19" s="7"/>
    </row>
    <row r="20" spans="2:25" x14ac:dyDescent="0.3">
      <c r="B20" s="69"/>
      <c r="C20" s="70"/>
      <c r="D20" s="32"/>
      <c r="O20" s="68"/>
      <c r="T20" s="7"/>
    </row>
    <row r="21" spans="2:25" x14ac:dyDescent="0.3">
      <c r="B21" s="69"/>
      <c r="C21" s="70"/>
      <c r="D21" s="32"/>
      <c r="O21" s="68"/>
      <c r="T21" s="7"/>
    </row>
    <row r="22" spans="2:25" x14ac:dyDescent="0.3">
      <c r="B22" s="69"/>
      <c r="C22" s="70"/>
      <c r="D22" s="32"/>
      <c r="O22" s="68"/>
    </row>
    <row r="23" spans="2:25" x14ac:dyDescent="0.3">
      <c r="B23" s="69"/>
      <c r="C23" s="70"/>
      <c r="D23" s="32"/>
      <c r="O23" s="68"/>
      <c r="T23" s="7"/>
    </row>
    <row r="24" spans="2:25" x14ac:dyDescent="0.3">
      <c r="B24" s="69"/>
      <c r="C24" s="70"/>
      <c r="D24" s="32"/>
      <c r="O24" s="68"/>
      <c r="T24" s="7"/>
    </row>
    <row r="25" spans="2:25" x14ac:dyDescent="0.3">
      <c r="B25" s="69"/>
      <c r="C25" s="70"/>
      <c r="D25" s="32"/>
      <c r="O25" s="68"/>
      <c r="T25" s="7"/>
    </row>
    <row r="26" spans="2:25" x14ac:dyDescent="0.3">
      <c r="B26" s="69"/>
      <c r="C26" s="70"/>
      <c r="D26" s="32"/>
      <c r="O26" s="68"/>
      <c r="T26" s="7"/>
    </row>
    <row r="27" spans="2:25" x14ac:dyDescent="0.3">
      <c r="B27" s="69"/>
      <c r="C27" s="70"/>
      <c r="O27" s="68"/>
      <c r="T27" s="7"/>
    </row>
    <row r="28" spans="2:25" x14ac:dyDescent="0.3">
      <c r="B28" s="69"/>
      <c r="C28" s="70"/>
      <c r="O28" s="68"/>
      <c r="T28"/>
      <c r="U28"/>
      <c r="V28"/>
      <c r="W28"/>
      <c r="X28"/>
      <c r="Y28"/>
    </row>
    <row r="29" spans="2:25" x14ac:dyDescent="0.3">
      <c r="B29" s="69"/>
      <c r="C29" s="70"/>
      <c r="O29" s="68"/>
      <c r="T29"/>
      <c r="U29"/>
      <c r="V29"/>
      <c r="W29"/>
      <c r="X29"/>
      <c r="Y29"/>
    </row>
    <row r="30" spans="2:25" x14ac:dyDescent="0.3">
      <c r="B30" s="69"/>
      <c r="C30" s="70"/>
      <c r="O30" s="68"/>
      <c r="T30"/>
      <c r="U30"/>
      <c r="V30"/>
      <c r="W30"/>
      <c r="X30"/>
      <c r="Y30"/>
    </row>
    <row r="31" spans="2:25" x14ac:dyDescent="0.3">
      <c r="B31" s="69"/>
      <c r="C31" s="70"/>
      <c r="O31" s="68"/>
      <c r="T31"/>
      <c r="U31"/>
      <c r="V31"/>
      <c r="W31"/>
      <c r="X31"/>
      <c r="Y31"/>
    </row>
    <row r="32" spans="2:25" x14ac:dyDescent="0.3">
      <c r="B32" s="69"/>
      <c r="C32" s="70"/>
      <c r="O32" s="68"/>
      <c r="T32"/>
      <c r="U32"/>
      <c r="V32"/>
      <c r="W32"/>
      <c r="X32"/>
      <c r="Y32"/>
    </row>
    <row r="33" spans="2:25" x14ac:dyDescent="0.3">
      <c r="B33" s="69"/>
      <c r="C33" s="70"/>
      <c r="O33" s="68"/>
      <c r="T33"/>
      <c r="U33"/>
      <c r="V33"/>
      <c r="W33"/>
      <c r="X33"/>
      <c r="Y33"/>
    </row>
    <row r="34" spans="2:25" x14ac:dyDescent="0.3">
      <c r="B34" s="69"/>
      <c r="C34" s="70"/>
      <c r="O34" s="68"/>
      <c r="T34"/>
      <c r="U34"/>
      <c r="V34"/>
      <c r="W34"/>
      <c r="X34"/>
      <c r="Y34"/>
    </row>
    <row r="35" spans="2:25" x14ac:dyDescent="0.3">
      <c r="B35" s="69"/>
      <c r="C35" s="70"/>
      <c r="O35" s="68"/>
    </row>
    <row r="36" spans="2:25" x14ac:dyDescent="0.3">
      <c r="B36" s="69"/>
      <c r="C36" s="70"/>
      <c r="O36" s="68"/>
    </row>
    <row r="37" spans="2:25" x14ac:dyDescent="0.3">
      <c r="B37" s="69"/>
      <c r="C37" s="70"/>
      <c r="O37" s="68"/>
    </row>
    <row r="38" spans="2:25" x14ac:dyDescent="0.3">
      <c r="B38" s="69"/>
      <c r="C38" s="70"/>
      <c r="O38" s="68"/>
    </row>
    <row r="39" spans="2:25" x14ac:dyDescent="0.3">
      <c r="B39" s="69"/>
      <c r="C39" s="70"/>
      <c r="O39" s="68"/>
    </row>
    <row r="40" spans="2:25" x14ac:dyDescent="0.3">
      <c r="B40" s="69"/>
      <c r="C40" s="70"/>
      <c r="O40" s="68"/>
    </row>
    <row r="41" spans="2:25" x14ac:dyDescent="0.3">
      <c r="B41" s="69"/>
      <c r="C41" s="70"/>
      <c r="O41" s="68"/>
    </row>
    <row r="42" spans="2:25" x14ac:dyDescent="0.3">
      <c r="B42" s="69"/>
      <c r="C42" s="70"/>
      <c r="O42" s="68"/>
    </row>
    <row r="43" spans="2:25" x14ac:dyDescent="0.3">
      <c r="B43" s="69"/>
      <c r="C43" s="70"/>
      <c r="O43" s="68"/>
    </row>
    <row r="44" spans="2:25" x14ac:dyDescent="0.3">
      <c r="B44" s="69"/>
      <c r="C44" s="70"/>
      <c r="O44" s="68"/>
    </row>
    <row r="45" spans="2:25" x14ac:dyDescent="0.3">
      <c r="B45" s="69"/>
      <c r="C45" s="70"/>
      <c r="O45" s="68"/>
    </row>
    <row r="46" spans="2:25" x14ac:dyDescent="0.3">
      <c r="B46" s="69"/>
      <c r="C46" s="70"/>
      <c r="O46" s="68"/>
    </row>
    <row r="47" spans="2:25" x14ac:dyDescent="0.3">
      <c r="B47" s="69"/>
      <c r="C47" s="70"/>
      <c r="O47" s="68"/>
    </row>
    <row r="48" spans="2:25" x14ac:dyDescent="0.3">
      <c r="B48" s="69"/>
      <c r="C48" s="70"/>
      <c r="D48" s="32"/>
      <c r="O48" s="68"/>
    </row>
    <row r="49" spans="2:15" x14ac:dyDescent="0.3">
      <c r="B49" s="69"/>
      <c r="C49" s="70"/>
      <c r="D49" s="32"/>
      <c r="O49" s="68"/>
    </row>
    <row r="50" spans="2:15" x14ac:dyDescent="0.3">
      <c r="B50" s="69"/>
      <c r="C50" s="70"/>
      <c r="D50" s="32"/>
      <c r="O50" s="68"/>
    </row>
    <row r="51" spans="2:15" x14ac:dyDescent="0.3">
      <c r="B51" s="69"/>
      <c r="C51" s="70"/>
      <c r="D51" s="32"/>
      <c r="O51" s="68"/>
    </row>
    <row r="52" spans="2:15" ht="15" thickBot="1" x14ac:dyDescent="0.35">
      <c r="B52" s="71"/>
      <c r="C52" s="75"/>
      <c r="D52" s="72"/>
      <c r="E52" s="73"/>
      <c r="F52" s="73"/>
      <c r="G52" s="73"/>
      <c r="H52" s="73"/>
      <c r="I52" s="73"/>
      <c r="J52" s="73"/>
      <c r="K52" s="73"/>
      <c r="L52" s="73"/>
      <c r="M52" s="73"/>
      <c r="N52" s="73"/>
      <c r="O52" s="74"/>
    </row>
    <row r="53" spans="2:15" x14ac:dyDescent="0.3">
      <c r="C53" s="70"/>
      <c r="D53" s="32"/>
    </row>
    <row r="54" spans="2:15" ht="15" thickBot="1" x14ac:dyDescent="0.35">
      <c r="D54" s="32"/>
    </row>
    <row r="55" spans="2:15" ht="18.600000000000001" thickBot="1" x14ac:dyDescent="0.35">
      <c r="B55" s="325" t="s">
        <v>106</v>
      </c>
      <c r="C55" s="326"/>
      <c r="D55" s="326"/>
      <c r="E55" s="326"/>
      <c r="F55" s="326"/>
      <c r="G55" s="326"/>
      <c r="H55" s="326"/>
      <c r="I55" s="326"/>
      <c r="J55" s="326"/>
      <c r="K55" s="326"/>
      <c r="L55" s="326"/>
      <c r="M55" s="326"/>
      <c r="N55" s="326"/>
      <c r="O55" s="327"/>
    </row>
    <row r="56" spans="2:15" x14ac:dyDescent="0.3">
      <c r="B56" s="80"/>
      <c r="D56" s="32"/>
      <c r="O56" s="68"/>
    </row>
    <row r="57" spans="2:15" x14ac:dyDescent="0.3">
      <c r="B57" s="92">
        <v>0</v>
      </c>
      <c r="C57" s="251" t="s">
        <v>107</v>
      </c>
      <c r="D57" s="251"/>
      <c r="E57" s="251"/>
      <c r="F57" s="251"/>
      <c r="G57" s="251"/>
      <c r="H57" s="251"/>
      <c r="I57" s="251"/>
      <c r="J57" s="251"/>
      <c r="K57" s="251"/>
      <c r="L57" s="251"/>
      <c r="M57" s="251"/>
      <c r="N57" s="251"/>
      <c r="O57" s="93"/>
    </row>
    <row r="58" spans="2:15" x14ac:dyDescent="0.3">
      <c r="B58" s="89"/>
      <c r="C58" s="1"/>
      <c r="O58" s="68"/>
    </row>
    <row r="59" spans="2:15" ht="15.6" x14ac:dyDescent="0.3">
      <c r="B59" s="89"/>
      <c r="C59" s="252" t="s">
        <v>108</v>
      </c>
      <c r="D59" s="328" t="s">
        <v>109</v>
      </c>
      <c r="E59" s="328"/>
      <c r="F59" s="328"/>
      <c r="G59" s="328"/>
      <c r="H59" s="328"/>
      <c r="I59" s="328"/>
      <c r="J59" s="328"/>
      <c r="K59" s="253" t="s">
        <v>110</v>
      </c>
      <c r="L59" s="329" t="s">
        <v>111</v>
      </c>
      <c r="M59" s="329"/>
      <c r="O59" s="68"/>
    </row>
    <row r="60" spans="2:15" x14ac:dyDescent="0.3">
      <c r="B60" s="89"/>
      <c r="C60" s="70"/>
      <c r="D60" s="254"/>
      <c r="O60" s="68"/>
    </row>
    <row r="61" spans="2:15" x14ac:dyDescent="0.3">
      <c r="B61" s="92">
        <f>B57+1</f>
        <v>1</v>
      </c>
      <c r="C61" s="251" t="s">
        <v>112</v>
      </c>
      <c r="D61" s="251"/>
      <c r="E61" s="251"/>
      <c r="F61" s="251"/>
      <c r="G61" s="251"/>
      <c r="H61" s="251"/>
      <c r="I61" s="251"/>
      <c r="J61" s="251"/>
      <c r="K61" s="251"/>
      <c r="L61" s="251"/>
      <c r="M61" s="251"/>
      <c r="N61" s="251"/>
      <c r="O61" s="93"/>
    </row>
    <row r="62" spans="2:15" x14ac:dyDescent="0.3">
      <c r="B62" s="89"/>
      <c r="C62" s="70"/>
      <c r="D62" s="254"/>
      <c r="O62" s="68"/>
    </row>
    <row r="63" spans="2:15" ht="15.6" x14ac:dyDescent="0.3">
      <c r="B63" s="89"/>
      <c r="C63" s="252" t="s">
        <v>108</v>
      </c>
      <c r="D63" s="193" t="s">
        <v>113</v>
      </c>
      <c r="E63" s="193"/>
      <c r="F63" s="193"/>
      <c r="L63" s="253" t="s">
        <v>110</v>
      </c>
      <c r="M63" s="329" t="s">
        <v>111</v>
      </c>
      <c r="N63" s="329"/>
      <c r="O63" s="68"/>
    </row>
    <row r="64" spans="2:15" x14ac:dyDescent="0.3">
      <c r="B64" s="89"/>
      <c r="O64" s="68"/>
    </row>
    <row r="65" spans="2:15" x14ac:dyDescent="0.3">
      <c r="B65" s="92">
        <f>B61+1</f>
        <v>2</v>
      </c>
      <c r="C65" s="251" t="s">
        <v>114</v>
      </c>
      <c r="D65" s="251"/>
      <c r="E65" s="251"/>
      <c r="F65" s="251"/>
      <c r="G65" s="251"/>
      <c r="H65" s="251"/>
      <c r="I65" s="251"/>
      <c r="J65" s="251"/>
      <c r="K65" s="251"/>
      <c r="L65" s="251"/>
      <c r="M65" s="251"/>
      <c r="N65" s="251"/>
      <c r="O65" s="93"/>
    </row>
    <row r="66" spans="2:15" x14ac:dyDescent="0.3">
      <c r="B66" s="89"/>
      <c r="C66" s="1"/>
      <c r="O66" s="68"/>
    </row>
    <row r="67" spans="2:15" x14ac:dyDescent="0.3">
      <c r="B67" s="89"/>
      <c r="C67" s="1"/>
      <c r="D67" s="226" t="s">
        <v>115</v>
      </c>
      <c r="E67" s="225" t="str">
        <f>Manufacturing!C6</f>
        <v>Battery pack</v>
      </c>
      <c r="O67" s="68"/>
    </row>
    <row r="68" spans="2:15" x14ac:dyDescent="0.3">
      <c r="B68" s="89"/>
      <c r="C68" s="1"/>
      <c r="O68" s="68"/>
    </row>
    <row r="69" spans="2:15" x14ac:dyDescent="0.3">
      <c r="B69" s="69"/>
      <c r="C69" s="255" t="s">
        <v>116</v>
      </c>
      <c r="O69" s="68"/>
    </row>
    <row r="70" spans="2:15" x14ac:dyDescent="0.3">
      <c r="B70" s="69"/>
      <c r="C70" s="70"/>
      <c r="D70" s="32"/>
      <c r="O70" s="68"/>
    </row>
    <row r="71" spans="2:15" x14ac:dyDescent="0.3">
      <c r="B71" s="69"/>
      <c r="C71" s="70"/>
      <c r="D71" s="32"/>
      <c r="O71" s="68"/>
    </row>
    <row r="72" spans="2:15" x14ac:dyDescent="0.3">
      <c r="B72" s="69"/>
      <c r="O72" s="68"/>
    </row>
    <row r="73" spans="2:15" x14ac:dyDescent="0.3">
      <c r="B73" s="69"/>
      <c r="O73" s="68"/>
    </row>
    <row r="74" spans="2:15" x14ac:dyDescent="0.3">
      <c r="B74" s="69"/>
      <c r="O74" s="68"/>
    </row>
    <row r="75" spans="2:15" x14ac:dyDescent="0.3">
      <c r="B75" s="69"/>
      <c r="O75" s="68"/>
    </row>
    <row r="76" spans="2:15" x14ac:dyDescent="0.3">
      <c r="B76" s="69"/>
      <c r="O76" s="68"/>
    </row>
    <row r="77" spans="2:15" x14ac:dyDescent="0.3">
      <c r="B77" s="69"/>
      <c r="C77" s="256" t="s">
        <v>117</v>
      </c>
      <c r="O77" s="68"/>
    </row>
    <row r="78" spans="2:15" x14ac:dyDescent="0.3">
      <c r="B78" s="69"/>
      <c r="C78" s="256"/>
      <c r="O78" s="68"/>
    </row>
    <row r="79" spans="2:15" x14ac:dyDescent="0.3">
      <c r="B79" s="69"/>
      <c r="C79" s="256"/>
      <c r="O79" s="68"/>
    </row>
    <row r="80" spans="2:15" x14ac:dyDescent="0.3">
      <c r="B80" s="69"/>
      <c r="C80" s="256"/>
      <c r="O80" s="68"/>
    </row>
    <row r="81" spans="2:15" x14ac:dyDescent="0.3">
      <c r="B81" s="69"/>
      <c r="O81" s="68"/>
    </row>
    <row r="82" spans="2:15" x14ac:dyDescent="0.3">
      <c r="B82" s="92">
        <f>B65+1</f>
        <v>3</v>
      </c>
      <c r="C82" s="257" t="s">
        <v>118</v>
      </c>
      <c r="D82" s="251"/>
      <c r="E82" s="251"/>
      <c r="F82" s="251"/>
      <c r="G82" s="251"/>
      <c r="H82" s="251"/>
      <c r="I82" s="251"/>
      <c r="J82" s="251"/>
      <c r="K82" s="251"/>
      <c r="L82" s="251"/>
      <c r="M82" s="251"/>
      <c r="N82" s="251"/>
      <c r="O82" s="93"/>
    </row>
    <row r="83" spans="2:15" x14ac:dyDescent="0.3">
      <c r="B83" s="89"/>
      <c r="C83" s="32"/>
      <c r="O83" s="68"/>
    </row>
    <row r="84" spans="2:15" x14ac:dyDescent="0.3">
      <c r="B84" s="69"/>
      <c r="C84" s="255" t="s">
        <v>119</v>
      </c>
      <c r="O84" s="68"/>
    </row>
    <row r="85" spans="2:15" x14ac:dyDescent="0.3">
      <c r="B85" s="69"/>
      <c r="C85" s="256"/>
      <c r="O85" s="68"/>
    </row>
    <row r="86" spans="2:15" x14ac:dyDescent="0.3">
      <c r="B86" s="69"/>
      <c r="C86" s="256"/>
      <c r="O86" s="68"/>
    </row>
    <row r="87" spans="2:15" x14ac:dyDescent="0.3">
      <c r="B87" s="69"/>
      <c r="C87" s="256"/>
      <c r="O87" s="68"/>
    </row>
    <row r="88" spans="2:15" x14ac:dyDescent="0.3">
      <c r="B88" s="69"/>
      <c r="C88" s="256"/>
      <c r="O88" s="68"/>
    </row>
    <row r="89" spans="2:15" x14ac:dyDescent="0.3">
      <c r="B89" s="69"/>
      <c r="C89" s="256"/>
      <c r="O89" s="68"/>
    </row>
    <row r="90" spans="2:15" x14ac:dyDescent="0.3">
      <c r="B90" s="69"/>
      <c r="C90" s="256"/>
      <c r="O90" s="68"/>
    </row>
    <row r="91" spans="2:15" x14ac:dyDescent="0.3">
      <c r="B91" s="69"/>
      <c r="C91" s="256"/>
      <c r="O91" s="68"/>
    </row>
    <row r="92" spans="2:15" x14ac:dyDescent="0.3">
      <c r="B92" s="69"/>
      <c r="C92" s="256"/>
      <c r="O92" s="68"/>
    </row>
    <row r="93" spans="2:15" x14ac:dyDescent="0.3">
      <c r="B93" s="69"/>
      <c r="C93" s="256"/>
      <c r="O93" s="68"/>
    </row>
    <row r="94" spans="2:15" x14ac:dyDescent="0.3">
      <c r="B94" s="69"/>
      <c r="C94" s="256"/>
      <c r="O94" s="68"/>
    </row>
    <row r="95" spans="2:15" x14ac:dyDescent="0.3">
      <c r="B95" s="69"/>
      <c r="C95" s="256"/>
      <c r="O95" s="68"/>
    </row>
    <row r="96" spans="2:15" x14ac:dyDescent="0.3">
      <c r="B96" s="69"/>
      <c r="C96" s="256"/>
      <c r="O96" s="68"/>
    </row>
    <row r="97" spans="2:15" x14ac:dyDescent="0.3">
      <c r="B97" s="69"/>
      <c r="C97" s="256"/>
      <c r="O97" s="68"/>
    </row>
    <row r="98" spans="2:15" x14ac:dyDescent="0.3">
      <c r="B98" s="69"/>
      <c r="C98" s="256"/>
      <c r="O98" s="68"/>
    </row>
    <row r="99" spans="2:15" x14ac:dyDescent="0.3">
      <c r="B99" s="69"/>
      <c r="C99" s="256"/>
      <c r="O99" s="68"/>
    </row>
    <row r="100" spans="2:15" x14ac:dyDescent="0.3">
      <c r="B100" s="69"/>
      <c r="C100" s="256"/>
      <c r="O100" s="68"/>
    </row>
    <row r="101" spans="2:15" x14ac:dyDescent="0.3">
      <c r="B101" s="69"/>
      <c r="C101" s="256"/>
      <c r="O101" s="68"/>
    </row>
    <row r="102" spans="2:15" x14ac:dyDescent="0.3">
      <c r="B102" s="69"/>
      <c r="C102" s="256"/>
      <c r="O102" s="68"/>
    </row>
    <row r="103" spans="2:15" x14ac:dyDescent="0.3">
      <c r="B103" s="69"/>
      <c r="C103" s="256"/>
      <c r="O103" s="68"/>
    </row>
    <row r="104" spans="2:15" x14ac:dyDescent="0.3">
      <c r="B104" s="69"/>
      <c r="C104" s="256"/>
      <c r="O104" s="68"/>
    </row>
    <row r="105" spans="2:15" x14ac:dyDescent="0.3">
      <c r="B105" s="69"/>
      <c r="C105" s="256"/>
      <c r="O105" s="68"/>
    </row>
    <row r="106" spans="2:15" x14ac:dyDescent="0.3">
      <c r="B106" s="69"/>
      <c r="C106" s="256"/>
      <c r="O106" s="68"/>
    </row>
    <row r="107" spans="2:15" x14ac:dyDescent="0.3">
      <c r="B107" s="69"/>
      <c r="C107" s="256"/>
      <c r="O107" s="68"/>
    </row>
    <row r="108" spans="2:15" x14ac:dyDescent="0.3">
      <c r="B108" s="69"/>
      <c r="C108" s="256"/>
      <c r="O108" s="68"/>
    </row>
    <row r="109" spans="2:15" x14ac:dyDescent="0.3">
      <c r="B109" s="69"/>
      <c r="C109" s="256"/>
      <c r="O109" s="68"/>
    </row>
    <row r="110" spans="2:15" x14ac:dyDescent="0.3">
      <c r="B110" s="69"/>
      <c r="C110" s="256"/>
      <c r="O110" s="68"/>
    </row>
    <row r="111" spans="2:15" x14ac:dyDescent="0.3">
      <c r="B111" s="69"/>
      <c r="C111" s="256"/>
      <c r="O111" s="68"/>
    </row>
    <row r="112" spans="2:15" x14ac:dyDescent="0.3">
      <c r="B112" s="69"/>
      <c r="C112" s="256"/>
      <c r="O112" s="68"/>
    </row>
    <row r="113" spans="2:15" x14ac:dyDescent="0.3">
      <c r="B113" s="69"/>
      <c r="C113" s="256"/>
      <c r="O113" s="68"/>
    </row>
    <row r="114" spans="2:15" x14ac:dyDescent="0.3">
      <c r="B114" s="69"/>
      <c r="C114" s="256"/>
      <c r="O114" s="68"/>
    </row>
    <row r="115" spans="2:15" x14ac:dyDescent="0.3">
      <c r="B115" s="69"/>
      <c r="C115" s="256"/>
      <c r="O115" s="68"/>
    </row>
    <row r="116" spans="2:15" x14ac:dyDescent="0.3">
      <c r="B116" s="69"/>
      <c r="C116" s="256"/>
      <c r="O116" s="68"/>
    </row>
    <row r="117" spans="2:15" x14ac:dyDescent="0.3">
      <c r="B117" s="69"/>
      <c r="C117" s="256"/>
      <c r="O117" s="68"/>
    </row>
    <row r="118" spans="2:15" x14ac:dyDescent="0.3">
      <c r="B118" s="69"/>
      <c r="C118" s="256"/>
      <c r="O118" s="68"/>
    </row>
    <row r="119" spans="2:15" x14ac:dyDescent="0.3">
      <c r="B119" s="69"/>
      <c r="C119" s="256"/>
      <c r="O119" s="68"/>
    </row>
    <row r="120" spans="2:15" x14ac:dyDescent="0.3">
      <c r="B120" s="69"/>
      <c r="C120" s="256"/>
      <c r="O120" s="68"/>
    </row>
    <row r="121" spans="2:15" x14ac:dyDescent="0.3">
      <c r="B121" s="69"/>
      <c r="C121" s="256"/>
      <c r="O121" s="68"/>
    </row>
    <row r="122" spans="2:15" x14ac:dyDescent="0.3">
      <c r="B122" s="69"/>
      <c r="C122" s="256"/>
      <c r="O122" s="68"/>
    </row>
    <row r="123" spans="2:15" x14ac:dyDescent="0.3">
      <c r="B123" s="69"/>
      <c r="C123" s="256"/>
      <c r="O123" s="68"/>
    </row>
    <row r="124" spans="2:15" x14ac:dyDescent="0.3">
      <c r="B124" s="69"/>
      <c r="C124" s="256"/>
      <c r="O124" s="68"/>
    </row>
    <row r="125" spans="2:15" x14ac:dyDescent="0.3">
      <c r="B125" s="69"/>
      <c r="C125" s="256"/>
      <c r="O125" s="68"/>
    </row>
    <row r="126" spans="2:15" x14ac:dyDescent="0.3">
      <c r="B126" s="69"/>
      <c r="C126" s="256"/>
      <c r="O126" s="68"/>
    </row>
    <row r="127" spans="2:15" x14ac:dyDescent="0.3">
      <c r="B127" s="69"/>
      <c r="C127" s="256"/>
      <c r="O127" s="68"/>
    </row>
    <row r="128" spans="2:15" x14ac:dyDescent="0.3">
      <c r="B128" s="69"/>
      <c r="C128" s="256"/>
      <c r="O128" s="68"/>
    </row>
    <row r="129" spans="2:15" x14ac:dyDescent="0.3">
      <c r="B129" s="69"/>
      <c r="C129" s="256"/>
      <c r="O129" s="68"/>
    </row>
    <row r="130" spans="2:15" x14ac:dyDescent="0.3">
      <c r="B130" s="69"/>
      <c r="C130" s="256"/>
      <c r="O130" s="68"/>
    </row>
    <row r="131" spans="2:15" x14ac:dyDescent="0.3">
      <c r="B131" s="69"/>
      <c r="C131" s="256"/>
      <c r="O131" s="68"/>
    </row>
    <row r="132" spans="2:15" x14ac:dyDescent="0.3">
      <c r="B132" s="69"/>
      <c r="C132" s="256"/>
      <c r="O132" s="68"/>
    </row>
    <row r="133" spans="2:15" x14ac:dyDescent="0.3">
      <c r="B133" s="69"/>
      <c r="C133" s="256"/>
      <c r="O133" s="68"/>
    </row>
    <row r="134" spans="2:15" x14ac:dyDescent="0.3">
      <c r="B134" s="69"/>
      <c r="C134" s="256"/>
      <c r="O134" s="68"/>
    </row>
    <row r="135" spans="2:15" x14ac:dyDescent="0.3">
      <c r="B135" s="69"/>
      <c r="C135" s="256"/>
      <c r="O135" s="68"/>
    </row>
    <row r="136" spans="2:15" x14ac:dyDescent="0.3">
      <c r="B136" s="69"/>
      <c r="C136" s="256"/>
      <c r="O136" s="68"/>
    </row>
    <row r="137" spans="2:15" x14ac:dyDescent="0.3">
      <c r="B137" s="69"/>
      <c r="C137" s="256"/>
      <c r="O137" s="68"/>
    </row>
    <row r="138" spans="2:15" x14ac:dyDescent="0.3">
      <c r="B138" s="69"/>
      <c r="C138" s="256"/>
      <c r="O138" s="68"/>
    </row>
    <row r="139" spans="2:15" x14ac:dyDescent="0.3">
      <c r="B139" s="69"/>
      <c r="C139" s="256"/>
      <c r="O139" s="68"/>
    </row>
    <row r="140" spans="2:15" x14ac:dyDescent="0.3">
      <c r="B140" s="69"/>
      <c r="C140" s="256"/>
      <c r="O140" s="68"/>
    </row>
    <row r="141" spans="2:15" x14ac:dyDescent="0.3">
      <c r="B141" s="69"/>
      <c r="C141" s="256"/>
      <c r="O141" s="68"/>
    </row>
    <row r="142" spans="2:15" x14ac:dyDescent="0.3">
      <c r="B142" s="69"/>
      <c r="C142" s="256"/>
      <c r="O142" s="68"/>
    </row>
    <row r="143" spans="2:15" x14ac:dyDescent="0.3">
      <c r="B143" s="69"/>
      <c r="C143" s="256"/>
      <c r="O143" s="68"/>
    </row>
    <row r="144" spans="2:15" x14ac:dyDescent="0.3">
      <c r="B144" s="69"/>
      <c r="O144" s="68"/>
    </row>
    <row r="145" spans="2:15" x14ac:dyDescent="0.3">
      <c r="B145" s="69"/>
      <c r="C145" s="256"/>
      <c r="O145" s="68"/>
    </row>
    <row r="146" spans="2:15" x14ac:dyDescent="0.3">
      <c r="B146" s="69"/>
      <c r="C146" s="256"/>
      <c r="O146" s="68"/>
    </row>
    <row r="147" spans="2:15" x14ac:dyDescent="0.3">
      <c r="B147" s="69"/>
      <c r="C147" s="256"/>
      <c r="O147" s="68"/>
    </row>
    <row r="148" spans="2:15" x14ac:dyDescent="0.3">
      <c r="B148" s="69"/>
      <c r="C148" s="256"/>
      <c r="O148" s="68"/>
    </row>
    <row r="149" spans="2:15" x14ac:dyDescent="0.3">
      <c r="B149" s="69"/>
      <c r="C149" s="256"/>
      <c r="O149" s="68"/>
    </row>
    <row r="150" spans="2:15" x14ac:dyDescent="0.3">
      <c r="B150" s="69"/>
      <c r="C150" s="256"/>
      <c r="O150" s="68"/>
    </row>
    <row r="151" spans="2:15" x14ac:dyDescent="0.3">
      <c r="B151" s="69"/>
      <c r="C151" s="1"/>
      <c r="O151" s="68"/>
    </row>
    <row r="152" spans="2:15" x14ac:dyDescent="0.3">
      <c r="B152" s="69"/>
      <c r="C152" s="1"/>
      <c r="O152" s="68"/>
    </row>
    <row r="153" spans="2:15" x14ac:dyDescent="0.3">
      <c r="B153" s="69"/>
      <c r="C153" s="1"/>
      <c r="O153" s="68"/>
    </row>
    <row r="154" spans="2:15" x14ac:dyDescent="0.3">
      <c r="B154" s="69"/>
      <c r="C154" s="1"/>
      <c r="O154" s="68"/>
    </row>
    <row r="155" spans="2:15" x14ac:dyDescent="0.3">
      <c r="B155" s="69"/>
      <c r="O155" s="68"/>
    </row>
    <row r="156" spans="2:15" x14ac:dyDescent="0.3">
      <c r="B156" s="69"/>
      <c r="C156" s="256"/>
      <c r="O156" s="68"/>
    </row>
    <row r="157" spans="2:15" x14ac:dyDescent="0.3">
      <c r="B157" s="69"/>
      <c r="C157" s="256"/>
      <c r="O157" s="68"/>
    </row>
    <row r="158" spans="2:15" x14ac:dyDescent="0.3">
      <c r="B158" s="69"/>
      <c r="C158" s="70"/>
      <c r="D158" s="32"/>
      <c r="O158" s="68"/>
    </row>
    <row r="159" spans="2:15" x14ac:dyDescent="0.3">
      <c r="B159" s="69"/>
      <c r="C159" s="70"/>
      <c r="D159" s="32"/>
      <c r="O159" s="68"/>
    </row>
    <row r="160" spans="2:15" x14ac:dyDescent="0.3">
      <c r="B160" s="69"/>
      <c r="C160" s="255" t="s">
        <v>120</v>
      </c>
      <c r="D160" s="32"/>
      <c r="O160" s="68"/>
    </row>
    <row r="161" spans="2:15" x14ac:dyDescent="0.3">
      <c r="B161" s="69"/>
      <c r="D161" s="32"/>
      <c r="O161" s="68"/>
    </row>
    <row r="162" spans="2:15" x14ac:dyDescent="0.3">
      <c r="B162" s="69"/>
      <c r="C162" s="258"/>
      <c r="D162" s="32"/>
      <c r="O162" s="68"/>
    </row>
    <row r="163" spans="2:15" x14ac:dyDescent="0.3">
      <c r="B163" s="69"/>
      <c r="O163" s="68"/>
    </row>
    <row r="164" spans="2:15" x14ac:dyDescent="0.3">
      <c r="B164" s="69"/>
      <c r="C164" s="258"/>
      <c r="D164" s="32"/>
      <c r="O164" s="68"/>
    </row>
    <row r="165" spans="2:15" x14ac:dyDescent="0.3">
      <c r="B165" s="69"/>
      <c r="C165" s="258"/>
      <c r="D165" s="32"/>
      <c r="O165" s="68"/>
    </row>
    <row r="166" spans="2:15" x14ac:dyDescent="0.3">
      <c r="B166" s="69"/>
      <c r="C166" s="255" t="s">
        <v>121</v>
      </c>
      <c r="D166" s="32"/>
      <c r="O166" s="68"/>
    </row>
    <row r="167" spans="2:15" x14ac:dyDescent="0.3">
      <c r="B167" s="69"/>
      <c r="C167" s="258"/>
      <c r="D167" s="32"/>
      <c r="O167" s="68"/>
    </row>
    <row r="168" spans="2:15" x14ac:dyDescent="0.3">
      <c r="B168" s="69"/>
      <c r="C168" s="258"/>
      <c r="D168" s="32"/>
      <c r="O168" s="68"/>
    </row>
    <row r="169" spans="2:15" x14ac:dyDescent="0.3">
      <c r="B169" s="69"/>
      <c r="O169" s="68"/>
    </row>
    <row r="170" spans="2:15" x14ac:dyDescent="0.3">
      <c r="B170" s="69"/>
      <c r="C170" s="258"/>
      <c r="D170" s="32"/>
      <c r="O170" s="68"/>
    </row>
    <row r="171" spans="2:15" x14ac:dyDescent="0.3">
      <c r="B171" s="69"/>
      <c r="D171" s="32"/>
      <c r="O171" s="68"/>
    </row>
    <row r="172" spans="2:15" x14ac:dyDescent="0.3">
      <c r="B172" s="69"/>
      <c r="D172" s="32"/>
      <c r="O172" s="68"/>
    </row>
    <row r="173" spans="2:15" x14ac:dyDescent="0.3">
      <c r="B173" s="69"/>
      <c r="O173" s="68"/>
    </row>
    <row r="174" spans="2:15" x14ac:dyDescent="0.3">
      <c r="B174" s="92">
        <f>B82+1</f>
        <v>4</v>
      </c>
      <c r="C174" s="257" t="s">
        <v>122</v>
      </c>
      <c r="D174" s="251"/>
      <c r="E174" s="251"/>
      <c r="F174" s="251"/>
      <c r="G174" s="251"/>
      <c r="H174" s="251"/>
      <c r="I174" s="251"/>
      <c r="J174" s="251"/>
      <c r="K174" s="251"/>
      <c r="L174" s="251"/>
      <c r="M174" s="251"/>
      <c r="N174" s="251"/>
      <c r="O174" s="93"/>
    </row>
    <row r="175" spans="2:15" x14ac:dyDescent="0.3">
      <c r="B175" s="69"/>
      <c r="O175" s="68"/>
    </row>
    <row r="176" spans="2:15" x14ac:dyDescent="0.3">
      <c r="B176" s="69"/>
      <c r="O176" s="68"/>
    </row>
    <row r="177" spans="2:15" x14ac:dyDescent="0.3">
      <c r="B177" s="69"/>
      <c r="O177" s="68"/>
    </row>
    <row r="178" spans="2:15" x14ac:dyDescent="0.3">
      <c r="B178" s="92">
        <f>B174+1</f>
        <v>5</v>
      </c>
      <c r="C178" s="251" t="s">
        <v>123</v>
      </c>
      <c r="D178" s="257"/>
      <c r="E178" s="251"/>
      <c r="F178" s="251"/>
      <c r="G178" s="251"/>
      <c r="H178" s="251"/>
      <c r="I178" s="251"/>
      <c r="J178" s="251"/>
      <c r="K178" s="251"/>
      <c r="L178" s="251"/>
      <c r="M178" s="251"/>
      <c r="N178" s="251"/>
      <c r="O178" s="93"/>
    </row>
    <row r="179" spans="2:15" x14ac:dyDescent="0.3">
      <c r="B179" s="69"/>
      <c r="C179" s="70"/>
      <c r="D179" s="32"/>
      <c r="O179" s="68"/>
    </row>
    <row r="180" spans="2:15" x14ac:dyDescent="0.3">
      <c r="B180" s="69"/>
      <c r="C180" s="70"/>
      <c r="D180" s="32"/>
      <c r="O180" s="68"/>
    </row>
    <row r="181" spans="2:15" x14ac:dyDescent="0.3">
      <c r="B181" s="69"/>
      <c r="C181" s="70"/>
      <c r="D181" s="32"/>
      <c r="O181" s="68"/>
    </row>
    <row r="182" spans="2:15" x14ac:dyDescent="0.3">
      <c r="B182" s="69"/>
      <c r="C182" s="70"/>
      <c r="D182" s="32"/>
      <c r="O182" s="68"/>
    </row>
    <row r="183" spans="2:15" x14ac:dyDescent="0.3">
      <c r="B183" s="69"/>
      <c r="C183" s="70"/>
      <c r="D183" s="32"/>
      <c r="O183" s="68"/>
    </row>
    <row r="184" spans="2:15" x14ac:dyDescent="0.3">
      <c r="B184" s="69"/>
      <c r="C184" s="70"/>
      <c r="D184" s="32"/>
      <c r="O184" s="68"/>
    </row>
    <row r="185" spans="2:15" x14ac:dyDescent="0.3">
      <c r="B185" s="69"/>
      <c r="C185" s="70"/>
      <c r="D185" s="32"/>
      <c r="O185" s="68"/>
    </row>
    <row r="186" spans="2:15" x14ac:dyDescent="0.3">
      <c r="B186" s="69"/>
      <c r="C186" s="70"/>
      <c r="D186" s="32"/>
      <c r="O186" s="68"/>
    </row>
    <row r="187" spans="2:15" x14ac:dyDescent="0.3">
      <c r="B187" s="69"/>
      <c r="C187" s="70"/>
      <c r="D187" s="32"/>
      <c r="O187" s="68"/>
    </row>
    <row r="188" spans="2:15" x14ac:dyDescent="0.3">
      <c r="B188" s="69"/>
      <c r="C188" s="70"/>
      <c r="D188" s="32"/>
      <c r="O188" s="68"/>
    </row>
    <row r="189" spans="2:15" x14ac:dyDescent="0.3">
      <c r="B189" s="69"/>
      <c r="C189" s="70"/>
      <c r="D189" s="32"/>
      <c r="O189" s="68"/>
    </row>
    <row r="190" spans="2:15" x14ac:dyDescent="0.3">
      <c r="B190" s="69"/>
      <c r="C190" s="70"/>
      <c r="D190" s="32"/>
      <c r="O190" s="68"/>
    </row>
    <row r="191" spans="2:15" x14ac:dyDescent="0.3">
      <c r="B191" s="69"/>
      <c r="C191" s="70"/>
      <c r="D191" s="32"/>
      <c r="O191" s="68"/>
    </row>
    <row r="192" spans="2:15" x14ac:dyDescent="0.3">
      <c r="B192" s="69"/>
      <c r="C192" s="70"/>
      <c r="D192" s="32"/>
      <c r="O192" s="68"/>
    </row>
    <row r="193" spans="2:15" x14ac:dyDescent="0.3">
      <c r="B193" s="69"/>
      <c r="C193" s="70"/>
      <c r="D193" s="32"/>
      <c r="O193" s="68"/>
    </row>
    <row r="194" spans="2:15" x14ac:dyDescent="0.3">
      <c r="B194" s="69"/>
      <c r="C194" s="70"/>
      <c r="D194" s="32"/>
      <c r="O194" s="68"/>
    </row>
    <row r="195" spans="2:15" x14ac:dyDescent="0.3">
      <c r="B195" s="69"/>
      <c r="C195" s="70"/>
      <c r="D195" s="32"/>
      <c r="O195" s="68"/>
    </row>
    <row r="196" spans="2:15" x14ac:dyDescent="0.3">
      <c r="B196" s="69"/>
      <c r="C196" s="70"/>
      <c r="D196" s="32"/>
      <c r="O196" s="68"/>
    </row>
    <row r="197" spans="2:15" x14ac:dyDescent="0.3">
      <c r="B197" s="69"/>
      <c r="C197" s="70"/>
      <c r="D197" s="32"/>
      <c r="O197" s="68"/>
    </row>
    <row r="198" spans="2:15" x14ac:dyDescent="0.3">
      <c r="B198" s="69"/>
      <c r="C198" s="70"/>
      <c r="D198" s="32"/>
      <c r="O198" s="68"/>
    </row>
    <row r="199" spans="2:15" x14ac:dyDescent="0.3">
      <c r="B199" s="69"/>
      <c r="C199" s="70"/>
      <c r="D199" s="32"/>
      <c r="O199" s="68"/>
    </row>
    <row r="200" spans="2:15" x14ac:dyDescent="0.3">
      <c r="B200" s="69"/>
      <c r="C200" s="70"/>
      <c r="D200" s="32"/>
      <c r="O200" s="68"/>
    </row>
    <row r="201" spans="2:15" x14ac:dyDescent="0.3">
      <c r="B201" s="69"/>
      <c r="C201" s="70"/>
      <c r="D201" s="32"/>
      <c r="O201" s="68"/>
    </row>
    <row r="202" spans="2:15" x14ac:dyDescent="0.3">
      <c r="B202" s="92">
        <f>B178+1</f>
        <v>6</v>
      </c>
      <c r="C202" s="251" t="s">
        <v>124</v>
      </c>
      <c r="D202" s="257"/>
      <c r="E202" s="251"/>
      <c r="F202" s="251"/>
      <c r="G202" s="251"/>
      <c r="H202" s="251"/>
      <c r="I202" s="251"/>
      <c r="J202" s="251"/>
      <c r="K202" s="251"/>
      <c r="L202" s="251"/>
      <c r="M202" s="251"/>
      <c r="N202" s="251"/>
      <c r="O202" s="93"/>
    </row>
    <row r="203" spans="2:15" x14ac:dyDescent="0.3">
      <c r="B203" s="69"/>
      <c r="C203" s="70"/>
      <c r="D203" s="32"/>
      <c r="O203" s="68"/>
    </row>
    <row r="204" spans="2:15" x14ac:dyDescent="0.3">
      <c r="B204" s="69"/>
      <c r="C204" s="70"/>
      <c r="D204" s="32"/>
      <c r="O204" s="68"/>
    </row>
    <row r="205" spans="2:15" x14ac:dyDescent="0.3">
      <c r="B205" s="69"/>
      <c r="C205" s="70"/>
      <c r="D205" s="32"/>
      <c r="O205" s="68"/>
    </row>
    <row r="206" spans="2:15" x14ac:dyDescent="0.3">
      <c r="B206" s="69"/>
      <c r="C206" s="70"/>
      <c r="D206" s="32"/>
      <c r="O206" s="68"/>
    </row>
    <row r="207" spans="2:15" x14ac:dyDescent="0.3">
      <c r="B207" s="69"/>
      <c r="C207" s="70"/>
      <c r="D207" s="32"/>
      <c r="O207" s="68"/>
    </row>
    <row r="208" spans="2:15" x14ac:dyDescent="0.3">
      <c r="B208" s="69"/>
      <c r="C208" s="70"/>
      <c r="D208" s="32"/>
      <c r="O208" s="68"/>
    </row>
    <row r="209" spans="2:15" ht="15" thickBot="1" x14ac:dyDescent="0.35">
      <c r="B209" s="71"/>
      <c r="C209" s="86"/>
      <c r="D209" s="90"/>
      <c r="E209" s="73"/>
      <c r="F209" s="73"/>
      <c r="G209" s="73"/>
      <c r="H209" s="73"/>
      <c r="I209" s="73"/>
      <c r="J209" s="73"/>
      <c r="K209" s="73"/>
      <c r="L209" s="73"/>
      <c r="M209" s="73"/>
      <c r="N209" s="73"/>
      <c r="O209" s="74"/>
    </row>
    <row r="210" spans="2:15" x14ac:dyDescent="0.3">
      <c r="D210"/>
    </row>
    <row r="211" spans="2:15" ht="15" thickBot="1" x14ac:dyDescent="0.35"/>
    <row r="212" spans="2:15" ht="15" thickBot="1" x14ac:dyDescent="0.35">
      <c r="B212" s="322" t="s">
        <v>125</v>
      </c>
      <c r="C212" s="323"/>
      <c r="D212" s="323"/>
      <c r="E212" s="323"/>
      <c r="F212" s="323"/>
      <c r="G212" s="323"/>
      <c r="H212" s="323"/>
      <c r="I212" s="323"/>
      <c r="J212" s="323"/>
      <c r="K212" s="323"/>
      <c r="L212" s="323"/>
      <c r="M212" s="323"/>
      <c r="N212" s="323"/>
      <c r="O212" s="324"/>
    </row>
    <row r="213" spans="2:15" x14ac:dyDescent="0.3">
      <c r="B213" s="80"/>
      <c r="O213" s="68"/>
    </row>
    <row r="214" spans="2:15" x14ac:dyDescent="0.3">
      <c r="B214" s="69"/>
      <c r="D214" s="7" t="s">
        <v>126</v>
      </c>
      <c r="E214" s="7" t="s">
        <v>127</v>
      </c>
      <c r="O214" s="68"/>
    </row>
    <row r="215" spans="2:15" x14ac:dyDescent="0.3">
      <c r="B215" s="69"/>
      <c r="D215" s="25"/>
      <c r="E215" s="1" t="s">
        <v>128</v>
      </c>
      <c r="O215" s="68"/>
    </row>
    <row r="216" spans="2:15" x14ac:dyDescent="0.3">
      <c r="B216" s="69"/>
      <c r="O216" s="68"/>
    </row>
    <row r="217" spans="2:15" x14ac:dyDescent="0.3">
      <c r="B217" s="69"/>
      <c r="D217" s="33"/>
      <c r="E217" s="1" t="s">
        <v>129</v>
      </c>
      <c r="O217" s="68"/>
    </row>
    <row r="218" spans="2:15" x14ac:dyDescent="0.3">
      <c r="B218" s="69"/>
      <c r="O218" s="68"/>
    </row>
    <row r="219" spans="2:15" x14ac:dyDescent="0.3">
      <c r="B219" s="69"/>
      <c r="D219" s="259" t="s">
        <v>130</v>
      </c>
      <c r="E219" s="81" t="s">
        <v>131</v>
      </c>
      <c r="O219" s="68"/>
    </row>
    <row r="220" spans="2:15" x14ac:dyDescent="0.3">
      <c r="B220" s="69"/>
      <c r="D220" s="5"/>
      <c r="E220" s="81"/>
      <c r="O220" s="68"/>
    </row>
    <row r="221" spans="2:15" x14ac:dyDescent="0.3">
      <c r="B221" s="69"/>
      <c r="D221" s="82" t="s">
        <v>132</v>
      </c>
      <c r="E221" s="81" t="s">
        <v>133</v>
      </c>
      <c r="O221" s="68"/>
    </row>
    <row r="222" spans="2:15" x14ac:dyDescent="0.3">
      <c r="B222" s="69"/>
      <c r="D222" s="83"/>
      <c r="E222" s="81"/>
      <c r="O222" s="68"/>
    </row>
    <row r="223" spans="2:15" x14ac:dyDescent="0.3">
      <c r="B223" s="69"/>
      <c r="D223" s="84" t="s">
        <v>134</v>
      </c>
      <c r="E223" s="1" t="s">
        <v>135</v>
      </c>
      <c r="O223" s="68"/>
    </row>
    <row r="224" spans="2:15" x14ac:dyDescent="0.3">
      <c r="B224" s="69"/>
      <c r="D224" s="85"/>
      <c r="O224" s="68"/>
    </row>
    <row r="225" spans="2:15" x14ac:dyDescent="0.3">
      <c r="B225" s="69"/>
      <c r="D225" s="84" t="s">
        <v>136</v>
      </c>
      <c r="E225" s="1" t="s">
        <v>137</v>
      </c>
      <c r="O225" s="68"/>
    </row>
    <row r="226" spans="2:15" x14ac:dyDescent="0.3">
      <c r="B226" s="69"/>
      <c r="O226" s="68"/>
    </row>
    <row r="227" spans="2:15" x14ac:dyDescent="0.3">
      <c r="B227" s="69"/>
      <c r="D227" s="212"/>
      <c r="E227" s="1" t="s">
        <v>138</v>
      </c>
      <c r="O227" s="68"/>
    </row>
    <row r="228" spans="2:15" x14ac:dyDescent="0.3">
      <c r="B228" s="69"/>
      <c r="O228" s="68"/>
    </row>
    <row r="229" spans="2:15" x14ac:dyDescent="0.3">
      <c r="B229" s="69"/>
      <c r="D229" s="278"/>
      <c r="E229" s="1" t="s">
        <v>139</v>
      </c>
      <c r="O229" s="68"/>
    </row>
    <row r="230" spans="2:15" x14ac:dyDescent="0.3">
      <c r="B230" s="69"/>
      <c r="O230" s="68"/>
    </row>
    <row r="231" spans="2:15" x14ac:dyDescent="0.3">
      <c r="B231" s="69"/>
      <c r="D231" s="224"/>
      <c r="E231" s="1" t="s">
        <v>140</v>
      </c>
      <c r="O231" s="68"/>
    </row>
    <row r="232" spans="2:15" ht="15" thickBot="1" x14ac:dyDescent="0.35">
      <c r="B232" s="71"/>
      <c r="C232" s="86"/>
      <c r="D232" s="73"/>
      <c r="E232" s="73"/>
      <c r="F232" s="73"/>
      <c r="G232" s="73"/>
      <c r="H232" s="73"/>
      <c r="I232" s="73"/>
      <c r="J232" s="73"/>
      <c r="K232" s="73"/>
      <c r="L232" s="73"/>
      <c r="M232" s="73"/>
      <c r="N232" s="73"/>
      <c r="O232" s="74"/>
    </row>
    <row r="235" spans="2:15" x14ac:dyDescent="0.3">
      <c r="B235" s="321" t="s">
        <v>693</v>
      </c>
      <c r="C235" s="321"/>
      <c r="D235" s="321"/>
      <c r="E235" s="321"/>
      <c r="F235" s="321"/>
      <c r="G235" s="321"/>
      <c r="H235" s="321"/>
      <c r="I235" s="321"/>
      <c r="J235" s="321"/>
      <c r="K235" s="321"/>
      <c r="L235" s="321"/>
      <c r="M235" s="321"/>
      <c r="N235" s="321"/>
      <c r="O235" s="321"/>
    </row>
  </sheetData>
  <mergeCells count="7">
    <mergeCell ref="B235:O235"/>
    <mergeCell ref="B212:O212"/>
    <mergeCell ref="B4:O4"/>
    <mergeCell ref="B55:O55"/>
    <mergeCell ref="D59:J59"/>
    <mergeCell ref="L59:M59"/>
    <mergeCell ref="M63:N63"/>
  </mergeCells>
  <hyperlinks>
    <hyperlink ref="L59" location="LCA_practitioner" display="&quot;Contact details&quot;" xr:uid="{FAB03370-A7F3-4536-9736-B21EA69B48C3}"/>
    <hyperlink ref="M63" location="LCA_practitioner" display="&quot;Contact details&quot;" xr:uid="{58834F71-FB2B-45A6-B4EE-1FD817191FD4}"/>
    <hyperlink ref="B235:O235" location="TOP" display="GO TO TOP ↑" xr:uid="{EB803186-8D8C-44CB-B2F6-7AF8B5A4FDD8}"/>
  </hyperlink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88B3-1061-4B06-9648-061BA73A14C8}">
  <dimension ref="B2:I26"/>
  <sheetViews>
    <sheetView showGridLines="0" workbookViewId="0">
      <selection activeCell="D19" sqref="D19"/>
    </sheetView>
  </sheetViews>
  <sheetFormatPr defaultColWidth="8.88671875" defaultRowHeight="14.4" x14ac:dyDescent="0.3"/>
  <cols>
    <col min="3" max="3" width="16.109375" customWidth="1"/>
    <col min="4" max="4" width="45.44140625" customWidth="1"/>
    <col min="8" max="8" width="16.109375" customWidth="1"/>
    <col min="9" max="9" width="45.44140625" customWidth="1"/>
  </cols>
  <sheetData>
    <row r="2" spans="2:9" ht="18" x14ac:dyDescent="0.35">
      <c r="B2" s="332" t="s">
        <v>141</v>
      </c>
      <c r="C2" s="332"/>
      <c r="D2" s="332"/>
      <c r="G2" s="332" t="s">
        <v>142</v>
      </c>
      <c r="H2" s="332"/>
      <c r="I2" s="332"/>
    </row>
    <row r="3" spans="2:9" x14ac:dyDescent="0.3">
      <c r="B3" s="330">
        <v>1</v>
      </c>
      <c r="C3" s="135" t="s">
        <v>143</v>
      </c>
      <c r="D3" s="221" t="s">
        <v>144</v>
      </c>
      <c r="G3" s="330">
        <v>1</v>
      </c>
      <c r="H3" s="135" t="s">
        <v>143</v>
      </c>
      <c r="I3" s="205" t="s">
        <v>145</v>
      </c>
    </row>
    <row r="4" spans="2:9" x14ac:dyDescent="0.3">
      <c r="B4" s="331"/>
      <c r="C4" s="197" t="s">
        <v>146</v>
      </c>
      <c r="D4" s="222" t="s">
        <v>147</v>
      </c>
      <c r="G4" s="331"/>
      <c r="H4" s="197" t="s">
        <v>146</v>
      </c>
      <c r="I4" s="206" t="s">
        <v>148</v>
      </c>
    </row>
    <row r="5" spans="2:9" x14ac:dyDescent="0.3">
      <c r="B5" s="331"/>
      <c r="C5" s="197" t="s">
        <v>149</v>
      </c>
      <c r="D5" s="222" t="s">
        <v>150</v>
      </c>
      <c r="G5" s="331"/>
      <c r="H5" s="197" t="s">
        <v>149</v>
      </c>
      <c r="I5" s="206"/>
    </row>
    <row r="6" spans="2:9" x14ac:dyDescent="0.3">
      <c r="B6" s="331"/>
      <c r="C6" s="197" t="s">
        <v>151</v>
      </c>
      <c r="D6" s="223" t="s">
        <v>152</v>
      </c>
      <c r="G6" s="331"/>
      <c r="H6" s="197" t="s">
        <v>151</v>
      </c>
      <c r="I6" s="207" t="s">
        <v>153</v>
      </c>
    </row>
    <row r="7" spans="2:9" x14ac:dyDescent="0.3">
      <c r="B7" s="331"/>
      <c r="C7" s="197" t="s">
        <v>154</v>
      </c>
      <c r="D7" s="223"/>
      <c r="G7" s="331"/>
      <c r="H7" s="197" t="s">
        <v>154</v>
      </c>
      <c r="I7" s="206"/>
    </row>
    <row r="8" spans="2:9" x14ac:dyDescent="0.3">
      <c r="B8" s="331"/>
      <c r="C8" s="197" t="s">
        <v>155</v>
      </c>
      <c r="D8" s="222"/>
      <c r="G8" s="333"/>
      <c r="H8" s="197" t="s">
        <v>155</v>
      </c>
      <c r="I8" s="208"/>
    </row>
    <row r="9" spans="2:9" ht="14.4" customHeight="1" x14ac:dyDescent="0.3">
      <c r="B9" s="330">
        <f>B3+1</f>
        <v>2</v>
      </c>
      <c r="C9" s="135" t="s">
        <v>143</v>
      </c>
      <c r="D9" s="221" t="s">
        <v>144</v>
      </c>
      <c r="G9" s="330">
        <f>G3+1</f>
        <v>2</v>
      </c>
      <c r="H9" s="135" t="s">
        <v>143</v>
      </c>
      <c r="I9" s="205" t="s">
        <v>145</v>
      </c>
    </row>
    <row r="10" spans="2:9" ht="14.4" customHeight="1" x14ac:dyDescent="0.3">
      <c r="B10" s="331"/>
      <c r="C10" s="197" t="s">
        <v>146</v>
      </c>
      <c r="D10" s="222" t="s">
        <v>156</v>
      </c>
      <c r="G10" s="331"/>
      <c r="H10" s="197" t="s">
        <v>146</v>
      </c>
      <c r="I10" s="206" t="s">
        <v>157</v>
      </c>
    </row>
    <row r="11" spans="2:9" ht="14.4" customHeight="1" x14ac:dyDescent="0.3">
      <c r="B11" s="331"/>
      <c r="C11" s="197" t="s">
        <v>149</v>
      </c>
      <c r="D11" s="222" t="s">
        <v>158</v>
      </c>
      <c r="G11" s="331"/>
      <c r="H11" s="197" t="s">
        <v>149</v>
      </c>
      <c r="I11" s="206"/>
    </row>
    <row r="12" spans="2:9" ht="14.4" customHeight="1" x14ac:dyDescent="0.3">
      <c r="B12" s="331"/>
      <c r="C12" s="197" t="s">
        <v>151</v>
      </c>
      <c r="D12" s="223" t="s">
        <v>159</v>
      </c>
      <c r="G12" s="331"/>
      <c r="H12" s="197" t="s">
        <v>151</v>
      </c>
      <c r="I12" s="207" t="s">
        <v>160</v>
      </c>
    </row>
    <row r="13" spans="2:9" ht="14.4" customHeight="1" x14ac:dyDescent="0.3">
      <c r="B13" s="331"/>
      <c r="C13" s="197" t="s">
        <v>154</v>
      </c>
      <c r="D13" s="222"/>
      <c r="G13" s="331"/>
      <c r="H13" s="197" t="s">
        <v>154</v>
      </c>
      <c r="I13" s="206"/>
    </row>
    <row r="14" spans="2:9" ht="18" customHeight="1" x14ac:dyDescent="0.3">
      <c r="B14" s="333"/>
      <c r="C14" s="197" t="s">
        <v>155</v>
      </c>
      <c r="D14" s="222"/>
      <c r="G14" s="333"/>
      <c r="H14" s="197" t="s">
        <v>155</v>
      </c>
      <c r="I14" s="206"/>
    </row>
    <row r="15" spans="2:9" ht="14.4" customHeight="1" x14ac:dyDescent="0.3">
      <c r="B15" s="330">
        <f>B9+1</f>
        <v>3</v>
      </c>
      <c r="C15" s="135" t="s">
        <v>143</v>
      </c>
      <c r="D15" s="221" t="s">
        <v>144</v>
      </c>
      <c r="G15" s="330">
        <f>G9+1</f>
        <v>3</v>
      </c>
      <c r="H15" s="135" t="s">
        <v>143</v>
      </c>
      <c r="I15" s="205"/>
    </row>
    <row r="16" spans="2:9" ht="14.4" customHeight="1" x14ac:dyDescent="0.3">
      <c r="B16" s="331"/>
      <c r="C16" s="197" t="s">
        <v>146</v>
      </c>
      <c r="D16" s="222" t="s">
        <v>161</v>
      </c>
      <c r="G16" s="331"/>
      <c r="H16" s="197" t="s">
        <v>146</v>
      </c>
      <c r="I16" s="206"/>
    </row>
    <row r="17" spans="2:9" ht="14.4" customHeight="1" x14ac:dyDescent="0.3">
      <c r="B17" s="331"/>
      <c r="C17" s="197" t="s">
        <v>149</v>
      </c>
      <c r="D17" s="222" t="s">
        <v>162</v>
      </c>
      <c r="G17" s="331"/>
      <c r="H17" s="197" t="s">
        <v>149</v>
      </c>
      <c r="I17" s="206"/>
    </row>
    <row r="18" spans="2:9" ht="14.4" customHeight="1" x14ac:dyDescent="0.3">
      <c r="B18" s="331"/>
      <c r="C18" s="197" t="s">
        <v>151</v>
      </c>
      <c r="D18" s="223" t="s">
        <v>163</v>
      </c>
      <c r="G18" s="331"/>
      <c r="H18" s="197" t="s">
        <v>151</v>
      </c>
      <c r="I18" s="206"/>
    </row>
    <row r="19" spans="2:9" ht="14.4" customHeight="1" x14ac:dyDescent="0.3">
      <c r="B19" s="331"/>
      <c r="C19" s="197" t="s">
        <v>154</v>
      </c>
      <c r="D19" s="222"/>
      <c r="G19" s="331"/>
      <c r="H19" s="197" t="s">
        <v>154</v>
      </c>
      <c r="I19" s="206"/>
    </row>
    <row r="20" spans="2:9" ht="14.4" customHeight="1" x14ac:dyDescent="0.3">
      <c r="B20" s="331"/>
      <c r="C20" s="197" t="s">
        <v>155</v>
      </c>
      <c r="D20" s="222"/>
      <c r="G20" s="331"/>
      <c r="H20" s="197" t="s">
        <v>155</v>
      </c>
      <c r="I20" s="206"/>
    </row>
    <row r="21" spans="2:9" ht="14.4" customHeight="1" x14ac:dyDescent="0.3">
      <c r="B21" s="330">
        <f>B15+1</f>
        <v>4</v>
      </c>
      <c r="C21" s="135" t="s">
        <v>143</v>
      </c>
      <c r="D21" s="221"/>
      <c r="G21" s="330">
        <f>G15+1</f>
        <v>4</v>
      </c>
      <c r="H21" s="135" t="s">
        <v>143</v>
      </c>
      <c r="I21" s="205"/>
    </row>
    <row r="22" spans="2:9" ht="14.4" customHeight="1" x14ac:dyDescent="0.3">
      <c r="B22" s="331"/>
      <c r="C22" s="197" t="s">
        <v>146</v>
      </c>
      <c r="D22" s="222"/>
      <c r="G22" s="331"/>
      <c r="H22" s="197" t="s">
        <v>146</v>
      </c>
      <c r="I22" s="206"/>
    </row>
    <row r="23" spans="2:9" ht="14.4" customHeight="1" x14ac:dyDescent="0.3">
      <c r="B23" s="331"/>
      <c r="C23" s="197" t="s">
        <v>149</v>
      </c>
      <c r="D23" s="222"/>
      <c r="G23" s="331"/>
      <c r="H23" s="197" t="s">
        <v>149</v>
      </c>
      <c r="I23" s="206"/>
    </row>
    <row r="24" spans="2:9" ht="14.4" customHeight="1" x14ac:dyDescent="0.3">
      <c r="B24" s="331"/>
      <c r="C24" s="197" t="s">
        <v>151</v>
      </c>
      <c r="D24" s="223"/>
      <c r="G24" s="331"/>
      <c r="H24" s="197" t="s">
        <v>151</v>
      </c>
      <c r="I24" s="206"/>
    </row>
    <row r="25" spans="2:9" x14ac:dyDescent="0.3">
      <c r="B25" s="331"/>
      <c r="C25" s="197" t="s">
        <v>154</v>
      </c>
      <c r="D25" s="222"/>
      <c r="G25" s="331"/>
      <c r="H25" s="197" t="s">
        <v>154</v>
      </c>
      <c r="I25" s="206"/>
    </row>
    <row r="26" spans="2:9" x14ac:dyDescent="0.3">
      <c r="B26" s="331"/>
      <c r="C26" s="197" t="s">
        <v>155</v>
      </c>
      <c r="D26" s="222"/>
      <c r="G26" s="331"/>
      <c r="H26" s="197" t="s">
        <v>155</v>
      </c>
      <c r="I26" s="206"/>
    </row>
  </sheetData>
  <mergeCells count="10">
    <mergeCell ref="B2:D2"/>
    <mergeCell ref="G2:I2"/>
    <mergeCell ref="G3:G8"/>
    <mergeCell ref="B9:B14"/>
    <mergeCell ref="G9:G14"/>
    <mergeCell ref="B15:B20"/>
    <mergeCell ref="B21:B26"/>
    <mergeCell ref="G15:G20"/>
    <mergeCell ref="G21:G26"/>
    <mergeCell ref="B3:B8"/>
  </mergeCells>
  <hyperlinks>
    <hyperlink ref="D6" r:id="rId1" xr:uid="{FC32389F-1843-40CA-816C-65D62CA9DC49}"/>
    <hyperlink ref="D12" r:id="rId2" xr:uid="{F563A584-71D4-45F8-8E29-E0D76D59CC5F}"/>
    <hyperlink ref="I6" r:id="rId3" display="mailto:bruno.lemoine@bfh.ch" xr:uid="{6B720504-893B-40CE-AFCC-ABE3AA4DE190}"/>
    <hyperlink ref="I12" r:id="rId4" display="mailto:priscilla.caliandro@bfh.ch" xr:uid="{C28FCC0B-6DBC-48CC-A93E-4C9161FD7C93}"/>
    <hyperlink ref="D18" r:id="rId5" xr:uid="{17517D34-0768-49A8-853F-FDCB90BD426F}"/>
  </hyperlinks>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AK597"/>
  <sheetViews>
    <sheetView showGridLines="0" zoomScaleNormal="100" workbookViewId="0">
      <selection activeCell="G85" sqref="G85"/>
    </sheetView>
  </sheetViews>
  <sheetFormatPr defaultColWidth="8.5546875" defaultRowHeight="14.4" outlineLevelRow="1" x14ac:dyDescent="0.3"/>
  <cols>
    <col min="1" max="1" width="8.5546875" style="1"/>
    <col min="2" max="2" width="14.5546875" style="1" customWidth="1"/>
    <col min="3" max="3" width="8.5546875" style="3" customWidth="1"/>
    <col min="4" max="4" width="30.88671875" style="1" customWidth="1"/>
    <col min="5" max="5" width="67.44140625" style="1" customWidth="1"/>
    <col min="6" max="11" width="15.44140625" style="1" customWidth="1"/>
    <col min="12" max="12" width="20.5546875" style="1" customWidth="1"/>
    <col min="13" max="13" width="18.44140625" style="1" customWidth="1"/>
    <col min="14" max="14" width="20.5546875" style="1" customWidth="1"/>
    <col min="15" max="15" width="23.5546875" style="1" customWidth="1"/>
    <col min="16" max="17" width="18.5546875" style="1" customWidth="1"/>
    <col min="18" max="18" width="24.5546875" style="1" customWidth="1"/>
    <col min="19" max="19" width="24.44140625" style="1" customWidth="1"/>
    <col min="20" max="20" width="31.5546875" style="1" customWidth="1"/>
    <col min="21" max="22" width="29.5546875" style="1" customWidth="1"/>
    <col min="23" max="23" width="53.5546875" style="1" customWidth="1"/>
    <col min="24" max="24" width="38.5546875" style="1" customWidth="1"/>
    <col min="25" max="25" width="8.5546875" style="3" customWidth="1"/>
    <col min="26" max="37" width="9" style="1" customWidth="1"/>
    <col min="38" max="16384" width="8.5546875" style="1"/>
  </cols>
  <sheetData>
    <row r="1" spans="2:31" x14ac:dyDescent="0.3">
      <c r="H1"/>
      <c r="I1"/>
      <c r="L1"/>
      <c r="M1"/>
      <c r="N1"/>
      <c r="O1"/>
      <c r="P1"/>
    </row>
    <row r="2" spans="2:31" ht="23.4" x14ac:dyDescent="0.3">
      <c r="B2" s="34" t="s">
        <v>164</v>
      </c>
      <c r="C2" s="156"/>
      <c r="D2" s="34"/>
      <c r="E2" s="34"/>
      <c r="H2"/>
      <c r="I2"/>
      <c r="L2"/>
      <c r="M2"/>
      <c r="N2"/>
      <c r="O2"/>
      <c r="P2"/>
    </row>
    <row r="3" spans="2:31" x14ac:dyDescent="0.3">
      <c r="H3"/>
      <c r="I3"/>
      <c r="L3"/>
      <c r="M3"/>
      <c r="N3"/>
      <c r="O3"/>
      <c r="P3"/>
    </row>
    <row r="4" spans="2:31" ht="18" x14ac:dyDescent="0.3">
      <c r="B4" s="339" t="s">
        <v>165</v>
      </c>
      <c r="C4" s="339"/>
      <c r="D4" s="339"/>
      <c r="E4" s="339"/>
      <c r="F4" s="339"/>
      <c r="G4" s="112"/>
      <c r="N4"/>
    </row>
    <row r="5" spans="2:31" x14ac:dyDescent="0.3">
      <c r="N5"/>
    </row>
    <row r="6" spans="2:31" ht="18" x14ac:dyDescent="0.3">
      <c r="B6" s="227" t="s">
        <v>115</v>
      </c>
      <c r="C6" s="340" t="s">
        <v>166</v>
      </c>
      <c r="D6" s="340"/>
      <c r="N6"/>
    </row>
    <row r="7" spans="2:31" ht="18" x14ac:dyDescent="0.3">
      <c r="D7" s="2"/>
    </row>
    <row r="8" spans="2:31" ht="21" x14ac:dyDescent="0.3">
      <c r="B8" s="338" t="s">
        <v>167</v>
      </c>
      <c r="C8" s="338"/>
      <c r="D8" s="338"/>
      <c r="E8" s="241"/>
      <c r="Z8" s="338" t="s">
        <v>168</v>
      </c>
      <c r="AA8" s="338"/>
      <c r="AB8" s="23" t="s">
        <v>169</v>
      </c>
      <c r="AE8" s="20" t="str">
        <f>E11</f>
        <v>PRODUCTION OF 1 BATTERY PACK</v>
      </c>
    </row>
    <row r="9" spans="2:31" ht="21" x14ac:dyDescent="0.3">
      <c r="B9" s="18" t="s">
        <v>170</v>
      </c>
      <c r="C9" s="209"/>
      <c r="D9" s="209"/>
      <c r="E9" s="210"/>
      <c r="F9" s="19"/>
      <c r="G9" s="19"/>
      <c r="H9" s="19"/>
      <c r="I9" s="19"/>
      <c r="J9" s="19"/>
      <c r="K9" s="19"/>
      <c r="L9" s="19"/>
      <c r="M9" s="19"/>
      <c r="N9" s="19"/>
      <c r="O9" s="19"/>
      <c r="P9" s="19"/>
      <c r="Q9" s="19"/>
      <c r="R9" s="19"/>
      <c r="S9" s="19"/>
      <c r="T9" s="19"/>
      <c r="U9" s="19"/>
      <c r="V9" s="19"/>
      <c r="W9" s="19"/>
      <c r="X9" s="19"/>
      <c r="Y9" s="3" t="s">
        <v>171</v>
      </c>
      <c r="Z9" s="113"/>
      <c r="AA9" s="113"/>
      <c r="AB9" s="20"/>
      <c r="AE9" s="20"/>
    </row>
    <row r="10" spans="2:31" ht="21" x14ac:dyDescent="0.3">
      <c r="B10" s="18" t="s">
        <v>172</v>
      </c>
      <c r="C10" s="209"/>
      <c r="D10" s="209"/>
      <c r="E10" s="210"/>
      <c r="F10" s="19"/>
      <c r="G10" s="19"/>
      <c r="H10" s="19"/>
      <c r="I10" s="19"/>
      <c r="J10" s="19"/>
      <c r="K10" s="19"/>
      <c r="L10" s="19"/>
      <c r="M10" s="19"/>
      <c r="N10" s="19"/>
      <c r="O10" s="19"/>
      <c r="P10" s="19"/>
      <c r="Q10" s="19"/>
      <c r="R10" s="19"/>
      <c r="S10" s="19"/>
      <c r="T10" s="19"/>
      <c r="U10" s="19"/>
      <c r="V10" s="19"/>
      <c r="W10" s="19"/>
      <c r="X10" s="19"/>
      <c r="Y10" s="3" t="s">
        <v>171</v>
      </c>
      <c r="Z10" s="113"/>
      <c r="AA10" s="113"/>
      <c r="AB10" s="20"/>
      <c r="AE10" s="20"/>
    </row>
    <row r="11" spans="2:31" ht="18" x14ac:dyDescent="0.3">
      <c r="B11" s="336" t="s">
        <v>173</v>
      </c>
      <c r="C11" s="336"/>
      <c r="D11" s="337"/>
      <c r="E11" s="161" t="s">
        <v>174</v>
      </c>
      <c r="F11" s="165" t="s">
        <v>175</v>
      </c>
      <c r="G11" s="166" t="s">
        <v>176</v>
      </c>
      <c r="H11" s="166" t="s">
        <v>177</v>
      </c>
      <c r="I11" s="166" t="s">
        <v>178</v>
      </c>
      <c r="J11" s="166" t="s">
        <v>179</v>
      </c>
      <c r="K11" s="66"/>
      <c r="L11" s="66"/>
      <c r="M11" s="166" t="s">
        <v>180</v>
      </c>
      <c r="N11" s="166" t="s">
        <v>181</v>
      </c>
      <c r="O11" s="168"/>
      <c r="P11" s="343" t="s">
        <v>182</v>
      </c>
      <c r="Q11" s="330"/>
      <c r="R11" s="330"/>
      <c r="S11" s="330"/>
      <c r="T11" s="344"/>
      <c r="U11" s="334" t="s">
        <v>183</v>
      </c>
      <c r="V11" s="87" t="s">
        <v>184</v>
      </c>
      <c r="W11" s="104" t="s">
        <v>185</v>
      </c>
      <c r="X11" s="166" t="s">
        <v>186</v>
      </c>
      <c r="Y11" s="3" t="s">
        <v>171</v>
      </c>
    </row>
    <row r="12" spans="2:31" ht="15" customHeight="1" thickBot="1" x14ac:dyDescent="0.35">
      <c r="B12" s="164" t="s">
        <v>187</v>
      </c>
      <c r="C12" s="163" t="s">
        <v>188</v>
      </c>
      <c r="D12" s="162" t="s">
        <v>189</v>
      </c>
      <c r="E12" s="214"/>
      <c r="F12" s="128">
        <f>SUM(F14:F18)</f>
        <v>0.99999999999999989</v>
      </c>
      <c r="G12" s="105">
        <v>1</v>
      </c>
      <c r="H12" s="240" t="s">
        <v>190</v>
      </c>
      <c r="I12" s="133">
        <f>(G14*G50*I79)/0.7126</f>
        <v>3065.0154364299747</v>
      </c>
      <c r="J12" s="127">
        <f>SUM(G15:G18)+(F14*I12)</f>
        <v>3065.0154364299747</v>
      </c>
      <c r="K12" s="167"/>
      <c r="L12" s="167"/>
      <c r="M12" s="15" t="s">
        <v>191</v>
      </c>
      <c r="N12" s="111" t="s">
        <v>192</v>
      </c>
      <c r="O12" s="29"/>
      <c r="P12" s="345"/>
      <c r="Q12" s="346"/>
      <c r="R12" s="346"/>
      <c r="S12" s="346"/>
      <c r="T12" s="347"/>
      <c r="U12" s="335"/>
      <c r="V12" s="169"/>
      <c r="W12" s="170"/>
      <c r="X12" s="15"/>
      <c r="Y12" s="3" t="s">
        <v>171</v>
      </c>
    </row>
    <row r="13" spans="2:31" ht="15" outlineLevel="1" thickTop="1" x14ac:dyDescent="0.3">
      <c r="B13" s="144" t="s">
        <v>193</v>
      </c>
      <c r="C13" s="7" t="s">
        <v>194</v>
      </c>
      <c r="D13" s="151" t="s">
        <v>195</v>
      </c>
      <c r="E13" s="149" t="s">
        <v>196</v>
      </c>
      <c r="F13" s="7" t="s">
        <v>197</v>
      </c>
      <c r="G13" s="7" t="s">
        <v>176</v>
      </c>
      <c r="H13" s="7" t="s">
        <v>177</v>
      </c>
      <c r="I13" s="104" t="s">
        <v>198</v>
      </c>
      <c r="J13" s="7" t="s">
        <v>199</v>
      </c>
      <c r="K13" s="104" t="s">
        <v>200</v>
      </c>
      <c r="L13" s="7" t="s">
        <v>201</v>
      </c>
      <c r="M13" s="104" t="s">
        <v>180</v>
      </c>
      <c r="N13" s="7" t="s">
        <v>202</v>
      </c>
      <c r="O13" s="7" t="s">
        <v>203</v>
      </c>
      <c r="P13" s="42" t="s">
        <v>3</v>
      </c>
      <c r="Q13" s="42" t="s">
        <v>4</v>
      </c>
      <c r="R13" s="42" t="s">
        <v>5</v>
      </c>
      <c r="S13" s="42" t="s">
        <v>6</v>
      </c>
      <c r="T13" s="42" t="s">
        <v>7</v>
      </c>
      <c r="U13" s="42" t="s">
        <v>204</v>
      </c>
      <c r="V13" s="87" t="s">
        <v>184</v>
      </c>
      <c r="W13" s="7" t="s">
        <v>185</v>
      </c>
      <c r="X13" s="104" t="s">
        <v>186</v>
      </c>
      <c r="Y13" s="3" t="s">
        <v>171</v>
      </c>
    </row>
    <row r="14" spans="2:31" outlineLevel="1" x14ac:dyDescent="0.3">
      <c r="B14" s="30" t="s">
        <v>205</v>
      </c>
      <c r="C14" s="3">
        <v>1.1000000000000001</v>
      </c>
      <c r="D14" s="213"/>
      <c r="E14" s="11" t="s">
        <v>206</v>
      </c>
      <c r="F14" s="24">
        <v>0.76959999999999995</v>
      </c>
      <c r="G14" s="24">
        <v>13</v>
      </c>
      <c r="H14" s="25" t="s">
        <v>207</v>
      </c>
      <c r="I14" s="25"/>
      <c r="J14" s="25"/>
      <c r="K14" s="122" t="s">
        <v>188</v>
      </c>
      <c r="L14" s="25" t="s">
        <v>171</v>
      </c>
      <c r="M14" s="25" t="s">
        <v>171</v>
      </c>
      <c r="N14" s="94" t="s">
        <v>208</v>
      </c>
      <c r="O14" s="94" t="s">
        <v>209</v>
      </c>
      <c r="P14" s="33" t="s">
        <v>23</v>
      </c>
      <c r="Q14" s="33" t="s">
        <v>14</v>
      </c>
      <c r="R14" s="33" t="s">
        <v>15</v>
      </c>
      <c r="S14" s="33" t="s">
        <v>21</v>
      </c>
      <c r="T14" s="33" t="s">
        <v>12</v>
      </c>
      <c r="U14" s="33"/>
      <c r="V14" s="262" t="s">
        <v>210</v>
      </c>
      <c r="W14" s="94" t="s">
        <v>211</v>
      </c>
      <c r="X14" s="97" t="s">
        <v>171</v>
      </c>
      <c r="Y14" s="3" t="s">
        <v>171</v>
      </c>
    </row>
    <row r="15" spans="2:31" outlineLevel="1" x14ac:dyDescent="0.3">
      <c r="B15" s="30" t="s">
        <v>212</v>
      </c>
      <c r="C15" s="3">
        <v>1.2</v>
      </c>
      <c r="D15" s="213" t="s">
        <v>213</v>
      </c>
      <c r="E15" s="110" t="s">
        <v>214</v>
      </c>
      <c r="F15" s="24">
        <v>3.1300000000000001E-2</v>
      </c>
      <c r="G15" s="120">
        <f>F15*$I$12</f>
        <v>95.934983160258213</v>
      </c>
      <c r="H15" s="25" t="s">
        <v>215</v>
      </c>
      <c r="I15" s="25"/>
      <c r="J15" s="25"/>
      <c r="K15" s="122" t="s">
        <v>188</v>
      </c>
      <c r="L15" s="25" t="s">
        <v>171</v>
      </c>
      <c r="M15" s="25" t="s">
        <v>171</v>
      </c>
      <c r="N15" s="94" t="s">
        <v>208</v>
      </c>
      <c r="O15" s="94" t="s">
        <v>209</v>
      </c>
      <c r="P15" s="33" t="s">
        <v>23</v>
      </c>
      <c r="Q15" s="33" t="s">
        <v>14</v>
      </c>
      <c r="R15" s="33" t="s">
        <v>15</v>
      </c>
      <c r="S15" s="33" t="s">
        <v>21</v>
      </c>
      <c r="T15" s="33" t="s">
        <v>12</v>
      </c>
      <c r="U15" s="33"/>
      <c r="V15" s="131" t="s">
        <v>216</v>
      </c>
      <c r="W15" s="25"/>
      <c r="X15" s="25"/>
      <c r="Y15" s="3" t="s">
        <v>171</v>
      </c>
    </row>
    <row r="16" spans="2:31" outlineLevel="1" x14ac:dyDescent="0.3">
      <c r="B16" s="30" t="s">
        <v>217</v>
      </c>
      <c r="C16" s="3">
        <v>1.3</v>
      </c>
      <c r="D16" s="213"/>
      <c r="E16" s="11" t="s">
        <v>218</v>
      </c>
      <c r="F16" s="120">
        <f>0.0463</f>
        <v>4.6300000000000001E-2</v>
      </c>
      <c r="G16" s="120">
        <f>F16*$I$12</f>
        <v>141.91021470670782</v>
      </c>
      <c r="H16" s="25" t="s">
        <v>215</v>
      </c>
      <c r="I16" s="25"/>
      <c r="J16" s="25"/>
      <c r="K16" s="122" t="s">
        <v>188</v>
      </c>
      <c r="L16" s="25" t="s">
        <v>171</v>
      </c>
      <c r="M16" s="25" t="s">
        <v>171</v>
      </c>
      <c r="N16" s="94" t="s">
        <v>208</v>
      </c>
      <c r="O16" s="94" t="s">
        <v>209</v>
      </c>
      <c r="P16" s="33" t="s">
        <v>23</v>
      </c>
      <c r="Q16" s="33" t="s">
        <v>14</v>
      </c>
      <c r="R16" s="33" t="s">
        <v>15</v>
      </c>
      <c r="S16" s="33" t="s">
        <v>21</v>
      </c>
      <c r="T16" s="33" t="s">
        <v>12</v>
      </c>
      <c r="U16" s="33"/>
      <c r="V16" s="131">
        <v>10</v>
      </c>
      <c r="W16" s="25" t="s">
        <v>219</v>
      </c>
      <c r="X16" s="25"/>
      <c r="Y16" s="3" t="s">
        <v>171</v>
      </c>
    </row>
    <row r="17" spans="2:25" outlineLevel="1" x14ac:dyDescent="0.3">
      <c r="B17" s="30" t="s">
        <v>220</v>
      </c>
      <c r="C17" s="3">
        <v>1.4</v>
      </c>
      <c r="D17" s="213"/>
      <c r="E17" s="11" t="s">
        <v>221</v>
      </c>
      <c r="F17" s="120">
        <f>0.1483</f>
        <v>0.14829999999999999</v>
      </c>
      <c r="G17" s="120">
        <f>F17*$I$12</f>
        <v>454.54178922256523</v>
      </c>
      <c r="H17" s="26" t="s">
        <v>215</v>
      </c>
      <c r="I17" s="25"/>
      <c r="J17" s="25"/>
      <c r="K17" s="122" t="s">
        <v>188</v>
      </c>
      <c r="L17" s="25" t="s">
        <v>171</v>
      </c>
      <c r="M17" s="25" t="s">
        <v>171</v>
      </c>
      <c r="N17" s="94" t="s">
        <v>208</v>
      </c>
      <c r="O17" s="94" t="s">
        <v>209</v>
      </c>
      <c r="P17" s="33" t="s">
        <v>13</v>
      </c>
      <c r="Q17" s="33" t="s">
        <v>19</v>
      </c>
      <c r="R17" s="33" t="s">
        <v>15</v>
      </c>
      <c r="S17" s="33" t="s">
        <v>16</v>
      </c>
      <c r="T17" s="33" t="s">
        <v>22</v>
      </c>
      <c r="U17" s="33"/>
      <c r="V17" s="131" t="s">
        <v>222</v>
      </c>
      <c r="W17" s="25"/>
      <c r="X17" s="25"/>
      <c r="Y17" s="3" t="s">
        <v>171</v>
      </c>
    </row>
    <row r="18" spans="2:25" outlineLevel="1" x14ac:dyDescent="0.3">
      <c r="B18" s="14"/>
      <c r="C18" s="3">
        <v>1.5</v>
      </c>
      <c r="D18" s="213"/>
      <c r="E18" s="11" t="s">
        <v>223</v>
      </c>
      <c r="F18" s="24">
        <v>4.4999999999999997E-3</v>
      </c>
      <c r="G18" s="120">
        <f>F18*$I$12</f>
        <v>13.792569463934885</v>
      </c>
      <c r="H18" s="26" t="s">
        <v>215</v>
      </c>
      <c r="I18" s="25"/>
      <c r="J18" s="25"/>
      <c r="K18" s="122" t="s">
        <v>188</v>
      </c>
      <c r="L18" s="25" t="s">
        <v>171</v>
      </c>
      <c r="M18" s="25" t="s">
        <v>171</v>
      </c>
      <c r="N18" s="94" t="s">
        <v>208</v>
      </c>
      <c r="O18" s="94" t="s">
        <v>209</v>
      </c>
      <c r="P18" s="33" t="s">
        <v>23</v>
      </c>
      <c r="Q18" s="33" t="s">
        <v>14</v>
      </c>
      <c r="R18" s="33" t="s">
        <v>15</v>
      </c>
      <c r="S18" s="33" t="s">
        <v>21</v>
      </c>
      <c r="T18" s="33" t="s">
        <v>12</v>
      </c>
      <c r="U18" s="33"/>
      <c r="V18" s="131">
        <v>10</v>
      </c>
      <c r="W18" s="25"/>
      <c r="X18" s="25"/>
      <c r="Y18" s="3" t="s">
        <v>171</v>
      </c>
    </row>
    <row r="19" spans="2:25" outlineLevel="1" x14ac:dyDescent="0.3">
      <c r="B19" s="14"/>
      <c r="C19" s="152"/>
      <c r="D19" s="213"/>
      <c r="E19" s="9"/>
      <c r="F19" s="24"/>
      <c r="G19" s="24"/>
      <c r="H19" s="26"/>
      <c r="I19" s="25"/>
      <c r="J19" s="25"/>
      <c r="K19" s="122" t="s">
        <v>188</v>
      </c>
      <c r="L19" s="25"/>
      <c r="M19" s="25"/>
      <c r="N19" s="25"/>
      <c r="O19" s="25"/>
      <c r="P19" s="33"/>
      <c r="Q19" s="33"/>
      <c r="R19" s="33"/>
      <c r="S19" s="33"/>
      <c r="T19" s="33"/>
      <c r="U19" s="33"/>
      <c r="V19" s="131"/>
      <c r="W19" s="25"/>
      <c r="X19" s="25"/>
      <c r="Y19" s="3" t="s">
        <v>171</v>
      </c>
    </row>
    <row r="20" spans="2:25" outlineLevel="1" x14ac:dyDescent="0.3">
      <c r="B20" s="14"/>
      <c r="C20" s="146"/>
      <c r="D20" s="213"/>
      <c r="E20" s="10"/>
      <c r="F20" s="3"/>
      <c r="G20" s="3"/>
      <c r="H20" s="1" t="s">
        <v>224</v>
      </c>
      <c r="Y20" s="3" t="s">
        <v>171</v>
      </c>
    </row>
    <row r="21" spans="2:25" outlineLevel="1" x14ac:dyDescent="0.3">
      <c r="B21" s="88" t="s">
        <v>193</v>
      </c>
      <c r="C21" s="104" t="s">
        <v>194</v>
      </c>
      <c r="D21" s="154" t="s">
        <v>195</v>
      </c>
      <c r="E21" s="140" t="s">
        <v>225</v>
      </c>
      <c r="F21" s="87" t="s">
        <v>197</v>
      </c>
      <c r="G21" s="104" t="s">
        <v>176</v>
      </c>
      <c r="H21" s="104" t="s">
        <v>177</v>
      </c>
      <c r="I21" s="104" t="s">
        <v>198</v>
      </c>
      <c r="J21" s="104" t="s">
        <v>199</v>
      </c>
      <c r="K21" s="104" t="s">
        <v>200</v>
      </c>
      <c r="L21" s="104" t="s">
        <v>201</v>
      </c>
      <c r="M21" s="104" t="s">
        <v>180</v>
      </c>
      <c r="N21" s="104"/>
      <c r="O21" s="104"/>
      <c r="P21" s="107" t="s">
        <v>3</v>
      </c>
      <c r="Q21" s="107" t="s">
        <v>4</v>
      </c>
      <c r="R21" s="107" t="s">
        <v>5</v>
      </c>
      <c r="S21" s="107" t="s">
        <v>6</v>
      </c>
      <c r="T21" s="107" t="s">
        <v>7</v>
      </c>
      <c r="U21" s="107" t="s">
        <v>204</v>
      </c>
      <c r="V21" s="87" t="s">
        <v>184</v>
      </c>
      <c r="W21" s="104" t="s">
        <v>185</v>
      </c>
      <c r="X21" s="104" t="s">
        <v>186</v>
      </c>
      <c r="Y21" s="3" t="s">
        <v>171</v>
      </c>
    </row>
    <row r="22" spans="2:25" outlineLevel="1" x14ac:dyDescent="0.3">
      <c r="B22" s="14"/>
      <c r="C22" s="146"/>
      <c r="D22" s="213"/>
      <c r="E22" s="9" t="s">
        <v>226</v>
      </c>
      <c r="F22" s="122" t="s">
        <v>188</v>
      </c>
      <c r="G22" s="122" t="s">
        <v>188</v>
      </c>
      <c r="H22" s="122"/>
      <c r="I22" s="122"/>
      <c r="J22" s="122"/>
      <c r="K22" s="122"/>
      <c r="L22" s="122"/>
      <c r="M22" s="122"/>
      <c r="P22" s="33"/>
      <c r="Q22" s="33"/>
      <c r="R22" s="33"/>
      <c r="S22" s="33"/>
      <c r="T22" s="33"/>
      <c r="U22" s="33"/>
      <c r="V22" s="25"/>
      <c r="W22" s="25"/>
      <c r="X22" s="25"/>
      <c r="Y22" s="3" t="s">
        <v>171</v>
      </c>
    </row>
    <row r="23" spans="2:25" outlineLevel="1" x14ac:dyDescent="0.3">
      <c r="B23" s="14"/>
      <c r="C23" s="146"/>
      <c r="D23" s="213"/>
      <c r="E23" s="9" t="s">
        <v>227</v>
      </c>
      <c r="F23" s="24"/>
      <c r="G23" s="24"/>
      <c r="H23" s="26"/>
      <c r="I23" s="25"/>
      <c r="J23" s="25"/>
      <c r="K23" s="25"/>
      <c r="L23" s="25"/>
      <c r="M23" s="25"/>
      <c r="P23" s="33"/>
      <c r="Q23" s="33"/>
      <c r="R23" s="33"/>
      <c r="S23" s="33"/>
      <c r="T23" s="33"/>
      <c r="U23" s="33"/>
      <c r="V23" s="25"/>
      <c r="W23" s="25"/>
      <c r="X23" s="25"/>
      <c r="Y23" s="3" t="s">
        <v>171</v>
      </c>
    </row>
    <row r="24" spans="2:25" outlineLevel="1" x14ac:dyDescent="0.3">
      <c r="B24" s="22"/>
      <c r="C24" s="147"/>
      <c r="D24" s="213"/>
      <c r="E24" s="4"/>
      <c r="Y24" s="3" t="s">
        <v>171</v>
      </c>
    </row>
    <row r="25" spans="2:25" outlineLevel="1" x14ac:dyDescent="0.3">
      <c r="B25" s="88" t="s">
        <v>193</v>
      </c>
      <c r="C25" s="104" t="s">
        <v>194</v>
      </c>
      <c r="D25" s="154" t="s">
        <v>195</v>
      </c>
      <c r="E25" s="148" t="s">
        <v>228</v>
      </c>
      <c r="F25" s="87" t="s">
        <v>197</v>
      </c>
      <c r="G25" s="104" t="s">
        <v>176</v>
      </c>
      <c r="H25" s="104" t="s">
        <v>177</v>
      </c>
      <c r="I25" s="104" t="s">
        <v>198</v>
      </c>
      <c r="J25" s="104" t="s">
        <v>199</v>
      </c>
      <c r="K25" s="104" t="s">
        <v>200</v>
      </c>
      <c r="L25" s="104" t="s">
        <v>201</v>
      </c>
      <c r="M25" s="104"/>
      <c r="N25" s="104"/>
      <c r="O25" s="104"/>
      <c r="P25" s="107" t="s">
        <v>3</v>
      </c>
      <c r="Q25" s="107" t="s">
        <v>4</v>
      </c>
      <c r="R25" s="107" t="s">
        <v>5</v>
      </c>
      <c r="S25" s="107" t="s">
        <v>6</v>
      </c>
      <c r="T25" s="107" t="s">
        <v>7</v>
      </c>
      <c r="U25" s="107" t="s">
        <v>204</v>
      </c>
      <c r="V25" s="87" t="s">
        <v>184</v>
      </c>
      <c r="W25" s="104" t="s">
        <v>185</v>
      </c>
      <c r="X25" s="104" t="s">
        <v>186</v>
      </c>
      <c r="Y25" s="3" t="s">
        <v>171</v>
      </c>
    </row>
    <row r="26" spans="2:25" outlineLevel="1" x14ac:dyDescent="0.3">
      <c r="B26" s="14"/>
      <c r="C26" s="146"/>
      <c r="D26" s="213"/>
      <c r="E26" s="4" t="s">
        <v>229</v>
      </c>
      <c r="F26" s="25"/>
      <c r="G26" s="25" t="s">
        <v>230</v>
      </c>
      <c r="H26" s="1" t="s">
        <v>231</v>
      </c>
      <c r="I26" s="25"/>
      <c r="J26" s="25"/>
      <c r="K26" s="25"/>
      <c r="L26" s="25"/>
      <c r="M26" s="3"/>
      <c r="P26" s="33" t="s">
        <v>13</v>
      </c>
      <c r="Q26" s="33" t="s">
        <v>9</v>
      </c>
      <c r="R26" s="33" t="s">
        <v>15</v>
      </c>
      <c r="S26" s="33" t="s">
        <v>11</v>
      </c>
      <c r="T26" s="33" t="s">
        <v>12</v>
      </c>
      <c r="U26" s="33"/>
      <c r="V26" s="25">
        <v>4</v>
      </c>
      <c r="W26" s="25" t="s">
        <v>232</v>
      </c>
      <c r="X26" s="25"/>
      <c r="Y26" s="3" t="s">
        <v>171</v>
      </c>
    </row>
    <row r="27" spans="2:25" outlineLevel="1" x14ac:dyDescent="0.3">
      <c r="B27" s="14"/>
      <c r="C27" s="146"/>
      <c r="D27" s="213"/>
      <c r="E27" s="8" t="s">
        <v>233</v>
      </c>
      <c r="F27" s="25"/>
      <c r="G27" s="24">
        <v>185.17599999999999</v>
      </c>
      <c r="H27" s="1" t="s">
        <v>234</v>
      </c>
      <c r="I27" s="25"/>
      <c r="J27" s="25"/>
      <c r="K27" s="25"/>
      <c r="L27" s="25"/>
      <c r="M27" s="3"/>
      <c r="P27" s="33" t="s">
        <v>13</v>
      </c>
      <c r="Q27" s="33" t="s">
        <v>9</v>
      </c>
      <c r="R27" s="33" t="s">
        <v>15</v>
      </c>
      <c r="S27" s="33" t="s">
        <v>11</v>
      </c>
      <c r="T27" s="33" t="s">
        <v>12</v>
      </c>
      <c r="U27" s="33"/>
      <c r="V27" s="25">
        <v>4</v>
      </c>
      <c r="W27" s="25" t="s">
        <v>235</v>
      </c>
      <c r="X27" s="25"/>
      <c r="Y27" s="3" t="s">
        <v>171</v>
      </c>
    </row>
    <row r="28" spans="2:25" ht="16.2" outlineLevel="1" x14ac:dyDescent="0.3">
      <c r="B28" s="14"/>
      <c r="C28" s="146"/>
      <c r="D28" s="213"/>
      <c r="E28" s="8" t="s">
        <v>236</v>
      </c>
      <c r="F28" s="25"/>
      <c r="G28" s="138">
        <v>4.0000000000000002E-4</v>
      </c>
      <c r="H28" s="1" t="s">
        <v>237</v>
      </c>
      <c r="I28" s="25" t="s">
        <v>238</v>
      </c>
      <c r="J28" s="25"/>
      <c r="K28" s="25"/>
      <c r="L28" s="25"/>
      <c r="M28" s="3"/>
      <c r="P28" s="33"/>
      <c r="Q28" s="33"/>
      <c r="R28" s="33"/>
      <c r="S28" s="33"/>
      <c r="T28" s="33"/>
      <c r="U28" s="33"/>
      <c r="V28" s="25">
        <v>5</v>
      </c>
      <c r="W28" s="25" t="s">
        <v>239</v>
      </c>
      <c r="X28" s="25"/>
      <c r="Y28" s="3" t="s">
        <v>171</v>
      </c>
    </row>
    <row r="29" spans="2:25" outlineLevel="1" x14ac:dyDescent="0.3">
      <c r="B29" s="14"/>
      <c r="C29" s="146"/>
      <c r="D29" s="213"/>
      <c r="E29" s="9" t="s">
        <v>227</v>
      </c>
      <c r="F29" s="25"/>
      <c r="G29" s="25"/>
      <c r="H29" s="1" t="s">
        <v>240</v>
      </c>
      <c r="I29" s="25"/>
      <c r="J29" s="25"/>
      <c r="K29" s="25"/>
      <c r="L29" s="25"/>
      <c r="M29" s="3"/>
      <c r="P29" s="33"/>
      <c r="Q29" s="33"/>
      <c r="R29" s="33"/>
      <c r="S29" s="33"/>
      <c r="T29" s="33"/>
      <c r="U29" s="33"/>
      <c r="V29" s="25"/>
      <c r="W29" s="25" t="s">
        <v>241</v>
      </c>
      <c r="X29" s="25"/>
      <c r="Y29" s="3" t="s">
        <v>171</v>
      </c>
    </row>
    <row r="30" spans="2:25" outlineLevel="1" x14ac:dyDescent="0.3">
      <c r="B30" s="14"/>
      <c r="C30" s="146"/>
      <c r="D30" s="213"/>
      <c r="E30" s="4"/>
      <c r="M30" s="3"/>
      <c r="Y30" s="3" t="s">
        <v>171</v>
      </c>
    </row>
    <row r="31" spans="2:25" outlineLevel="1" x14ac:dyDescent="0.3">
      <c r="B31" s="14"/>
      <c r="C31" s="146"/>
      <c r="D31" s="213"/>
      <c r="E31" s="8" t="s">
        <v>242</v>
      </c>
      <c r="F31" s="122" t="s">
        <v>188</v>
      </c>
      <c r="G31" s="122" t="s">
        <v>188</v>
      </c>
      <c r="H31" s="1" t="s">
        <v>243</v>
      </c>
      <c r="I31" s="25"/>
      <c r="J31" s="25"/>
      <c r="K31" s="25"/>
      <c r="L31" s="25"/>
      <c r="M31" s="3"/>
      <c r="P31" s="33"/>
      <c r="Q31" s="33"/>
      <c r="R31" s="33"/>
      <c r="S31" s="33"/>
      <c r="T31" s="33"/>
      <c r="U31" s="33"/>
      <c r="V31" s="25"/>
      <c r="W31" s="25"/>
      <c r="X31" s="25"/>
      <c r="Y31" s="3" t="s">
        <v>171</v>
      </c>
    </row>
    <row r="32" spans="2:25" outlineLevel="1" x14ac:dyDescent="0.3">
      <c r="B32" s="14"/>
      <c r="C32" s="146"/>
      <c r="D32" s="213"/>
      <c r="E32" s="9" t="s">
        <v>227</v>
      </c>
      <c r="F32" s="25"/>
      <c r="G32" s="25"/>
      <c r="H32" s="1" t="s">
        <v>243</v>
      </c>
      <c r="I32" s="25"/>
      <c r="J32" s="25"/>
      <c r="K32" s="25"/>
      <c r="L32" s="25"/>
      <c r="M32" s="3"/>
      <c r="P32" s="33"/>
      <c r="Q32" s="33"/>
      <c r="R32" s="33"/>
      <c r="S32" s="33"/>
      <c r="T32" s="33"/>
      <c r="U32" s="33"/>
      <c r="V32" s="25"/>
      <c r="W32" s="25"/>
      <c r="X32" s="25"/>
      <c r="Y32" s="3" t="s">
        <v>171</v>
      </c>
    </row>
    <row r="33" spans="2:37" outlineLevel="1" x14ac:dyDescent="0.3">
      <c r="B33" s="14"/>
      <c r="C33" s="146"/>
      <c r="D33" s="213"/>
      <c r="E33" s="4"/>
      <c r="Y33" s="3" t="s">
        <v>171</v>
      </c>
    </row>
    <row r="34" spans="2:37" outlineLevel="1" x14ac:dyDescent="0.3">
      <c r="B34" s="88" t="s">
        <v>193</v>
      </c>
      <c r="C34" s="104" t="s">
        <v>194</v>
      </c>
      <c r="D34" s="154" t="s">
        <v>195</v>
      </c>
      <c r="E34" s="150" t="s">
        <v>244</v>
      </c>
      <c r="F34" s="87" t="s">
        <v>197</v>
      </c>
      <c r="G34" s="104" t="s">
        <v>176</v>
      </c>
      <c r="H34" s="104" t="s">
        <v>177</v>
      </c>
      <c r="I34" s="104" t="s">
        <v>198</v>
      </c>
      <c r="J34" s="104" t="s">
        <v>199</v>
      </c>
      <c r="K34" s="104" t="s">
        <v>200</v>
      </c>
      <c r="L34" s="104" t="s">
        <v>201</v>
      </c>
      <c r="M34" s="104"/>
      <c r="N34" s="104"/>
      <c r="O34" s="104"/>
      <c r="P34" s="107" t="s">
        <v>3</v>
      </c>
      <c r="Q34" s="107" t="s">
        <v>4</v>
      </c>
      <c r="R34" s="107" t="s">
        <v>5</v>
      </c>
      <c r="S34" s="107" t="s">
        <v>6</v>
      </c>
      <c r="T34" s="107" t="s">
        <v>7</v>
      </c>
      <c r="U34" s="107" t="s">
        <v>204</v>
      </c>
      <c r="V34" s="87" t="s">
        <v>184</v>
      </c>
      <c r="W34" s="104" t="s">
        <v>185</v>
      </c>
      <c r="X34" s="104" t="s">
        <v>186</v>
      </c>
      <c r="Y34" s="3" t="s">
        <v>171</v>
      </c>
    </row>
    <row r="35" spans="2:37" outlineLevel="1" x14ac:dyDescent="0.3">
      <c r="B35" s="14"/>
      <c r="C35" s="146"/>
      <c r="D35" s="213"/>
      <c r="E35" s="8" t="s">
        <v>245</v>
      </c>
      <c r="F35" s="122" t="s">
        <v>188</v>
      </c>
      <c r="G35" s="122" t="s">
        <v>188</v>
      </c>
      <c r="H35" s="17" t="s">
        <v>215</v>
      </c>
      <c r="I35" s="25"/>
      <c r="J35" s="25"/>
      <c r="K35" s="25"/>
      <c r="L35" s="25"/>
      <c r="P35" s="33"/>
      <c r="Q35" s="33"/>
      <c r="R35" s="33"/>
      <c r="S35" s="33"/>
      <c r="T35" s="33"/>
      <c r="U35" s="33"/>
      <c r="V35" s="25"/>
      <c r="W35" s="25"/>
      <c r="X35" s="25"/>
      <c r="Y35" s="3" t="s">
        <v>171</v>
      </c>
    </row>
    <row r="36" spans="2:37" outlineLevel="1" x14ac:dyDescent="0.3">
      <c r="B36" s="14"/>
      <c r="C36" s="146"/>
      <c r="D36" s="213"/>
      <c r="E36" s="9" t="s">
        <v>227</v>
      </c>
      <c r="F36" s="25"/>
      <c r="G36" s="25"/>
      <c r="H36" s="17" t="s">
        <v>215</v>
      </c>
      <c r="I36" s="25"/>
      <c r="J36" s="25"/>
      <c r="K36" s="25"/>
      <c r="L36" s="25"/>
      <c r="P36" s="33"/>
      <c r="Q36" s="33"/>
      <c r="R36" s="33"/>
      <c r="S36" s="33"/>
      <c r="T36" s="33"/>
      <c r="U36" s="33"/>
      <c r="V36" s="25"/>
      <c r="W36" s="25"/>
      <c r="X36" s="25"/>
      <c r="Y36" s="3" t="s">
        <v>171</v>
      </c>
    </row>
    <row r="37" spans="2:37" outlineLevel="1" x14ac:dyDescent="0.3">
      <c r="B37" s="14"/>
      <c r="C37" s="146"/>
      <c r="D37" s="213"/>
      <c r="E37" s="279"/>
      <c r="Y37" s="3" t="s">
        <v>171</v>
      </c>
    </row>
    <row r="38" spans="2:37" outlineLevel="1" x14ac:dyDescent="0.3">
      <c r="B38" s="14"/>
      <c r="C38" s="146"/>
      <c r="D38" s="213"/>
      <c r="E38" s="11" t="s">
        <v>246</v>
      </c>
      <c r="F38" s="25"/>
      <c r="G38" s="25"/>
      <c r="I38" s="25"/>
      <c r="J38" s="25"/>
      <c r="K38" s="25"/>
      <c r="L38" s="25"/>
      <c r="P38" s="33"/>
      <c r="Q38" s="33"/>
      <c r="R38" s="33"/>
      <c r="S38" s="33"/>
      <c r="T38" s="33"/>
      <c r="U38" s="33"/>
      <c r="V38" s="25"/>
      <c r="W38" s="25"/>
      <c r="X38" s="25"/>
      <c r="Y38" s="3" t="s">
        <v>171</v>
      </c>
    </row>
    <row r="39" spans="2:37" outlineLevel="1" x14ac:dyDescent="0.3">
      <c r="B39" s="14"/>
      <c r="C39" s="146"/>
      <c r="D39" s="213"/>
      <c r="E39" s="11" t="s">
        <v>247</v>
      </c>
      <c r="F39" s="25"/>
      <c r="G39" s="25" t="s">
        <v>248</v>
      </c>
      <c r="H39" s="1" t="s">
        <v>249</v>
      </c>
      <c r="I39" s="25"/>
      <c r="J39" s="25"/>
      <c r="K39" s="25"/>
      <c r="L39" s="25"/>
      <c r="P39" s="33" t="s">
        <v>13</v>
      </c>
      <c r="Q39" s="33" t="s">
        <v>9</v>
      </c>
      <c r="R39" s="33" t="s">
        <v>15</v>
      </c>
      <c r="S39" s="33" t="s">
        <v>11</v>
      </c>
      <c r="T39" s="33" t="s">
        <v>12</v>
      </c>
      <c r="U39" s="33"/>
      <c r="V39" s="25">
        <v>4</v>
      </c>
      <c r="W39" s="25" t="s">
        <v>232</v>
      </c>
      <c r="X39" s="25"/>
      <c r="Y39" s="3" t="s">
        <v>171</v>
      </c>
    </row>
    <row r="40" spans="2:37" ht="12.6" customHeight="1" outlineLevel="1" x14ac:dyDescent="0.3">
      <c r="B40" s="14"/>
      <c r="C40" s="146"/>
      <c r="D40" s="213"/>
      <c r="E40" s="9" t="s">
        <v>227</v>
      </c>
      <c r="F40" s="25"/>
      <c r="G40" s="25"/>
      <c r="I40" s="25"/>
      <c r="J40" s="25"/>
      <c r="K40" s="25"/>
      <c r="L40" s="25"/>
      <c r="P40" s="33"/>
      <c r="Q40" s="33"/>
      <c r="R40" s="33"/>
      <c r="S40" s="33"/>
      <c r="T40" s="33"/>
      <c r="U40" s="33"/>
      <c r="V40" s="25"/>
      <c r="W40" s="25"/>
      <c r="X40" s="25"/>
      <c r="Y40" s="3" t="s">
        <v>171</v>
      </c>
      <c r="AK40" s="20"/>
    </row>
    <row r="44" spans="2:37" ht="21" x14ac:dyDescent="0.3">
      <c r="B44" s="338" t="s">
        <v>250</v>
      </c>
      <c r="C44" s="338"/>
      <c r="D44" s="338"/>
      <c r="E44" s="241"/>
      <c r="Z44" s="338" t="s">
        <v>251</v>
      </c>
      <c r="AA44" s="338"/>
      <c r="AB44" s="23" t="s">
        <v>169</v>
      </c>
      <c r="AE44" s="20" t="str">
        <f>E47</f>
        <v>PRODUCTION OF 1 BATTERY MODULE</v>
      </c>
    </row>
    <row r="45" spans="2:37" ht="21" x14ac:dyDescent="0.3">
      <c r="B45" s="18" t="s">
        <v>170</v>
      </c>
      <c r="C45" s="209"/>
      <c r="D45" s="209"/>
      <c r="E45" s="210"/>
      <c r="F45" s="19"/>
      <c r="G45" s="19"/>
      <c r="H45" s="19"/>
      <c r="I45" s="19"/>
      <c r="J45" s="19"/>
      <c r="K45" s="19"/>
      <c r="L45" s="19"/>
      <c r="M45" s="19"/>
      <c r="N45" s="19"/>
      <c r="O45" s="19"/>
      <c r="P45" s="19"/>
      <c r="Q45" s="19"/>
      <c r="R45" s="19"/>
      <c r="S45" s="19"/>
      <c r="T45" s="19"/>
      <c r="U45" s="19"/>
      <c r="V45" s="19"/>
      <c r="W45" s="19"/>
      <c r="X45" s="19"/>
      <c r="Y45" s="3" t="s">
        <v>171</v>
      </c>
      <c r="Z45" s="211"/>
      <c r="AA45" s="211"/>
      <c r="AB45" s="20"/>
      <c r="AE45" s="20"/>
    </row>
    <row r="46" spans="2:37" ht="21" x14ac:dyDescent="0.3">
      <c r="B46" s="18" t="s">
        <v>172</v>
      </c>
      <c r="C46" s="209"/>
      <c r="D46" s="209"/>
      <c r="E46" s="210"/>
      <c r="F46" s="19"/>
      <c r="G46" s="19"/>
      <c r="H46" s="19"/>
      <c r="I46" s="19"/>
      <c r="J46" s="19"/>
      <c r="K46" s="19"/>
      <c r="L46" s="19"/>
      <c r="M46" s="19"/>
      <c r="N46" s="19"/>
      <c r="O46" s="19"/>
      <c r="P46" s="19"/>
      <c r="Q46" s="19"/>
      <c r="R46" s="19"/>
      <c r="S46" s="19"/>
      <c r="T46" s="19"/>
      <c r="U46" s="19"/>
      <c r="V46" s="19"/>
      <c r="W46" s="19"/>
      <c r="X46" s="19"/>
      <c r="Y46" s="3" t="s">
        <v>171</v>
      </c>
      <c r="Z46" s="211"/>
      <c r="AA46" s="211"/>
      <c r="AB46" s="20"/>
      <c r="AE46" s="20"/>
    </row>
    <row r="47" spans="2:37" ht="18" x14ac:dyDescent="0.3">
      <c r="B47" s="336" t="s">
        <v>252</v>
      </c>
      <c r="C47" s="336"/>
      <c r="D47" s="337"/>
      <c r="E47" s="155" t="s">
        <v>253</v>
      </c>
      <c r="F47" s="165" t="s">
        <v>175</v>
      </c>
      <c r="G47" s="166" t="s">
        <v>176</v>
      </c>
      <c r="H47" s="166" t="s">
        <v>177</v>
      </c>
      <c r="I47" s="166" t="s">
        <v>178</v>
      </c>
      <c r="J47" s="166" t="s">
        <v>179</v>
      </c>
      <c r="K47" s="172" t="s">
        <v>254</v>
      </c>
      <c r="L47" s="66"/>
      <c r="M47" s="166" t="s">
        <v>180</v>
      </c>
      <c r="N47" s="104" t="s">
        <v>181</v>
      </c>
      <c r="O47" s="168"/>
      <c r="P47" s="343" t="s">
        <v>182</v>
      </c>
      <c r="Q47" s="330"/>
      <c r="R47" s="330"/>
      <c r="S47" s="330"/>
      <c r="T47" s="344"/>
      <c r="U47" s="334" t="s">
        <v>183</v>
      </c>
      <c r="V47" s="87" t="s">
        <v>184</v>
      </c>
      <c r="W47" s="166" t="s">
        <v>185</v>
      </c>
      <c r="X47" s="166" t="s">
        <v>186</v>
      </c>
      <c r="Y47" s="3" t="s">
        <v>171</v>
      </c>
    </row>
    <row r="48" spans="2:37" ht="15" thickBot="1" x14ac:dyDescent="0.35">
      <c r="B48" s="159" t="s">
        <v>187</v>
      </c>
      <c r="C48" s="181" t="s">
        <v>255</v>
      </c>
      <c r="D48" s="160" t="s">
        <v>195</v>
      </c>
      <c r="E48" s="218"/>
      <c r="F48" s="277">
        <f>SUM(F50:F52)</f>
        <v>1</v>
      </c>
      <c r="G48" s="105">
        <v>1</v>
      </c>
      <c r="H48" s="171" t="s">
        <v>207</v>
      </c>
      <c r="I48" s="133">
        <f>I12*K48/G14</f>
        <v>181.4489138366545</v>
      </c>
      <c r="J48" s="127">
        <f>SUM(G51:G52)+(F50*I48)</f>
        <v>181.4489138366545</v>
      </c>
      <c r="K48" s="105">
        <f>F14</f>
        <v>0.76959999999999995</v>
      </c>
      <c r="L48" s="167"/>
      <c r="M48" s="15" t="s">
        <v>256</v>
      </c>
      <c r="N48" s="171" t="s">
        <v>257</v>
      </c>
      <c r="O48" s="29"/>
      <c r="P48" s="345"/>
      <c r="Q48" s="346"/>
      <c r="R48" s="346"/>
      <c r="S48" s="346"/>
      <c r="T48" s="347"/>
      <c r="U48" s="335"/>
      <c r="V48" s="91"/>
      <c r="W48" s="15"/>
      <c r="X48" s="15"/>
      <c r="Y48" s="3" t="s">
        <v>171</v>
      </c>
    </row>
    <row r="49" spans="2:25" ht="15" outlineLevel="1" thickTop="1" x14ac:dyDescent="0.3">
      <c r="B49" s="7" t="s">
        <v>193</v>
      </c>
      <c r="C49" s="153" t="s">
        <v>194</v>
      </c>
      <c r="D49" s="179" t="s">
        <v>195</v>
      </c>
      <c r="E49" s="149" t="s">
        <v>196</v>
      </c>
      <c r="F49" s="7" t="s">
        <v>197</v>
      </c>
      <c r="G49" s="7" t="s">
        <v>176</v>
      </c>
      <c r="H49" s="7" t="s">
        <v>177</v>
      </c>
      <c r="I49" s="104" t="s">
        <v>198</v>
      </c>
      <c r="J49" s="7" t="s">
        <v>199</v>
      </c>
      <c r="K49" s="104" t="s">
        <v>200</v>
      </c>
      <c r="L49" s="7" t="s">
        <v>201</v>
      </c>
      <c r="M49" s="104" t="s">
        <v>180</v>
      </c>
      <c r="N49" s="7" t="s">
        <v>202</v>
      </c>
      <c r="O49" s="7" t="s">
        <v>203</v>
      </c>
      <c r="P49" s="42" t="s">
        <v>3</v>
      </c>
      <c r="Q49" s="42" t="s">
        <v>4</v>
      </c>
      <c r="R49" s="42" t="s">
        <v>5</v>
      </c>
      <c r="S49" s="42" t="s">
        <v>6</v>
      </c>
      <c r="T49" s="42" t="s">
        <v>7</v>
      </c>
      <c r="U49" s="42" t="s">
        <v>204</v>
      </c>
      <c r="V49" s="87" t="s">
        <v>184</v>
      </c>
      <c r="W49" s="7" t="s">
        <v>185</v>
      </c>
      <c r="X49" s="104" t="s">
        <v>186</v>
      </c>
      <c r="Y49" s="3" t="s">
        <v>171</v>
      </c>
    </row>
    <row r="50" spans="2:25" outlineLevel="1" x14ac:dyDescent="0.3">
      <c r="B50" s="16" t="s">
        <v>258</v>
      </c>
      <c r="C50" s="146" t="s">
        <v>259</v>
      </c>
      <c r="D50" s="213"/>
      <c r="E50" s="11" t="s">
        <v>260</v>
      </c>
      <c r="F50" s="119">
        <f>(G50*I79)/I48</f>
        <v>0.92593555093555102</v>
      </c>
      <c r="G50" s="24">
        <f>317</f>
        <v>317</v>
      </c>
      <c r="H50" s="94" t="s">
        <v>261</v>
      </c>
      <c r="I50" s="25"/>
      <c r="J50" s="25" t="s">
        <v>171</v>
      </c>
      <c r="K50" s="25"/>
      <c r="L50" s="25" t="s">
        <v>171</v>
      </c>
      <c r="M50" s="25"/>
      <c r="N50" s="94" t="s">
        <v>262</v>
      </c>
      <c r="O50" s="94" t="s">
        <v>209</v>
      </c>
      <c r="P50" s="33" t="s">
        <v>18</v>
      </c>
      <c r="Q50" s="33" t="s">
        <v>14</v>
      </c>
      <c r="R50" s="33" t="s">
        <v>15</v>
      </c>
      <c r="S50" s="33" t="s">
        <v>11</v>
      </c>
      <c r="T50" s="33" t="s">
        <v>17</v>
      </c>
      <c r="U50" s="33"/>
      <c r="V50" s="25">
        <v>14</v>
      </c>
      <c r="W50" s="25" t="s">
        <v>263</v>
      </c>
      <c r="X50" s="25"/>
      <c r="Y50" s="3" t="s">
        <v>171</v>
      </c>
    </row>
    <row r="51" spans="2:25" outlineLevel="1" x14ac:dyDescent="0.3">
      <c r="B51" s="13" t="s">
        <v>264</v>
      </c>
      <c r="C51" s="146" t="s">
        <v>265</v>
      </c>
      <c r="D51" s="213" t="s">
        <v>213</v>
      </c>
      <c r="E51" s="4" t="s">
        <v>266</v>
      </c>
      <c r="F51" s="119">
        <v>0.01</v>
      </c>
      <c r="G51" s="119">
        <f>F51*$I$48</f>
        <v>1.8144891383665449</v>
      </c>
      <c r="H51" s="26" t="s">
        <v>215</v>
      </c>
      <c r="I51" s="25"/>
      <c r="J51" s="25"/>
      <c r="K51" s="116"/>
      <c r="L51" s="25"/>
      <c r="M51" s="25"/>
      <c r="N51" s="94" t="s">
        <v>267</v>
      </c>
      <c r="O51" s="94" t="s">
        <v>209</v>
      </c>
      <c r="P51" s="33" t="s">
        <v>13</v>
      </c>
      <c r="Q51" s="33" t="s">
        <v>19</v>
      </c>
      <c r="R51" s="33" t="s">
        <v>15</v>
      </c>
      <c r="S51" s="33" t="s">
        <v>16</v>
      </c>
      <c r="T51" s="33" t="s">
        <v>22</v>
      </c>
      <c r="U51" s="33"/>
      <c r="V51" s="131" t="s">
        <v>268</v>
      </c>
      <c r="W51" s="25"/>
      <c r="X51" s="25"/>
      <c r="Y51" s="3" t="s">
        <v>171</v>
      </c>
    </row>
    <row r="52" spans="2:25" outlineLevel="1" x14ac:dyDescent="0.3">
      <c r="B52" s="194" t="s">
        <v>269</v>
      </c>
      <c r="C52" s="146" t="s">
        <v>270</v>
      </c>
      <c r="D52" s="213"/>
      <c r="E52" s="11" t="s">
        <v>271</v>
      </c>
      <c r="F52" s="119">
        <f>1-SUM(F50:F51)</f>
        <v>6.4064449064448969E-2</v>
      </c>
      <c r="G52" s="119">
        <f t="shared" ref="G52" si="0">F52*$I$48</f>
        <v>11.624424698287942</v>
      </c>
      <c r="H52" s="26" t="s">
        <v>215</v>
      </c>
      <c r="I52" s="25"/>
      <c r="J52" s="25"/>
      <c r="K52" s="25"/>
      <c r="L52" s="25"/>
      <c r="M52" s="25"/>
      <c r="N52" s="94" t="s">
        <v>267</v>
      </c>
      <c r="O52" s="94" t="s">
        <v>209</v>
      </c>
      <c r="P52" s="33" t="s">
        <v>13</v>
      </c>
      <c r="Q52" s="33" t="s">
        <v>19</v>
      </c>
      <c r="R52" s="33" t="s">
        <v>15</v>
      </c>
      <c r="S52" s="33" t="s">
        <v>16</v>
      </c>
      <c r="T52" s="33" t="s">
        <v>22</v>
      </c>
      <c r="U52" s="33"/>
      <c r="V52" s="131" t="s">
        <v>222</v>
      </c>
      <c r="W52" s="25"/>
      <c r="X52" s="25"/>
      <c r="Y52" s="3" t="s">
        <v>171</v>
      </c>
    </row>
    <row r="53" spans="2:25" outlineLevel="1" x14ac:dyDescent="0.3">
      <c r="C53" s="146"/>
      <c r="D53" s="213"/>
      <c r="E53" s="9" t="s">
        <v>227</v>
      </c>
      <c r="F53" s="25"/>
      <c r="G53" s="25"/>
      <c r="H53" s="26"/>
      <c r="I53" s="25"/>
      <c r="J53" s="25"/>
      <c r="K53" s="25"/>
      <c r="L53" s="25"/>
      <c r="M53" s="25"/>
      <c r="N53" s="25"/>
      <c r="O53" s="25"/>
      <c r="P53" s="33"/>
      <c r="Q53" s="33"/>
      <c r="R53" s="33"/>
      <c r="S53" s="33"/>
      <c r="T53" s="33"/>
      <c r="U53" s="33"/>
      <c r="V53" s="25"/>
      <c r="W53" s="25"/>
      <c r="X53" s="25"/>
      <c r="Y53" s="3" t="s">
        <v>171</v>
      </c>
    </row>
    <row r="54" spans="2:25" outlineLevel="1" x14ac:dyDescent="0.3">
      <c r="C54" s="146"/>
      <c r="D54" s="213"/>
      <c r="E54" s="4"/>
      <c r="Y54" s="3" t="s">
        <v>171</v>
      </c>
    </row>
    <row r="55" spans="2:25" outlineLevel="1" x14ac:dyDescent="0.3">
      <c r="B55" s="88" t="s">
        <v>193</v>
      </c>
      <c r="C55" s="104" t="s">
        <v>194</v>
      </c>
      <c r="D55" s="154" t="s">
        <v>195</v>
      </c>
      <c r="E55" s="140" t="s">
        <v>225</v>
      </c>
      <c r="F55" s="87" t="s">
        <v>197</v>
      </c>
      <c r="G55" s="104" t="s">
        <v>176</v>
      </c>
      <c r="H55" s="104" t="s">
        <v>177</v>
      </c>
      <c r="I55" s="104" t="s">
        <v>198</v>
      </c>
      <c r="J55" s="104" t="s">
        <v>199</v>
      </c>
      <c r="K55" s="104" t="s">
        <v>200</v>
      </c>
      <c r="L55" s="104" t="s">
        <v>201</v>
      </c>
      <c r="M55" s="104" t="s">
        <v>180</v>
      </c>
      <c r="N55" s="104"/>
      <c r="O55" s="104"/>
      <c r="P55" s="183" t="s">
        <v>3</v>
      </c>
      <c r="Q55" s="184" t="s">
        <v>4</v>
      </c>
      <c r="R55" s="184" t="s">
        <v>5</v>
      </c>
      <c r="S55" s="184" t="s">
        <v>6</v>
      </c>
      <c r="T55" s="185" t="s">
        <v>7</v>
      </c>
      <c r="U55" s="107" t="s">
        <v>204</v>
      </c>
      <c r="V55" s="87" t="s">
        <v>184</v>
      </c>
      <c r="W55" s="104" t="s">
        <v>185</v>
      </c>
      <c r="X55" s="104" t="s">
        <v>186</v>
      </c>
      <c r="Y55" s="3" t="s">
        <v>171</v>
      </c>
    </row>
    <row r="56" spans="2:25" outlineLevel="1" x14ac:dyDescent="0.3">
      <c r="B56" s="3"/>
      <c r="C56" s="146"/>
      <c r="D56" s="213"/>
      <c r="E56" s="9" t="s">
        <v>226</v>
      </c>
      <c r="F56" s="122" t="s">
        <v>188</v>
      </c>
      <c r="G56" s="122" t="s">
        <v>188</v>
      </c>
      <c r="H56" s="122"/>
      <c r="I56" s="122"/>
      <c r="J56" s="122"/>
      <c r="K56" s="122"/>
      <c r="L56" s="122"/>
      <c r="M56" s="122"/>
      <c r="P56" s="33"/>
      <c r="Q56" s="33"/>
      <c r="R56" s="33"/>
      <c r="S56" s="33"/>
      <c r="T56" s="33"/>
      <c r="U56" s="33"/>
      <c r="V56" s="25"/>
      <c r="W56" s="25"/>
      <c r="X56" s="25"/>
      <c r="Y56" s="3" t="s">
        <v>171</v>
      </c>
    </row>
    <row r="57" spans="2:25" outlineLevel="1" x14ac:dyDescent="0.3">
      <c r="B57" s="3"/>
      <c r="C57" s="146"/>
      <c r="D57" s="213"/>
      <c r="E57" s="9" t="s">
        <v>227</v>
      </c>
      <c r="F57" s="24"/>
      <c r="G57" s="24"/>
      <c r="H57" s="26"/>
      <c r="I57" s="25"/>
      <c r="J57" s="25"/>
      <c r="K57" s="25"/>
      <c r="L57" s="25"/>
      <c r="M57" s="25"/>
      <c r="P57" s="33"/>
      <c r="Q57" s="33"/>
      <c r="R57" s="33"/>
      <c r="S57" s="33"/>
      <c r="T57" s="33"/>
      <c r="U57" s="33"/>
      <c r="V57" s="25"/>
      <c r="W57" s="25"/>
      <c r="X57" s="25"/>
      <c r="Y57" s="3" t="s">
        <v>171</v>
      </c>
    </row>
    <row r="58" spans="2:25" outlineLevel="1" x14ac:dyDescent="0.3">
      <c r="B58" s="3"/>
      <c r="C58" s="146"/>
      <c r="D58" s="213"/>
      <c r="E58" s="4"/>
      <c r="Y58" s="3" t="s">
        <v>171</v>
      </c>
    </row>
    <row r="59" spans="2:25" outlineLevel="1" x14ac:dyDescent="0.3">
      <c r="B59" s="88" t="s">
        <v>193</v>
      </c>
      <c r="C59" s="104" t="s">
        <v>194</v>
      </c>
      <c r="D59" s="154" t="s">
        <v>195</v>
      </c>
      <c r="E59" s="148" t="s">
        <v>228</v>
      </c>
      <c r="F59" s="87" t="s">
        <v>197</v>
      </c>
      <c r="G59" s="104" t="s">
        <v>176</v>
      </c>
      <c r="H59" s="104" t="s">
        <v>177</v>
      </c>
      <c r="I59" s="104" t="s">
        <v>198</v>
      </c>
      <c r="J59" s="104" t="s">
        <v>199</v>
      </c>
      <c r="K59" s="104" t="s">
        <v>200</v>
      </c>
      <c r="L59" s="104" t="s">
        <v>201</v>
      </c>
      <c r="M59" s="104"/>
      <c r="N59" s="104"/>
      <c r="O59" s="104"/>
      <c r="P59" s="183" t="s">
        <v>3</v>
      </c>
      <c r="Q59" s="184" t="s">
        <v>4</v>
      </c>
      <c r="R59" s="184" t="s">
        <v>5</v>
      </c>
      <c r="S59" s="184" t="s">
        <v>6</v>
      </c>
      <c r="T59" s="185" t="s">
        <v>7</v>
      </c>
      <c r="U59" s="107" t="s">
        <v>204</v>
      </c>
      <c r="V59" s="87" t="s">
        <v>184</v>
      </c>
      <c r="W59" s="104" t="s">
        <v>185</v>
      </c>
      <c r="X59" s="104" t="s">
        <v>186</v>
      </c>
      <c r="Y59" s="3" t="s">
        <v>171</v>
      </c>
    </row>
    <row r="60" spans="2:25" outlineLevel="1" x14ac:dyDescent="0.3">
      <c r="C60" s="146"/>
      <c r="D60" s="213"/>
      <c r="E60" s="4" t="s">
        <v>272</v>
      </c>
      <c r="F60" s="122" t="s">
        <v>188</v>
      </c>
      <c r="G60" s="122" t="s">
        <v>188</v>
      </c>
      <c r="H60" s="1" t="s">
        <v>240</v>
      </c>
      <c r="I60" s="25"/>
      <c r="J60" s="25"/>
      <c r="K60" s="25"/>
      <c r="L60" s="25"/>
      <c r="P60" s="33"/>
      <c r="Q60" s="33"/>
      <c r="R60" s="33"/>
      <c r="S60" s="33"/>
      <c r="T60" s="33"/>
      <c r="U60" s="33"/>
      <c r="V60" s="25"/>
      <c r="W60" s="25" t="s">
        <v>232</v>
      </c>
      <c r="X60" s="25"/>
      <c r="Y60" s="3" t="s">
        <v>171</v>
      </c>
    </row>
    <row r="61" spans="2:25" outlineLevel="1" x14ac:dyDescent="0.3">
      <c r="C61" s="146"/>
      <c r="D61" s="213"/>
      <c r="E61" s="9" t="s">
        <v>227</v>
      </c>
      <c r="F61" s="25"/>
      <c r="G61" s="25"/>
      <c r="H61" s="1" t="s">
        <v>240</v>
      </c>
      <c r="I61" s="25"/>
      <c r="J61" s="25"/>
      <c r="K61" s="25"/>
      <c r="L61" s="25"/>
      <c r="P61" s="33"/>
      <c r="Q61" s="33"/>
      <c r="R61" s="33"/>
      <c r="S61" s="33"/>
      <c r="T61" s="33"/>
      <c r="U61" s="33"/>
      <c r="V61" s="25"/>
      <c r="W61" s="25"/>
      <c r="X61" s="25"/>
      <c r="Y61" s="3" t="s">
        <v>171</v>
      </c>
    </row>
    <row r="62" spans="2:25" outlineLevel="1" x14ac:dyDescent="0.3">
      <c r="C62" s="146"/>
      <c r="D62" s="213"/>
      <c r="E62" s="4"/>
      <c r="Y62" s="3" t="s">
        <v>171</v>
      </c>
    </row>
    <row r="63" spans="2:25" outlineLevel="1" x14ac:dyDescent="0.3">
      <c r="C63" s="146"/>
      <c r="D63" s="213"/>
      <c r="E63" s="8" t="s">
        <v>242</v>
      </c>
      <c r="F63" s="122" t="s">
        <v>188</v>
      </c>
      <c r="G63" s="122" t="s">
        <v>188</v>
      </c>
      <c r="H63" s="1" t="s">
        <v>243</v>
      </c>
      <c r="I63" s="25"/>
      <c r="J63" s="25"/>
      <c r="K63" s="25"/>
      <c r="L63" s="25"/>
      <c r="P63" s="33"/>
      <c r="Q63" s="33"/>
      <c r="R63" s="33"/>
      <c r="S63" s="33"/>
      <c r="T63" s="33"/>
      <c r="U63" s="33"/>
      <c r="V63" s="25"/>
      <c r="W63" s="25"/>
      <c r="X63" s="25"/>
      <c r="Y63" s="3" t="s">
        <v>171</v>
      </c>
    </row>
    <row r="64" spans="2:25" outlineLevel="1" x14ac:dyDescent="0.3">
      <c r="C64" s="146"/>
      <c r="D64" s="213"/>
      <c r="E64" s="9" t="s">
        <v>227</v>
      </c>
      <c r="F64" s="25"/>
      <c r="G64" s="25"/>
      <c r="H64" s="1" t="s">
        <v>243</v>
      </c>
      <c r="I64" s="25"/>
      <c r="J64" s="25"/>
      <c r="K64" s="25"/>
      <c r="L64" s="25"/>
      <c r="P64" s="33"/>
      <c r="Q64" s="33"/>
      <c r="R64" s="33"/>
      <c r="S64" s="33"/>
      <c r="T64" s="33"/>
      <c r="U64" s="33"/>
      <c r="V64" s="25"/>
      <c r="W64" s="25"/>
      <c r="X64" s="25"/>
      <c r="Y64" s="3" t="s">
        <v>171</v>
      </c>
    </row>
    <row r="65" spans="2:36" outlineLevel="1" x14ac:dyDescent="0.3">
      <c r="C65" s="146"/>
      <c r="D65" s="213"/>
      <c r="E65" s="4"/>
      <c r="Y65" s="3" t="s">
        <v>171</v>
      </c>
    </row>
    <row r="66" spans="2:36" outlineLevel="1" x14ac:dyDescent="0.3">
      <c r="B66" s="88" t="s">
        <v>193</v>
      </c>
      <c r="C66" s="104" t="s">
        <v>194</v>
      </c>
      <c r="D66" s="154" t="s">
        <v>195</v>
      </c>
      <c r="E66" s="150" t="s">
        <v>244</v>
      </c>
      <c r="F66" s="87" t="s">
        <v>197</v>
      </c>
      <c r="G66" s="104" t="s">
        <v>176</v>
      </c>
      <c r="H66" s="104" t="s">
        <v>177</v>
      </c>
      <c r="I66" s="104" t="s">
        <v>198</v>
      </c>
      <c r="J66" s="104" t="s">
        <v>199</v>
      </c>
      <c r="K66" s="104" t="s">
        <v>200</v>
      </c>
      <c r="L66" s="104" t="s">
        <v>201</v>
      </c>
      <c r="M66" s="104"/>
      <c r="N66" s="104"/>
      <c r="O66" s="104"/>
      <c r="P66" s="183" t="s">
        <v>3</v>
      </c>
      <c r="Q66" s="184" t="s">
        <v>4</v>
      </c>
      <c r="R66" s="184" t="s">
        <v>5</v>
      </c>
      <c r="S66" s="184" t="s">
        <v>6</v>
      </c>
      <c r="T66" s="185" t="s">
        <v>7</v>
      </c>
      <c r="U66" s="107" t="s">
        <v>204</v>
      </c>
      <c r="V66" s="87" t="s">
        <v>184</v>
      </c>
      <c r="W66" s="104" t="s">
        <v>185</v>
      </c>
      <c r="X66" s="104" t="s">
        <v>186</v>
      </c>
      <c r="Y66" s="3" t="s">
        <v>171</v>
      </c>
    </row>
    <row r="67" spans="2:36" outlineLevel="1" x14ac:dyDescent="0.3">
      <c r="C67" s="146"/>
      <c r="D67" s="213"/>
      <c r="E67" s="8" t="s">
        <v>245</v>
      </c>
      <c r="F67" s="122" t="s">
        <v>188</v>
      </c>
      <c r="G67" s="122" t="s">
        <v>188</v>
      </c>
      <c r="H67" s="17" t="s">
        <v>215</v>
      </c>
      <c r="I67" s="25"/>
      <c r="J67" s="25"/>
      <c r="K67" s="25"/>
      <c r="L67" s="25"/>
      <c r="P67" s="33"/>
      <c r="Q67" s="33"/>
      <c r="R67" s="33"/>
      <c r="S67" s="33"/>
      <c r="T67" s="33"/>
      <c r="U67" s="33"/>
      <c r="V67" s="25"/>
      <c r="W67" s="25"/>
      <c r="X67" s="25"/>
      <c r="Y67" s="3" t="s">
        <v>171</v>
      </c>
    </row>
    <row r="68" spans="2:36" outlineLevel="1" x14ac:dyDescent="0.3">
      <c r="C68" s="146"/>
      <c r="D68" s="213"/>
      <c r="E68" s="9" t="s">
        <v>227</v>
      </c>
      <c r="F68" s="25"/>
      <c r="G68" s="25"/>
      <c r="H68" s="17" t="s">
        <v>215</v>
      </c>
      <c r="I68" s="25"/>
      <c r="J68" s="25"/>
      <c r="K68" s="25"/>
      <c r="L68" s="25"/>
      <c r="P68" s="33"/>
      <c r="Q68" s="33"/>
      <c r="R68" s="33"/>
      <c r="S68" s="33"/>
      <c r="T68" s="33"/>
      <c r="U68" s="33"/>
      <c r="V68" s="25"/>
      <c r="W68" s="25"/>
      <c r="X68" s="25"/>
      <c r="Y68" s="3" t="s">
        <v>171</v>
      </c>
    </row>
    <row r="69" spans="2:36" outlineLevel="1" x14ac:dyDescent="0.3">
      <c r="C69" s="146"/>
      <c r="D69" s="213"/>
      <c r="E69" s="4"/>
      <c r="H69" s="17"/>
      <c r="Y69" s="3" t="s">
        <v>171</v>
      </c>
    </row>
    <row r="70" spans="2:36" outlineLevel="1" x14ac:dyDescent="0.3">
      <c r="C70" s="146"/>
      <c r="D70" s="213"/>
      <c r="E70" s="11" t="s">
        <v>246</v>
      </c>
      <c r="F70" s="122" t="s">
        <v>188</v>
      </c>
      <c r="G70" s="122" t="s">
        <v>188</v>
      </c>
      <c r="H70" s="26"/>
      <c r="I70" s="25"/>
      <c r="J70" s="25"/>
      <c r="K70" s="25"/>
      <c r="L70" s="25"/>
      <c r="P70" s="33"/>
      <c r="Q70" s="33"/>
      <c r="R70" s="33"/>
      <c r="S70" s="33"/>
      <c r="T70" s="33"/>
      <c r="U70" s="33"/>
      <c r="V70" s="25"/>
      <c r="W70" s="25"/>
      <c r="X70" s="25"/>
      <c r="Y70" s="3" t="s">
        <v>171</v>
      </c>
    </row>
    <row r="71" spans="2:36" outlineLevel="1" x14ac:dyDescent="0.3">
      <c r="C71" s="146"/>
      <c r="D71" s="213"/>
      <c r="E71" s="9" t="s">
        <v>227</v>
      </c>
      <c r="F71" s="25"/>
      <c r="G71" s="25"/>
      <c r="H71" s="26"/>
      <c r="I71" s="25"/>
      <c r="J71" s="25"/>
      <c r="K71" s="25"/>
      <c r="L71" s="25"/>
      <c r="P71" s="33"/>
      <c r="Q71" s="33"/>
      <c r="R71" s="33"/>
      <c r="S71" s="33"/>
      <c r="T71" s="33"/>
      <c r="U71" s="33"/>
      <c r="V71" s="25"/>
      <c r="W71" s="25"/>
      <c r="X71" s="25"/>
      <c r="Y71" s="3" t="s">
        <v>171</v>
      </c>
    </row>
    <row r="74" spans="2:36" x14ac:dyDescent="0.3">
      <c r="AJ74" s="3"/>
    </row>
    <row r="75" spans="2:36" ht="21" x14ac:dyDescent="0.3">
      <c r="B75" s="338" t="s">
        <v>273</v>
      </c>
      <c r="C75" s="338"/>
      <c r="D75" s="338"/>
      <c r="E75" s="18" t="s">
        <v>274</v>
      </c>
      <c r="F75" s="19"/>
      <c r="G75" s="19"/>
      <c r="H75" s="19"/>
      <c r="I75" s="19"/>
      <c r="J75" s="19"/>
      <c r="K75" s="19"/>
      <c r="L75" s="19"/>
      <c r="M75" s="19"/>
      <c r="N75" s="19"/>
      <c r="O75" s="19"/>
      <c r="P75" s="19"/>
      <c r="Q75" s="19"/>
      <c r="R75" s="19"/>
      <c r="S75" s="19"/>
      <c r="T75" s="19"/>
      <c r="U75" s="19"/>
      <c r="V75" s="19"/>
      <c r="W75" s="19"/>
      <c r="X75" s="19"/>
      <c r="Z75" s="338" t="s">
        <v>275</v>
      </c>
      <c r="AA75" s="338"/>
      <c r="AB75" s="23" t="s">
        <v>169</v>
      </c>
      <c r="AE75" s="20" t="str">
        <f>E78</f>
        <v>PRODUCTION OF 1 BATTERY CELL</v>
      </c>
    </row>
    <row r="76" spans="2:36" ht="21" x14ac:dyDescent="0.3">
      <c r="B76" s="18" t="s">
        <v>276</v>
      </c>
      <c r="C76" s="209"/>
      <c r="D76" s="209"/>
      <c r="E76" s="210"/>
      <c r="F76" s="19"/>
      <c r="G76" s="19"/>
      <c r="H76" s="19"/>
      <c r="I76" s="19"/>
      <c r="J76" s="19"/>
      <c r="K76" s="19"/>
      <c r="L76" s="19"/>
      <c r="M76" s="19"/>
      <c r="N76" s="19"/>
      <c r="O76" s="19"/>
      <c r="P76" s="19"/>
      <c r="Q76" s="19"/>
      <c r="R76" s="19"/>
      <c r="S76" s="19"/>
      <c r="T76" s="19"/>
      <c r="U76" s="19"/>
      <c r="V76" s="19"/>
      <c r="W76" s="19"/>
      <c r="X76" s="19"/>
      <c r="Y76" s="3" t="s">
        <v>171</v>
      </c>
    </row>
    <row r="77" spans="2:36" ht="21" x14ac:dyDescent="0.3">
      <c r="B77" s="18" t="s">
        <v>172</v>
      </c>
      <c r="C77" s="209"/>
      <c r="D77" s="209"/>
      <c r="E77" s="210"/>
      <c r="F77" s="19"/>
      <c r="G77" s="19"/>
      <c r="H77" s="19"/>
      <c r="I77" s="19"/>
      <c r="J77" s="19"/>
      <c r="K77" s="19"/>
      <c r="L77" s="19"/>
      <c r="M77" s="19"/>
      <c r="N77" s="19"/>
      <c r="O77" s="19"/>
      <c r="P77" s="19"/>
      <c r="Q77" s="19"/>
      <c r="R77" s="19"/>
      <c r="S77" s="19"/>
      <c r="T77" s="19"/>
      <c r="U77" s="19"/>
      <c r="V77" s="19"/>
      <c r="W77" s="19"/>
      <c r="X77" s="19"/>
      <c r="Y77" s="3" t="s">
        <v>171</v>
      </c>
    </row>
    <row r="78" spans="2:36" ht="18" x14ac:dyDescent="0.3">
      <c r="B78" s="341" t="s">
        <v>277</v>
      </c>
      <c r="C78" s="341"/>
      <c r="D78" s="342"/>
      <c r="E78" s="155" t="s">
        <v>278</v>
      </c>
      <c r="F78" s="165" t="s">
        <v>175</v>
      </c>
      <c r="G78" s="166" t="s">
        <v>176</v>
      </c>
      <c r="H78" s="166" t="s">
        <v>177</v>
      </c>
      <c r="I78" s="166" t="s">
        <v>178</v>
      </c>
      <c r="J78" s="166" t="s">
        <v>179</v>
      </c>
      <c r="K78" s="172" t="s">
        <v>279</v>
      </c>
      <c r="L78" s="66"/>
      <c r="M78" s="166" t="s">
        <v>180</v>
      </c>
      <c r="N78" s="104" t="s">
        <v>181</v>
      </c>
      <c r="O78" s="168"/>
      <c r="P78" s="343" t="s">
        <v>182</v>
      </c>
      <c r="Q78" s="330"/>
      <c r="R78" s="330"/>
      <c r="S78" s="330"/>
      <c r="T78" s="344"/>
      <c r="U78" s="334" t="s">
        <v>183</v>
      </c>
      <c r="V78" s="87" t="s">
        <v>184</v>
      </c>
      <c r="W78" s="104" t="s">
        <v>185</v>
      </c>
      <c r="X78" s="104" t="s">
        <v>186</v>
      </c>
      <c r="Y78" s="3" t="s">
        <v>171</v>
      </c>
    </row>
    <row r="79" spans="2:36" ht="15" thickBot="1" x14ac:dyDescent="0.35">
      <c r="B79" s="175" t="s">
        <v>187</v>
      </c>
      <c r="C79" s="181" t="s">
        <v>280</v>
      </c>
      <c r="D79" s="164" t="s">
        <v>195</v>
      </c>
      <c r="E79" s="213"/>
      <c r="F79" s="275">
        <f>SUM(F81:F89)</f>
        <v>1.0007472641509434</v>
      </c>
      <c r="G79" s="173">
        <v>1</v>
      </c>
      <c r="H79" s="171" t="s">
        <v>190</v>
      </c>
      <c r="I79" s="174">
        <v>0.53</v>
      </c>
      <c r="J79" s="276">
        <f>SUM(G81:G89)</f>
        <v>0.53039605000000001</v>
      </c>
      <c r="K79" s="187">
        <f>F50</f>
        <v>0.92593555093555102</v>
      </c>
      <c r="L79" s="188"/>
      <c r="M79" s="170" t="s">
        <v>281</v>
      </c>
      <c r="N79" s="171" t="s">
        <v>257</v>
      </c>
      <c r="O79" s="263"/>
      <c r="P79" s="345"/>
      <c r="Q79" s="346"/>
      <c r="R79" s="346"/>
      <c r="S79" s="346"/>
      <c r="T79" s="347"/>
      <c r="U79" s="335"/>
      <c r="V79" s="169" t="s">
        <v>282</v>
      </c>
      <c r="W79" s="170"/>
      <c r="X79" s="170"/>
      <c r="Y79" s="3" t="s">
        <v>171</v>
      </c>
    </row>
    <row r="80" spans="2:36" ht="15" outlineLevel="1" thickTop="1" x14ac:dyDescent="0.3">
      <c r="B80" s="7" t="s">
        <v>193</v>
      </c>
      <c r="C80" s="145" t="s">
        <v>194</v>
      </c>
      <c r="D80" s="179" t="s">
        <v>195</v>
      </c>
      <c r="E80" s="149" t="s">
        <v>196</v>
      </c>
      <c r="F80" s="7" t="s">
        <v>197</v>
      </c>
      <c r="G80" s="7" t="s">
        <v>176</v>
      </c>
      <c r="H80" s="7" t="s">
        <v>177</v>
      </c>
      <c r="I80" s="104" t="s">
        <v>198</v>
      </c>
      <c r="J80" s="7" t="s">
        <v>199</v>
      </c>
      <c r="K80" s="104" t="s">
        <v>200</v>
      </c>
      <c r="L80" s="7" t="s">
        <v>201</v>
      </c>
      <c r="M80" s="104" t="s">
        <v>180</v>
      </c>
      <c r="N80" s="264" t="s">
        <v>202</v>
      </c>
      <c r="O80" s="264" t="s">
        <v>203</v>
      </c>
      <c r="P80" s="42" t="s">
        <v>3</v>
      </c>
      <c r="Q80" s="42" t="s">
        <v>4</v>
      </c>
      <c r="R80" s="42" t="s">
        <v>5</v>
      </c>
      <c r="S80" s="42" t="s">
        <v>6</v>
      </c>
      <c r="T80" s="42" t="s">
        <v>7</v>
      </c>
      <c r="U80" s="42" t="s">
        <v>204</v>
      </c>
      <c r="V80" s="87" t="s">
        <v>184</v>
      </c>
      <c r="W80" s="7" t="s">
        <v>185</v>
      </c>
      <c r="X80" s="104" t="s">
        <v>186</v>
      </c>
      <c r="Y80" s="3" t="s">
        <v>171</v>
      </c>
    </row>
    <row r="81" spans="2:25" outlineLevel="1" x14ac:dyDescent="0.3">
      <c r="B81" s="180" t="s">
        <v>283</v>
      </c>
      <c r="C81" s="219" t="s">
        <v>284</v>
      </c>
      <c r="D81" s="213"/>
      <c r="E81" s="4" t="s">
        <v>285</v>
      </c>
      <c r="F81" s="114">
        <f>0.25/I79</f>
        <v>0.47169811320754712</v>
      </c>
      <c r="G81" s="114">
        <f t="shared" ref="G81:G89" si="1">F81*$I$79</f>
        <v>0.25</v>
      </c>
      <c r="H81" s="25" t="s">
        <v>215</v>
      </c>
      <c r="I81" s="25" t="s">
        <v>286</v>
      </c>
      <c r="J81" s="25"/>
      <c r="K81" s="25"/>
      <c r="L81" s="25"/>
      <c r="M81" s="25"/>
      <c r="N81" s="94" t="s">
        <v>257</v>
      </c>
      <c r="O81" s="94" t="s">
        <v>209</v>
      </c>
      <c r="P81" s="33" t="s">
        <v>13</v>
      </c>
      <c r="Q81" s="33" t="s">
        <v>14</v>
      </c>
      <c r="R81" s="33" t="s">
        <v>15</v>
      </c>
      <c r="S81" s="33" t="s">
        <v>11</v>
      </c>
      <c r="T81" s="33" t="s">
        <v>12</v>
      </c>
      <c r="U81" s="33" t="s">
        <v>99</v>
      </c>
      <c r="V81" s="131" t="s">
        <v>287</v>
      </c>
      <c r="W81" s="25" t="s">
        <v>288</v>
      </c>
      <c r="X81" s="25" t="s">
        <v>289</v>
      </c>
      <c r="Y81" s="3" t="s">
        <v>171</v>
      </c>
    </row>
    <row r="82" spans="2:25" outlineLevel="1" x14ac:dyDescent="0.3">
      <c r="B82" s="180" t="s">
        <v>290</v>
      </c>
      <c r="C82" s="219" t="s">
        <v>291</v>
      </c>
      <c r="D82" s="213"/>
      <c r="E82" s="4" t="s">
        <v>292</v>
      </c>
      <c r="F82" s="114">
        <f>0.14467/I79</f>
        <v>0.27296226415094338</v>
      </c>
      <c r="G82" s="114">
        <f t="shared" si="1"/>
        <v>0.14466999999999999</v>
      </c>
      <c r="H82" s="25" t="s">
        <v>215</v>
      </c>
      <c r="I82" s="25" t="s">
        <v>286</v>
      </c>
      <c r="J82" s="25"/>
      <c r="K82" s="25"/>
      <c r="L82" s="25"/>
      <c r="M82" s="25"/>
      <c r="N82" s="94" t="s">
        <v>257</v>
      </c>
      <c r="O82" s="94" t="s">
        <v>209</v>
      </c>
      <c r="P82" s="33" t="s">
        <v>13</v>
      </c>
      <c r="Q82" s="33" t="s">
        <v>14</v>
      </c>
      <c r="R82" s="33" t="s">
        <v>15</v>
      </c>
      <c r="S82" s="33" t="s">
        <v>11</v>
      </c>
      <c r="T82" s="33" t="s">
        <v>12</v>
      </c>
      <c r="U82" s="33" t="s">
        <v>99</v>
      </c>
      <c r="V82" s="131" t="s">
        <v>293</v>
      </c>
      <c r="W82" s="31"/>
      <c r="X82" s="31"/>
      <c r="Y82" s="3" t="s">
        <v>171</v>
      </c>
    </row>
    <row r="83" spans="2:25" outlineLevel="1" x14ac:dyDescent="0.3">
      <c r="B83" s="180" t="s">
        <v>294</v>
      </c>
      <c r="C83" s="219" t="s">
        <v>295</v>
      </c>
      <c r="D83" s="213"/>
      <c r="E83" s="4" t="s">
        <v>296</v>
      </c>
      <c r="F83" s="114">
        <f>1.2*0.041/I79</f>
        <v>9.2830188679245279E-2</v>
      </c>
      <c r="G83" s="114">
        <f>F83*$I$79</f>
        <v>4.9200000000000001E-2</v>
      </c>
      <c r="H83" s="25" t="s">
        <v>215</v>
      </c>
      <c r="I83" s="25" t="s">
        <v>286</v>
      </c>
      <c r="J83" s="25"/>
      <c r="K83" s="25"/>
      <c r="L83" s="25"/>
      <c r="M83" s="25"/>
      <c r="N83" s="94" t="s">
        <v>257</v>
      </c>
      <c r="O83" s="94" t="s">
        <v>209</v>
      </c>
      <c r="P83" s="33" t="s">
        <v>13</v>
      </c>
      <c r="Q83" s="33" t="s">
        <v>14</v>
      </c>
      <c r="R83" s="33" t="s">
        <v>15</v>
      </c>
      <c r="S83" s="33" t="s">
        <v>11</v>
      </c>
      <c r="T83" s="33" t="s">
        <v>12</v>
      </c>
      <c r="U83" s="33" t="s">
        <v>99</v>
      </c>
      <c r="V83" s="131" t="s">
        <v>297</v>
      </c>
      <c r="W83" s="95" t="s">
        <v>298</v>
      </c>
      <c r="X83" s="31"/>
      <c r="Y83" s="3" t="s">
        <v>171</v>
      </c>
    </row>
    <row r="84" spans="2:25" ht="16.2" outlineLevel="1" x14ac:dyDescent="0.3">
      <c r="B84" s="180" t="s">
        <v>299</v>
      </c>
      <c r="C84" s="219" t="s">
        <v>300</v>
      </c>
      <c r="D84" s="213"/>
      <c r="E84" s="4" t="s">
        <v>301</v>
      </c>
      <c r="F84" s="114">
        <f>0.55*1.5*0.001*0.738/I79</f>
        <v>1.1487735849056604E-3</v>
      </c>
      <c r="G84" s="114">
        <f t="shared" si="1"/>
        <v>6.0885000000000008E-4</v>
      </c>
      <c r="H84" s="25" t="s">
        <v>215</v>
      </c>
      <c r="I84" s="25" t="s">
        <v>286</v>
      </c>
      <c r="J84" s="25"/>
      <c r="K84" s="25"/>
      <c r="L84" s="25"/>
      <c r="M84" s="25"/>
      <c r="N84" s="94" t="s">
        <v>257</v>
      </c>
      <c r="O84" s="94" t="s">
        <v>209</v>
      </c>
      <c r="P84" s="33" t="s">
        <v>13</v>
      </c>
      <c r="Q84" s="33" t="s">
        <v>14</v>
      </c>
      <c r="R84" s="33" t="s">
        <v>15</v>
      </c>
      <c r="S84" s="33" t="s">
        <v>11</v>
      </c>
      <c r="T84" s="33" t="s">
        <v>12</v>
      </c>
      <c r="U84" s="33" t="s">
        <v>99</v>
      </c>
      <c r="V84" s="131" t="s">
        <v>302</v>
      </c>
      <c r="W84" s="95" t="s">
        <v>303</v>
      </c>
      <c r="X84" s="31"/>
      <c r="Y84" s="3" t="s">
        <v>171</v>
      </c>
    </row>
    <row r="85" spans="2:25" outlineLevel="1" x14ac:dyDescent="0.3">
      <c r="B85" s="180" t="s">
        <v>304</v>
      </c>
      <c r="C85" s="219" t="s">
        <v>305</v>
      </c>
      <c r="D85" s="213"/>
      <c r="E85" s="4" t="s">
        <v>306</v>
      </c>
      <c r="F85" s="114">
        <f>0.013/I79</f>
        <v>2.4528301886792451E-2</v>
      </c>
      <c r="G85" s="114">
        <f t="shared" si="1"/>
        <v>1.2999999999999999E-2</v>
      </c>
      <c r="H85" s="25" t="s">
        <v>215</v>
      </c>
      <c r="I85" s="25" t="s">
        <v>286</v>
      </c>
      <c r="J85" s="25"/>
      <c r="K85" s="25"/>
      <c r="L85" s="25"/>
      <c r="M85" s="25"/>
      <c r="N85" s="94" t="s">
        <v>257</v>
      </c>
      <c r="O85" s="94" t="s">
        <v>209</v>
      </c>
      <c r="P85" s="33" t="s">
        <v>13</v>
      </c>
      <c r="Q85" s="33" t="s">
        <v>14</v>
      </c>
      <c r="R85" s="33" t="s">
        <v>15</v>
      </c>
      <c r="S85" s="33" t="s">
        <v>11</v>
      </c>
      <c r="T85" s="33" t="s">
        <v>12</v>
      </c>
      <c r="U85" s="33" t="s">
        <v>99</v>
      </c>
      <c r="V85" s="131" t="s">
        <v>307</v>
      </c>
      <c r="W85" s="95" t="s">
        <v>171</v>
      </c>
      <c r="X85" s="31"/>
      <c r="Y85" s="3" t="s">
        <v>171</v>
      </c>
    </row>
    <row r="86" spans="2:25" ht="16.2" outlineLevel="1" x14ac:dyDescent="0.3">
      <c r="B86" s="180" t="s">
        <v>308</v>
      </c>
      <c r="C86" s="219" t="s">
        <v>309</v>
      </c>
      <c r="D86" s="213" t="s">
        <v>310</v>
      </c>
      <c r="E86" s="4" t="s">
        <v>311</v>
      </c>
      <c r="F86" s="114">
        <f>2.7*0.388*0.015/I79</f>
        <v>2.9649056603773587E-2</v>
      </c>
      <c r="G86" s="114">
        <f t="shared" si="1"/>
        <v>1.5714000000000002E-2</v>
      </c>
      <c r="H86" s="25" t="s">
        <v>215</v>
      </c>
      <c r="I86" s="25" t="s">
        <v>286</v>
      </c>
      <c r="J86" s="25"/>
      <c r="K86" s="25"/>
      <c r="L86" s="25"/>
      <c r="M86" s="25"/>
      <c r="N86" s="94" t="s">
        <v>257</v>
      </c>
      <c r="O86" s="94" t="s">
        <v>209</v>
      </c>
      <c r="P86" s="33" t="s">
        <v>13</v>
      </c>
      <c r="Q86" s="33" t="s">
        <v>14</v>
      </c>
      <c r="R86" s="33" t="s">
        <v>15</v>
      </c>
      <c r="S86" s="33" t="s">
        <v>11</v>
      </c>
      <c r="T86" s="33" t="s">
        <v>12</v>
      </c>
      <c r="U86" s="33" t="s">
        <v>99</v>
      </c>
      <c r="V86" s="131" t="s">
        <v>312</v>
      </c>
      <c r="W86" s="94" t="s">
        <v>694</v>
      </c>
      <c r="X86" s="25"/>
      <c r="Y86" s="3" t="s">
        <v>171</v>
      </c>
    </row>
    <row r="87" spans="2:25" ht="16.2" outlineLevel="1" x14ac:dyDescent="0.3">
      <c r="B87" s="180" t="s">
        <v>313</v>
      </c>
      <c r="C87" s="219" t="s">
        <v>314</v>
      </c>
      <c r="D87" s="213" t="s">
        <v>315</v>
      </c>
      <c r="E87" s="11" t="s">
        <v>316</v>
      </c>
      <c r="F87" s="114">
        <f>8.96*0.01*0.317/I79</f>
        <v>5.3590943396226422E-2</v>
      </c>
      <c r="G87" s="114">
        <f t="shared" si="1"/>
        <v>2.8403200000000003E-2</v>
      </c>
      <c r="H87" s="25" t="s">
        <v>215</v>
      </c>
      <c r="I87" s="25" t="s">
        <v>286</v>
      </c>
      <c r="J87" s="25"/>
      <c r="K87" s="25"/>
      <c r="L87" s="25"/>
      <c r="M87" s="25"/>
      <c r="N87" s="94" t="s">
        <v>257</v>
      </c>
      <c r="O87" s="94" t="s">
        <v>209</v>
      </c>
      <c r="P87" s="33" t="s">
        <v>13</v>
      </c>
      <c r="Q87" s="33" t="s">
        <v>14</v>
      </c>
      <c r="R87" s="33" t="s">
        <v>15</v>
      </c>
      <c r="S87" s="33" t="s">
        <v>11</v>
      </c>
      <c r="T87" s="33" t="s">
        <v>12</v>
      </c>
      <c r="U87" s="33" t="s">
        <v>99</v>
      </c>
      <c r="V87" s="131" t="s">
        <v>317</v>
      </c>
      <c r="W87" s="94" t="s">
        <v>695</v>
      </c>
      <c r="X87" s="25"/>
      <c r="Y87" s="3" t="s">
        <v>171</v>
      </c>
    </row>
    <row r="88" spans="2:25" outlineLevel="1" x14ac:dyDescent="0.3">
      <c r="B88" s="180" t="s">
        <v>318</v>
      </c>
      <c r="C88" s="219" t="s">
        <v>319</v>
      </c>
      <c r="D88" s="213" t="s">
        <v>320</v>
      </c>
      <c r="E88" s="11" t="s">
        <v>321</v>
      </c>
      <c r="F88" s="114">
        <f>0.0067/I79</f>
        <v>1.2641509433962264E-2</v>
      </c>
      <c r="G88" s="114">
        <f t="shared" si="1"/>
        <v>6.7000000000000002E-3</v>
      </c>
      <c r="H88" s="25" t="s">
        <v>215</v>
      </c>
      <c r="I88" s="25" t="s">
        <v>286</v>
      </c>
      <c r="J88" s="25"/>
      <c r="K88" s="25"/>
      <c r="L88" s="25"/>
      <c r="M88" s="25"/>
      <c r="N88" s="94" t="s">
        <v>257</v>
      </c>
      <c r="O88" s="94" t="s">
        <v>209</v>
      </c>
      <c r="P88" s="33" t="s">
        <v>13</v>
      </c>
      <c r="Q88" s="33" t="s">
        <v>14</v>
      </c>
      <c r="R88" s="33" t="s">
        <v>15</v>
      </c>
      <c r="S88" s="33" t="s">
        <v>11</v>
      </c>
      <c r="T88" s="33" t="s">
        <v>12</v>
      </c>
      <c r="U88" s="33" t="s">
        <v>99</v>
      </c>
      <c r="V88" s="131" t="s">
        <v>307</v>
      </c>
      <c r="W88" s="25"/>
      <c r="X88" s="25"/>
      <c r="Y88" s="3" t="s">
        <v>171</v>
      </c>
    </row>
    <row r="89" spans="2:25" outlineLevel="1" x14ac:dyDescent="0.3">
      <c r="B89" s="180" t="s">
        <v>322</v>
      </c>
      <c r="C89" s="219" t="s">
        <v>323</v>
      </c>
      <c r="D89" s="213" t="s">
        <v>324</v>
      </c>
      <c r="E89" s="11" t="s">
        <v>325</v>
      </c>
      <c r="F89" s="114">
        <f>0.0221/I79</f>
        <v>4.1698113207547169E-2</v>
      </c>
      <c r="G89" s="114">
        <f t="shared" si="1"/>
        <v>2.2100000000000002E-2</v>
      </c>
      <c r="H89" s="25" t="s">
        <v>215</v>
      </c>
      <c r="I89" s="25" t="s">
        <v>286</v>
      </c>
      <c r="J89" s="25"/>
      <c r="K89" s="25"/>
      <c r="L89" s="25"/>
      <c r="M89" s="25"/>
      <c r="N89" s="94" t="s">
        <v>257</v>
      </c>
      <c r="O89" s="94" t="s">
        <v>209</v>
      </c>
      <c r="P89" s="33" t="s">
        <v>13</v>
      </c>
      <c r="Q89" s="33" t="s">
        <v>14</v>
      </c>
      <c r="R89" s="33" t="s">
        <v>15</v>
      </c>
      <c r="S89" s="33" t="s">
        <v>11</v>
      </c>
      <c r="T89" s="33" t="s">
        <v>12</v>
      </c>
      <c r="U89" s="33" t="s">
        <v>99</v>
      </c>
      <c r="V89" s="131" t="s">
        <v>326</v>
      </c>
      <c r="W89" s="25"/>
      <c r="X89" s="25"/>
      <c r="Y89" s="3" t="s">
        <v>171</v>
      </c>
    </row>
    <row r="90" spans="2:25" outlineLevel="1" x14ac:dyDescent="0.3">
      <c r="C90" s="219" t="s">
        <v>327</v>
      </c>
      <c r="D90" s="217"/>
      <c r="E90" s="9" t="s">
        <v>328</v>
      </c>
      <c r="F90" s="25"/>
      <c r="G90" s="25"/>
      <c r="H90" s="25"/>
      <c r="I90" s="25"/>
      <c r="J90" s="25"/>
      <c r="K90" s="25"/>
      <c r="L90" s="25"/>
      <c r="M90" s="25"/>
      <c r="N90" s="25"/>
      <c r="O90" s="25"/>
      <c r="P90" s="33"/>
      <c r="Q90" s="33"/>
      <c r="R90" s="33"/>
      <c r="S90" s="33"/>
      <c r="T90" s="33"/>
      <c r="U90" s="33"/>
      <c r="V90" s="25"/>
      <c r="W90" s="25"/>
      <c r="X90" s="25"/>
      <c r="Y90" s="3" t="s">
        <v>171</v>
      </c>
    </row>
    <row r="91" spans="2:25" outlineLevel="1" x14ac:dyDescent="0.3">
      <c r="C91" s="146"/>
      <c r="D91" s="216"/>
      <c r="E91" s="9" t="s">
        <v>227</v>
      </c>
      <c r="F91" s="25"/>
      <c r="G91" s="25"/>
      <c r="H91" s="25"/>
      <c r="I91" s="25"/>
      <c r="J91" s="25"/>
      <c r="K91" s="25"/>
      <c r="L91" s="25"/>
      <c r="M91" s="25"/>
      <c r="N91" s="25"/>
      <c r="O91" s="25"/>
      <c r="P91" s="33"/>
      <c r="Q91" s="33"/>
      <c r="R91" s="33"/>
      <c r="S91" s="33"/>
      <c r="T91" s="33"/>
      <c r="U91" s="33"/>
      <c r="V91" s="25"/>
      <c r="W91" s="25"/>
      <c r="X91" s="25"/>
      <c r="Y91" s="3" t="s">
        <v>171</v>
      </c>
    </row>
    <row r="92" spans="2:25" outlineLevel="1" x14ac:dyDescent="0.3">
      <c r="C92" s="147"/>
      <c r="D92" s="216"/>
      <c r="E92" s="4"/>
      <c r="Y92" s="3" t="s">
        <v>171</v>
      </c>
    </row>
    <row r="93" spans="2:25" outlineLevel="1" x14ac:dyDescent="0.3">
      <c r="B93" s="88" t="s">
        <v>193</v>
      </c>
      <c r="C93" s="104" t="s">
        <v>194</v>
      </c>
      <c r="D93" s="154" t="s">
        <v>195</v>
      </c>
      <c r="E93" s="140" t="s">
        <v>225</v>
      </c>
      <c r="F93" s="87" t="s">
        <v>197</v>
      </c>
      <c r="G93" s="104" t="s">
        <v>176</v>
      </c>
      <c r="H93" s="104" t="s">
        <v>177</v>
      </c>
      <c r="I93" s="104" t="s">
        <v>198</v>
      </c>
      <c r="J93" s="104" t="s">
        <v>199</v>
      </c>
      <c r="K93" s="104" t="s">
        <v>200</v>
      </c>
      <c r="L93" s="104" t="s">
        <v>201</v>
      </c>
      <c r="M93" s="104" t="s">
        <v>180</v>
      </c>
      <c r="N93" s="104"/>
      <c r="O93" s="104"/>
      <c r="P93" s="107" t="s">
        <v>3</v>
      </c>
      <c r="Q93" s="107" t="s">
        <v>4</v>
      </c>
      <c r="R93" s="107" t="s">
        <v>5</v>
      </c>
      <c r="S93" s="107" t="s">
        <v>6</v>
      </c>
      <c r="T93" s="107" t="s">
        <v>7</v>
      </c>
      <c r="U93" s="107" t="s">
        <v>204</v>
      </c>
      <c r="V93" s="87" t="s">
        <v>184</v>
      </c>
      <c r="W93" s="104" t="s">
        <v>185</v>
      </c>
      <c r="X93" s="104" t="s">
        <v>186</v>
      </c>
      <c r="Y93" s="3" t="s">
        <v>171</v>
      </c>
    </row>
    <row r="94" spans="2:25" outlineLevel="1" x14ac:dyDescent="0.3">
      <c r="B94" s="3"/>
      <c r="C94" s="146"/>
      <c r="D94" s="216"/>
      <c r="E94" s="9" t="s">
        <v>226</v>
      </c>
      <c r="F94" s="122" t="s">
        <v>188</v>
      </c>
      <c r="G94" s="122" t="s">
        <v>188</v>
      </c>
      <c r="H94" s="122"/>
      <c r="I94" s="122"/>
      <c r="J94" s="122"/>
      <c r="K94" s="122"/>
      <c r="L94" s="122"/>
      <c r="M94" s="122"/>
      <c r="P94" s="33"/>
      <c r="Q94" s="33"/>
      <c r="R94" s="33"/>
      <c r="S94" s="33"/>
      <c r="T94" s="33"/>
      <c r="U94" s="33"/>
      <c r="V94" s="25"/>
      <c r="W94" s="25"/>
      <c r="X94" s="25"/>
      <c r="Y94" s="3" t="s">
        <v>171</v>
      </c>
    </row>
    <row r="95" spans="2:25" outlineLevel="1" x14ac:dyDescent="0.3">
      <c r="B95" s="3"/>
      <c r="C95" s="146"/>
      <c r="D95" s="216"/>
      <c r="E95" s="9" t="s">
        <v>227</v>
      </c>
      <c r="F95" s="24"/>
      <c r="G95" s="24"/>
      <c r="H95" s="26"/>
      <c r="I95" s="25"/>
      <c r="J95" s="25"/>
      <c r="K95" s="25"/>
      <c r="L95" s="25"/>
      <c r="M95" s="25"/>
      <c r="P95" s="33"/>
      <c r="Q95" s="33"/>
      <c r="R95" s="33"/>
      <c r="S95" s="33"/>
      <c r="T95" s="33"/>
      <c r="U95" s="33"/>
      <c r="V95" s="25"/>
      <c r="W95" s="25"/>
      <c r="X95" s="25"/>
      <c r="Y95" s="3" t="s">
        <v>171</v>
      </c>
    </row>
    <row r="96" spans="2:25" outlineLevel="1" x14ac:dyDescent="0.3">
      <c r="B96" s="3"/>
      <c r="C96" s="146"/>
      <c r="D96" s="216"/>
      <c r="E96" s="4"/>
      <c r="Y96" s="3" t="s">
        <v>171</v>
      </c>
    </row>
    <row r="97" spans="2:25" outlineLevel="1" x14ac:dyDescent="0.3">
      <c r="B97" s="88" t="s">
        <v>193</v>
      </c>
      <c r="C97" s="104" t="s">
        <v>194</v>
      </c>
      <c r="D97" s="154" t="s">
        <v>195</v>
      </c>
      <c r="E97" s="148" t="s">
        <v>228</v>
      </c>
      <c r="F97" s="87" t="s">
        <v>197</v>
      </c>
      <c r="G97" s="104" t="s">
        <v>176</v>
      </c>
      <c r="H97" s="104" t="s">
        <v>177</v>
      </c>
      <c r="I97" s="104" t="s">
        <v>198</v>
      </c>
      <c r="J97" s="104" t="s">
        <v>199</v>
      </c>
      <c r="K97" s="104" t="s">
        <v>200</v>
      </c>
      <c r="L97" s="104" t="s">
        <v>201</v>
      </c>
      <c r="M97" s="104"/>
      <c r="N97" s="104"/>
      <c r="O97" s="104"/>
      <c r="P97" s="107" t="s">
        <v>3</v>
      </c>
      <c r="Q97" s="107" t="s">
        <v>4</v>
      </c>
      <c r="R97" s="107" t="s">
        <v>5</v>
      </c>
      <c r="S97" s="107" t="s">
        <v>6</v>
      </c>
      <c r="T97" s="107" t="s">
        <v>7</v>
      </c>
      <c r="U97" s="107" t="s">
        <v>204</v>
      </c>
      <c r="V97" s="87" t="s">
        <v>184</v>
      </c>
      <c r="W97" s="104" t="s">
        <v>185</v>
      </c>
      <c r="X97" s="104" t="s">
        <v>186</v>
      </c>
      <c r="Y97" s="3" t="s">
        <v>171</v>
      </c>
    </row>
    <row r="98" spans="2:25" outlineLevel="1" x14ac:dyDescent="0.3">
      <c r="C98" s="146"/>
      <c r="D98" s="216"/>
      <c r="E98" s="11" t="s">
        <v>329</v>
      </c>
      <c r="F98" s="25"/>
      <c r="G98" s="25" t="s">
        <v>330</v>
      </c>
      <c r="H98" s="81" t="s">
        <v>331</v>
      </c>
      <c r="I98" s="25"/>
      <c r="J98" s="25"/>
      <c r="K98" s="25"/>
      <c r="L98" s="25"/>
      <c r="P98" s="33" t="s">
        <v>13</v>
      </c>
      <c r="Q98" s="33" t="s">
        <v>14</v>
      </c>
      <c r="R98" s="33" t="s">
        <v>15</v>
      </c>
      <c r="S98" s="33" t="s">
        <v>11</v>
      </c>
      <c r="T98" s="33" t="s">
        <v>17</v>
      </c>
      <c r="U98" s="33"/>
      <c r="V98" s="25">
        <v>4</v>
      </c>
      <c r="W98" s="25" t="s">
        <v>332</v>
      </c>
      <c r="X98" s="25"/>
      <c r="Y98" s="3" t="s">
        <v>171</v>
      </c>
    </row>
    <row r="99" spans="2:25" outlineLevel="1" x14ac:dyDescent="0.3">
      <c r="C99" s="146"/>
      <c r="D99" s="216"/>
      <c r="E99" s="9" t="s">
        <v>227</v>
      </c>
      <c r="F99" s="25"/>
      <c r="G99" s="25"/>
      <c r="H99" s="1" t="s">
        <v>240</v>
      </c>
      <c r="I99" s="25"/>
      <c r="J99" s="25"/>
      <c r="K99" s="25"/>
      <c r="L99" s="25"/>
      <c r="P99" s="33"/>
      <c r="Q99" s="33"/>
      <c r="R99" s="33"/>
      <c r="S99" s="33"/>
      <c r="T99" s="33"/>
      <c r="U99" s="33"/>
      <c r="V99" s="25"/>
      <c r="W99" s="25"/>
      <c r="X99" s="25"/>
      <c r="Y99" s="3" t="s">
        <v>171</v>
      </c>
    </row>
    <row r="100" spans="2:25" outlineLevel="1" x14ac:dyDescent="0.3">
      <c r="C100" s="146"/>
      <c r="D100" s="216"/>
      <c r="E100" s="4"/>
      <c r="Y100" s="3" t="s">
        <v>171</v>
      </c>
    </row>
    <row r="101" spans="2:25" outlineLevel="1" x14ac:dyDescent="0.3">
      <c r="C101" s="146"/>
      <c r="D101" s="216"/>
      <c r="E101" s="8" t="s">
        <v>242</v>
      </c>
      <c r="F101" s="122" t="s">
        <v>188</v>
      </c>
      <c r="G101" s="122" t="s">
        <v>188</v>
      </c>
      <c r="H101" s="1" t="s">
        <v>243</v>
      </c>
      <c r="I101" s="25"/>
      <c r="J101" s="25"/>
      <c r="K101" s="25"/>
      <c r="L101" s="25"/>
      <c r="P101" s="33"/>
      <c r="Q101" s="33"/>
      <c r="R101" s="33"/>
      <c r="S101" s="33"/>
      <c r="T101" s="33"/>
      <c r="U101" s="33"/>
      <c r="V101" s="25"/>
      <c r="W101" s="25"/>
      <c r="X101" s="25"/>
      <c r="Y101" s="3" t="s">
        <v>171</v>
      </c>
    </row>
    <row r="102" spans="2:25" outlineLevel="1" x14ac:dyDescent="0.3">
      <c r="C102" s="146"/>
      <c r="D102" s="216"/>
      <c r="E102" s="9" t="s">
        <v>227</v>
      </c>
      <c r="F102" s="25"/>
      <c r="G102" s="25"/>
      <c r="H102" s="1" t="s">
        <v>243</v>
      </c>
      <c r="I102" s="25"/>
      <c r="J102" s="25"/>
      <c r="K102" s="25"/>
      <c r="L102" s="25"/>
      <c r="P102" s="33"/>
      <c r="Q102" s="33"/>
      <c r="R102" s="33"/>
      <c r="S102" s="33"/>
      <c r="T102" s="33"/>
      <c r="U102" s="33"/>
      <c r="V102" s="25"/>
      <c r="W102" s="25"/>
      <c r="X102" s="25"/>
      <c r="Y102" s="3" t="s">
        <v>171</v>
      </c>
    </row>
    <row r="103" spans="2:25" outlineLevel="1" x14ac:dyDescent="0.3">
      <c r="C103" s="146"/>
      <c r="D103" s="216"/>
      <c r="E103" s="4"/>
      <c r="Y103" s="3" t="s">
        <v>171</v>
      </c>
    </row>
    <row r="104" spans="2:25" outlineLevel="1" x14ac:dyDescent="0.3">
      <c r="B104" s="88" t="s">
        <v>193</v>
      </c>
      <c r="C104" s="104" t="s">
        <v>194</v>
      </c>
      <c r="D104" s="154" t="s">
        <v>195</v>
      </c>
      <c r="E104" s="150" t="s">
        <v>244</v>
      </c>
      <c r="F104" s="87" t="s">
        <v>197</v>
      </c>
      <c r="G104" s="104" t="s">
        <v>176</v>
      </c>
      <c r="H104" s="104" t="s">
        <v>177</v>
      </c>
      <c r="I104" s="104" t="s">
        <v>198</v>
      </c>
      <c r="J104" s="104" t="s">
        <v>199</v>
      </c>
      <c r="K104" s="104" t="s">
        <v>200</v>
      </c>
      <c r="L104" s="104" t="s">
        <v>201</v>
      </c>
      <c r="M104" s="104"/>
      <c r="N104" s="104"/>
      <c r="O104" s="104"/>
      <c r="P104" s="107" t="s">
        <v>3</v>
      </c>
      <c r="Q104" s="107" t="s">
        <v>4</v>
      </c>
      <c r="R104" s="107" t="s">
        <v>5</v>
      </c>
      <c r="S104" s="107" t="s">
        <v>6</v>
      </c>
      <c r="T104" s="107" t="s">
        <v>7</v>
      </c>
      <c r="U104" s="107" t="s">
        <v>204</v>
      </c>
      <c r="V104" s="87" t="s">
        <v>184</v>
      </c>
      <c r="W104" s="104" t="s">
        <v>185</v>
      </c>
      <c r="X104" s="104" t="s">
        <v>186</v>
      </c>
      <c r="Y104" s="3" t="s">
        <v>171</v>
      </c>
    </row>
    <row r="105" spans="2:25" outlineLevel="1" x14ac:dyDescent="0.3">
      <c r="C105" s="146"/>
      <c r="D105" s="216"/>
      <c r="E105" s="8" t="s">
        <v>245</v>
      </c>
      <c r="F105" s="122" t="s">
        <v>188</v>
      </c>
      <c r="G105" s="122" t="s">
        <v>188</v>
      </c>
      <c r="H105" s="17" t="s">
        <v>215</v>
      </c>
      <c r="I105" s="25"/>
      <c r="J105" s="25"/>
      <c r="K105" s="25"/>
      <c r="L105" s="25"/>
      <c r="P105" s="33"/>
      <c r="Q105" s="33"/>
      <c r="R105" s="33"/>
      <c r="S105" s="33"/>
      <c r="T105" s="33"/>
      <c r="U105" s="33"/>
      <c r="V105" s="25"/>
      <c r="W105" s="25"/>
      <c r="X105" s="25"/>
      <c r="Y105" s="3" t="s">
        <v>171</v>
      </c>
    </row>
    <row r="106" spans="2:25" outlineLevel="1" x14ac:dyDescent="0.3">
      <c r="C106" s="146"/>
      <c r="D106" s="216"/>
      <c r="E106" s="9" t="s">
        <v>227</v>
      </c>
      <c r="F106" s="25"/>
      <c r="G106" s="25"/>
      <c r="H106" s="17" t="s">
        <v>215</v>
      </c>
      <c r="I106" s="25"/>
      <c r="J106" s="25"/>
      <c r="K106" s="25"/>
      <c r="L106" s="25"/>
      <c r="P106" s="33"/>
      <c r="Q106" s="33"/>
      <c r="R106" s="33"/>
      <c r="S106" s="33"/>
      <c r="T106" s="33"/>
      <c r="U106" s="33"/>
      <c r="V106" s="25"/>
      <c r="W106" s="25"/>
      <c r="X106" s="25"/>
      <c r="Y106" s="3" t="s">
        <v>171</v>
      </c>
    </row>
    <row r="107" spans="2:25" outlineLevel="1" x14ac:dyDescent="0.3">
      <c r="C107" s="146"/>
      <c r="D107" s="216"/>
      <c r="E107" s="4"/>
      <c r="H107" s="17"/>
      <c r="Y107" s="3" t="s">
        <v>171</v>
      </c>
    </row>
    <row r="108" spans="2:25" outlineLevel="1" x14ac:dyDescent="0.3">
      <c r="C108" s="146"/>
      <c r="D108" s="216"/>
      <c r="E108" s="11" t="s">
        <v>246</v>
      </c>
      <c r="F108" s="122" t="s">
        <v>188</v>
      </c>
      <c r="G108" s="122" t="s">
        <v>188</v>
      </c>
      <c r="H108" s="26"/>
      <c r="I108" s="25"/>
      <c r="J108" s="25"/>
      <c r="K108" s="25"/>
      <c r="L108" s="25"/>
      <c r="P108" s="33"/>
      <c r="Q108" s="33"/>
      <c r="R108" s="33"/>
      <c r="S108" s="33"/>
      <c r="T108" s="33"/>
      <c r="U108" s="33"/>
      <c r="V108" s="25"/>
      <c r="W108" s="25"/>
      <c r="X108" s="25"/>
      <c r="Y108" s="3" t="s">
        <v>171</v>
      </c>
    </row>
    <row r="109" spans="2:25" outlineLevel="1" x14ac:dyDescent="0.3">
      <c r="C109" s="146"/>
      <c r="D109" s="216"/>
      <c r="E109" s="9" t="s">
        <v>227</v>
      </c>
      <c r="F109" s="25"/>
      <c r="G109" s="25"/>
      <c r="H109" s="26"/>
      <c r="I109" s="25"/>
      <c r="J109" s="25"/>
      <c r="K109" s="25"/>
      <c r="L109" s="25"/>
      <c r="P109" s="33"/>
      <c r="Q109" s="33"/>
      <c r="R109" s="33"/>
      <c r="S109" s="33"/>
      <c r="T109" s="33"/>
      <c r="U109" s="33"/>
      <c r="V109" s="25"/>
      <c r="W109" s="25"/>
      <c r="X109" s="25"/>
      <c r="Y109" s="3" t="s">
        <v>171</v>
      </c>
    </row>
    <row r="113" spans="2:31" ht="21" x14ac:dyDescent="0.3">
      <c r="B113" s="338" t="s">
        <v>333</v>
      </c>
      <c r="C113" s="338"/>
      <c r="D113" s="338"/>
      <c r="E113" s="246"/>
      <c r="Z113" s="338" t="s">
        <v>334</v>
      </c>
      <c r="AA113" s="338"/>
      <c r="AB113" s="23" t="s">
        <v>169</v>
      </c>
      <c r="AE113" s="20" t="str">
        <f>E116</f>
        <v>PRODUCTION OF 1 CATHODE (incl. current collector)</v>
      </c>
    </row>
    <row r="114" spans="2:31" x14ac:dyDescent="0.3">
      <c r="B114" s="18" t="s">
        <v>276</v>
      </c>
      <c r="C114" s="157"/>
      <c r="D114" s="19"/>
      <c r="E114" s="19"/>
      <c r="F114" s="19"/>
      <c r="G114" s="19"/>
      <c r="H114" s="19"/>
      <c r="I114" s="19"/>
      <c r="J114" s="19"/>
      <c r="K114" s="19"/>
      <c r="L114" s="19"/>
      <c r="M114" s="19"/>
      <c r="N114" s="19"/>
      <c r="O114" s="19"/>
      <c r="P114" s="19"/>
      <c r="Q114" s="19"/>
      <c r="R114" s="19"/>
      <c r="S114" s="19"/>
      <c r="T114" s="19"/>
      <c r="U114" s="19"/>
      <c r="V114" s="19"/>
      <c r="W114" s="19"/>
      <c r="X114" s="19"/>
      <c r="Y114" s="3" t="s">
        <v>171</v>
      </c>
    </row>
    <row r="115" spans="2:31" x14ac:dyDescent="0.3">
      <c r="B115" s="18" t="s">
        <v>172</v>
      </c>
      <c r="C115" s="157"/>
      <c r="D115" s="19"/>
      <c r="E115" s="19"/>
      <c r="F115" s="19"/>
      <c r="G115" s="19"/>
      <c r="H115" s="19"/>
      <c r="I115" s="19"/>
      <c r="J115" s="19"/>
      <c r="K115" s="19"/>
      <c r="L115" s="19"/>
      <c r="M115" s="19"/>
      <c r="N115" s="19"/>
      <c r="O115" s="19"/>
      <c r="P115" s="19"/>
      <c r="Q115" s="19"/>
      <c r="R115" s="19"/>
      <c r="S115" s="19"/>
      <c r="T115" s="19"/>
      <c r="U115" s="19"/>
      <c r="V115" s="19"/>
      <c r="W115" s="19"/>
      <c r="X115" s="19"/>
      <c r="Y115" s="3" t="s">
        <v>171</v>
      </c>
    </row>
    <row r="116" spans="2:31" ht="18" x14ac:dyDescent="0.3">
      <c r="B116" s="336" t="s">
        <v>335</v>
      </c>
      <c r="C116" s="336"/>
      <c r="D116" s="337"/>
      <c r="E116" s="176" t="s">
        <v>336</v>
      </c>
      <c r="F116" s="165" t="s">
        <v>175</v>
      </c>
      <c r="G116" s="166" t="s">
        <v>176</v>
      </c>
      <c r="H116" s="166" t="s">
        <v>177</v>
      </c>
      <c r="I116" s="166" t="s">
        <v>178</v>
      </c>
      <c r="J116" s="166" t="s">
        <v>179</v>
      </c>
      <c r="K116" s="166" t="s">
        <v>337</v>
      </c>
      <c r="L116" s="177"/>
      <c r="M116" s="166" t="s">
        <v>180</v>
      </c>
      <c r="N116" s="166" t="s">
        <v>181</v>
      </c>
      <c r="O116" s="168"/>
      <c r="P116" s="343" t="s">
        <v>182</v>
      </c>
      <c r="Q116" s="330"/>
      <c r="R116" s="330"/>
      <c r="S116" s="330"/>
      <c r="T116" s="344"/>
      <c r="U116" s="334" t="s">
        <v>183</v>
      </c>
      <c r="V116" s="87" t="s">
        <v>184</v>
      </c>
      <c r="W116" s="166" t="s">
        <v>185</v>
      </c>
      <c r="X116" s="166" t="s">
        <v>186</v>
      </c>
      <c r="Y116" s="3" t="s">
        <v>171</v>
      </c>
    </row>
    <row r="117" spans="2:31" ht="16.2" thickBot="1" x14ac:dyDescent="0.35">
      <c r="B117" s="175" t="s">
        <v>187</v>
      </c>
      <c r="C117" s="181" t="s">
        <v>338</v>
      </c>
      <c r="D117" s="164" t="s">
        <v>189</v>
      </c>
      <c r="E117" s="213"/>
      <c r="F117" s="269">
        <f>SUM(F119:F125)</f>
        <v>0.99967000000000006</v>
      </c>
      <c r="G117" s="105">
        <v>1</v>
      </c>
      <c r="H117" s="244" t="s">
        <v>190</v>
      </c>
      <c r="I117" s="190">
        <f>G81</f>
        <v>0.25</v>
      </c>
      <c r="J117" s="130">
        <f>SUM(G119:G125)</f>
        <v>0.24991750000000001</v>
      </c>
      <c r="K117" s="126">
        <f>F81</f>
        <v>0.47169811320754712</v>
      </c>
      <c r="L117" s="29"/>
      <c r="M117" s="15"/>
      <c r="N117" s="111" t="s">
        <v>339</v>
      </c>
      <c r="O117" s="266"/>
      <c r="P117" s="345"/>
      <c r="Q117" s="346"/>
      <c r="R117" s="346"/>
      <c r="S117" s="346"/>
      <c r="T117" s="347"/>
      <c r="U117" s="335"/>
      <c r="V117" s="91"/>
      <c r="W117" s="15"/>
      <c r="X117" s="15"/>
      <c r="Y117" s="3" t="s">
        <v>171</v>
      </c>
    </row>
    <row r="118" spans="2:31" ht="15" outlineLevel="1" thickTop="1" x14ac:dyDescent="0.3">
      <c r="B118" s="88" t="s">
        <v>193</v>
      </c>
      <c r="C118" s="104" t="s">
        <v>194</v>
      </c>
      <c r="D118" s="154" t="s">
        <v>195</v>
      </c>
      <c r="E118" s="149" t="s">
        <v>196</v>
      </c>
      <c r="F118" s="7" t="s">
        <v>197</v>
      </c>
      <c r="G118" s="7" t="s">
        <v>176</v>
      </c>
      <c r="H118" s="7" t="s">
        <v>177</v>
      </c>
      <c r="I118" s="104" t="s">
        <v>198</v>
      </c>
      <c r="J118" s="7" t="s">
        <v>199</v>
      </c>
      <c r="K118" s="104" t="s">
        <v>200</v>
      </c>
      <c r="L118" s="7" t="s">
        <v>201</v>
      </c>
      <c r="M118" s="104" t="s">
        <v>180</v>
      </c>
      <c r="N118" s="264" t="s">
        <v>202</v>
      </c>
      <c r="O118" s="264" t="s">
        <v>203</v>
      </c>
      <c r="P118" s="42" t="s">
        <v>3</v>
      </c>
      <c r="Q118" s="42" t="s">
        <v>4</v>
      </c>
      <c r="R118" s="42" t="s">
        <v>5</v>
      </c>
      <c r="S118" s="42" t="s">
        <v>6</v>
      </c>
      <c r="T118" s="42" t="s">
        <v>7</v>
      </c>
      <c r="U118" s="42" t="s">
        <v>204</v>
      </c>
      <c r="V118" s="87" t="s">
        <v>184</v>
      </c>
      <c r="W118" s="7" t="s">
        <v>185</v>
      </c>
      <c r="X118" s="104" t="s">
        <v>186</v>
      </c>
      <c r="Y118" s="3" t="s">
        <v>171</v>
      </c>
    </row>
    <row r="119" spans="2:31" outlineLevel="1" x14ac:dyDescent="0.3">
      <c r="B119" s="180"/>
      <c r="C119" s="146"/>
      <c r="D119" s="220"/>
      <c r="E119" s="4" t="s">
        <v>340</v>
      </c>
      <c r="F119" s="131">
        <v>3.5000000000000003E-2</v>
      </c>
      <c r="G119" s="131">
        <f>F119*$I$117</f>
        <v>8.7500000000000008E-3</v>
      </c>
      <c r="H119" s="17" t="s">
        <v>215</v>
      </c>
      <c r="I119" s="24"/>
      <c r="J119" s="24" t="s">
        <v>171</v>
      </c>
      <c r="K119" s="24" t="s">
        <v>171</v>
      </c>
      <c r="L119" s="24" t="s">
        <v>171</v>
      </c>
      <c r="M119" s="24" t="s">
        <v>171</v>
      </c>
      <c r="N119" s="94" t="s">
        <v>339</v>
      </c>
      <c r="O119" s="94" t="s">
        <v>209</v>
      </c>
      <c r="P119" s="33" t="s">
        <v>13</v>
      </c>
      <c r="Q119" s="33" t="s">
        <v>14</v>
      </c>
      <c r="R119" s="33" t="s">
        <v>15</v>
      </c>
      <c r="S119" s="33" t="s">
        <v>11</v>
      </c>
      <c r="T119" s="33" t="s">
        <v>12</v>
      </c>
      <c r="U119" s="33"/>
      <c r="V119" s="24">
        <v>6</v>
      </c>
      <c r="W119" s="26" t="s">
        <v>341</v>
      </c>
      <c r="X119" s="24"/>
      <c r="Y119" s="3" t="s">
        <v>171</v>
      </c>
    </row>
    <row r="120" spans="2:31" outlineLevel="1" x14ac:dyDescent="0.3">
      <c r="C120" s="146"/>
      <c r="D120" s="220"/>
      <c r="E120" s="4" t="s">
        <v>342</v>
      </c>
      <c r="F120" s="131">
        <v>0.28000000000000003</v>
      </c>
      <c r="G120" s="131">
        <f>F120*$I$117</f>
        <v>7.0000000000000007E-2</v>
      </c>
      <c r="H120" s="17" t="s">
        <v>215</v>
      </c>
      <c r="I120" s="24"/>
      <c r="J120" s="24" t="s">
        <v>171</v>
      </c>
      <c r="K120" s="24" t="s">
        <v>171</v>
      </c>
      <c r="L120" s="24" t="s">
        <v>171</v>
      </c>
      <c r="M120" s="24" t="s">
        <v>171</v>
      </c>
      <c r="N120" s="94" t="s">
        <v>339</v>
      </c>
      <c r="O120" s="94" t="s">
        <v>209</v>
      </c>
      <c r="P120" s="33" t="s">
        <v>13</v>
      </c>
      <c r="Q120" s="33" t="s">
        <v>14</v>
      </c>
      <c r="R120" s="33" t="s">
        <v>15</v>
      </c>
      <c r="S120" s="33" t="s">
        <v>11</v>
      </c>
      <c r="T120" s="33" t="s">
        <v>12</v>
      </c>
      <c r="U120" s="33"/>
      <c r="V120" s="24">
        <v>6</v>
      </c>
      <c r="W120" s="26" t="s">
        <v>343</v>
      </c>
      <c r="X120" s="24"/>
      <c r="Y120" s="3" t="s">
        <v>171</v>
      </c>
    </row>
    <row r="121" spans="2:31" outlineLevel="1" x14ac:dyDescent="0.3">
      <c r="C121" s="146"/>
      <c r="D121" s="220"/>
      <c r="E121" s="4" t="s">
        <v>344</v>
      </c>
      <c r="F121" s="131">
        <v>3.5000000000000003E-2</v>
      </c>
      <c r="G121" s="131">
        <f>F121*$I$117</f>
        <v>8.7500000000000008E-3</v>
      </c>
      <c r="H121" s="17" t="s">
        <v>215</v>
      </c>
      <c r="I121" s="24"/>
      <c r="J121" s="24" t="s">
        <v>171</v>
      </c>
      <c r="K121" s="24" t="s">
        <v>171</v>
      </c>
      <c r="L121" s="24" t="s">
        <v>171</v>
      </c>
      <c r="M121" s="24" t="s">
        <v>171</v>
      </c>
      <c r="N121" s="94" t="s">
        <v>339</v>
      </c>
      <c r="O121" s="94" t="s">
        <v>209</v>
      </c>
      <c r="P121" s="33" t="s">
        <v>13</v>
      </c>
      <c r="Q121" s="33" t="s">
        <v>14</v>
      </c>
      <c r="R121" s="33" t="s">
        <v>15</v>
      </c>
      <c r="S121" s="33" t="s">
        <v>11</v>
      </c>
      <c r="T121" s="33" t="s">
        <v>12</v>
      </c>
      <c r="U121" s="33"/>
      <c r="V121" s="24">
        <v>6</v>
      </c>
      <c r="W121" s="26" t="s">
        <v>345</v>
      </c>
      <c r="X121" s="24"/>
      <c r="Y121" s="3" t="s">
        <v>171</v>
      </c>
    </row>
    <row r="122" spans="2:31" outlineLevel="1" x14ac:dyDescent="0.3">
      <c r="C122" s="146"/>
      <c r="D122" s="217"/>
      <c r="E122" s="11" t="s">
        <v>346</v>
      </c>
      <c r="F122" s="131">
        <v>0.33300000000000002</v>
      </c>
      <c r="G122" s="131">
        <f t="shared" ref="G122:G123" si="2">F122*$I$117</f>
        <v>8.3250000000000005E-2</v>
      </c>
      <c r="H122" s="17" t="s">
        <v>215</v>
      </c>
      <c r="I122" s="24"/>
      <c r="J122" s="24" t="s">
        <v>171</v>
      </c>
      <c r="K122" s="24" t="s">
        <v>171</v>
      </c>
      <c r="L122" s="24" t="s">
        <v>171</v>
      </c>
      <c r="M122" s="24" t="s">
        <v>171</v>
      </c>
      <c r="N122" s="94" t="s">
        <v>347</v>
      </c>
      <c r="O122" s="94" t="s">
        <v>209</v>
      </c>
      <c r="P122" s="33" t="s">
        <v>13</v>
      </c>
      <c r="Q122" s="33" t="s">
        <v>14</v>
      </c>
      <c r="R122" s="33" t="s">
        <v>15</v>
      </c>
      <c r="S122" s="33" t="s">
        <v>11</v>
      </c>
      <c r="T122" s="33" t="s">
        <v>12</v>
      </c>
      <c r="U122" s="33"/>
      <c r="V122" s="24">
        <v>6</v>
      </c>
      <c r="W122" s="26"/>
      <c r="X122" s="25"/>
      <c r="Y122" s="3" t="s">
        <v>171</v>
      </c>
    </row>
    <row r="123" spans="2:31" outlineLevel="1" x14ac:dyDescent="0.3">
      <c r="C123" s="146"/>
      <c r="D123" s="217"/>
      <c r="E123" s="11" t="s">
        <v>348</v>
      </c>
      <c r="F123" s="131">
        <v>0.31667000000000001</v>
      </c>
      <c r="G123" s="131">
        <f t="shared" si="2"/>
        <v>7.9167500000000002E-2</v>
      </c>
      <c r="H123" s="17" t="s">
        <v>215</v>
      </c>
      <c r="I123" s="24"/>
      <c r="J123" s="24" t="s">
        <v>171</v>
      </c>
      <c r="K123" s="24" t="s">
        <v>171</v>
      </c>
      <c r="L123" s="24" t="s">
        <v>171</v>
      </c>
      <c r="M123" s="24" t="s">
        <v>171</v>
      </c>
      <c r="N123" s="94" t="s">
        <v>171</v>
      </c>
      <c r="O123" s="94" t="s">
        <v>209</v>
      </c>
      <c r="P123" s="33" t="s">
        <v>13</v>
      </c>
      <c r="Q123" s="33" t="s">
        <v>14</v>
      </c>
      <c r="R123" s="33" t="s">
        <v>15</v>
      </c>
      <c r="S123" s="33" t="s">
        <v>11</v>
      </c>
      <c r="T123" s="33" t="s">
        <v>12</v>
      </c>
      <c r="U123" s="33"/>
      <c r="V123" s="24">
        <v>6</v>
      </c>
      <c r="W123" s="25"/>
      <c r="X123" s="25"/>
      <c r="Y123" s="3" t="s">
        <v>171</v>
      </c>
    </row>
    <row r="124" spans="2:31" outlineLevel="1" x14ac:dyDescent="0.3">
      <c r="C124" s="146"/>
      <c r="D124" s="217"/>
      <c r="E124" s="9" t="s">
        <v>328</v>
      </c>
      <c r="F124" s="25"/>
      <c r="G124" s="25"/>
      <c r="H124" s="17" t="s">
        <v>215</v>
      </c>
      <c r="I124" s="25"/>
      <c r="J124" s="25"/>
      <c r="K124" s="25"/>
      <c r="L124" s="25"/>
      <c r="M124" s="25"/>
      <c r="N124" s="25"/>
      <c r="O124" s="25"/>
      <c r="P124" s="33"/>
      <c r="Q124" s="33"/>
      <c r="R124" s="33"/>
      <c r="S124" s="33"/>
      <c r="T124" s="33"/>
      <c r="U124" s="33"/>
      <c r="V124" s="25"/>
      <c r="W124" s="25"/>
      <c r="X124" s="25"/>
      <c r="Y124" s="3" t="s">
        <v>171</v>
      </c>
    </row>
    <row r="125" spans="2:31" outlineLevel="1" x14ac:dyDescent="0.3">
      <c r="C125" s="146"/>
      <c r="D125" s="216"/>
      <c r="E125" s="9" t="s">
        <v>227</v>
      </c>
      <c r="F125" s="25"/>
      <c r="G125" s="25"/>
      <c r="H125" s="17" t="s">
        <v>215</v>
      </c>
      <c r="I125" s="25"/>
      <c r="J125" s="25"/>
      <c r="K125" s="25"/>
      <c r="L125" s="25"/>
      <c r="M125" s="25"/>
      <c r="N125" s="25"/>
      <c r="O125" s="25"/>
      <c r="P125" s="33"/>
      <c r="Q125" s="33"/>
      <c r="R125" s="33"/>
      <c r="S125" s="33"/>
      <c r="T125" s="33"/>
      <c r="U125" s="33"/>
      <c r="V125" s="25"/>
      <c r="W125" s="25"/>
      <c r="X125" s="25"/>
      <c r="Y125" s="3" t="s">
        <v>171</v>
      </c>
    </row>
    <row r="126" spans="2:31" outlineLevel="1" x14ac:dyDescent="0.3">
      <c r="C126" s="146"/>
      <c r="D126" s="216"/>
      <c r="E126" s="6"/>
      <c r="Y126" s="3" t="s">
        <v>171</v>
      </c>
    </row>
    <row r="127" spans="2:31" outlineLevel="1" x14ac:dyDescent="0.3">
      <c r="B127" s="88" t="s">
        <v>193</v>
      </c>
      <c r="C127" s="104" t="s">
        <v>194</v>
      </c>
      <c r="D127" s="154" t="s">
        <v>195</v>
      </c>
      <c r="E127" s="140" t="s">
        <v>225</v>
      </c>
      <c r="F127" s="87" t="s">
        <v>197</v>
      </c>
      <c r="G127" s="104" t="s">
        <v>176</v>
      </c>
      <c r="H127" s="104" t="s">
        <v>177</v>
      </c>
      <c r="I127" s="104" t="s">
        <v>198</v>
      </c>
      <c r="J127" s="104" t="s">
        <v>199</v>
      </c>
      <c r="K127" s="104" t="s">
        <v>200</v>
      </c>
      <c r="L127" s="104" t="s">
        <v>201</v>
      </c>
      <c r="M127" s="104" t="s">
        <v>180</v>
      </c>
      <c r="N127" s="104"/>
      <c r="O127" s="104"/>
      <c r="P127" s="107" t="s">
        <v>3</v>
      </c>
      <c r="Q127" s="107" t="s">
        <v>4</v>
      </c>
      <c r="R127" s="107" t="s">
        <v>5</v>
      </c>
      <c r="S127" s="107" t="s">
        <v>6</v>
      </c>
      <c r="T127" s="107" t="s">
        <v>7</v>
      </c>
      <c r="U127" s="107" t="s">
        <v>204</v>
      </c>
      <c r="V127" s="87" t="s">
        <v>184</v>
      </c>
      <c r="W127" s="104" t="s">
        <v>185</v>
      </c>
      <c r="X127" s="104" t="s">
        <v>186</v>
      </c>
      <c r="Y127" s="3" t="s">
        <v>171</v>
      </c>
    </row>
    <row r="128" spans="2:31" outlineLevel="1" x14ac:dyDescent="0.3">
      <c r="B128" s="3"/>
      <c r="C128" s="146"/>
      <c r="D128" s="216"/>
      <c r="E128" s="9" t="s">
        <v>226</v>
      </c>
      <c r="F128" s="122" t="s">
        <v>188</v>
      </c>
      <c r="G128" s="122" t="s">
        <v>188</v>
      </c>
      <c r="H128" s="122"/>
      <c r="I128" s="122"/>
      <c r="J128" s="122"/>
      <c r="K128" s="122"/>
      <c r="L128" s="122"/>
      <c r="M128" s="122"/>
      <c r="P128" s="33"/>
      <c r="Q128" s="33"/>
      <c r="R128" s="33"/>
      <c r="S128" s="33"/>
      <c r="T128" s="33"/>
      <c r="U128" s="33"/>
      <c r="V128" s="25"/>
      <c r="W128" s="25"/>
      <c r="X128" s="25"/>
      <c r="Y128" s="3" t="s">
        <v>171</v>
      </c>
    </row>
    <row r="129" spans="2:37" outlineLevel="1" x14ac:dyDescent="0.3">
      <c r="B129" s="3"/>
      <c r="C129" s="146"/>
      <c r="D129" s="216"/>
      <c r="E129" s="9" t="s">
        <v>227</v>
      </c>
      <c r="F129" s="24"/>
      <c r="G129" s="24"/>
      <c r="H129" s="26"/>
      <c r="I129" s="25"/>
      <c r="J129" s="25"/>
      <c r="K129" s="25"/>
      <c r="L129" s="25"/>
      <c r="M129" s="25"/>
      <c r="P129" s="33"/>
      <c r="Q129" s="33"/>
      <c r="R129" s="33"/>
      <c r="S129" s="33"/>
      <c r="T129" s="33"/>
      <c r="U129" s="33"/>
      <c r="V129" s="25"/>
      <c r="W129" s="25"/>
      <c r="X129" s="25"/>
      <c r="Y129" s="3" t="s">
        <v>171</v>
      </c>
    </row>
    <row r="130" spans="2:37" outlineLevel="1" x14ac:dyDescent="0.3">
      <c r="B130" s="3"/>
      <c r="C130" s="146"/>
      <c r="D130" s="216"/>
      <c r="E130" s="4"/>
      <c r="Y130" s="3" t="s">
        <v>171</v>
      </c>
    </row>
    <row r="131" spans="2:37" outlineLevel="1" x14ac:dyDescent="0.3">
      <c r="B131" s="88" t="s">
        <v>193</v>
      </c>
      <c r="C131" s="104" t="s">
        <v>194</v>
      </c>
      <c r="D131" s="154" t="s">
        <v>195</v>
      </c>
      <c r="E131" s="148" t="s">
        <v>228</v>
      </c>
      <c r="F131" s="87" t="s">
        <v>197</v>
      </c>
      <c r="G131" s="104" t="s">
        <v>176</v>
      </c>
      <c r="H131" s="104" t="s">
        <v>177</v>
      </c>
      <c r="I131" s="104" t="s">
        <v>198</v>
      </c>
      <c r="J131" s="104" t="s">
        <v>199</v>
      </c>
      <c r="K131" s="104" t="s">
        <v>200</v>
      </c>
      <c r="L131" s="104" t="s">
        <v>201</v>
      </c>
      <c r="M131" s="104"/>
      <c r="N131" s="104"/>
      <c r="O131" s="104"/>
      <c r="P131" s="107" t="s">
        <v>3</v>
      </c>
      <c r="Q131" s="107" t="s">
        <v>4</v>
      </c>
      <c r="R131" s="107" t="s">
        <v>5</v>
      </c>
      <c r="S131" s="107" t="s">
        <v>6</v>
      </c>
      <c r="T131" s="107" t="s">
        <v>7</v>
      </c>
      <c r="U131" s="107" t="s">
        <v>204</v>
      </c>
      <c r="V131" s="87" t="s">
        <v>184</v>
      </c>
      <c r="W131" s="104" t="s">
        <v>185</v>
      </c>
      <c r="X131" s="104" t="s">
        <v>186</v>
      </c>
      <c r="Y131" s="3" t="s">
        <v>171</v>
      </c>
    </row>
    <row r="132" spans="2:37" outlineLevel="1" x14ac:dyDescent="0.3">
      <c r="C132" s="146"/>
      <c r="D132" s="216"/>
      <c r="E132" s="8" t="s">
        <v>349</v>
      </c>
      <c r="F132" s="122" t="s">
        <v>188</v>
      </c>
      <c r="G132" s="122" t="s">
        <v>188</v>
      </c>
      <c r="H132" s="1" t="s">
        <v>240</v>
      </c>
      <c r="I132" s="25"/>
      <c r="J132" s="25"/>
      <c r="K132" s="25"/>
      <c r="L132" s="25"/>
      <c r="P132" s="33"/>
      <c r="Q132" s="33"/>
      <c r="R132" s="33"/>
      <c r="S132" s="33"/>
      <c r="T132" s="33"/>
      <c r="U132" s="33"/>
      <c r="V132" s="25"/>
      <c r="W132" s="25"/>
      <c r="X132" s="25"/>
      <c r="Y132" s="3" t="s">
        <v>171</v>
      </c>
    </row>
    <row r="133" spans="2:37" outlineLevel="1" x14ac:dyDescent="0.3">
      <c r="C133" s="146"/>
      <c r="D133" s="216"/>
      <c r="E133" s="9" t="s">
        <v>227</v>
      </c>
      <c r="F133" s="25"/>
      <c r="G133" s="25"/>
      <c r="H133" s="1" t="s">
        <v>240</v>
      </c>
      <c r="I133" s="25"/>
      <c r="J133" s="25"/>
      <c r="K133" s="25"/>
      <c r="L133" s="25"/>
      <c r="P133" s="33"/>
      <c r="Q133" s="33"/>
      <c r="R133" s="33"/>
      <c r="S133" s="33"/>
      <c r="T133" s="33"/>
      <c r="U133" s="33"/>
      <c r="V133" s="25"/>
      <c r="W133" s="25"/>
      <c r="X133" s="25"/>
      <c r="Y133" s="3" t="s">
        <v>171</v>
      </c>
    </row>
    <row r="134" spans="2:37" outlineLevel="1" x14ac:dyDescent="0.3">
      <c r="C134" s="146"/>
      <c r="D134" s="216"/>
      <c r="E134" s="4"/>
      <c r="Y134" s="3" t="s">
        <v>171</v>
      </c>
    </row>
    <row r="135" spans="2:37" outlineLevel="1" x14ac:dyDescent="0.3">
      <c r="C135" s="146"/>
      <c r="D135" s="216"/>
      <c r="E135" s="8" t="s">
        <v>242</v>
      </c>
      <c r="F135" s="122" t="s">
        <v>188</v>
      </c>
      <c r="G135" s="122" t="s">
        <v>188</v>
      </c>
      <c r="H135" s="1" t="s">
        <v>243</v>
      </c>
      <c r="I135" s="25"/>
      <c r="J135" s="25"/>
      <c r="K135" s="25"/>
      <c r="L135" s="25"/>
      <c r="P135" s="33"/>
      <c r="Q135" s="33"/>
      <c r="R135" s="33"/>
      <c r="S135" s="33"/>
      <c r="T135" s="33"/>
      <c r="U135" s="33"/>
      <c r="V135" s="25"/>
      <c r="W135" s="25"/>
      <c r="X135" s="25"/>
      <c r="Y135" s="3" t="s">
        <v>171</v>
      </c>
    </row>
    <row r="136" spans="2:37" outlineLevel="1" x14ac:dyDescent="0.3">
      <c r="C136" s="146"/>
      <c r="D136" s="216"/>
      <c r="E136" s="9" t="s">
        <v>227</v>
      </c>
      <c r="F136" s="25"/>
      <c r="G136" s="25"/>
      <c r="H136" s="1" t="s">
        <v>243</v>
      </c>
      <c r="I136" s="25"/>
      <c r="J136" s="25"/>
      <c r="K136" s="25"/>
      <c r="L136" s="25"/>
      <c r="P136" s="33"/>
      <c r="Q136" s="33"/>
      <c r="R136" s="33"/>
      <c r="S136" s="33"/>
      <c r="T136" s="33"/>
      <c r="U136" s="33"/>
      <c r="V136" s="25"/>
      <c r="W136" s="25"/>
      <c r="X136" s="25"/>
      <c r="Y136" s="3" t="s">
        <v>171</v>
      </c>
    </row>
    <row r="137" spans="2:37" outlineLevel="1" x14ac:dyDescent="0.3">
      <c r="C137" s="146"/>
      <c r="D137" s="216"/>
      <c r="E137" s="4"/>
      <c r="Y137" s="3" t="s">
        <v>171</v>
      </c>
    </row>
    <row r="138" spans="2:37" outlineLevel="1" x14ac:dyDescent="0.3">
      <c r="B138" s="88" t="s">
        <v>193</v>
      </c>
      <c r="C138" s="104" t="s">
        <v>194</v>
      </c>
      <c r="D138" s="154" t="s">
        <v>195</v>
      </c>
      <c r="E138" s="150" t="s">
        <v>244</v>
      </c>
      <c r="F138" s="87" t="s">
        <v>197</v>
      </c>
      <c r="G138" s="104" t="s">
        <v>176</v>
      </c>
      <c r="H138" s="104" t="s">
        <v>177</v>
      </c>
      <c r="I138" s="104" t="s">
        <v>198</v>
      </c>
      <c r="J138" s="104" t="s">
        <v>199</v>
      </c>
      <c r="K138" s="104" t="s">
        <v>200</v>
      </c>
      <c r="L138" s="104" t="s">
        <v>201</v>
      </c>
      <c r="M138" s="104"/>
      <c r="N138" s="104"/>
      <c r="O138" s="104"/>
      <c r="P138" s="107" t="s">
        <v>3</v>
      </c>
      <c r="Q138" s="107" t="s">
        <v>4</v>
      </c>
      <c r="R138" s="107" t="s">
        <v>5</v>
      </c>
      <c r="S138" s="107" t="s">
        <v>6</v>
      </c>
      <c r="T138" s="107" t="s">
        <v>7</v>
      </c>
      <c r="U138" s="107" t="s">
        <v>204</v>
      </c>
      <c r="V138" s="87" t="s">
        <v>184</v>
      </c>
      <c r="W138" s="104" t="s">
        <v>185</v>
      </c>
      <c r="X138" s="104" t="s">
        <v>186</v>
      </c>
      <c r="Y138" s="3" t="s">
        <v>171</v>
      </c>
    </row>
    <row r="139" spans="2:37" outlineLevel="1" x14ac:dyDescent="0.3">
      <c r="C139" s="146"/>
      <c r="D139" s="216"/>
      <c r="E139" s="8" t="s">
        <v>245</v>
      </c>
      <c r="F139" s="122" t="s">
        <v>188</v>
      </c>
      <c r="G139" s="122" t="s">
        <v>188</v>
      </c>
      <c r="H139" s="17" t="s">
        <v>215</v>
      </c>
      <c r="I139" s="25"/>
      <c r="J139" s="25"/>
      <c r="K139" s="25"/>
      <c r="L139" s="25"/>
      <c r="P139" s="33"/>
      <c r="Q139" s="33"/>
      <c r="R139" s="33"/>
      <c r="S139" s="33"/>
      <c r="T139" s="33"/>
      <c r="U139" s="33"/>
      <c r="V139" s="25"/>
      <c r="W139" s="25"/>
      <c r="X139" s="25"/>
      <c r="Y139" s="3" t="s">
        <v>171</v>
      </c>
    </row>
    <row r="140" spans="2:37" outlineLevel="1" x14ac:dyDescent="0.3">
      <c r="C140" s="146"/>
      <c r="D140" s="216"/>
      <c r="E140" s="9" t="s">
        <v>227</v>
      </c>
      <c r="F140" s="25"/>
      <c r="G140" s="25"/>
      <c r="H140" s="17" t="s">
        <v>215</v>
      </c>
      <c r="I140" s="25"/>
      <c r="J140" s="25"/>
      <c r="K140" s="25"/>
      <c r="L140" s="25"/>
      <c r="P140" s="33"/>
      <c r="Q140" s="33"/>
      <c r="R140" s="33"/>
      <c r="S140" s="33"/>
      <c r="T140" s="33"/>
      <c r="U140" s="33"/>
      <c r="V140" s="25"/>
      <c r="W140" s="25"/>
      <c r="X140" s="25"/>
      <c r="Y140" s="3" t="s">
        <v>171</v>
      </c>
    </row>
    <row r="141" spans="2:37" outlineLevel="1" x14ac:dyDescent="0.3">
      <c r="C141" s="146"/>
      <c r="D141" s="216"/>
      <c r="E141" s="4"/>
      <c r="H141" s="17"/>
      <c r="Y141" s="3" t="s">
        <v>171</v>
      </c>
    </row>
    <row r="142" spans="2:37" outlineLevel="1" x14ac:dyDescent="0.3">
      <c r="C142" s="146"/>
      <c r="D142" s="216"/>
      <c r="E142" s="11" t="s">
        <v>246</v>
      </c>
      <c r="F142" s="122" t="s">
        <v>188</v>
      </c>
      <c r="G142" s="122" t="s">
        <v>188</v>
      </c>
      <c r="H142" s="26"/>
      <c r="I142" s="25"/>
      <c r="J142" s="25"/>
      <c r="K142" s="25"/>
      <c r="L142" s="25"/>
      <c r="P142" s="33"/>
      <c r="Q142" s="33"/>
      <c r="R142" s="33"/>
      <c r="S142" s="33"/>
      <c r="T142" s="33"/>
      <c r="U142" s="33"/>
      <c r="V142" s="25"/>
      <c r="W142" s="25"/>
      <c r="X142" s="25"/>
      <c r="Y142" s="3" t="s">
        <v>171</v>
      </c>
    </row>
    <row r="143" spans="2:37" outlineLevel="1" x14ac:dyDescent="0.3">
      <c r="C143" s="146"/>
      <c r="D143" s="216"/>
      <c r="E143" s="9" t="s">
        <v>227</v>
      </c>
      <c r="F143" s="25"/>
      <c r="G143" s="25"/>
      <c r="H143" s="26"/>
      <c r="I143" s="25"/>
      <c r="J143" s="25"/>
      <c r="K143" s="25"/>
      <c r="L143" s="25"/>
      <c r="P143" s="33"/>
      <c r="Q143" s="33"/>
      <c r="R143" s="33"/>
      <c r="S143" s="33"/>
      <c r="T143" s="33"/>
      <c r="U143" s="33"/>
      <c r="V143" s="25"/>
      <c r="W143" s="25"/>
      <c r="X143" s="25"/>
      <c r="Y143" s="3" t="s">
        <v>171</v>
      </c>
    </row>
    <row r="144" spans="2:37" ht="13.35" customHeight="1" x14ac:dyDescent="0.3">
      <c r="AK144" s="20"/>
    </row>
    <row r="147" spans="2:31" ht="21" x14ac:dyDescent="0.3">
      <c r="B147" s="338" t="s">
        <v>350</v>
      </c>
      <c r="C147" s="338"/>
      <c r="D147" s="338"/>
      <c r="E147" s="245"/>
      <c r="Z147" s="338" t="s">
        <v>351</v>
      </c>
      <c r="AA147" s="338"/>
      <c r="AB147" s="23" t="s">
        <v>169</v>
      </c>
      <c r="AE147" s="20" t="str">
        <f>E150</f>
        <v>PRODUCTION OF 1 ANODE (incl. current collector)</v>
      </c>
    </row>
    <row r="148" spans="2:31" x14ac:dyDescent="0.3">
      <c r="B148" s="18" t="s">
        <v>276</v>
      </c>
      <c r="C148" s="157"/>
      <c r="D148" s="19"/>
      <c r="E148" s="19"/>
      <c r="F148" s="19"/>
      <c r="G148" s="19"/>
      <c r="H148" s="19"/>
      <c r="I148" s="19"/>
      <c r="J148" s="19"/>
      <c r="K148" s="19"/>
      <c r="L148" s="19"/>
      <c r="M148" s="19"/>
      <c r="N148" s="19"/>
      <c r="O148" s="19"/>
      <c r="P148" s="19"/>
      <c r="Q148" s="19"/>
      <c r="R148" s="19"/>
      <c r="S148" s="19"/>
      <c r="T148" s="19"/>
      <c r="U148" s="19"/>
      <c r="V148" s="19"/>
      <c r="W148" s="19"/>
      <c r="X148" s="19"/>
      <c r="Y148" s="3" t="s">
        <v>171</v>
      </c>
    </row>
    <row r="149" spans="2:31" x14ac:dyDescent="0.3">
      <c r="B149" s="18" t="s">
        <v>172</v>
      </c>
      <c r="C149" s="157"/>
      <c r="D149" s="19"/>
      <c r="E149" s="19"/>
      <c r="F149" s="19"/>
      <c r="G149" s="19"/>
      <c r="H149" s="19"/>
      <c r="I149" s="19"/>
      <c r="J149" s="19"/>
      <c r="K149" s="19"/>
      <c r="L149" s="19"/>
      <c r="M149" s="19"/>
      <c r="N149" s="19"/>
      <c r="O149" s="19"/>
      <c r="P149" s="19"/>
      <c r="Q149" s="19"/>
      <c r="R149" s="19"/>
      <c r="S149" s="19"/>
      <c r="T149" s="19"/>
      <c r="U149" s="19"/>
      <c r="V149" s="19"/>
      <c r="W149" s="19"/>
      <c r="X149" s="19"/>
      <c r="Y149" s="3" t="s">
        <v>171</v>
      </c>
    </row>
    <row r="150" spans="2:31" ht="18" x14ac:dyDescent="0.3">
      <c r="B150" s="336" t="s">
        <v>352</v>
      </c>
      <c r="C150" s="336"/>
      <c r="D150" s="337"/>
      <c r="E150" s="178" t="s">
        <v>353</v>
      </c>
      <c r="F150" s="165" t="s">
        <v>175</v>
      </c>
      <c r="G150" s="166" t="s">
        <v>176</v>
      </c>
      <c r="H150" s="166" t="s">
        <v>177</v>
      </c>
      <c r="I150" s="166" t="s">
        <v>178</v>
      </c>
      <c r="J150" s="166" t="s">
        <v>179</v>
      </c>
      <c r="K150" s="166" t="s">
        <v>337</v>
      </c>
      <c r="L150" s="177"/>
      <c r="M150" s="166" t="s">
        <v>180</v>
      </c>
      <c r="N150" s="166" t="s">
        <v>181</v>
      </c>
      <c r="O150" s="168"/>
      <c r="P150" s="343" t="s">
        <v>182</v>
      </c>
      <c r="Q150" s="330"/>
      <c r="R150" s="330"/>
      <c r="S150" s="330"/>
      <c r="T150" s="344"/>
      <c r="U150" s="334" t="s">
        <v>183</v>
      </c>
      <c r="V150" s="87" t="s">
        <v>184</v>
      </c>
      <c r="W150" s="166" t="s">
        <v>185</v>
      </c>
      <c r="X150" s="166" t="s">
        <v>186</v>
      </c>
      <c r="Y150" s="3" t="s">
        <v>171</v>
      </c>
    </row>
    <row r="151" spans="2:31" ht="15" thickBot="1" x14ac:dyDescent="0.35">
      <c r="B151" s="175" t="s">
        <v>187</v>
      </c>
      <c r="C151" s="181" t="s">
        <v>338</v>
      </c>
      <c r="D151" s="164" t="s">
        <v>189</v>
      </c>
      <c r="E151" s="213"/>
      <c r="F151" s="130">
        <f>SUM(F153:F155)</f>
        <v>1</v>
      </c>
      <c r="G151" s="105">
        <v>1</v>
      </c>
      <c r="H151" s="243" t="s">
        <v>190</v>
      </c>
      <c r="I151" s="189">
        <f>G82</f>
        <v>0.14466999999999999</v>
      </c>
      <c r="J151" s="130">
        <f>SUM(G153:G155)</f>
        <v>0.14466999999999999</v>
      </c>
      <c r="K151" s="126">
        <f>F82</f>
        <v>0.27296226415094338</v>
      </c>
      <c r="L151" s="29"/>
      <c r="M151" s="15"/>
      <c r="N151" s="27" t="s">
        <v>354</v>
      </c>
      <c r="O151" s="266"/>
      <c r="P151" s="345"/>
      <c r="Q151" s="346"/>
      <c r="R151" s="346"/>
      <c r="S151" s="346"/>
      <c r="T151" s="347"/>
      <c r="U151" s="335"/>
      <c r="V151" s="91"/>
      <c r="W151" s="15"/>
      <c r="X151" s="15"/>
      <c r="Y151" s="3" t="s">
        <v>171</v>
      </c>
    </row>
    <row r="152" spans="2:31" ht="15" outlineLevel="1" thickTop="1" x14ac:dyDescent="0.3">
      <c r="B152" s="7" t="s">
        <v>193</v>
      </c>
      <c r="C152" s="153" t="s">
        <v>194</v>
      </c>
      <c r="D152" s="179" t="s">
        <v>195</v>
      </c>
      <c r="E152" s="149" t="s">
        <v>196</v>
      </c>
      <c r="F152" s="7" t="s">
        <v>197</v>
      </c>
      <c r="G152" s="7" t="s">
        <v>176</v>
      </c>
      <c r="H152" s="7" t="s">
        <v>177</v>
      </c>
      <c r="I152" s="104" t="s">
        <v>198</v>
      </c>
      <c r="J152" s="7" t="s">
        <v>199</v>
      </c>
      <c r="K152" s="104" t="s">
        <v>200</v>
      </c>
      <c r="L152" s="7" t="s">
        <v>201</v>
      </c>
      <c r="M152" s="104" t="s">
        <v>180</v>
      </c>
      <c r="N152" s="264" t="s">
        <v>202</v>
      </c>
      <c r="O152" s="264" t="s">
        <v>203</v>
      </c>
      <c r="P152" s="42" t="s">
        <v>3</v>
      </c>
      <c r="Q152" s="42" t="s">
        <v>4</v>
      </c>
      <c r="R152" s="42" t="s">
        <v>5</v>
      </c>
      <c r="S152" s="42" t="s">
        <v>6</v>
      </c>
      <c r="T152" s="42" t="s">
        <v>7</v>
      </c>
      <c r="U152" s="42" t="s">
        <v>204</v>
      </c>
      <c r="V152" s="87" t="s">
        <v>184</v>
      </c>
      <c r="W152" s="7" t="s">
        <v>185</v>
      </c>
      <c r="X152" s="104" t="s">
        <v>186</v>
      </c>
      <c r="Y152" s="3" t="s">
        <v>171</v>
      </c>
    </row>
    <row r="153" spans="2:31" outlineLevel="1" x14ac:dyDescent="0.3">
      <c r="B153" s="180"/>
      <c r="C153" s="146"/>
      <c r="D153" s="220"/>
      <c r="E153" s="4" t="s">
        <v>355</v>
      </c>
      <c r="F153" s="24">
        <v>0.95</v>
      </c>
      <c r="G153" s="118">
        <f>F153*$I$151</f>
        <v>0.13743649999999999</v>
      </c>
      <c r="H153" s="17" t="s">
        <v>215</v>
      </c>
      <c r="I153" s="24"/>
      <c r="J153" s="24" t="s">
        <v>171</v>
      </c>
      <c r="K153" s="24" t="s">
        <v>171</v>
      </c>
      <c r="L153" s="24" t="s">
        <v>171</v>
      </c>
      <c r="M153" s="24" t="s">
        <v>171</v>
      </c>
      <c r="N153" s="94" t="s">
        <v>262</v>
      </c>
      <c r="O153" s="94" t="s">
        <v>209</v>
      </c>
      <c r="P153" s="33" t="s">
        <v>13</v>
      </c>
      <c r="Q153" s="33" t="s">
        <v>14</v>
      </c>
      <c r="R153" s="33" t="s">
        <v>15</v>
      </c>
      <c r="S153" s="33" t="s">
        <v>11</v>
      </c>
      <c r="T153" s="33" t="s">
        <v>12</v>
      </c>
      <c r="U153" s="33"/>
      <c r="V153" s="24">
        <v>6</v>
      </c>
      <c r="W153" s="26" t="s">
        <v>356</v>
      </c>
      <c r="X153" s="24"/>
      <c r="Y153" s="3" t="s">
        <v>171</v>
      </c>
    </row>
    <row r="154" spans="2:31" outlineLevel="1" x14ac:dyDescent="0.3">
      <c r="C154" s="146"/>
      <c r="D154" s="217"/>
      <c r="E154" s="11" t="s">
        <v>357</v>
      </c>
      <c r="F154" s="24">
        <v>0.05</v>
      </c>
      <c r="G154" s="118">
        <f>F154*$I$151</f>
        <v>7.2335000000000003E-3</v>
      </c>
      <c r="H154" s="17" t="s">
        <v>215</v>
      </c>
      <c r="I154" s="24"/>
      <c r="J154" s="24" t="s">
        <v>171</v>
      </c>
      <c r="K154" s="24" t="s">
        <v>171</v>
      </c>
      <c r="L154" s="24" t="s">
        <v>171</v>
      </c>
      <c r="M154" s="24" t="s">
        <v>171</v>
      </c>
      <c r="N154" s="94" t="s">
        <v>262</v>
      </c>
      <c r="O154" s="94" t="s">
        <v>209</v>
      </c>
      <c r="P154" s="33" t="s">
        <v>13</v>
      </c>
      <c r="Q154" s="33" t="s">
        <v>14</v>
      </c>
      <c r="R154" s="33" t="s">
        <v>15</v>
      </c>
      <c r="S154" s="33" t="s">
        <v>11</v>
      </c>
      <c r="T154" s="33" t="s">
        <v>12</v>
      </c>
      <c r="U154" s="33"/>
      <c r="V154" s="24">
        <v>6</v>
      </c>
      <c r="W154" s="26" t="s">
        <v>358</v>
      </c>
      <c r="X154" s="24"/>
      <c r="Y154" s="3" t="s">
        <v>171</v>
      </c>
    </row>
    <row r="155" spans="2:31" outlineLevel="1" x14ac:dyDescent="0.3">
      <c r="C155" s="146"/>
      <c r="D155" s="216"/>
      <c r="E155" s="9" t="s">
        <v>227</v>
      </c>
      <c r="F155" s="25"/>
      <c r="G155" s="25"/>
      <c r="H155" s="17" t="s">
        <v>215</v>
      </c>
      <c r="I155" s="25"/>
      <c r="J155" s="25"/>
      <c r="K155" s="25"/>
      <c r="L155" s="25"/>
      <c r="M155" s="25"/>
      <c r="N155" s="25"/>
      <c r="O155" s="25"/>
      <c r="P155" s="33"/>
      <c r="Q155" s="33"/>
      <c r="R155" s="33"/>
      <c r="S155" s="33"/>
      <c r="T155" s="33"/>
      <c r="U155" s="33"/>
      <c r="V155" s="25"/>
      <c r="W155" s="25"/>
      <c r="X155" s="25"/>
      <c r="Y155" s="3" t="s">
        <v>171</v>
      </c>
    </row>
    <row r="156" spans="2:31" outlineLevel="1" x14ac:dyDescent="0.3">
      <c r="C156" s="146"/>
      <c r="D156" s="216"/>
      <c r="E156" s="6"/>
      <c r="H156" s="17"/>
      <c r="Y156" s="3" t="s">
        <v>171</v>
      </c>
    </row>
    <row r="157" spans="2:31" outlineLevel="1" x14ac:dyDescent="0.3">
      <c r="B157" s="88" t="s">
        <v>193</v>
      </c>
      <c r="C157" s="104" t="s">
        <v>194</v>
      </c>
      <c r="D157" s="154" t="s">
        <v>195</v>
      </c>
      <c r="E157" s="140" t="s">
        <v>225</v>
      </c>
      <c r="F157" s="87" t="s">
        <v>197</v>
      </c>
      <c r="G157" s="104" t="s">
        <v>176</v>
      </c>
      <c r="H157" s="104" t="s">
        <v>177</v>
      </c>
      <c r="I157" s="104" t="s">
        <v>198</v>
      </c>
      <c r="J157" s="104" t="s">
        <v>199</v>
      </c>
      <c r="K157" s="104" t="s">
        <v>200</v>
      </c>
      <c r="L157" s="104" t="s">
        <v>201</v>
      </c>
      <c r="M157" s="104" t="s">
        <v>180</v>
      </c>
      <c r="N157" s="104"/>
      <c r="O157" s="104"/>
      <c r="P157" s="107" t="s">
        <v>3</v>
      </c>
      <c r="Q157" s="107" t="s">
        <v>4</v>
      </c>
      <c r="R157" s="107" t="s">
        <v>5</v>
      </c>
      <c r="S157" s="107" t="s">
        <v>6</v>
      </c>
      <c r="T157" s="107" t="s">
        <v>7</v>
      </c>
      <c r="U157" s="107" t="s">
        <v>204</v>
      </c>
      <c r="V157" s="87" t="s">
        <v>184</v>
      </c>
      <c r="W157" s="104" t="s">
        <v>185</v>
      </c>
      <c r="X157" s="104" t="s">
        <v>186</v>
      </c>
      <c r="Y157" s="3" t="s">
        <v>171</v>
      </c>
    </row>
    <row r="158" spans="2:31" outlineLevel="1" x14ac:dyDescent="0.3">
      <c r="B158" s="3"/>
      <c r="C158" s="146"/>
      <c r="D158" s="216"/>
      <c r="E158" s="9" t="s">
        <v>226</v>
      </c>
      <c r="F158" s="122" t="s">
        <v>188</v>
      </c>
      <c r="G158" s="122" t="s">
        <v>188</v>
      </c>
      <c r="H158" s="122"/>
      <c r="I158" s="122"/>
      <c r="J158" s="122"/>
      <c r="K158" s="122"/>
      <c r="L158" s="122"/>
      <c r="M158" s="122"/>
      <c r="P158" s="33"/>
      <c r="Q158" s="33"/>
      <c r="R158" s="33"/>
      <c r="S158" s="33"/>
      <c r="T158" s="33"/>
      <c r="U158" s="33"/>
      <c r="V158" s="25"/>
      <c r="W158" s="25"/>
      <c r="X158" s="25"/>
      <c r="Y158" s="3" t="s">
        <v>171</v>
      </c>
    </row>
    <row r="159" spans="2:31" outlineLevel="1" x14ac:dyDescent="0.3">
      <c r="B159" s="3"/>
      <c r="C159" s="146"/>
      <c r="D159" s="216"/>
      <c r="E159" s="9" t="s">
        <v>227</v>
      </c>
      <c r="F159" s="24"/>
      <c r="G159" s="24"/>
      <c r="H159" s="26"/>
      <c r="I159" s="25"/>
      <c r="J159" s="25"/>
      <c r="K159" s="25"/>
      <c r="L159" s="25"/>
      <c r="M159" s="25"/>
      <c r="P159" s="33"/>
      <c r="Q159" s="33"/>
      <c r="R159" s="33"/>
      <c r="S159" s="33"/>
      <c r="T159" s="33"/>
      <c r="U159" s="33"/>
      <c r="V159" s="25"/>
      <c r="W159" s="25"/>
      <c r="X159" s="25"/>
      <c r="Y159" s="3" t="s">
        <v>171</v>
      </c>
    </row>
    <row r="160" spans="2:31" outlineLevel="1" x14ac:dyDescent="0.3">
      <c r="B160" s="3"/>
      <c r="C160" s="146"/>
      <c r="D160" s="216"/>
      <c r="E160" s="4"/>
      <c r="Y160" s="3" t="s">
        <v>171</v>
      </c>
    </row>
    <row r="161" spans="2:37" outlineLevel="1" x14ac:dyDescent="0.3">
      <c r="B161" s="88" t="s">
        <v>193</v>
      </c>
      <c r="C161" s="104" t="s">
        <v>194</v>
      </c>
      <c r="D161" s="154" t="s">
        <v>195</v>
      </c>
      <c r="E161" s="148" t="s">
        <v>228</v>
      </c>
      <c r="F161" s="87" t="s">
        <v>197</v>
      </c>
      <c r="G161" s="104" t="s">
        <v>176</v>
      </c>
      <c r="H161" s="104" t="s">
        <v>177</v>
      </c>
      <c r="I161" s="104" t="s">
        <v>198</v>
      </c>
      <c r="J161" s="104" t="s">
        <v>199</v>
      </c>
      <c r="K161" s="104" t="s">
        <v>200</v>
      </c>
      <c r="L161" s="104" t="s">
        <v>201</v>
      </c>
      <c r="M161" s="104"/>
      <c r="N161" s="104"/>
      <c r="O161" s="104"/>
      <c r="P161" s="107" t="s">
        <v>3</v>
      </c>
      <c r="Q161" s="107" t="s">
        <v>4</v>
      </c>
      <c r="R161" s="107" t="s">
        <v>5</v>
      </c>
      <c r="S161" s="107" t="s">
        <v>6</v>
      </c>
      <c r="T161" s="107" t="s">
        <v>7</v>
      </c>
      <c r="U161" s="107" t="s">
        <v>204</v>
      </c>
      <c r="V161" s="87" t="s">
        <v>184</v>
      </c>
      <c r="W161" s="104" t="s">
        <v>185</v>
      </c>
      <c r="X161" s="104" t="s">
        <v>186</v>
      </c>
      <c r="Y161" s="3" t="s">
        <v>171</v>
      </c>
    </row>
    <row r="162" spans="2:37" outlineLevel="1" x14ac:dyDescent="0.3">
      <c r="C162" s="146"/>
      <c r="D162" s="216"/>
      <c r="E162" s="8" t="s">
        <v>349</v>
      </c>
      <c r="F162" s="122" t="s">
        <v>188</v>
      </c>
      <c r="G162" s="122" t="s">
        <v>188</v>
      </c>
      <c r="H162" s="1" t="s">
        <v>240</v>
      </c>
      <c r="I162" s="25"/>
      <c r="J162" s="25"/>
      <c r="K162" s="25"/>
      <c r="L162" s="25"/>
      <c r="P162" s="33"/>
      <c r="Q162" s="33"/>
      <c r="R162" s="33"/>
      <c r="S162" s="33"/>
      <c r="T162" s="33"/>
      <c r="U162" s="33"/>
      <c r="V162" s="25"/>
      <c r="W162" s="25"/>
      <c r="X162" s="25"/>
      <c r="Y162" s="3" t="s">
        <v>171</v>
      </c>
    </row>
    <row r="163" spans="2:37" outlineLevel="1" x14ac:dyDescent="0.3">
      <c r="C163" s="146"/>
      <c r="D163" s="216"/>
      <c r="E163" s="9" t="s">
        <v>227</v>
      </c>
      <c r="F163" s="25"/>
      <c r="G163" s="25"/>
      <c r="H163" s="1" t="s">
        <v>240</v>
      </c>
      <c r="I163" s="25"/>
      <c r="J163" s="25"/>
      <c r="K163" s="25"/>
      <c r="L163" s="25"/>
      <c r="P163" s="33"/>
      <c r="Q163" s="33"/>
      <c r="R163" s="33"/>
      <c r="S163" s="33"/>
      <c r="T163" s="33"/>
      <c r="U163" s="33"/>
      <c r="V163" s="25"/>
      <c r="W163" s="25"/>
      <c r="X163" s="25"/>
      <c r="Y163" s="3" t="s">
        <v>171</v>
      </c>
    </row>
    <row r="164" spans="2:37" outlineLevel="1" x14ac:dyDescent="0.3">
      <c r="C164" s="146"/>
      <c r="D164" s="216"/>
      <c r="E164" s="4"/>
      <c r="Y164" s="3" t="s">
        <v>171</v>
      </c>
    </row>
    <row r="165" spans="2:37" outlineLevel="1" x14ac:dyDescent="0.3">
      <c r="C165" s="146"/>
      <c r="D165" s="216"/>
      <c r="E165" s="8" t="s">
        <v>242</v>
      </c>
      <c r="F165" s="122" t="s">
        <v>188</v>
      </c>
      <c r="G165" s="122" t="s">
        <v>188</v>
      </c>
      <c r="H165" s="1" t="s">
        <v>243</v>
      </c>
      <c r="I165" s="25"/>
      <c r="J165" s="25"/>
      <c r="K165" s="25"/>
      <c r="L165" s="25"/>
      <c r="P165" s="33"/>
      <c r="Q165" s="33"/>
      <c r="R165" s="33"/>
      <c r="S165" s="33"/>
      <c r="T165" s="33"/>
      <c r="U165" s="33"/>
      <c r="V165" s="25"/>
      <c r="W165" s="25"/>
      <c r="X165" s="25"/>
      <c r="Y165" s="3" t="s">
        <v>171</v>
      </c>
    </row>
    <row r="166" spans="2:37" outlineLevel="1" x14ac:dyDescent="0.3">
      <c r="C166" s="146"/>
      <c r="D166" s="216"/>
      <c r="E166" s="9" t="s">
        <v>227</v>
      </c>
      <c r="F166" s="25"/>
      <c r="G166" s="25"/>
      <c r="H166" s="1" t="s">
        <v>243</v>
      </c>
      <c r="I166" s="25"/>
      <c r="J166" s="25"/>
      <c r="K166" s="25"/>
      <c r="L166" s="25"/>
      <c r="P166" s="33"/>
      <c r="Q166" s="33"/>
      <c r="R166" s="33"/>
      <c r="S166" s="33"/>
      <c r="T166" s="33"/>
      <c r="U166" s="33"/>
      <c r="V166" s="25"/>
      <c r="W166" s="25"/>
      <c r="X166" s="25"/>
      <c r="Y166" s="3" t="s">
        <v>171</v>
      </c>
    </row>
    <row r="167" spans="2:37" outlineLevel="1" x14ac:dyDescent="0.3">
      <c r="C167" s="146"/>
      <c r="D167" s="216"/>
      <c r="E167" s="4"/>
      <c r="Y167" s="3" t="s">
        <v>171</v>
      </c>
    </row>
    <row r="168" spans="2:37" outlineLevel="1" x14ac:dyDescent="0.3">
      <c r="B168" s="88" t="s">
        <v>193</v>
      </c>
      <c r="C168" s="104" t="s">
        <v>194</v>
      </c>
      <c r="D168" s="154" t="s">
        <v>195</v>
      </c>
      <c r="E168" s="150" t="s">
        <v>244</v>
      </c>
      <c r="F168" s="87" t="s">
        <v>197</v>
      </c>
      <c r="G168" s="104" t="s">
        <v>176</v>
      </c>
      <c r="H168" s="104" t="s">
        <v>177</v>
      </c>
      <c r="I168" s="104" t="s">
        <v>198</v>
      </c>
      <c r="J168" s="104" t="s">
        <v>199</v>
      </c>
      <c r="K168" s="104" t="s">
        <v>200</v>
      </c>
      <c r="L168" s="104" t="s">
        <v>201</v>
      </c>
      <c r="M168" s="104"/>
      <c r="N168" s="104"/>
      <c r="O168" s="104"/>
      <c r="P168" s="107" t="s">
        <v>3</v>
      </c>
      <c r="Q168" s="107" t="s">
        <v>4</v>
      </c>
      <c r="R168" s="107" t="s">
        <v>5</v>
      </c>
      <c r="S168" s="107" t="s">
        <v>6</v>
      </c>
      <c r="T168" s="107" t="s">
        <v>7</v>
      </c>
      <c r="U168" s="107" t="s">
        <v>204</v>
      </c>
      <c r="V168" s="87" t="s">
        <v>184</v>
      </c>
      <c r="W168" s="104" t="s">
        <v>185</v>
      </c>
      <c r="X168" s="104" t="s">
        <v>186</v>
      </c>
      <c r="Y168" s="3" t="s">
        <v>171</v>
      </c>
    </row>
    <row r="169" spans="2:37" outlineLevel="1" x14ac:dyDescent="0.3">
      <c r="C169" s="146"/>
      <c r="D169" s="216"/>
      <c r="E169" s="8" t="s">
        <v>245</v>
      </c>
      <c r="F169" s="122" t="s">
        <v>188</v>
      </c>
      <c r="G169" s="122" t="s">
        <v>188</v>
      </c>
      <c r="H169" s="17" t="s">
        <v>215</v>
      </c>
      <c r="I169" s="25"/>
      <c r="J169" s="25"/>
      <c r="K169" s="25"/>
      <c r="L169" s="25"/>
      <c r="P169" s="33"/>
      <c r="Q169" s="33"/>
      <c r="R169" s="33"/>
      <c r="S169" s="33"/>
      <c r="T169" s="33"/>
      <c r="U169" s="33"/>
      <c r="V169" s="25"/>
      <c r="W169" s="25"/>
      <c r="X169" s="25"/>
      <c r="Y169" s="3" t="s">
        <v>171</v>
      </c>
    </row>
    <row r="170" spans="2:37" outlineLevel="1" x14ac:dyDescent="0.3">
      <c r="C170" s="146"/>
      <c r="D170" s="216"/>
      <c r="E170" s="9" t="s">
        <v>227</v>
      </c>
      <c r="F170" s="25"/>
      <c r="G170" s="25"/>
      <c r="H170" s="17" t="s">
        <v>215</v>
      </c>
      <c r="I170" s="25"/>
      <c r="J170" s="25"/>
      <c r="K170" s="25"/>
      <c r="L170" s="25"/>
      <c r="P170" s="33"/>
      <c r="Q170" s="33"/>
      <c r="R170" s="33"/>
      <c r="S170" s="33"/>
      <c r="T170" s="33"/>
      <c r="U170" s="33"/>
      <c r="V170" s="25"/>
      <c r="W170" s="25"/>
      <c r="X170" s="25"/>
      <c r="Y170" s="3" t="s">
        <v>171</v>
      </c>
    </row>
    <row r="171" spans="2:37" outlineLevel="1" x14ac:dyDescent="0.3">
      <c r="C171" s="146"/>
      <c r="D171" s="216"/>
      <c r="E171" s="4"/>
      <c r="H171" s="17"/>
      <c r="Y171" s="3" t="s">
        <v>171</v>
      </c>
    </row>
    <row r="172" spans="2:37" outlineLevel="1" x14ac:dyDescent="0.3">
      <c r="C172" s="146"/>
      <c r="D172" s="216"/>
      <c r="E172" s="11" t="s">
        <v>246</v>
      </c>
      <c r="F172" s="122" t="s">
        <v>188</v>
      </c>
      <c r="G172" s="122" t="s">
        <v>188</v>
      </c>
      <c r="H172" s="26"/>
      <c r="I172" s="25"/>
      <c r="J172" s="25"/>
      <c r="K172" s="25"/>
      <c r="L172" s="25"/>
      <c r="P172" s="33"/>
      <c r="Q172" s="33"/>
      <c r="R172" s="33"/>
      <c r="S172" s="33"/>
      <c r="T172" s="33"/>
      <c r="U172" s="33"/>
      <c r="V172" s="25"/>
      <c r="W172" s="25"/>
      <c r="X172" s="25"/>
      <c r="Y172" s="3" t="s">
        <v>171</v>
      </c>
    </row>
    <row r="173" spans="2:37" outlineLevel="1" x14ac:dyDescent="0.3">
      <c r="C173" s="146"/>
      <c r="D173" s="216"/>
      <c r="E173" s="9" t="s">
        <v>227</v>
      </c>
      <c r="F173" s="25"/>
      <c r="G173" s="25"/>
      <c r="H173" s="26"/>
      <c r="I173" s="25"/>
      <c r="J173" s="25"/>
      <c r="K173" s="25"/>
      <c r="L173" s="25"/>
      <c r="P173" s="33"/>
      <c r="Q173" s="33"/>
      <c r="R173" s="33"/>
      <c r="S173" s="33"/>
      <c r="T173" s="33"/>
      <c r="U173" s="33"/>
      <c r="V173" s="25"/>
      <c r="W173" s="25"/>
      <c r="X173" s="25"/>
      <c r="Y173" s="3" t="s">
        <v>171</v>
      </c>
    </row>
    <row r="174" spans="2:37" ht="14.4" customHeight="1" x14ac:dyDescent="0.3">
      <c r="AK174" s="20"/>
    </row>
    <row r="177" spans="2:31" ht="21" x14ac:dyDescent="0.3">
      <c r="B177" s="338" t="s">
        <v>359</v>
      </c>
      <c r="C177" s="338"/>
      <c r="D177" s="338"/>
      <c r="E177" s="247"/>
      <c r="Z177" s="338" t="s">
        <v>360</v>
      </c>
      <c r="AA177" s="338"/>
      <c r="AB177" s="23" t="s">
        <v>169</v>
      </c>
      <c r="AE177" s="20" t="str">
        <f>E180</f>
        <v>PRODUCTION OF 1 ELECTROLYTE</v>
      </c>
    </row>
    <row r="178" spans="2:31" x14ac:dyDescent="0.3">
      <c r="B178" s="18" t="s">
        <v>276</v>
      </c>
      <c r="C178" s="157"/>
      <c r="D178" s="18"/>
      <c r="E178" s="19"/>
      <c r="F178" s="19"/>
      <c r="G178" s="19"/>
      <c r="H178" s="19"/>
      <c r="I178" s="19"/>
      <c r="J178" s="19"/>
      <c r="K178" s="19"/>
      <c r="L178" s="19"/>
      <c r="M178" s="19"/>
      <c r="N178" s="19"/>
      <c r="O178" s="19"/>
      <c r="P178" s="19"/>
      <c r="Q178" s="19"/>
      <c r="R178" s="19"/>
      <c r="S178" s="19"/>
      <c r="T178" s="19"/>
      <c r="U178" s="19"/>
      <c r="V178" s="19"/>
      <c r="W178" s="19"/>
      <c r="X178" s="19"/>
      <c r="Y178" s="3" t="s">
        <v>171</v>
      </c>
    </row>
    <row r="179" spans="2:31" x14ac:dyDescent="0.3">
      <c r="B179" s="18" t="s">
        <v>172</v>
      </c>
      <c r="C179" s="157"/>
      <c r="D179" s="18"/>
      <c r="E179" s="19"/>
      <c r="F179" s="19"/>
      <c r="G179" s="19"/>
      <c r="H179" s="19"/>
      <c r="I179" s="19"/>
      <c r="J179" s="19"/>
      <c r="K179" s="19"/>
      <c r="L179" s="19"/>
      <c r="M179" s="19"/>
      <c r="N179" s="19"/>
      <c r="O179" s="19"/>
      <c r="P179" s="19"/>
      <c r="Q179" s="19"/>
      <c r="R179" s="19"/>
      <c r="S179" s="19"/>
      <c r="T179" s="19"/>
      <c r="U179" s="19"/>
      <c r="V179" s="19"/>
      <c r="W179" s="19"/>
      <c r="X179" s="19"/>
      <c r="Y179" s="3" t="s">
        <v>171</v>
      </c>
    </row>
    <row r="180" spans="2:31" ht="18" x14ac:dyDescent="0.3">
      <c r="B180" s="336" t="s">
        <v>361</v>
      </c>
      <c r="C180" s="336"/>
      <c r="D180" s="337"/>
      <c r="E180" s="176" t="s">
        <v>362</v>
      </c>
      <c r="F180" s="165" t="s">
        <v>175</v>
      </c>
      <c r="G180" s="166" t="s">
        <v>176</v>
      </c>
      <c r="H180" s="166" t="s">
        <v>177</v>
      </c>
      <c r="I180" s="166" t="s">
        <v>178</v>
      </c>
      <c r="J180" s="166" t="s">
        <v>179</v>
      </c>
      <c r="K180" s="166" t="s">
        <v>337</v>
      </c>
      <c r="L180" s="177"/>
      <c r="M180" s="166" t="s">
        <v>180</v>
      </c>
      <c r="N180" s="166" t="s">
        <v>181</v>
      </c>
      <c r="O180" s="168"/>
      <c r="P180" s="343" t="s">
        <v>182</v>
      </c>
      <c r="Q180" s="330"/>
      <c r="R180" s="330"/>
      <c r="S180" s="330"/>
      <c r="T180" s="344"/>
      <c r="U180" s="334" t="s">
        <v>183</v>
      </c>
      <c r="V180" s="87" t="s">
        <v>184</v>
      </c>
      <c r="W180" s="166" t="s">
        <v>185</v>
      </c>
      <c r="X180" s="166" t="s">
        <v>186</v>
      </c>
      <c r="Y180" s="3" t="s">
        <v>171</v>
      </c>
    </row>
    <row r="181" spans="2:31" ht="15" thickBot="1" x14ac:dyDescent="0.35">
      <c r="B181" s="175" t="s">
        <v>187</v>
      </c>
      <c r="C181" s="181" t="s">
        <v>338</v>
      </c>
      <c r="D181" s="164" t="s">
        <v>189</v>
      </c>
      <c r="E181" s="214"/>
      <c r="F181" s="130">
        <f>SUM(F183:F185)</f>
        <v>1</v>
      </c>
      <c r="G181" s="105">
        <v>1</v>
      </c>
      <c r="H181" s="136" t="s">
        <v>190</v>
      </c>
      <c r="I181" s="126">
        <f>G83</f>
        <v>4.9200000000000001E-2</v>
      </c>
      <c r="J181" s="127">
        <f>SUM(G183:G185)</f>
        <v>4.9200000000000001E-2</v>
      </c>
      <c r="K181" s="126">
        <f>F83</f>
        <v>9.2830188679245279E-2</v>
      </c>
      <c r="L181" s="29"/>
      <c r="M181" s="15"/>
      <c r="N181" s="27" t="s">
        <v>354</v>
      </c>
      <c r="O181" s="29"/>
      <c r="P181" s="345"/>
      <c r="Q181" s="346"/>
      <c r="R181" s="346"/>
      <c r="S181" s="346"/>
      <c r="T181" s="347"/>
      <c r="U181" s="335"/>
      <c r="V181" s="91"/>
      <c r="W181" s="15"/>
      <c r="X181" s="15"/>
      <c r="Y181" s="3" t="s">
        <v>171</v>
      </c>
    </row>
    <row r="182" spans="2:31" ht="15" outlineLevel="1" thickTop="1" x14ac:dyDescent="0.3">
      <c r="B182" s="7" t="s">
        <v>193</v>
      </c>
      <c r="C182" s="153" t="s">
        <v>194</v>
      </c>
      <c r="D182" s="179" t="s">
        <v>195</v>
      </c>
      <c r="E182" s="149" t="s">
        <v>196</v>
      </c>
      <c r="F182" s="7" t="s">
        <v>197</v>
      </c>
      <c r="G182" s="7" t="s">
        <v>176</v>
      </c>
      <c r="H182" s="7" t="s">
        <v>177</v>
      </c>
      <c r="I182" s="104" t="s">
        <v>198</v>
      </c>
      <c r="J182" s="7" t="s">
        <v>199</v>
      </c>
      <c r="K182" s="104" t="s">
        <v>200</v>
      </c>
      <c r="L182" s="7" t="s">
        <v>201</v>
      </c>
      <c r="M182" s="104" t="s">
        <v>180</v>
      </c>
      <c r="N182" s="7" t="s">
        <v>202</v>
      </c>
      <c r="O182" s="7" t="s">
        <v>203</v>
      </c>
      <c r="P182" s="42" t="s">
        <v>3</v>
      </c>
      <c r="Q182" s="42" t="s">
        <v>4</v>
      </c>
      <c r="R182" s="42" t="s">
        <v>5</v>
      </c>
      <c r="S182" s="42" t="s">
        <v>6</v>
      </c>
      <c r="T182" s="42" t="s">
        <v>7</v>
      </c>
      <c r="U182" s="42" t="s">
        <v>204</v>
      </c>
      <c r="V182" s="87" t="s">
        <v>184</v>
      </c>
      <c r="W182" s="7" t="s">
        <v>185</v>
      </c>
      <c r="X182" s="104" t="s">
        <v>186</v>
      </c>
      <c r="Y182" s="3" t="s">
        <v>171</v>
      </c>
    </row>
    <row r="183" spans="2:31" outlineLevel="1" x14ac:dyDescent="0.3">
      <c r="B183" s="180" t="s">
        <v>363</v>
      </c>
      <c r="C183" s="146"/>
      <c r="D183" s="213" t="s">
        <v>364</v>
      </c>
      <c r="E183" s="4" t="s">
        <v>365</v>
      </c>
      <c r="F183" s="24">
        <v>1</v>
      </c>
      <c r="G183" s="118">
        <f>F183*I181</f>
        <v>4.9200000000000001E-2</v>
      </c>
      <c r="H183" s="17" t="s">
        <v>215</v>
      </c>
      <c r="I183" s="24"/>
      <c r="J183" s="24" t="s">
        <v>171</v>
      </c>
      <c r="K183" s="24" t="s">
        <v>171</v>
      </c>
      <c r="L183" s="24" t="s">
        <v>171</v>
      </c>
      <c r="M183" s="24" t="s">
        <v>171</v>
      </c>
      <c r="N183" s="94" t="s">
        <v>366</v>
      </c>
      <c r="O183" s="94" t="s">
        <v>367</v>
      </c>
      <c r="P183" s="33" t="s">
        <v>13</v>
      </c>
      <c r="Q183" s="33" t="s">
        <v>14</v>
      </c>
      <c r="R183" s="33" t="s">
        <v>15</v>
      </c>
      <c r="S183" s="33" t="s">
        <v>11</v>
      </c>
      <c r="T183" s="33" t="s">
        <v>12</v>
      </c>
      <c r="U183" s="33"/>
      <c r="V183" s="24" t="s">
        <v>297</v>
      </c>
      <c r="W183" s="24" t="s">
        <v>368</v>
      </c>
      <c r="X183" s="24"/>
      <c r="Y183" s="3" t="s">
        <v>171</v>
      </c>
    </row>
    <row r="184" spans="2:31" outlineLevel="1" x14ac:dyDescent="0.3">
      <c r="C184" s="146"/>
      <c r="D184" s="217"/>
      <c r="E184" s="9" t="s">
        <v>328</v>
      </c>
      <c r="F184" s="25"/>
      <c r="G184" s="25"/>
      <c r="H184" s="17" t="s">
        <v>215</v>
      </c>
      <c r="I184" s="25"/>
      <c r="J184" s="25"/>
      <c r="K184" s="25"/>
      <c r="L184" s="25"/>
      <c r="M184" s="25"/>
      <c r="N184" s="25"/>
      <c r="O184" s="25"/>
      <c r="P184" s="33"/>
      <c r="Q184" s="33"/>
      <c r="R184" s="33"/>
      <c r="S184" s="33"/>
      <c r="T184" s="33"/>
      <c r="U184" s="33"/>
      <c r="V184" s="25"/>
      <c r="W184" s="25"/>
      <c r="X184" s="25"/>
      <c r="Y184" s="3" t="s">
        <v>171</v>
      </c>
    </row>
    <row r="185" spans="2:31" outlineLevel="1" x14ac:dyDescent="0.3">
      <c r="C185" s="146"/>
      <c r="D185" s="216"/>
      <c r="E185" s="9" t="s">
        <v>227</v>
      </c>
      <c r="F185" s="25"/>
      <c r="G185" s="25"/>
      <c r="H185" s="17" t="s">
        <v>215</v>
      </c>
      <c r="I185" s="25"/>
      <c r="J185" s="25"/>
      <c r="K185" s="25"/>
      <c r="L185" s="25"/>
      <c r="M185" s="25"/>
      <c r="N185" s="25"/>
      <c r="O185" s="25"/>
      <c r="P185" s="33"/>
      <c r="Q185" s="33"/>
      <c r="R185" s="33"/>
      <c r="S185" s="33"/>
      <c r="T185" s="33"/>
      <c r="U185" s="33"/>
      <c r="V185" s="25"/>
      <c r="W185" s="25"/>
      <c r="X185" s="25"/>
      <c r="Y185" s="3" t="s">
        <v>171</v>
      </c>
    </row>
    <row r="186" spans="2:31" outlineLevel="1" x14ac:dyDescent="0.3">
      <c r="C186" s="146"/>
      <c r="D186" s="216"/>
      <c r="E186" s="4"/>
      <c r="H186" s="17"/>
      <c r="Y186" s="3" t="s">
        <v>171</v>
      </c>
    </row>
    <row r="187" spans="2:31" outlineLevel="1" x14ac:dyDescent="0.3">
      <c r="B187" s="88" t="s">
        <v>193</v>
      </c>
      <c r="C187" s="104" t="s">
        <v>194</v>
      </c>
      <c r="D187" s="154" t="s">
        <v>195</v>
      </c>
      <c r="E187" s="140" t="s">
        <v>225</v>
      </c>
      <c r="F187" s="87" t="s">
        <v>197</v>
      </c>
      <c r="G187" s="104" t="s">
        <v>176</v>
      </c>
      <c r="H187" s="104" t="s">
        <v>177</v>
      </c>
      <c r="I187" s="104" t="s">
        <v>198</v>
      </c>
      <c r="J187" s="104" t="s">
        <v>199</v>
      </c>
      <c r="K187" s="104" t="s">
        <v>200</v>
      </c>
      <c r="L187" s="104" t="s">
        <v>201</v>
      </c>
      <c r="M187" s="104" t="s">
        <v>180</v>
      </c>
      <c r="N187" s="104"/>
      <c r="O187" s="104"/>
      <c r="P187" s="107" t="s">
        <v>3</v>
      </c>
      <c r="Q187" s="107" t="s">
        <v>4</v>
      </c>
      <c r="R187" s="107" t="s">
        <v>5</v>
      </c>
      <c r="S187" s="107" t="s">
        <v>6</v>
      </c>
      <c r="T187" s="107" t="s">
        <v>7</v>
      </c>
      <c r="U187" s="107" t="s">
        <v>204</v>
      </c>
      <c r="V187" s="87" t="s">
        <v>184</v>
      </c>
      <c r="W187" s="104" t="s">
        <v>185</v>
      </c>
      <c r="X187" s="104" t="s">
        <v>186</v>
      </c>
      <c r="Y187" s="3" t="s">
        <v>171</v>
      </c>
    </row>
    <row r="188" spans="2:31" outlineLevel="1" x14ac:dyDescent="0.3">
      <c r="B188" s="3"/>
      <c r="C188" s="146"/>
      <c r="D188" s="216"/>
      <c r="E188" s="9" t="s">
        <v>226</v>
      </c>
      <c r="F188" s="122" t="s">
        <v>188</v>
      </c>
      <c r="G188" s="122" t="s">
        <v>188</v>
      </c>
      <c r="H188" s="122"/>
      <c r="I188" s="122"/>
      <c r="J188" s="122"/>
      <c r="K188" s="122"/>
      <c r="L188" s="122"/>
      <c r="M188" s="122"/>
      <c r="P188" s="33"/>
      <c r="Q188" s="33"/>
      <c r="R188" s="33"/>
      <c r="S188" s="33"/>
      <c r="T188" s="33"/>
      <c r="U188" s="33"/>
      <c r="V188" s="25"/>
      <c r="W188" s="25"/>
      <c r="X188" s="25"/>
      <c r="Y188" s="3" t="s">
        <v>171</v>
      </c>
    </row>
    <row r="189" spans="2:31" outlineLevel="1" x14ac:dyDescent="0.3">
      <c r="B189" s="3"/>
      <c r="C189" s="146"/>
      <c r="D189" s="216"/>
      <c r="E189" s="9" t="s">
        <v>227</v>
      </c>
      <c r="F189" s="24"/>
      <c r="G189" s="24"/>
      <c r="H189" s="26"/>
      <c r="I189" s="25"/>
      <c r="J189" s="25"/>
      <c r="K189" s="25"/>
      <c r="L189" s="25"/>
      <c r="M189" s="25"/>
      <c r="P189" s="33"/>
      <c r="Q189" s="33"/>
      <c r="R189" s="33"/>
      <c r="S189" s="33"/>
      <c r="T189" s="33"/>
      <c r="U189" s="33"/>
      <c r="V189" s="25"/>
      <c r="W189" s="25"/>
      <c r="X189" s="25"/>
      <c r="Y189" s="3" t="s">
        <v>171</v>
      </c>
    </row>
    <row r="190" spans="2:31" outlineLevel="1" x14ac:dyDescent="0.3">
      <c r="B190" s="3"/>
      <c r="C190" s="146"/>
      <c r="D190" s="216"/>
      <c r="E190" s="4"/>
      <c r="Y190" s="3" t="s">
        <v>171</v>
      </c>
    </row>
    <row r="191" spans="2:31" outlineLevel="1" x14ac:dyDescent="0.3">
      <c r="B191" s="88" t="s">
        <v>193</v>
      </c>
      <c r="C191" s="104" t="s">
        <v>194</v>
      </c>
      <c r="D191" s="154" t="s">
        <v>195</v>
      </c>
      <c r="E191" s="148" t="s">
        <v>228</v>
      </c>
      <c r="F191" s="87" t="s">
        <v>197</v>
      </c>
      <c r="G191" s="104" t="s">
        <v>176</v>
      </c>
      <c r="H191" s="104" t="s">
        <v>177</v>
      </c>
      <c r="I191" s="104" t="s">
        <v>198</v>
      </c>
      <c r="J191" s="104" t="s">
        <v>199</v>
      </c>
      <c r="K191" s="104" t="s">
        <v>200</v>
      </c>
      <c r="L191" s="104" t="s">
        <v>201</v>
      </c>
      <c r="M191" s="104"/>
      <c r="N191" s="104"/>
      <c r="O191" s="104"/>
      <c r="P191" s="107" t="s">
        <v>3</v>
      </c>
      <c r="Q191" s="107" t="s">
        <v>4</v>
      </c>
      <c r="R191" s="107" t="s">
        <v>5</v>
      </c>
      <c r="S191" s="107" t="s">
        <v>6</v>
      </c>
      <c r="T191" s="107" t="s">
        <v>7</v>
      </c>
      <c r="U191" s="107" t="s">
        <v>204</v>
      </c>
      <c r="V191" s="87" t="s">
        <v>184</v>
      </c>
      <c r="W191" s="104" t="s">
        <v>185</v>
      </c>
      <c r="X191" s="104" t="s">
        <v>186</v>
      </c>
      <c r="Y191" s="3" t="s">
        <v>171</v>
      </c>
    </row>
    <row r="192" spans="2:31" outlineLevel="1" x14ac:dyDescent="0.3">
      <c r="C192" s="146"/>
      <c r="D192" s="216"/>
      <c r="E192" s="8" t="s">
        <v>349</v>
      </c>
      <c r="F192" s="122" t="s">
        <v>188</v>
      </c>
      <c r="G192" s="122" t="s">
        <v>188</v>
      </c>
      <c r="H192" s="1" t="s">
        <v>240</v>
      </c>
      <c r="I192" s="25"/>
      <c r="J192" s="25"/>
      <c r="K192" s="25"/>
      <c r="L192" s="25"/>
      <c r="P192" s="33"/>
      <c r="Q192" s="33"/>
      <c r="R192" s="33"/>
      <c r="S192" s="33"/>
      <c r="T192" s="33"/>
      <c r="U192" s="33"/>
      <c r="V192" s="25"/>
      <c r="W192" s="25"/>
      <c r="X192" s="25"/>
      <c r="Y192" s="3" t="s">
        <v>171</v>
      </c>
    </row>
    <row r="193" spans="2:37" outlineLevel="1" x14ac:dyDescent="0.3">
      <c r="C193" s="146"/>
      <c r="D193" s="216"/>
      <c r="E193" s="9" t="s">
        <v>227</v>
      </c>
      <c r="F193" s="25"/>
      <c r="G193" s="25"/>
      <c r="H193" s="1" t="s">
        <v>240</v>
      </c>
      <c r="I193" s="25"/>
      <c r="J193" s="25"/>
      <c r="K193" s="25"/>
      <c r="L193" s="25"/>
      <c r="P193" s="33"/>
      <c r="Q193" s="33"/>
      <c r="R193" s="33"/>
      <c r="S193" s="33"/>
      <c r="T193" s="33"/>
      <c r="U193" s="33"/>
      <c r="V193" s="25"/>
      <c r="W193" s="25"/>
      <c r="X193" s="25"/>
      <c r="Y193" s="3" t="s">
        <v>171</v>
      </c>
    </row>
    <row r="194" spans="2:37" outlineLevel="1" x14ac:dyDescent="0.3">
      <c r="C194" s="146"/>
      <c r="D194" s="216"/>
      <c r="E194" s="4"/>
      <c r="Y194" s="3" t="s">
        <v>171</v>
      </c>
    </row>
    <row r="195" spans="2:37" outlineLevel="1" x14ac:dyDescent="0.3">
      <c r="C195" s="146"/>
      <c r="D195" s="216"/>
      <c r="E195" s="8" t="s">
        <v>242</v>
      </c>
      <c r="F195" s="122" t="s">
        <v>188</v>
      </c>
      <c r="G195" s="122" t="s">
        <v>188</v>
      </c>
      <c r="H195" s="1" t="s">
        <v>243</v>
      </c>
      <c r="I195" s="25"/>
      <c r="J195" s="25"/>
      <c r="K195" s="25"/>
      <c r="L195" s="25"/>
      <c r="P195" s="33"/>
      <c r="Q195" s="33"/>
      <c r="R195" s="33"/>
      <c r="S195" s="33"/>
      <c r="T195" s="33"/>
      <c r="U195" s="33"/>
      <c r="V195" s="25"/>
      <c r="W195" s="25"/>
      <c r="X195" s="25"/>
      <c r="Y195" s="3" t="s">
        <v>171</v>
      </c>
    </row>
    <row r="196" spans="2:37" outlineLevel="1" x14ac:dyDescent="0.3">
      <c r="C196" s="146"/>
      <c r="D196" s="216"/>
      <c r="E196" s="9" t="s">
        <v>227</v>
      </c>
      <c r="F196" s="25"/>
      <c r="G196" s="25"/>
      <c r="H196" s="1" t="s">
        <v>243</v>
      </c>
      <c r="I196" s="25"/>
      <c r="J196" s="25"/>
      <c r="K196" s="25"/>
      <c r="L196" s="25"/>
      <c r="P196" s="33"/>
      <c r="Q196" s="33"/>
      <c r="R196" s="33"/>
      <c r="S196" s="33"/>
      <c r="T196" s="33"/>
      <c r="U196" s="33"/>
      <c r="V196" s="25"/>
      <c r="W196" s="25"/>
      <c r="X196" s="25"/>
      <c r="Y196" s="3" t="s">
        <v>171</v>
      </c>
    </row>
    <row r="197" spans="2:37" outlineLevel="1" x14ac:dyDescent="0.3">
      <c r="C197" s="146"/>
      <c r="D197" s="216"/>
      <c r="E197" s="4"/>
      <c r="Y197" s="3" t="s">
        <v>171</v>
      </c>
    </row>
    <row r="198" spans="2:37" outlineLevel="1" x14ac:dyDescent="0.3">
      <c r="B198" s="88" t="s">
        <v>193</v>
      </c>
      <c r="C198" s="104" t="s">
        <v>194</v>
      </c>
      <c r="D198" s="154" t="s">
        <v>195</v>
      </c>
      <c r="E198" s="150" t="s">
        <v>244</v>
      </c>
      <c r="F198" s="87" t="s">
        <v>197</v>
      </c>
      <c r="G198" s="104" t="s">
        <v>176</v>
      </c>
      <c r="H198" s="104" t="s">
        <v>177</v>
      </c>
      <c r="I198" s="104" t="s">
        <v>198</v>
      </c>
      <c r="J198" s="104" t="s">
        <v>199</v>
      </c>
      <c r="K198" s="104" t="s">
        <v>200</v>
      </c>
      <c r="L198" s="104" t="s">
        <v>201</v>
      </c>
      <c r="M198" s="104"/>
      <c r="N198" s="104"/>
      <c r="O198" s="104"/>
      <c r="P198" s="107" t="s">
        <v>3</v>
      </c>
      <c r="Q198" s="107" t="s">
        <v>4</v>
      </c>
      <c r="R198" s="107" t="s">
        <v>5</v>
      </c>
      <c r="S198" s="107" t="s">
        <v>6</v>
      </c>
      <c r="T198" s="107" t="s">
        <v>7</v>
      </c>
      <c r="U198" s="107" t="s">
        <v>204</v>
      </c>
      <c r="V198" s="87" t="s">
        <v>184</v>
      </c>
      <c r="W198" s="104" t="s">
        <v>185</v>
      </c>
      <c r="X198" s="104" t="s">
        <v>186</v>
      </c>
      <c r="Y198" s="3" t="s">
        <v>171</v>
      </c>
    </row>
    <row r="199" spans="2:37" outlineLevel="1" x14ac:dyDescent="0.3">
      <c r="C199" s="146"/>
      <c r="D199" s="216"/>
      <c r="E199" s="8" t="s">
        <v>245</v>
      </c>
      <c r="F199" s="122" t="s">
        <v>188</v>
      </c>
      <c r="G199" s="122" t="s">
        <v>188</v>
      </c>
      <c r="H199" s="17" t="s">
        <v>215</v>
      </c>
      <c r="I199" s="25"/>
      <c r="J199" s="25"/>
      <c r="K199" s="25"/>
      <c r="L199" s="25"/>
      <c r="P199" s="33"/>
      <c r="Q199" s="33"/>
      <c r="R199" s="33"/>
      <c r="S199" s="33"/>
      <c r="T199" s="33"/>
      <c r="U199" s="33"/>
      <c r="V199" s="25"/>
      <c r="W199" s="25"/>
      <c r="X199" s="25"/>
      <c r="Y199" s="3" t="s">
        <v>171</v>
      </c>
    </row>
    <row r="200" spans="2:37" outlineLevel="1" x14ac:dyDescent="0.3">
      <c r="C200" s="146"/>
      <c r="D200" s="216"/>
      <c r="E200" s="9" t="s">
        <v>227</v>
      </c>
      <c r="F200" s="25"/>
      <c r="G200" s="25"/>
      <c r="H200" s="17" t="s">
        <v>215</v>
      </c>
      <c r="I200" s="25"/>
      <c r="J200" s="25"/>
      <c r="K200" s="25"/>
      <c r="L200" s="25"/>
      <c r="P200" s="33"/>
      <c r="Q200" s="33"/>
      <c r="R200" s="33"/>
      <c r="S200" s="33"/>
      <c r="T200" s="33"/>
      <c r="U200" s="33"/>
      <c r="V200" s="25"/>
      <c r="W200" s="25"/>
      <c r="X200" s="25"/>
      <c r="Y200" s="3" t="s">
        <v>171</v>
      </c>
    </row>
    <row r="201" spans="2:37" outlineLevel="1" x14ac:dyDescent="0.3">
      <c r="C201" s="146"/>
      <c r="D201" s="216"/>
      <c r="E201" s="4"/>
      <c r="H201" s="17"/>
      <c r="Y201" s="3" t="s">
        <v>171</v>
      </c>
    </row>
    <row r="202" spans="2:37" outlineLevel="1" x14ac:dyDescent="0.3">
      <c r="C202" s="146"/>
      <c r="D202" s="216"/>
      <c r="E202" s="11" t="s">
        <v>246</v>
      </c>
      <c r="F202" s="122" t="s">
        <v>188</v>
      </c>
      <c r="G202" s="122" t="s">
        <v>188</v>
      </c>
      <c r="H202" s="25"/>
      <c r="I202" s="25"/>
      <c r="J202" s="25"/>
      <c r="K202" s="25"/>
      <c r="L202" s="25"/>
      <c r="P202" s="33"/>
      <c r="Q202" s="33"/>
      <c r="R202" s="33"/>
      <c r="S202" s="33"/>
      <c r="T202" s="33"/>
      <c r="U202" s="33"/>
      <c r="V202" s="25"/>
      <c r="W202" s="25"/>
      <c r="X202" s="25"/>
      <c r="Y202" s="3" t="s">
        <v>171</v>
      </c>
    </row>
    <row r="203" spans="2:37" ht="13.35" customHeight="1" outlineLevel="1" x14ac:dyDescent="0.3">
      <c r="C203" s="146"/>
      <c r="D203" s="216"/>
      <c r="E203" s="9" t="s">
        <v>227</v>
      </c>
      <c r="F203" s="25"/>
      <c r="G203" s="25"/>
      <c r="H203" s="25"/>
      <c r="I203" s="25"/>
      <c r="J203" s="25"/>
      <c r="K203" s="25"/>
      <c r="L203" s="25"/>
      <c r="P203" s="33"/>
      <c r="Q203" s="33"/>
      <c r="R203" s="33"/>
      <c r="S203" s="33"/>
      <c r="T203" s="33"/>
      <c r="U203" s="33"/>
      <c r="V203" s="25"/>
      <c r="W203" s="25"/>
      <c r="X203" s="25"/>
      <c r="Y203" s="3" t="s">
        <v>171</v>
      </c>
      <c r="AK203" s="20"/>
    </row>
    <row r="207" spans="2:37" ht="21" x14ac:dyDescent="0.3">
      <c r="B207" s="338" t="s">
        <v>369</v>
      </c>
      <c r="C207" s="338"/>
      <c r="D207" s="338"/>
      <c r="E207" s="247"/>
      <c r="Z207" s="338" t="s">
        <v>370</v>
      </c>
      <c r="AA207" s="338"/>
      <c r="AB207" s="23" t="s">
        <v>169</v>
      </c>
      <c r="AE207" s="20" t="str">
        <f>E210</f>
        <v>PRODUCTION OF 1 SEPARATOR</v>
      </c>
    </row>
    <row r="208" spans="2:37" x14ac:dyDescent="0.3">
      <c r="B208" s="18" t="s">
        <v>276</v>
      </c>
      <c r="C208" s="157"/>
      <c r="D208" s="18"/>
      <c r="E208" s="19"/>
      <c r="F208" s="19"/>
      <c r="G208" s="19"/>
      <c r="H208" s="19"/>
      <c r="I208" s="19"/>
      <c r="J208" s="19"/>
      <c r="K208" s="19"/>
      <c r="L208" s="19"/>
      <c r="M208" s="19"/>
      <c r="N208" s="19"/>
      <c r="O208" s="19"/>
      <c r="P208" s="19"/>
      <c r="Q208" s="19"/>
      <c r="R208" s="19"/>
      <c r="S208" s="19"/>
      <c r="T208" s="19"/>
      <c r="U208" s="19"/>
      <c r="V208" s="19"/>
      <c r="W208" s="19"/>
      <c r="X208" s="19"/>
      <c r="Y208" s="3" t="s">
        <v>171</v>
      </c>
    </row>
    <row r="209" spans="2:25" x14ac:dyDescent="0.3">
      <c r="B209" s="18" t="s">
        <v>172</v>
      </c>
      <c r="C209" s="157"/>
      <c r="D209" s="18"/>
      <c r="E209" s="19"/>
      <c r="F209" s="19"/>
      <c r="G209" s="19"/>
      <c r="H209" s="19"/>
      <c r="I209" s="19"/>
      <c r="J209" s="19"/>
      <c r="K209" s="19"/>
      <c r="L209" s="19"/>
      <c r="M209" s="19"/>
      <c r="N209" s="19"/>
      <c r="O209" s="19"/>
      <c r="P209" s="19"/>
      <c r="Q209" s="19"/>
      <c r="R209" s="19"/>
      <c r="S209" s="19"/>
      <c r="T209" s="19"/>
      <c r="U209" s="19"/>
      <c r="V209" s="19"/>
      <c r="W209" s="19"/>
      <c r="X209" s="19"/>
      <c r="Y209" s="3" t="s">
        <v>171</v>
      </c>
    </row>
    <row r="210" spans="2:25" ht="18" x14ac:dyDescent="0.3">
      <c r="B210" s="336" t="s">
        <v>371</v>
      </c>
      <c r="C210" s="336"/>
      <c r="D210" s="337"/>
      <c r="E210" s="176" t="s">
        <v>372</v>
      </c>
      <c r="F210" s="165" t="s">
        <v>175</v>
      </c>
      <c r="G210" s="166" t="s">
        <v>176</v>
      </c>
      <c r="H210" s="166" t="s">
        <v>177</v>
      </c>
      <c r="I210" s="166" t="s">
        <v>178</v>
      </c>
      <c r="J210" s="166" t="s">
        <v>179</v>
      </c>
      <c r="K210" s="166" t="s">
        <v>337</v>
      </c>
      <c r="L210" s="177"/>
      <c r="M210" s="166" t="s">
        <v>180</v>
      </c>
      <c r="N210" s="166" t="s">
        <v>181</v>
      </c>
      <c r="O210" s="168"/>
      <c r="P210" s="343" t="s">
        <v>182</v>
      </c>
      <c r="Q210" s="330"/>
      <c r="R210" s="330"/>
      <c r="S210" s="330"/>
      <c r="T210" s="344"/>
      <c r="U210" s="334" t="s">
        <v>183</v>
      </c>
      <c r="V210" s="87" t="s">
        <v>184</v>
      </c>
      <c r="W210" s="166" t="s">
        <v>185</v>
      </c>
      <c r="X210" s="166" t="s">
        <v>186</v>
      </c>
      <c r="Y210" s="3" t="s">
        <v>171</v>
      </c>
    </row>
    <row r="211" spans="2:25" ht="15" thickBot="1" x14ac:dyDescent="0.35">
      <c r="B211" s="175" t="s">
        <v>187</v>
      </c>
      <c r="C211" s="181" t="s">
        <v>338</v>
      </c>
      <c r="D211" s="164" t="s">
        <v>189</v>
      </c>
      <c r="E211" s="213"/>
      <c r="F211" s="130">
        <f>SUM(F213:F216)</f>
        <v>0.99</v>
      </c>
      <c r="G211" s="105">
        <v>1</v>
      </c>
      <c r="H211" s="136" t="s">
        <v>215</v>
      </c>
      <c r="I211" s="189">
        <f>G84</f>
        <v>6.0885000000000008E-4</v>
      </c>
      <c r="J211" s="274">
        <f>SUM(G213:G216)</f>
        <v>6.0276150000000011E-4</v>
      </c>
      <c r="K211" s="189">
        <f>F84</f>
        <v>1.1487735849056604E-3</v>
      </c>
      <c r="L211" s="29"/>
      <c r="M211" s="15"/>
      <c r="N211" s="27" t="s">
        <v>354</v>
      </c>
      <c r="O211" s="266"/>
      <c r="P211" s="345"/>
      <c r="Q211" s="346"/>
      <c r="R211" s="346"/>
      <c r="S211" s="346"/>
      <c r="T211" s="347"/>
      <c r="U211" s="335"/>
      <c r="V211" s="91"/>
      <c r="W211" s="15"/>
      <c r="X211" s="15"/>
      <c r="Y211" s="3" t="s">
        <v>171</v>
      </c>
    </row>
    <row r="212" spans="2:25" ht="15" outlineLevel="1" thickTop="1" x14ac:dyDescent="0.3">
      <c r="B212" s="7" t="s">
        <v>193</v>
      </c>
      <c r="C212" s="153" t="s">
        <v>194</v>
      </c>
      <c r="D212" s="179" t="s">
        <v>195</v>
      </c>
      <c r="E212" s="149" t="s">
        <v>196</v>
      </c>
      <c r="F212" s="7" t="s">
        <v>197</v>
      </c>
      <c r="G212" s="7" t="s">
        <v>176</v>
      </c>
      <c r="H212" s="7" t="s">
        <v>177</v>
      </c>
      <c r="I212" s="104" t="s">
        <v>198</v>
      </c>
      <c r="J212" s="7" t="s">
        <v>199</v>
      </c>
      <c r="K212" s="104" t="s">
        <v>200</v>
      </c>
      <c r="L212" s="7" t="s">
        <v>201</v>
      </c>
      <c r="M212" s="104" t="s">
        <v>180</v>
      </c>
      <c r="N212" s="264" t="s">
        <v>202</v>
      </c>
      <c r="O212" s="264" t="s">
        <v>203</v>
      </c>
      <c r="P212" s="42" t="s">
        <v>3</v>
      </c>
      <c r="Q212" s="42" t="s">
        <v>4</v>
      </c>
      <c r="R212" s="42" t="s">
        <v>5</v>
      </c>
      <c r="S212" s="42" t="s">
        <v>6</v>
      </c>
      <c r="T212" s="42" t="s">
        <v>7</v>
      </c>
      <c r="U212" s="42" t="s">
        <v>204</v>
      </c>
      <c r="V212" s="7" t="s">
        <v>184</v>
      </c>
      <c r="W212" s="7" t="s">
        <v>185</v>
      </c>
      <c r="X212" s="104" t="s">
        <v>186</v>
      </c>
      <c r="Y212" s="3" t="s">
        <v>171</v>
      </c>
    </row>
    <row r="213" spans="2:25" outlineLevel="1" x14ac:dyDescent="0.3">
      <c r="C213" s="146"/>
      <c r="D213" s="220"/>
      <c r="E213" s="4" t="s">
        <v>373</v>
      </c>
      <c r="F213" s="24">
        <v>0.33</v>
      </c>
      <c r="G213" s="267">
        <f>F213*$I$211</f>
        <v>2.0092050000000003E-4</v>
      </c>
      <c r="H213" s="17" t="s">
        <v>215</v>
      </c>
      <c r="I213" s="24" t="s">
        <v>374</v>
      </c>
      <c r="J213" s="24" t="s">
        <v>171</v>
      </c>
      <c r="K213" s="24" t="s">
        <v>171</v>
      </c>
      <c r="L213" s="24" t="s">
        <v>171</v>
      </c>
      <c r="M213" s="24" t="s">
        <v>171</v>
      </c>
      <c r="N213" s="28" t="s">
        <v>354</v>
      </c>
      <c r="O213" s="28" t="s">
        <v>375</v>
      </c>
      <c r="P213" s="33" t="s">
        <v>13</v>
      </c>
      <c r="Q213" s="33" t="s">
        <v>14</v>
      </c>
      <c r="R213" s="33" t="s">
        <v>15</v>
      </c>
      <c r="S213" s="33" t="s">
        <v>11</v>
      </c>
      <c r="T213" s="33" t="s">
        <v>12</v>
      </c>
      <c r="U213" s="33"/>
      <c r="V213" s="24">
        <v>6</v>
      </c>
      <c r="W213" s="24" t="s">
        <v>358</v>
      </c>
      <c r="X213" s="24"/>
      <c r="Y213" s="3" t="s">
        <v>171</v>
      </c>
    </row>
    <row r="214" spans="2:25" outlineLevel="1" x14ac:dyDescent="0.3">
      <c r="C214" s="146"/>
      <c r="D214" s="220"/>
      <c r="E214" s="4" t="s">
        <v>376</v>
      </c>
      <c r="F214" s="24">
        <v>0.66</v>
      </c>
      <c r="G214" s="267">
        <f>F214*$I$211</f>
        <v>4.0184100000000006E-4</v>
      </c>
      <c r="H214" s="17" t="s">
        <v>215</v>
      </c>
      <c r="I214" s="24" t="s">
        <v>374</v>
      </c>
      <c r="J214" s="24" t="s">
        <v>171</v>
      </c>
      <c r="K214" s="24" t="s">
        <v>171</v>
      </c>
      <c r="L214" s="24" t="s">
        <v>171</v>
      </c>
      <c r="M214" s="24" t="s">
        <v>171</v>
      </c>
      <c r="N214" s="249"/>
      <c r="O214" s="249"/>
      <c r="P214" s="33" t="s">
        <v>13</v>
      </c>
      <c r="Q214" s="33" t="s">
        <v>14</v>
      </c>
      <c r="R214" s="33" t="s">
        <v>15</v>
      </c>
      <c r="S214" s="33" t="s">
        <v>11</v>
      </c>
      <c r="T214" s="33" t="s">
        <v>12</v>
      </c>
      <c r="U214" s="33"/>
      <c r="V214" s="24">
        <v>6</v>
      </c>
      <c r="W214" s="24" t="s">
        <v>358</v>
      </c>
      <c r="X214" s="24"/>
      <c r="Y214" s="3" t="s">
        <v>171</v>
      </c>
    </row>
    <row r="215" spans="2:25" outlineLevel="1" x14ac:dyDescent="0.3">
      <c r="C215" s="146"/>
      <c r="D215" s="217"/>
      <c r="E215" s="9" t="s">
        <v>328</v>
      </c>
      <c r="F215" s="24"/>
      <c r="G215" s="24"/>
      <c r="H215" s="17" t="s">
        <v>215</v>
      </c>
      <c r="I215" s="24"/>
      <c r="J215" s="24"/>
      <c r="K215" s="24"/>
      <c r="L215" s="24"/>
      <c r="M215" s="24"/>
      <c r="N215" s="24"/>
      <c r="O215" s="24"/>
      <c r="P215" s="33"/>
      <c r="Q215" s="33"/>
      <c r="R215" s="33"/>
      <c r="S215" s="33"/>
      <c r="T215" s="33"/>
      <c r="U215" s="33"/>
      <c r="V215" s="24"/>
      <c r="W215" s="24"/>
      <c r="X215" s="24"/>
      <c r="Y215" s="3" t="s">
        <v>171</v>
      </c>
    </row>
    <row r="216" spans="2:25" outlineLevel="1" x14ac:dyDescent="0.3">
      <c r="C216" s="146"/>
      <c r="D216" s="216"/>
      <c r="E216" s="9" t="s">
        <v>227</v>
      </c>
      <c r="F216" s="24"/>
      <c r="G216" s="24"/>
      <c r="H216" s="17" t="s">
        <v>215</v>
      </c>
      <c r="I216" s="24"/>
      <c r="J216" s="24"/>
      <c r="K216" s="24"/>
      <c r="L216" s="24"/>
      <c r="M216" s="24"/>
      <c r="N216" s="24"/>
      <c r="O216" s="24"/>
      <c r="P216" s="33"/>
      <c r="Q216" s="33"/>
      <c r="R216" s="33"/>
      <c r="S216" s="33"/>
      <c r="T216" s="33"/>
      <c r="U216" s="33"/>
      <c r="V216" s="24"/>
      <c r="W216" s="24"/>
      <c r="X216" s="24"/>
      <c r="Y216" s="3" t="s">
        <v>171</v>
      </c>
    </row>
    <row r="217" spans="2:25" outlineLevel="1" x14ac:dyDescent="0.3">
      <c r="C217" s="146"/>
      <c r="D217" s="216"/>
      <c r="E217" s="4"/>
      <c r="H217" s="17"/>
      <c r="Y217" s="3" t="s">
        <v>171</v>
      </c>
    </row>
    <row r="218" spans="2:25" outlineLevel="1" x14ac:dyDescent="0.3">
      <c r="B218" s="88" t="s">
        <v>193</v>
      </c>
      <c r="C218" s="104" t="s">
        <v>194</v>
      </c>
      <c r="D218" s="154" t="s">
        <v>195</v>
      </c>
      <c r="E218" s="140" t="s">
        <v>225</v>
      </c>
      <c r="F218" s="87" t="s">
        <v>197</v>
      </c>
      <c r="G218" s="104" t="s">
        <v>176</v>
      </c>
      <c r="H218" s="104" t="s">
        <v>177</v>
      </c>
      <c r="I218" s="104" t="s">
        <v>198</v>
      </c>
      <c r="J218" s="104" t="s">
        <v>199</v>
      </c>
      <c r="K218" s="104" t="s">
        <v>200</v>
      </c>
      <c r="L218" s="104" t="s">
        <v>201</v>
      </c>
      <c r="M218" s="104" t="s">
        <v>180</v>
      </c>
      <c r="N218" s="104"/>
      <c r="O218" s="104"/>
      <c r="P218" s="107" t="s">
        <v>3</v>
      </c>
      <c r="Q218" s="107" t="s">
        <v>4</v>
      </c>
      <c r="R218" s="107" t="s">
        <v>5</v>
      </c>
      <c r="S218" s="107" t="s">
        <v>6</v>
      </c>
      <c r="T218" s="107" t="s">
        <v>7</v>
      </c>
      <c r="U218" s="107" t="s">
        <v>204</v>
      </c>
      <c r="V218" s="104" t="s">
        <v>184</v>
      </c>
      <c r="W218" s="104" t="s">
        <v>185</v>
      </c>
      <c r="X218" s="104" t="s">
        <v>186</v>
      </c>
      <c r="Y218" s="3" t="s">
        <v>171</v>
      </c>
    </row>
    <row r="219" spans="2:25" outlineLevel="1" x14ac:dyDescent="0.3">
      <c r="B219" s="3"/>
      <c r="C219" s="146"/>
      <c r="D219" s="216"/>
      <c r="E219" s="9" t="s">
        <v>226</v>
      </c>
      <c r="F219" s="122" t="s">
        <v>188</v>
      </c>
      <c r="G219" s="122" t="s">
        <v>188</v>
      </c>
      <c r="H219" s="122"/>
      <c r="I219" s="122"/>
      <c r="J219" s="122"/>
      <c r="K219" s="122"/>
      <c r="L219" s="122"/>
      <c r="M219" s="122"/>
      <c r="P219" s="33"/>
      <c r="Q219" s="33"/>
      <c r="R219" s="33"/>
      <c r="S219" s="33"/>
      <c r="T219" s="33"/>
      <c r="U219" s="33"/>
      <c r="V219" s="25"/>
      <c r="W219" s="25"/>
      <c r="X219" s="25"/>
      <c r="Y219" s="3" t="s">
        <v>171</v>
      </c>
    </row>
    <row r="220" spans="2:25" outlineLevel="1" x14ac:dyDescent="0.3">
      <c r="B220" s="3"/>
      <c r="C220" s="146"/>
      <c r="D220" s="216"/>
      <c r="E220" s="9" t="s">
        <v>227</v>
      </c>
      <c r="F220" s="24"/>
      <c r="G220" s="24"/>
      <c r="H220" s="26"/>
      <c r="I220" s="25"/>
      <c r="J220" s="25"/>
      <c r="K220" s="25"/>
      <c r="L220" s="25"/>
      <c r="M220" s="25"/>
      <c r="P220" s="33"/>
      <c r="Q220" s="33"/>
      <c r="R220" s="33"/>
      <c r="S220" s="33"/>
      <c r="T220" s="33"/>
      <c r="U220" s="33"/>
      <c r="V220" s="25"/>
      <c r="W220" s="25"/>
      <c r="X220" s="25"/>
      <c r="Y220" s="3" t="s">
        <v>171</v>
      </c>
    </row>
    <row r="221" spans="2:25" outlineLevel="1" x14ac:dyDescent="0.3">
      <c r="B221" s="3"/>
      <c r="C221" s="146"/>
      <c r="D221" s="216"/>
      <c r="E221" s="4"/>
      <c r="Y221" s="3" t="s">
        <v>171</v>
      </c>
    </row>
    <row r="222" spans="2:25" outlineLevel="1" x14ac:dyDescent="0.3">
      <c r="B222" s="88" t="s">
        <v>193</v>
      </c>
      <c r="C222" s="104" t="s">
        <v>194</v>
      </c>
      <c r="D222" s="154" t="s">
        <v>195</v>
      </c>
      <c r="E222" s="148" t="s">
        <v>228</v>
      </c>
      <c r="F222" s="87" t="s">
        <v>197</v>
      </c>
      <c r="G222" s="104" t="s">
        <v>176</v>
      </c>
      <c r="H222" s="104" t="s">
        <v>177</v>
      </c>
      <c r="I222" s="104" t="s">
        <v>198</v>
      </c>
      <c r="J222" s="104" t="s">
        <v>199</v>
      </c>
      <c r="K222" s="104" t="s">
        <v>200</v>
      </c>
      <c r="L222" s="104" t="s">
        <v>201</v>
      </c>
      <c r="M222" s="104"/>
      <c r="N222" s="104"/>
      <c r="O222" s="104"/>
      <c r="P222" s="107" t="s">
        <v>3</v>
      </c>
      <c r="Q222" s="107" t="s">
        <v>4</v>
      </c>
      <c r="R222" s="107" t="s">
        <v>5</v>
      </c>
      <c r="S222" s="107" t="s">
        <v>6</v>
      </c>
      <c r="T222" s="107" t="s">
        <v>7</v>
      </c>
      <c r="U222" s="107" t="s">
        <v>204</v>
      </c>
      <c r="V222" s="104" t="s">
        <v>184</v>
      </c>
      <c r="W222" s="104" t="s">
        <v>185</v>
      </c>
      <c r="X222" s="104" t="s">
        <v>186</v>
      </c>
      <c r="Y222" s="3" t="s">
        <v>171</v>
      </c>
    </row>
    <row r="223" spans="2:25" outlineLevel="1" x14ac:dyDescent="0.3">
      <c r="C223" s="146"/>
      <c r="D223" s="216"/>
      <c r="E223" s="8" t="s">
        <v>349</v>
      </c>
      <c r="F223" s="122" t="s">
        <v>188</v>
      </c>
      <c r="G223" s="122" t="s">
        <v>188</v>
      </c>
      <c r="H223" s="1" t="s">
        <v>240</v>
      </c>
      <c r="I223" s="25"/>
      <c r="J223" s="25"/>
      <c r="K223" s="25"/>
      <c r="L223" s="25"/>
      <c r="P223" s="33"/>
      <c r="Q223" s="33"/>
      <c r="R223" s="33"/>
      <c r="S223" s="33"/>
      <c r="T223" s="33"/>
      <c r="U223" s="33"/>
      <c r="V223" s="25"/>
      <c r="W223" s="25"/>
      <c r="X223" s="25"/>
      <c r="Y223" s="3" t="s">
        <v>171</v>
      </c>
    </row>
    <row r="224" spans="2:25" outlineLevel="1" x14ac:dyDescent="0.3">
      <c r="C224" s="146"/>
      <c r="D224" s="216"/>
      <c r="E224" s="9" t="s">
        <v>227</v>
      </c>
      <c r="F224" s="25"/>
      <c r="G224" s="25"/>
      <c r="H224" s="1" t="s">
        <v>240</v>
      </c>
      <c r="I224" s="25"/>
      <c r="J224" s="25"/>
      <c r="K224" s="25"/>
      <c r="L224" s="25"/>
      <c r="P224" s="33"/>
      <c r="Q224" s="33"/>
      <c r="R224" s="33"/>
      <c r="S224" s="33"/>
      <c r="T224" s="33"/>
      <c r="U224" s="33"/>
      <c r="V224" s="25"/>
      <c r="W224" s="25"/>
      <c r="X224" s="25"/>
      <c r="Y224" s="3" t="s">
        <v>171</v>
      </c>
    </row>
    <row r="225" spans="2:37" outlineLevel="1" x14ac:dyDescent="0.3">
      <c r="C225" s="146"/>
      <c r="D225" s="216"/>
      <c r="E225" s="4"/>
      <c r="Y225" s="3" t="s">
        <v>171</v>
      </c>
    </row>
    <row r="226" spans="2:37" outlineLevel="1" x14ac:dyDescent="0.3">
      <c r="C226" s="146"/>
      <c r="D226" s="216"/>
      <c r="E226" s="8" t="s">
        <v>242</v>
      </c>
      <c r="F226" s="122" t="s">
        <v>188</v>
      </c>
      <c r="G226" s="122" t="s">
        <v>188</v>
      </c>
      <c r="H226" s="1" t="s">
        <v>243</v>
      </c>
      <c r="I226" s="25"/>
      <c r="J226" s="25"/>
      <c r="K226" s="25"/>
      <c r="L226" s="25"/>
      <c r="P226" s="33"/>
      <c r="Q226" s="33"/>
      <c r="R226" s="33"/>
      <c r="S226" s="33"/>
      <c r="T226" s="33"/>
      <c r="U226" s="33"/>
      <c r="V226" s="25"/>
      <c r="W226" s="25"/>
      <c r="X226" s="25"/>
      <c r="Y226" s="3" t="s">
        <v>171</v>
      </c>
    </row>
    <row r="227" spans="2:37" outlineLevel="1" x14ac:dyDescent="0.3">
      <c r="C227" s="146"/>
      <c r="D227" s="216"/>
      <c r="E227" s="9" t="s">
        <v>227</v>
      </c>
      <c r="F227" s="25"/>
      <c r="G227" s="25"/>
      <c r="H227" s="1" t="s">
        <v>243</v>
      </c>
      <c r="I227" s="25"/>
      <c r="J227" s="25"/>
      <c r="K227" s="25"/>
      <c r="L227" s="25"/>
      <c r="P227" s="33"/>
      <c r="Q227" s="33"/>
      <c r="R227" s="33"/>
      <c r="S227" s="33"/>
      <c r="T227" s="33"/>
      <c r="U227" s="33"/>
      <c r="V227" s="25"/>
      <c r="W227" s="25"/>
      <c r="X227" s="25"/>
      <c r="Y227" s="3" t="s">
        <v>171</v>
      </c>
    </row>
    <row r="228" spans="2:37" outlineLevel="1" x14ac:dyDescent="0.3">
      <c r="C228" s="146"/>
      <c r="D228" s="216"/>
      <c r="E228" s="4"/>
      <c r="Y228" s="3" t="s">
        <v>171</v>
      </c>
    </row>
    <row r="229" spans="2:37" outlineLevel="1" x14ac:dyDescent="0.3">
      <c r="B229" s="88" t="s">
        <v>193</v>
      </c>
      <c r="C229" s="104" t="s">
        <v>194</v>
      </c>
      <c r="D229" s="154" t="s">
        <v>195</v>
      </c>
      <c r="E229" s="150" t="s">
        <v>244</v>
      </c>
      <c r="F229" s="87" t="s">
        <v>197</v>
      </c>
      <c r="G229" s="104" t="s">
        <v>176</v>
      </c>
      <c r="H229" s="104" t="s">
        <v>177</v>
      </c>
      <c r="I229" s="104" t="s">
        <v>198</v>
      </c>
      <c r="J229" s="104" t="s">
        <v>199</v>
      </c>
      <c r="K229" s="104" t="s">
        <v>200</v>
      </c>
      <c r="L229" s="104" t="s">
        <v>201</v>
      </c>
      <c r="M229" s="104"/>
      <c r="N229" s="104"/>
      <c r="O229" s="104"/>
      <c r="P229" s="107" t="s">
        <v>3</v>
      </c>
      <c r="Q229" s="107" t="s">
        <v>4</v>
      </c>
      <c r="R229" s="107" t="s">
        <v>5</v>
      </c>
      <c r="S229" s="107" t="s">
        <v>6</v>
      </c>
      <c r="T229" s="107" t="s">
        <v>7</v>
      </c>
      <c r="U229" s="107" t="s">
        <v>204</v>
      </c>
      <c r="V229" s="104" t="s">
        <v>184</v>
      </c>
      <c r="W229" s="104" t="s">
        <v>185</v>
      </c>
      <c r="X229" s="104" t="s">
        <v>186</v>
      </c>
      <c r="Y229" s="3" t="s">
        <v>171</v>
      </c>
    </row>
    <row r="230" spans="2:37" outlineLevel="1" x14ac:dyDescent="0.3">
      <c r="C230" s="146"/>
      <c r="D230" s="216"/>
      <c r="E230" s="8" t="s">
        <v>245</v>
      </c>
      <c r="F230" s="122" t="s">
        <v>188</v>
      </c>
      <c r="G230" s="122" t="s">
        <v>188</v>
      </c>
      <c r="H230" s="17" t="s">
        <v>215</v>
      </c>
      <c r="I230" s="25"/>
      <c r="J230" s="25"/>
      <c r="K230" s="25"/>
      <c r="L230" s="25"/>
      <c r="P230" s="33"/>
      <c r="Q230" s="33"/>
      <c r="R230" s="33"/>
      <c r="S230" s="33"/>
      <c r="T230" s="33"/>
      <c r="U230" s="33"/>
      <c r="V230" s="25"/>
      <c r="W230" s="25"/>
      <c r="X230" s="25"/>
      <c r="Y230" s="3" t="s">
        <v>171</v>
      </c>
    </row>
    <row r="231" spans="2:37" outlineLevel="1" x14ac:dyDescent="0.3">
      <c r="C231" s="146"/>
      <c r="D231" s="216"/>
      <c r="E231" s="9" t="s">
        <v>227</v>
      </c>
      <c r="F231" s="25"/>
      <c r="G231" s="25"/>
      <c r="H231" s="17" t="s">
        <v>215</v>
      </c>
      <c r="I231" s="25"/>
      <c r="J231" s="25"/>
      <c r="K231" s="25"/>
      <c r="L231" s="25"/>
      <c r="P231" s="33"/>
      <c r="Q231" s="33"/>
      <c r="R231" s="33"/>
      <c r="S231" s="33"/>
      <c r="T231" s="33"/>
      <c r="U231" s="33"/>
      <c r="V231" s="25"/>
      <c r="W231" s="25"/>
      <c r="X231" s="25"/>
      <c r="Y231" s="3" t="s">
        <v>171</v>
      </c>
    </row>
    <row r="232" spans="2:37" outlineLevel="1" x14ac:dyDescent="0.3">
      <c r="C232" s="146"/>
      <c r="D232" s="216"/>
      <c r="E232" s="4"/>
      <c r="H232" s="17"/>
      <c r="Y232" s="3" t="s">
        <v>171</v>
      </c>
    </row>
    <row r="233" spans="2:37" outlineLevel="1" x14ac:dyDescent="0.3">
      <c r="C233" s="146"/>
      <c r="D233" s="216"/>
      <c r="E233" s="11" t="s">
        <v>246</v>
      </c>
      <c r="F233" s="122" t="s">
        <v>188</v>
      </c>
      <c r="G233" s="122" t="s">
        <v>188</v>
      </c>
      <c r="H233" s="25"/>
      <c r="I233" s="25"/>
      <c r="J233" s="25"/>
      <c r="K233" s="25"/>
      <c r="L233" s="25"/>
      <c r="P233" s="33"/>
      <c r="Q233" s="33"/>
      <c r="R233" s="33"/>
      <c r="S233" s="33"/>
      <c r="T233" s="33"/>
      <c r="U233" s="33"/>
      <c r="V233" s="25"/>
      <c r="W233" s="25"/>
      <c r="X233" s="25"/>
      <c r="Y233" s="3" t="s">
        <v>171</v>
      </c>
    </row>
    <row r="234" spans="2:37" ht="15" customHeight="1" outlineLevel="1" x14ac:dyDescent="0.3">
      <c r="C234" s="146"/>
      <c r="D234" s="216"/>
      <c r="E234" s="9" t="s">
        <v>227</v>
      </c>
      <c r="F234" s="25"/>
      <c r="G234" s="25"/>
      <c r="H234" s="25"/>
      <c r="I234" s="25"/>
      <c r="J234" s="25"/>
      <c r="K234" s="25"/>
      <c r="L234" s="25"/>
      <c r="P234" s="33"/>
      <c r="Q234" s="33"/>
      <c r="R234" s="33"/>
      <c r="S234" s="33"/>
      <c r="T234" s="33"/>
      <c r="U234" s="33"/>
      <c r="V234" s="25"/>
      <c r="W234" s="25"/>
      <c r="X234" s="25"/>
      <c r="Y234" s="3" t="s">
        <v>171</v>
      </c>
      <c r="AK234" s="20"/>
    </row>
    <row r="238" spans="2:37" ht="20.85" customHeight="1" x14ac:dyDescent="0.3">
      <c r="B238" s="338" t="s">
        <v>377</v>
      </c>
      <c r="C238" s="338"/>
      <c r="D238" s="338"/>
      <c r="E238" s="248"/>
      <c r="Z238" s="338" t="s">
        <v>378</v>
      </c>
      <c r="AA238" s="338"/>
      <c r="AB238" s="23" t="s">
        <v>169</v>
      </c>
      <c r="AE238" s="20" t="str">
        <f>E241</f>
        <v>PRODUCTION OF 1 CASING FOR BATTERY CELL</v>
      </c>
    </row>
    <row r="239" spans="2:37" x14ac:dyDescent="0.3">
      <c r="B239" s="18" t="s">
        <v>276</v>
      </c>
      <c r="C239" s="157"/>
      <c r="D239" s="18"/>
      <c r="E239" s="19"/>
      <c r="F239" s="19"/>
      <c r="G239" s="19"/>
      <c r="H239" s="19"/>
      <c r="I239" s="19"/>
      <c r="J239" s="19"/>
      <c r="K239" s="19"/>
      <c r="L239" s="19"/>
      <c r="M239" s="19"/>
      <c r="N239" s="19"/>
      <c r="O239" s="19"/>
      <c r="P239" s="19"/>
      <c r="Q239" s="19"/>
      <c r="R239" s="19"/>
      <c r="S239" s="19"/>
      <c r="T239" s="19"/>
      <c r="U239" s="19"/>
      <c r="V239" s="19"/>
      <c r="W239" s="19"/>
      <c r="X239" s="19"/>
      <c r="Y239" s="3" t="s">
        <v>171</v>
      </c>
    </row>
    <row r="240" spans="2:37" x14ac:dyDescent="0.3">
      <c r="B240" s="18" t="s">
        <v>172</v>
      </c>
      <c r="C240" s="157"/>
      <c r="D240" s="18"/>
      <c r="E240" s="19"/>
      <c r="F240" s="19"/>
      <c r="G240" s="19"/>
      <c r="H240" s="19"/>
      <c r="I240" s="19"/>
      <c r="J240" s="19"/>
      <c r="K240" s="19"/>
      <c r="L240" s="19"/>
      <c r="M240" s="19"/>
      <c r="N240" s="19"/>
      <c r="O240" s="19"/>
      <c r="P240" s="19"/>
      <c r="Q240" s="19"/>
      <c r="R240" s="19"/>
      <c r="S240" s="19"/>
      <c r="T240" s="19"/>
      <c r="U240" s="19"/>
      <c r="V240" s="19"/>
      <c r="W240" s="19"/>
      <c r="X240" s="19"/>
      <c r="Y240" s="3" t="s">
        <v>171</v>
      </c>
    </row>
    <row r="241" spans="2:25" ht="18" x14ac:dyDescent="0.3">
      <c r="B241" s="336" t="s">
        <v>379</v>
      </c>
      <c r="C241" s="336"/>
      <c r="D241" s="337"/>
      <c r="E241" s="176" t="s">
        <v>380</v>
      </c>
      <c r="F241" s="165" t="s">
        <v>175</v>
      </c>
      <c r="G241" s="166" t="s">
        <v>176</v>
      </c>
      <c r="H241" s="166" t="s">
        <v>177</v>
      </c>
      <c r="I241" s="166" t="s">
        <v>178</v>
      </c>
      <c r="J241" s="166" t="s">
        <v>179</v>
      </c>
      <c r="K241" s="166" t="s">
        <v>337</v>
      </c>
      <c r="L241" s="177"/>
      <c r="M241" s="166" t="s">
        <v>180</v>
      </c>
      <c r="N241" s="166" t="s">
        <v>181</v>
      </c>
      <c r="O241" s="168"/>
      <c r="P241" s="343" t="s">
        <v>182</v>
      </c>
      <c r="Q241" s="330"/>
      <c r="R241" s="330"/>
      <c r="S241" s="330"/>
      <c r="T241" s="344"/>
      <c r="U241" s="334" t="s">
        <v>183</v>
      </c>
      <c r="V241" s="87" t="s">
        <v>184</v>
      </c>
      <c r="W241" s="166" t="s">
        <v>185</v>
      </c>
      <c r="X241" s="166" t="s">
        <v>186</v>
      </c>
      <c r="Y241" s="3" t="s">
        <v>171</v>
      </c>
    </row>
    <row r="242" spans="2:25" ht="15" thickBot="1" x14ac:dyDescent="0.35">
      <c r="B242" s="175" t="s">
        <v>187</v>
      </c>
      <c r="C242" s="181" t="s">
        <v>338</v>
      </c>
      <c r="D242" s="164" t="s">
        <v>189</v>
      </c>
      <c r="E242" s="213"/>
      <c r="F242" s="130">
        <f>SUM(F244:F246)</f>
        <v>1</v>
      </c>
      <c r="G242" s="105">
        <v>1</v>
      </c>
      <c r="H242" s="136" t="s">
        <v>207</v>
      </c>
      <c r="I242" s="190">
        <f>G85</f>
        <v>1.2999999999999999E-2</v>
      </c>
      <c r="J242" s="130">
        <f>SUM(G244:G246)</f>
        <v>1.2999999999999999E-2</v>
      </c>
      <c r="K242" s="190">
        <f>F85</f>
        <v>2.4528301886792451E-2</v>
      </c>
      <c r="L242" s="29"/>
      <c r="M242" s="15"/>
      <c r="N242" s="27" t="s">
        <v>354</v>
      </c>
      <c r="O242" s="29"/>
      <c r="P242" s="345"/>
      <c r="Q242" s="346"/>
      <c r="R242" s="346"/>
      <c r="S242" s="346"/>
      <c r="T242" s="347"/>
      <c r="U242" s="335"/>
      <c r="V242" s="91"/>
      <c r="W242" s="15"/>
      <c r="X242" s="15"/>
      <c r="Y242" s="3" t="s">
        <v>171</v>
      </c>
    </row>
    <row r="243" spans="2:25" ht="15" outlineLevel="1" thickTop="1" x14ac:dyDescent="0.3">
      <c r="B243" s="7" t="s">
        <v>193</v>
      </c>
      <c r="C243" s="153" t="s">
        <v>194</v>
      </c>
      <c r="D243" s="179" t="s">
        <v>195</v>
      </c>
      <c r="E243" s="149" t="s">
        <v>196</v>
      </c>
      <c r="F243" s="7" t="s">
        <v>197</v>
      </c>
      <c r="G243" s="7" t="s">
        <v>176</v>
      </c>
      <c r="H243" s="7" t="s">
        <v>177</v>
      </c>
      <c r="I243" s="104" t="s">
        <v>198</v>
      </c>
      <c r="J243" s="7" t="s">
        <v>199</v>
      </c>
      <c r="K243" s="104" t="s">
        <v>200</v>
      </c>
      <c r="L243" s="7" t="s">
        <v>201</v>
      </c>
      <c r="M243" s="104" t="s">
        <v>180</v>
      </c>
      <c r="N243" s="7" t="s">
        <v>202</v>
      </c>
      <c r="O243" s="7" t="s">
        <v>203</v>
      </c>
      <c r="P243" s="42" t="s">
        <v>3</v>
      </c>
      <c r="Q243" s="42" t="s">
        <v>4</v>
      </c>
      <c r="R243" s="42" t="s">
        <v>5</v>
      </c>
      <c r="S243" s="42" t="s">
        <v>6</v>
      </c>
      <c r="T243" s="42" t="s">
        <v>7</v>
      </c>
      <c r="U243" s="42" t="s">
        <v>204</v>
      </c>
      <c r="V243" s="7" t="s">
        <v>184</v>
      </c>
      <c r="W243" s="7" t="s">
        <v>185</v>
      </c>
      <c r="X243" s="104" t="s">
        <v>186</v>
      </c>
      <c r="Y243" s="3" t="s">
        <v>171</v>
      </c>
    </row>
    <row r="244" spans="2:25" outlineLevel="1" x14ac:dyDescent="0.3">
      <c r="B244" s="180"/>
      <c r="C244" s="146"/>
      <c r="D244" s="213" t="s">
        <v>320</v>
      </c>
      <c r="E244" s="4" t="s">
        <v>381</v>
      </c>
      <c r="F244" s="24">
        <v>1</v>
      </c>
      <c r="G244" s="24">
        <f>F244*I242</f>
        <v>1.2999999999999999E-2</v>
      </c>
      <c r="H244" s="17" t="s">
        <v>215</v>
      </c>
      <c r="I244" s="25" t="s">
        <v>382</v>
      </c>
      <c r="J244" s="25" t="s">
        <v>171</v>
      </c>
      <c r="K244" s="25" t="s">
        <v>171</v>
      </c>
      <c r="L244" s="25" t="s">
        <v>171</v>
      </c>
      <c r="M244" s="25" t="s">
        <v>383</v>
      </c>
      <c r="N244" s="94" t="s">
        <v>384</v>
      </c>
      <c r="O244" s="94" t="s">
        <v>209</v>
      </c>
      <c r="P244" s="33" t="s">
        <v>13</v>
      </c>
      <c r="Q244" s="33" t="s">
        <v>9</v>
      </c>
      <c r="R244" s="33" t="s">
        <v>10</v>
      </c>
      <c r="S244" s="33" t="s">
        <v>11</v>
      </c>
      <c r="T244" s="33" t="s">
        <v>12</v>
      </c>
      <c r="U244" s="33"/>
      <c r="V244" s="24">
        <v>19</v>
      </c>
      <c r="W244" s="24" t="s">
        <v>385</v>
      </c>
      <c r="X244" s="24"/>
      <c r="Y244" s="3" t="s">
        <v>171</v>
      </c>
    </row>
    <row r="245" spans="2:25" outlineLevel="1" x14ac:dyDescent="0.3">
      <c r="C245" s="146"/>
      <c r="D245" s="217"/>
      <c r="E245" s="9" t="s">
        <v>328</v>
      </c>
      <c r="F245" s="25"/>
      <c r="G245" s="25"/>
      <c r="H245" s="17" t="s">
        <v>215</v>
      </c>
      <c r="I245" s="25"/>
      <c r="J245" s="25"/>
      <c r="K245" s="25"/>
      <c r="L245" s="25"/>
      <c r="M245" s="25"/>
      <c r="N245" s="25"/>
      <c r="O245" s="25"/>
      <c r="P245" s="33"/>
      <c r="Q245" s="33"/>
      <c r="R245" s="33"/>
      <c r="S245" s="33"/>
      <c r="T245" s="33"/>
      <c r="U245" s="33"/>
      <c r="V245" s="24"/>
      <c r="W245" s="24"/>
      <c r="X245" s="24"/>
      <c r="Y245" s="3" t="s">
        <v>171</v>
      </c>
    </row>
    <row r="246" spans="2:25" outlineLevel="1" x14ac:dyDescent="0.3">
      <c r="C246" s="146"/>
      <c r="D246" s="216"/>
      <c r="E246" s="9" t="s">
        <v>227</v>
      </c>
      <c r="F246" s="25"/>
      <c r="G246" s="25"/>
      <c r="H246" s="17" t="s">
        <v>215</v>
      </c>
      <c r="I246" s="25"/>
      <c r="J246" s="25"/>
      <c r="K246" s="25"/>
      <c r="L246" s="25"/>
      <c r="M246" s="25"/>
      <c r="N246" s="25"/>
      <c r="O246" s="25"/>
      <c r="P246" s="33"/>
      <c r="Q246" s="33"/>
      <c r="R246" s="33"/>
      <c r="S246" s="33"/>
      <c r="T246" s="33"/>
      <c r="U246" s="33"/>
      <c r="V246" s="24"/>
      <c r="W246" s="24"/>
      <c r="X246" s="24"/>
      <c r="Y246" s="3" t="s">
        <v>171</v>
      </c>
    </row>
    <row r="247" spans="2:25" outlineLevel="1" x14ac:dyDescent="0.3">
      <c r="C247" s="146"/>
      <c r="D247" s="216"/>
      <c r="E247" s="6"/>
      <c r="H247" s="17"/>
      <c r="Y247" s="3" t="s">
        <v>171</v>
      </c>
    </row>
    <row r="248" spans="2:25" outlineLevel="1" x14ac:dyDescent="0.3">
      <c r="B248" s="88" t="s">
        <v>193</v>
      </c>
      <c r="C248" s="104" t="s">
        <v>194</v>
      </c>
      <c r="D248" s="154" t="s">
        <v>195</v>
      </c>
      <c r="E248" s="140" t="s">
        <v>225</v>
      </c>
      <c r="F248" s="87" t="s">
        <v>197</v>
      </c>
      <c r="G248" s="104" t="s">
        <v>176</v>
      </c>
      <c r="H248" s="104" t="s">
        <v>177</v>
      </c>
      <c r="I248" s="104" t="s">
        <v>198</v>
      </c>
      <c r="J248" s="104" t="s">
        <v>199</v>
      </c>
      <c r="K248" s="104" t="s">
        <v>200</v>
      </c>
      <c r="L248" s="104" t="s">
        <v>201</v>
      </c>
      <c r="M248" s="104" t="s">
        <v>180</v>
      </c>
      <c r="N248" s="104"/>
      <c r="O248" s="104"/>
      <c r="P248" s="107" t="s">
        <v>3</v>
      </c>
      <c r="Q248" s="107" t="s">
        <v>4</v>
      </c>
      <c r="R248" s="107" t="s">
        <v>5</v>
      </c>
      <c r="S248" s="107" t="s">
        <v>6</v>
      </c>
      <c r="T248" s="107" t="s">
        <v>7</v>
      </c>
      <c r="U248" s="107" t="s">
        <v>204</v>
      </c>
      <c r="V248" s="104" t="s">
        <v>184</v>
      </c>
      <c r="W248" s="104" t="s">
        <v>185</v>
      </c>
      <c r="X248" s="104" t="s">
        <v>186</v>
      </c>
      <c r="Y248" s="3" t="s">
        <v>171</v>
      </c>
    </row>
    <row r="249" spans="2:25" outlineLevel="1" x14ac:dyDescent="0.3">
      <c r="B249" s="3"/>
      <c r="C249" s="146"/>
      <c r="D249" s="216"/>
      <c r="E249" s="9" t="s">
        <v>226</v>
      </c>
      <c r="F249" s="122" t="s">
        <v>188</v>
      </c>
      <c r="G249" s="122" t="s">
        <v>188</v>
      </c>
      <c r="H249" s="122"/>
      <c r="I249" s="122"/>
      <c r="J249" s="122"/>
      <c r="K249" s="122"/>
      <c r="L249" s="122"/>
      <c r="M249" s="122"/>
      <c r="P249" s="33"/>
      <c r="Q249" s="33"/>
      <c r="R249" s="33"/>
      <c r="S249" s="33"/>
      <c r="T249" s="33"/>
      <c r="U249" s="33"/>
      <c r="V249" s="25"/>
      <c r="W249" s="25"/>
      <c r="X249" s="25"/>
      <c r="Y249" s="3" t="s">
        <v>171</v>
      </c>
    </row>
    <row r="250" spans="2:25" outlineLevel="1" x14ac:dyDescent="0.3">
      <c r="B250" s="3"/>
      <c r="C250" s="146"/>
      <c r="D250" s="216"/>
      <c r="E250" s="9" t="s">
        <v>227</v>
      </c>
      <c r="F250" s="24"/>
      <c r="G250" s="24"/>
      <c r="H250" s="26"/>
      <c r="I250" s="25"/>
      <c r="J250" s="25"/>
      <c r="K250" s="25"/>
      <c r="L250" s="25"/>
      <c r="M250" s="25"/>
      <c r="P250" s="33"/>
      <c r="Q250" s="33"/>
      <c r="R250" s="33"/>
      <c r="S250" s="33"/>
      <c r="T250" s="33"/>
      <c r="U250" s="33"/>
      <c r="V250" s="25"/>
      <c r="W250" s="25"/>
      <c r="X250" s="25"/>
      <c r="Y250" s="3" t="s">
        <v>171</v>
      </c>
    </row>
    <row r="251" spans="2:25" outlineLevel="1" x14ac:dyDescent="0.3">
      <c r="B251" s="3"/>
      <c r="C251" s="146"/>
      <c r="D251" s="216"/>
      <c r="E251" s="4"/>
      <c r="Y251" s="3" t="s">
        <v>171</v>
      </c>
    </row>
    <row r="252" spans="2:25" outlineLevel="1" x14ac:dyDescent="0.3">
      <c r="B252" s="88" t="s">
        <v>193</v>
      </c>
      <c r="C252" s="104" t="s">
        <v>194</v>
      </c>
      <c r="D252" s="154" t="s">
        <v>195</v>
      </c>
      <c r="E252" s="148" t="s">
        <v>228</v>
      </c>
      <c r="F252" s="87" t="s">
        <v>197</v>
      </c>
      <c r="G252" s="104" t="s">
        <v>176</v>
      </c>
      <c r="H252" s="104" t="s">
        <v>177</v>
      </c>
      <c r="I252" s="104" t="s">
        <v>198</v>
      </c>
      <c r="J252" s="104" t="s">
        <v>199</v>
      </c>
      <c r="K252" s="104" t="s">
        <v>200</v>
      </c>
      <c r="L252" s="104" t="s">
        <v>201</v>
      </c>
      <c r="M252" s="104"/>
      <c r="N252" s="104"/>
      <c r="O252" s="104"/>
      <c r="P252" s="107" t="s">
        <v>3</v>
      </c>
      <c r="Q252" s="107" t="s">
        <v>4</v>
      </c>
      <c r="R252" s="107" t="s">
        <v>5</v>
      </c>
      <c r="S252" s="107" t="s">
        <v>6</v>
      </c>
      <c r="T252" s="107" t="s">
        <v>7</v>
      </c>
      <c r="U252" s="107" t="s">
        <v>204</v>
      </c>
      <c r="V252" s="104" t="s">
        <v>184</v>
      </c>
      <c r="W252" s="104" t="s">
        <v>185</v>
      </c>
      <c r="X252" s="104" t="s">
        <v>186</v>
      </c>
      <c r="Y252" s="3" t="s">
        <v>171</v>
      </c>
    </row>
    <row r="253" spans="2:25" outlineLevel="1" x14ac:dyDescent="0.3">
      <c r="C253" s="146"/>
      <c r="D253" s="216"/>
      <c r="E253" s="8" t="s">
        <v>349</v>
      </c>
      <c r="F253" s="122" t="s">
        <v>188</v>
      </c>
      <c r="G253" s="122" t="s">
        <v>188</v>
      </c>
      <c r="H253" s="1" t="s">
        <v>240</v>
      </c>
      <c r="I253" s="25"/>
      <c r="J253" s="25"/>
      <c r="K253" s="25"/>
      <c r="L253" s="25"/>
      <c r="P253" s="33"/>
      <c r="Q253" s="33"/>
      <c r="R253" s="33"/>
      <c r="S253" s="33"/>
      <c r="T253" s="33"/>
      <c r="U253" s="33"/>
      <c r="V253" s="25"/>
      <c r="W253" s="25"/>
      <c r="X253" s="25"/>
      <c r="Y253" s="3" t="s">
        <v>171</v>
      </c>
    </row>
    <row r="254" spans="2:25" outlineLevel="1" x14ac:dyDescent="0.3">
      <c r="C254" s="146"/>
      <c r="D254" s="216"/>
      <c r="E254" s="9" t="s">
        <v>227</v>
      </c>
      <c r="F254" s="25"/>
      <c r="G254" s="25"/>
      <c r="H254" s="1" t="s">
        <v>240</v>
      </c>
      <c r="I254" s="25"/>
      <c r="J254" s="25"/>
      <c r="K254" s="25"/>
      <c r="L254" s="25"/>
      <c r="P254" s="33"/>
      <c r="Q254" s="33"/>
      <c r="R254" s="33"/>
      <c r="S254" s="33"/>
      <c r="T254" s="33"/>
      <c r="U254" s="33"/>
      <c r="V254" s="25"/>
      <c r="W254" s="25"/>
      <c r="X254" s="25"/>
      <c r="Y254" s="3" t="s">
        <v>171</v>
      </c>
    </row>
    <row r="255" spans="2:25" outlineLevel="1" x14ac:dyDescent="0.3">
      <c r="C255" s="146"/>
      <c r="D255" s="216"/>
      <c r="E255" s="4"/>
      <c r="Y255" s="3" t="s">
        <v>171</v>
      </c>
    </row>
    <row r="256" spans="2:25" outlineLevel="1" x14ac:dyDescent="0.3">
      <c r="C256" s="146"/>
      <c r="D256" s="216"/>
      <c r="E256" s="8" t="s">
        <v>242</v>
      </c>
      <c r="F256" s="122" t="s">
        <v>188</v>
      </c>
      <c r="G256" s="122" t="s">
        <v>188</v>
      </c>
      <c r="H256" s="1" t="s">
        <v>243</v>
      </c>
      <c r="I256" s="25"/>
      <c r="J256" s="25"/>
      <c r="K256" s="25"/>
      <c r="L256" s="25"/>
      <c r="P256" s="33"/>
      <c r="Q256" s="33"/>
      <c r="R256" s="33"/>
      <c r="S256" s="33"/>
      <c r="T256" s="33"/>
      <c r="U256" s="33"/>
      <c r="V256" s="25"/>
      <c r="W256" s="25"/>
      <c r="X256" s="25"/>
      <c r="Y256" s="3" t="s">
        <v>171</v>
      </c>
    </row>
    <row r="257" spans="2:37" outlineLevel="1" x14ac:dyDescent="0.3">
      <c r="C257" s="146"/>
      <c r="D257" s="216"/>
      <c r="E257" s="9" t="s">
        <v>227</v>
      </c>
      <c r="F257" s="25"/>
      <c r="G257" s="25"/>
      <c r="H257" s="1" t="s">
        <v>243</v>
      </c>
      <c r="I257" s="25"/>
      <c r="J257" s="25"/>
      <c r="K257" s="25"/>
      <c r="L257" s="25"/>
      <c r="P257" s="33"/>
      <c r="Q257" s="33"/>
      <c r="R257" s="33"/>
      <c r="S257" s="33"/>
      <c r="T257" s="33"/>
      <c r="U257" s="33"/>
      <c r="V257" s="25"/>
      <c r="W257" s="25"/>
      <c r="X257" s="25"/>
      <c r="Y257" s="3" t="s">
        <v>171</v>
      </c>
    </row>
    <row r="258" spans="2:37" outlineLevel="1" x14ac:dyDescent="0.3">
      <c r="C258" s="146"/>
      <c r="D258" s="216"/>
      <c r="E258" s="4"/>
      <c r="Y258" s="3" t="s">
        <v>171</v>
      </c>
    </row>
    <row r="259" spans="2:37" outlineLevel="1" x14ac:dyDescent="0.3">
      <c r="B259" s="88" t="s">
        <v>193</v>
      </c>
      <c r="C259" s="104" t="s">
        <v>194</v>
      </c>
      <c r="D259" s="154" t="s">
        <v>195</v>
      </c>
      <c r="E259" s="150" t="s">
        <v>244</v>
      </c>
      <c r="F259" s="87" t="s">
        <v>197</v>
      </c>
      <c r="G259" s="104" t="s">
        <v>176</v>
      </c>
      <c r="H259" s="104" t="s">
        <v>177</v>
      </c>
      <c r="I259" s="104" t="s">
        <v>198</v>
      </c>
      <c r="J259" s="104" t="s">
        <v>199</v>
      </c>
      <c r="K259" s="104" t="s">
        <v>200</v>
      </c>
      <c r="L259" s="104" t="s">
        <v>201</v>
      </c>
      <c r="M259" s="104"/>
      <c r="N259" s="104"/>
      <c r="O259" s="104"/>
      <c r="P259" s="107" t="s">
        <v>3</v>
      </c>
      <c r="Q259" s="107" t="s">
        <v>4</v>
      </c>
      <c r="R259" s="107" t="s">
        <v>5</v>
      </c>
      <c r="S259" s="107" t="s">
        <v>6</v>
      </c>
      <c r="T259" s="107" t="s">
        <v>7</v>
      </c>
      <c r="U259" s="107" t="s">
        <v>204</v>
      </c>
      <c r="V259" s="104" t="s">
        <v>184</v>
      </c>
      <c r="W259" s="104" t="s">
        <v>185</v>
      </c>
      <c r="X259" s="104" t="s">
        <v>186</v>
      </c>
      <c r="Y259" s="3" t="s">
        <v>171</v>
      </c>
    </row>
    <row r="260" spans="2:37" outlineLevel="1" x14ac:dyDescent="0.3">
      <c r="C260" s="146"/>
      <c r="D260" s="216"/>
      <c r="E260" s="8" t="s">
        <v>245</v>
      </c>
      <c r="F260" s="122" t="s">
        <v>188</v>
      </c>
      <c r="G260" s="122" t="s">
        <v>188</v>
      </c>
      <c r="H260" s="17" t="s">
        <v>215</v>
      </c>
      <c r="I260" s="25"/>
      <c r="J260" s="25"/>
      <c r="K260" s="25"/>
      <c r="L260" s="25"/>
      <c r="P260" s="33"/>
      <c r="Q260" s="33"/>
      <c r="R260" s="33"/>
      <c r="S260" s="33"/>
      <c r="T260" s="33"/>
      <c r="U260" s="33"/>
      <c r="V260" s="25"/>
      <c r="W260" s="25"/>
      <c r="X260" s="25"/>
      <c r="Y260" s="3" t="s">
        <v>171</v>
      </c>
    </row>
    <row r="261" spans="2:37" outlineLevel="1" x14ac:dyDescent="0.3">
      <c r="C261" s="146"/>
      <c r="D261" s="216"/>
      <c r="E261" s="9" t="s">
        <v>227</v>
      </c>
      <c r="F261" s="25"/>
      <c r="G261" s="25"/>
      <c r="H261" s="17" t="s">
        <v>215</v>
      </c>
      <c r="I261" s="25"/>
      <c r="J261" s="25"/>
      <c r="K261" s="25"/>
      <c r="L261" s="25"/>
      <c r="P261" s="33"/>
      <c r="Q261" s="33"/>
      <c r="R261" s="33"/>
      <c r="S261" s="33"/>
      <c r="T261" s="33"/>
      <c r="U261" s="33"/>
      <c r="V261" s="25"/>
      <c r="W261" s="25"/>
      <c r="X261" s="25"/>
      <c r="Y261" s="3" t="s">
        <v>171</v>
      </c>
    </row>
    <row r="262" spans="2:37" outlineLevel="1" x14ac:dyDescent="0.3">
      <c r="C262" s="146"/>
      <c r="D262" s="216"/>
      <c r="E262" s="4"/>
      <c r="H262" s="17"/>
      <c r="Y262" s="3" t="s">
        <v>171</v>
      </c>
    </row>
    <row r="263" spans="2:37" outlineLevel="1" x14ac:dyDescent="0.3">
      <c r="C263" s="146"/>
      <c r="D263" s="216"/>
      <c r="E263" s="11" t="s">
        <v>246</v>
      </c>
      <c r="F263" s="122" t="s">
        <v>188</v>
      </c>
      <c r="G263" s="122" t="s">
        <v>188</v>
      </c>
      <c r="H263" s="25"/>
      <c r="I263" s="25"/>
      <c r="J263" s="25"/>
      <c r="K263" s="25"/>
      <c r="L263" s="25"/>
      <c r="P263" s="33"/>
      <c r="Q263" s="33"/>
      <c r="R263" s="33"/>
      <c r="S263" s="33"/>
      <c r="T263" s="33"/>
      <c r="U263" s="33"/>
      <c r="V263" s="25"/>
      <c r="W263" s="25"/>
      <c r="X263" s="25"/>
      <c r="Y263" s="3" t="s">
        <v>171</v>
      </c>
    </row>
    <row r="264" spans="2:37" outlineLevel="1" x14ac:dyDescent="0.3">
      <c r="C264" s="146"/>
      <c r="D264" s="216"/>
      <c r="E264" s="9" t="s">
        <v>227</v>
      </c>
      <c r="F264" s="25"/>
      <c r="G264" s="25"/>
      <c r="H264" s="25"/>
      <c r="I264" s="25"/>
      <c r="J264" s="25"/>
      <c r="K264" s="25"/>
      <c r="L264" s="25"/>
      <c r="P264" s="33"/>
      <c r="Q264" s="33"/>
      <c r="R264" s="33"/>
      <c r="S264" s="33"/>
      <c r="T264" s="33"/>
      <c r="U264" s="33"/>
      <c r="V264" s="25"/>
      <c r="W264" s="25"/>
      <c r="X264" s="25"/>
      <c r="Y264" s="3" t="s">
        <v>171</v>
      </c>
    </row>
    <row r="265" spans="2:37" ht="13.35" customHeight="1" x14ac:dyDescent="0.3">
      <c r="AK265" s="20"/>
    </row>
    <row r="268" spans="2:37" ht="21" x14ac:dyDescent="0.3">
      <c r="B268" s="338" t="s">
        <v>386</v>
      </c>
      <c r="C268" s="338"/>
      <c r="D268" s="338"/>
      <c r="E268" s="129" t="s">
        <v>387</v>
      </c>
      <c r="Z268" s="338" t="s">
        <v>388</v>
      </c>
      <c r="AA268" s="338"/>
      <c r="AB268" s="23" t="s">
        <v>169</v>
      </c>
      <c r="AE268" s="20" t="str">
        <f>E271</f>
        <v>PRODUCTION OF 1 positive foil for battery cell</v>
      </c>
    </row>
    <row r="269" spans="2:37" x14ac:dyDescent="0.3">
      <c r="B269" s="18" t="s">
        <v>276</v>
      </c>
      <c r="C269" s="157"/>
      <c r="D269" s="18"/>
      <c r="E269" s="19"/>
      <c r="F269" s="19"/>
      <c r="G269" s="19"/>
      <c r="H269" s="19"/>
      <c r="I269" s="19"/>
      <c r="J269" s="19"/>
      <c r="K269" s="19"/>
      <c r="L269" s="19"/>
      <c r="M269" s="19"/>
      <c r="N269" s="19"/>
      <c r="O269" s="19"/>
      <c r="P269" s="19"/>
      <c r="Q269" s="19"/>
      <c r="R269" s="19"/>
      <c r="S269" s="19"/>
      <c r="T269" s="19"/>
      <c r="U269" s="19"/>
      <c r="V269" s="19"/>
      <c r="W269" s="19"/>
      <c r="X269" s="19"/>
      <c r="Y269" s="3" t="s">
        <v>171</v>
      </c>
    </row>
    <row r="270" spans="2:37" x14ac:dyDescent="0.3">
      <c r="B270" s="18" t="s">
        <v>172</v>
      </c>
      <c r="C270" s="157"/>
      <c r="D270" s="18"/>
      <c r="E270" s="19"/>
      <c r="F270" s="19"/>
      <c r="G270" s="19"/>
      <c r="H270" s="19"/>
      <c r="I270" s="19"/>
      <c r="J270" s="19"/>
      <c r="K270" s="19"/>
      <c r="L270" s="19"/>
      <c r="M270" s="19"/>
      <c r="N270" s="19"/>
      <c r="O270" s="19"/>
      <c r="P270" s="19"/>
      <c r="Q270" s="19"/>
      <c r="R270" s="19"/>
      <c r="S270" s="19"/>
      <c r="T270" s="19"/>
      <c r="U270" s="19"/>
      <c r="V270" s="19"/>
      <c r="W270" s="19"/>
      <c r="X270" s="19"/>
      <c r="Y270" s="3" t="s">
        <v>171</v>
      </c>
    </row>
    <row r="271" spans="2:37" ht="18" x14ac:dyDescent="0.3">
      <c r="B271" s="336" t="s">
        <v>389</v>
      </c>
      <c r="C271" s="336"/>
      <c r="D271" s="337"/>
      <c r="E271" s="176" t="s">
        <v>390</v>
      </c>
      <c r="F271" s="165" t="s">
        <v>175</v>
      </c>
      <c r="G271" s="166" t="s">
        <v>176</v>
      </c>
      <c r="H271" s="166" t="s">
        <v>177</v>
      </c>
      <c r="I271" s="166" t="s">
        <v>178</v>
      </c>
      <c r="J271" s="166" t="s">
        <v>179</v>
      </c>
      <c r="K271" s="166" t="s">
        <v>337</v>
      </c>
      <c r="L271" s="177"/>
      <c r="M271" s="166" t="s">
        <v>180</v>
      </c>
      <c r="N271" s="166" t="s">
        <v>181</v>
      </c>
      <c r="O271" s="168"/>
      <c r="P271" s="343" t="s">
        <v>182</v>
      </c>
      <c r="Q271" s="330"/>
      <c r="R271" s="330"/>
      <c r="S271" s="330"/>
      <c r="T271" s="344"/>
      <c r="U271" s="334" t="s">
        <v>183</v>
      </c>
      <c r="V271" s="87" t="s">
        <v>184</v>
      </c>
      <c r="W271" s="166" t="s">
        <v>185</v>
      </c>
      <c r="X271" s="166" t="s">
        <v>186</v>
      </c>
      <c r="Y271" s="3" t="s">
        <v>171</v>
      </c>
    </row>
    <row r="272" spans="2:37" ht="15" thickBot="1" x14ac:dyDescent="0.35">
      <c r="B272" s="175" t="s">
        <v>187</v>
      </c>
      <c r="C272" s="181" t="s">
        <v>338</v>
      </c>
      <c r="D272" s="164" t="s">
        <v>189</v>
      </c>
      <c r="E272" s="214" t="s">
        <v>310</v>
      </c>
      <c r="F272" s="130">
        <f>SUM(F274:F275)</f>
        <v>1</v>
      </c>
      <c r="G272" s="105">
        <v>1</v>
      </c>
      <c r="H272" s="117" t="s">
        <v>207</v>
      </c>
      <c r="I272" s="190">
        <f>G86</f>
        <v>1.5714000000000002E-2</v>
      </c>
      <c r="J272" s="273">
        <f>SUM(G274:G275)</f>
        <v>1.5714000000000002E-2</v>
      </c>
      <c r="K272" s="190">
        <f>F86</f>
        <v>2.9649056603773587E-2</v>
      </c>
      <c r="L272" s="29"/>
      <c r="M272" s="15"/>
      <c r="N272" s="27" t="s">
        <v>354</v>
      </c>
      <c r="O272" s="29"/>
      <c r="P272" s="345"/>
      <c r="Q272" s="346"/>
      <c r="R272" s="346"/>
      <c r="S272" s="346"/>
      <c r="T272" s="347"/>
      <c r="U272" s="335"/>
      <c r="V272" s="91"/>
      <c r="W272" s="15"/>
      <c r="X272" s="15"/>
      <c r="Y272" s="3" t="s">
        <v>171</v>
      </c>
    </row>
    <row r="273" spans="2:25" ht="15" outlineLevel="1" thickTop="1" x14ac:dyDescent="0.3">
      <c r="B273" s="7" t="s">
        <v>193</v>
      </c>
      <c r="C273" s="153" t="s">
        <v>194</v>
      </c>
      <c r="D273" s="179" t="s">
        <v>195</v>
      </c>
      <c r="E273" s="149" t="s">
        <v>196</v>
      </c>
      <c r="F273" s="7" t="s">
        <v>197</v>
      </c>
      <c r="G273" s="7" t="s">
        <v>176</v>
      </c>
      <c r="H273" s="7" t="s">
        <v>177</v>
      </c>
      <c r="I273" s="104" t="s">
        <v>198</v>
      </c>
      <c r="J273" s="7" t="s">
        <v>199</v>
      </c>
      <c r="K273" s="104" t="s">
        <v>200</v>
      </c>
      <c r="L273" s="7" t="s">
        <v>201</v>
      </c>
      <c r="M273" s="104" t="s">
        <v>180</v>
      </c>
      <c r="N273" s="7" t="s">
        <v>202</v>
      </c>
      <c r="O273" s="7" t="s">
        <v>203</v>
      </c>
      <c r="P273" s="42" t="s">
        <v>3</v>
      </c>
      <c r="Q273" s="42" t="s">
        <v>4</v>
      </c>
      <c r="R273" s="42" t="s">
        <v>5</v>
      </c>
      <c r="S273" s="42" t="s">
        <v>6</v>
      </c>
      <c r="T273" s="42" t="s">
        <v>7</v>
      </c>
      <c r="U273" s="42" t="s">
        <v>204</v>
      </c>
      <c r="V273" s="87" t="s">
        <v>184</v>
      </c>
      <c r="W273" s="7" t="s">
        <v>185</v>
      </c>
      <c r="X273" s="104" t="s">
        <v>186</v>
      </c>
      <c r="Y273" s="3" t="s">
        <v>171</v>
      </c>
    </row>
    <row r="274" spans="2:25" outlineLevel="1" x14ac:dyDescent="0.3">
      <c r="C274" s="146"/>
      <c r="D274" s="217"/>
      <c r="E274" s="11" t="s">
        <v>391</v>
      </c>
      <c r="F274" s="25">
        <v>1</v>
      </c>
      <c r="G274" s="115">
        <f>I272</f>
        <v>1.5714000000000002E-2</v>
      </c>
      <c r="H274" s="17" t="s">
        <v>215</v>
      </c>
      <c r="I274" s="25"/>
      <c r="J274" s="25"/>
      <c r="K274" s="25"/>
      <c r="L274" s="25"/>
      <c r="M274" s="25"/>
      <c r="N274" s="25"/>
      <c r="O274" s="25"/>
      <c r="P274" s="33"/>
      <c r="Q274" s="33"/>
      <c r="R274" s="33"/>
      <c r="S274" s="33"/>
      <c r="T274" s="33"/>
      <c r="U274" s="33" t="s">
        <v>99</v>
      </c>
      <c r="V274" s="24"/>
      <c r="W274" s="24"/>
      <c r="X274" s="24"/>
      <c r="Y274" s="3" t="s">
        <v>171</v>
      </c>
    </row>
    <row r="275" spans="2:25" outlineLevel="1" x14ac:dyDescent="0.3">
      <c r="C275" s="146"/>
      <c r="D275" s="216"/>
      <c r="E275" s="9" t="s">
        <v>227</v>
      </c>
      <c r="F275" s="25"/>
      <c r="G275" s="25"/>
      <c r="H275" s="17" t="s">
        <v>215</v>
      </c>
      <c r="I275" s="25"/>
      <c r="J275" s="25"/>
      <c r="K275" s="25"/>
      <c r="L275" s="25"/>
      <c r="M275" s="25"/>
      <c r="N275" s="25"/>
      <c r="O275" s="25"/>
      <c r="P275" s="33"/>
      <c r="Q275" s="33"/>
      <c r="R275" s="33"/>
      <c r="S275" s="33"/>
      <c r="T275" s="33"/>
      <c r="U275" s="33"/>
      <c r="V275" s="24"/>
      <c r="W275" s="24"/>
      <c r="X275" s="24"/>
      <c r="Y275" s="3" t="s">
        <v>171</v>
      </c>
    </row>
    <row r="276" spans="2:25" outlineLevel="1" x14ac:dyDescent="0.3">
      <c r="C276" s="146"/>
      <c r="D276" s="216"/>
      <c r="E276" s="6"/>
      <c r="H276" s="17"/>
      <c r="Y276" s="3" t="s">
        <v>171</v>
      </c>
    </row>
    <row r="277" spans="2:25" outlineLevel="1" x14ac:dyDescent="0.3">
      <c r="B277" s="88" t="s">
        <v>193</v>
      </c>
      <c r="C277" s="104" t="s">
        <v>194</v>
      </c>
      <c r="D277" s="154" t="s">
        <v>195</v>
      </c>
      <c r="E277" s="140" t="s">
        <v>225</v>
      </c>
      <c r="F277" s="87" t="s">
        <v>197</v>
      </c>
      <c r="G277" s="104" t="s">
        <v>176</v>
      </c>
      <c r="H277" s="104" t="s">
        <v>177</v>
      </c>
      <c r="I277" s="104" t="s">
        <v>198</v>
      </c>
      <c r="J277" s="104" t="s">
        <v>199</v>
      </c>
      <c r="K277" s="104" t="s">
        <v>200</v>
      </c>
      <c r="L277" s="104" t="s">
        <v>201</v>
      </c>
      <c r="M277" s="104" t="s">
        <v>180</v>
      </c>
      <c r="N277" s="104"/>
      <c r="O277" s="104"/>
      <c r="P277" s="107" t="s">
        <v>3</v>
      </c>
      <c r="Q277" s="107" t="s">
        <v>4</v>
      </c>
      <c r="R277" s="107" t="s">
        <v>5</v>
      </c>
      <c r="S277" s="107" t="s">
        <v>6</v>
      </c>
      <c r="T277" s="107" t="s">
        <v>7</v>
      </c>
      <c r="U277" s="107" t="s">
        <v>204</v>
      </c>
      <c r="V277" s="87" t="s">
        <v>184</v>
      </c>
      <c r="W277" s="104" t="s">
        <v>185</v>
      </c>
      <c r="X277" s="104" t="s">
        <v>186</v>
      </c>
      <c r="Y277" s="3" t="s">
        <v>171</v>
      </c>
    </row>
    <row r="278" spans="2:25" outlineLevel="1" x14ac:dyDescent="0.3">
      <c r="B278" s="3"/>
      <c r="C278" s="146"/>
      <c r="D278" s="216"/>
      <c r="E278" s="9" t="s">
        <v>226</v>
      </c>
      <c r="F278" s="122" t="s">
        <v>188</v>
      </c>
      <c r="G278" s="122" t="s">
        <v>188</v>
      </c>
      <c r="H278" s="122"/>
      <c r="I278" s="122"/>
      <c r="J278" s="122"/>
      <c r="K278" s="122"/>
      <c r="L278" s="122"/>
      <c r="M278" s="122"/>
      <c r="P278" s="33"/>
      <c r="Q278" s="33"/>
      <c r="R278" s="33"/>
      <c r="S278" s="33"/>
      <c r="T278" s="33"/>
      <c r="U278" s="33"/>
      <c r="V278" s="25"/>
      <c r="W278" s="25"/>
      <c r="X278" s="25"/>
      <c r="Y278" s="3" t="s">
        <v>171</v>
      </c>
    </row>
    <row r="279" spans="2:25" outlineLevel="1" x14ac:dyDescent="0.3">
      <c r="B279" s="3"/>
      <c r="C279" s="146"/>
      <c r="D279" s="216"/>
      <c r="E279" s="9" t="s">
        <v>227</v>
      </c>
      <c r="F279" s="24"/>
      <c r="G279" s="24"/>
      <c r="H279" s="26"/>
      <c r="I279" s="25"/>
      <c r="J279" s="25"/>
      <c r="K279" s="25"/>
      <c r="L279" s="25"/>
      <c r="M279" s="25"/>
      <c r="P279" s="33"/>
      <c r="Q279" s="33"/>
      <c r="R279" s="33"/>
      <c r="S279" s="33"/>
      <c r="T279" s="33"/>
      <c r="U279" s="33"/>
      <c r="V279" s="25"/>
      <c r="W279" s="25"/>
      <c r="X279" s="25"/>
      <c r="Y279" s="3" t="s">
        <v>171</v>
      </c>
    </row>
    <row r="280" spans="2:25" outlineLevel="1" x14ac:dyDescent="0.3">
      <c r="B280" s="3"/>
      <c r="C280" s="146"/>
      <c r="D280" s="216"/>
      <c r="E280" s="4"/>
      <c r="Y280" s="3" t="s">
        <v>171</v>
      </c>
    </row>
    <row r="281" spans="2:25" outlineLevel="1" x14ac:dyDescent="0.3">
      <c r="B281" s="88" t="s">
        <v>193</v>
      </c>
      <c r="C281" s="104" t="s">
        <v>194</v>
      </c>
      <c r="D281" s="154" t="s">
        <v>195</v>
      </c>
      <c r="E281" s="148" t="s">
        <v>228</v>
      </c>
      <c r="F281" s="87" t="s">
        <v>197</v>
      </c>
      <c r="G281" s="104" t="s">
        <v>176</v>
      </c>
      <c r="H281" s="104" t="s">
        <v>177</v>
      </c>
      <c r="I281" s="104" t="s">
        <v>198</v>
      </c>
      <c r="J281" s="104" t="s">
        <v>199</v>
      </c>
      <c r="K281" s="104" t="s">
        <v>200</v>
      </c>
      <c r="L281" s="104" t="s">
        <v>201</v>
      </c>
      <c r="M281" s="104"/>
      <c r="N281" s="104"/>
      <c r="O281" s="104"/>
      <c r="P281" s="107" t="s">
        <v>3</v>
      </c>
      <c r="Q281" s="107" t="s">
        <v>4</v>
      </c>
      <c r="R281" s="107" t="s">
        <v>5</v>
      </c>
      <c r="S281" s="107" t="s">
        <v>6</v>
      </c>
      <c r="T281" s="107" t="s">
        <v>7</v>
      </c>
      <c r="U281" s="107" t="s">
        <v>204</v>
      </c>
      <c r="V281" s="87" t="s">
        <v>184</v>
      </c>
      <c r="W281" s="104" t="s">
        <v>185</v>
      </c>
      <c r="X281" s="104" t="s">
        <v>186</v>
      </c>
      <c r="Y281" s="3" t="s">
        <v>171</v>
      </c>
    </row>
    <row r="282" spans="2:25" outlineLevel="1" x14ac:dyDescent="0.3">
      <c r="C282" s="146"/>
      <c r="D282" s="216"/>
      <c r="E282" s="8" t="s">
        <v>349</v>
      </c>
      <c r="F282" s="122" t="s">
        <v>188</v>
      </c>
      <c r="G282" s="122" t="s">
        <v>188</v>
      </c>
      <c r="H282" s="1" t="s">
        <v>240</v>
      </c>
      <c r="I282" s="25"/>
      <c r="J282" s="25"/>
      <c r="K282" s="25"/>
      <c r="L282" s="25"/>
      <c r="P282" s="33"/>
      <c r="Q282" s="33"/>
      <c r="R282" s="33"/>
      <c r="S282" s="33"/>
      <c r="T282" s="33"/>
      <c r="U282" s="33"/>
      <c r="V282" s="25"/>
      <c r="W282" s="25"/>
      <c r="X282" s="25"/>
      <c r="Y282" s="3" t="s">
        <v>171</v>
      </c>
    </row>
    <row r="283" spans="2:25" outlineLevel="1" x14ac:dyDescent="0.3">
      <c r="C283" s="146"/>
      <c r="D283" s="216"/>
      <c r="E283" s="9" t="s">
        <v>227</v>
      </c>
      <c r="F283" s="25"/>
      <c r="G283" s="25"/>
      <c r="H283" s="1" t="s">
        <v>240</v>
      </c>
      <c r="I283" s="25"/>
      <c r="J283" s="25"/>
      <c r="K283" s="25"/>
      <c r="L283" s="25"/>
      <c r="P283" s="33"/>
      <c r="Q283" s="33"/>
      <c r="R283" s="33"/>
      <c r="S283" s="33"/>
      <c r="T283" s="33"/>
      <c r="U283" s="33"/>
      <c r="V283" s="25"/>
      <c r="W283" s="25"/>
      <c r="X283" s="25"/>
      <c r="Y283" s="3" t="s">
        <v>171</v>
      </c>
    </row>
    <row r="284" spans="2:25" outlineLevel="1" x14ac:dyDescent="0.3">
      <c r="C284" s="146"/>
      <c r="D284" s="216"/>
      <c r="E284" s="4"/>
      <c r="Y284" s="3" t="s">
        <v>171</v>
      </c>
    </row>
    <row r="285" spans="2:25" outlineLevel="1" x14ac:dyDescent="0.3">
      <c r="C285" s="146"/>
      <c r="D285" s="216"/>
      <c r="E285" s="8" t="s">
        <v>242</v>
      </c>
      <c r="F285" s="122" t="s">
        <v>188</v>
      </c>
      <c r="G285" s="122" t="s">
        <v>188</v>
      </c>
      <c r="H285" s="1" t="s">
        <v>243</v>
      </c>
      <c r="I285" s="25"/>
      <c r="J285" s="25"/>
      <c r="K285" s="25"/>
      <c r="L285" s="25"/>
      <c r="P285" s="33"/>
      <c r="Q285" s="33"/>
      <c r="R285" s="33"/>
      <c r="S285" s="33"/>
      <c r="T285" s="33"/>
      <c r="U285" s="33"/>
      <c r="V285" s="25"/>
      <c r="W285" s="25"/>
      <c r="X285" s="25"/>
      <c r="Y285" s="3" t="s">
        <v>171</v>
      </c>
    </row>
    <row r="286" spans="2:25" outlineLevel="1" x14ac:dyDescent="0.3">
      <c r="C286" s="146"/>
      <c r="D286" s="216"/>
      <c r="E286" s="9" t="s">
        <v>227</v>
      </c>
      <c r="F286" s="25"/>
      <c r="G286" s="25"/>
      <c r="H286" s="1" t="s">
        <v>243</v>
      </c>
      <c r="I286" s="25"/>
      <c r="J286" s="25"/>
      <c r="K286" s="25"/>
      <c r="L286" s="25"/>
      <c r="P286" s="33"/>
      <c r="Q286" s="33"/>
      <c r="R286" s="33"/>
      <c r="S286" s="33"/>
      <c r="T286" s="33"/>
      <c r="U286" s="33"/>
      <c r="V286" s="25"/>
      <c r="W286" s="25"/>
      <c r="X286" s="25"/>
      <c r="Y286" s="3" t="s">
        <v>171</v>
      </c>
    </row>
    <row r="287" spans="2:25" outlineLevel="1" x14ac:dyDescent="0.3">
      <c r="C287" s="146"/>
      <c r="D287" s="216"/>
      <c r="E287" s="4"/>
      <c r="U287" s="33"/>
      <c r="Y287" s="3" t="s">
        <v>171</v>
      </c>
    </row>
    <row r="288" spans="2:25" outlineLevel="1" x14ac:dyDescent="0.3">
      <c r="B288" s="88" t="s">
        <v>193</v>
      </c>
      <c r="C288" s="104" t="s">
        <v>194</v>
      </c>
      <c r="D288" s="154" t="s">
        <v>195</v>
      </c>
      <c r="E288" s="150" t="s">
        <v>244</v>
      </c>
      <c r="F288" s="87" t="s">
        <v>197</v>
      </c>
      <c r="G288" s="104" t="s">
        <v>176</v>
      </c>
      <c r="H288" s="104" t="s">
        <v>177</v>
      </c>
      <c r="I288" s="104" t="s">
        <v>198</v>
      </c>
      <c r="J288" s="104" t="s">
        <v>199</v>
      </c>
      <c r="K288" s="104" t="s">
        <v>200</v>
      </c>
      <c r="L288" s="104" t="s">
        <v>201</v>
      </c>
      <c r="M288" s="104"/>
      <c r="N288" s="104"/>
      <c r="O288" s="104"/>
      <c r="P288" s="107" t="s">
        <v>3</v>
      </c>
      <c r="Q288" s="107" t="s">
        <v>4</v>
      </c>
      <c r="R288" s="107" t="s">
        <v>5</v>
      </c>
      <c r="S288" s="107" t="s">
        <v>6</v>
      </c>
      <c r="T288" s="107" t="s">
        <v>7</v>
      </c>
      <c r="U288" s="107" t="s">
        <v>204</v>
      </c>
      <c r="V288" s="87" t="s">
        <v>184</v>
      </c>
      <c r="W288" s="104" t="s">
        <v>185</v>
      </c>
      <c r="X288" s="104" t="s">
        <v>186</v>
      </c>
      <c r="Y288" s="3" t="s">
        <v>171</v>
      </c>
    </row>
    <row r="289" spans="2:31" outlineLevel="1" x14ac:dyDescent="0.3">
      <c r="C289" s="146"/>
      <c r="D289" s="216"/>
      <c r="E289" s="8" t="s">
        <v>245</v>
      </c>
      <c r="F289" s="122" t="s">
        <v>188</v>
      </c>
      <c r="G289" s="122" t="s">
        <v>188</v>
      </c>
      <c r="H289" s="17" t="s">
        <v>215</v>
      </c>
      <c r="I289" s="25"/>
      <c r="J289" s="25"/>
      <c r="K289" s="25"/>
      <c r="L289" s="25"/>
      <c r="P289" s="33"/>
      <c r="Q289" s="33"/>
      <c r="R289" s="33"/>
      <c r="S289" s="33"/>
      <c r="T289" s="33"/>
      <c r="U289" s="33"/>
      <c r="V289" s="25"/>
      <c r="W289" s="25"/>
      <c r="X289" s="25"/>
      <c r="Y289" s="3" t="s">
        <v>171</v>
      </c>
    </row>
    <row r="290" spans="2:31" outlineLevel="1" x14ac:dyDescent="0.3">
      <c r="C290" s="146"/>
      <c r="D290" s="216"/>
      <c r="E290" s="9" t="s">
        <v>227</v>
      </c>
      <c r="F290" s="25"/>
      <c r="G290" s="25"/>
      <c r="H290" s="17" t="s">
        <v>215</v>
      </c>
      <c r="I290" s="25"/>
      <c r="J290" s="25"/>
      <c r="K290" s="25"/>
      <c r="L290" s="25"/>
      <c r="P290" s="33"/>
      <c r="Q290" s="33"/>
      <c r="R290" s="33"/>
      <c r="S290" s="33"/>
      <c r="T290" s="33"/>
      <c r="U290" s="33"/>
      <c r="V290" s="25"/>
      <c r="W290" s="25"/>
      <c r="X290" s="25"/>
      <c r="Y290" s="3" t="s">
        <v>171</v>
      </c>
    </row>
    <row r="291" spans="2:31" outlineLevel="1" x14ac:dyDescent="0.3">
      <c r="C291" s="146"/>
      <c r="D291" s="216"/>
      <c r="E291" s="4"/>
      <c r="H291" s="17"/>
      <c r="Y291" s="3" t="s">
        <v>171</v>
      </c>
    </row>
    <row r="292" spans="2:31" outlineLevel="1" x14ac:dyDescent="0.3">
      <c r="C292" s="146"/>
      <c r="D292" s="216"/>
      <c r="E292" s="11" t="s">
        <v>246</v>
      </c>
      <c r="F292" s="122" t="s">
        <v>188</v>
      </c>
      <c r="G292" s="122" t="s">
        <v>188</v>
      </c>
      <c r="H292" s="25"/>
      <c r="I292" s="25"/>
      <c r="J292" s="25"/>
      <c r="K292" s="25"/>
      <c r="L292" s="25"/>
      <c r="P292" s="33"/>
      <c r="Q292" s="33"/>
      <c r="R292" s="33"/>
      <c r="S292" s="33"/>
      <c r="T292" s="33"/>
      <c r="U292" s="33"/>
      <c r="V292" s="25"/>
      <c r="W292" s="25"/>
      <c r="X292" s="25"/>
      <c r="Y292" s="3" t="s">
        <v>171</v>
      </c>
    </row>
    <row r="293" spans="2:31" outlineLevel="1" x14ac:dyDescent="0.3">
      <c r="C293" s="146"/>
      <c r="D293" s="216"/>
      <c r="E293" s="9" t="s">
        <v>227</v>
      </c>
      <c r="F293" s="25"/>
      <c r="G293" s="25"/>
      <c r="H293" s="25"/>
      <c r="I293" s="25"/>
      <c r="J293" s="25"/>
      <c r="K293" s="25"/>
      <c r="L293" s="25"/>
      <c r="P293" s="33"/>
      <c r="Q293" s="33"/>
      <c r="R293" s="33"/>
      <c r="S293" s="33"/>
      <c r="T293" s="33"/>
      <c r="U293" s="33"/>
      <c r="V293" s="25"/>
      <c r="W293" s="25"/>
      <c r="X293" s="25"/>
      <c r="Y293" s="3" t="s">
        <v>171</v>
      </c>
    </row>
    <row r="295" spans="2:31" collapsed="1" x14ac:dyDescent="0.3"/>
    <row r="297" spans="2:31" ht="21" x14ac:dyDescent="0.3">
      <c r="B297" s="338" t="s">
        <v>392</v>
      </c>
      <c r="C297" s="338"/>
      <c r="D297" s="338"/>
      <c r="E297" s="129" t="s">
        <v>387</v>
      </c>
      <c r="Z297" s="338" t="s">
        <v>393</v>
      </c>
      <c r="AA297" s="338"/>
      <c r="AB297" s="23" t="s">
        <v>169</v>
      </c>
      <c r="AE297" s="20" t="str">
        <f>E300</f>
        <v>PRODUCTION OF 1 negative foil for battery cell</v>
      </c>
    </row>
    <row r="298" spans="2:31" x14ac:dyDescent="0.3">
      <c r="B298" s="18" t="s">
        <v>276</v>
      </c>
      <c r="C298" s="157"/>
      <c r="D298" s="18"/>
      <c r="E298" s="19"/>
      <c r="F298" s="19"/>
      <c r="G298" s="19"/>
      <c r="H298" s="19"/>
      <c r="I298" s="19"/>
      <c r="J298" s="19"/>
      <c r="K298" s="19"/>
      <c r="L298" s="19"/>
      <c r="M298" s="19"/>
      <c r="N298" s="19"/>
      <c r="O298" s="19"/>
      <c r="P298" s="19"/>
      <c r="Q298" s="19"/>
      <c r="R298" s="19"/>
      <c r="S298" s="19"/>
      <c r="T298" s="19"/>
      <c r="U298" s="19"/>
      <c r="V298" s="19"/>
      <c r="W298" s="19"/>
      <c r="X298" s="19"/>
      <c r="Y298" s="3" t="s">
        <v>171</v>
      </c>
    </row>
    <row r="299" spans="2:31" x14ac:dyDescent="0.3">
      <c r="B299" s="18" t="s">
        <v>172</v>
      </c>
      <c r="C299" s="157"/>
      <c r="D299" s="18"/>
      <c r="E299" s="19"/>
      <c r="F299" s="19"/>
      <c r="G299" s="19"/>
      <c r="H299" s="19"/>
      <c r="I299" s="19"/>
      <c r="J299" s="19"/>
      <c r="K299" s="19"/>
      <c r="L299" s="19"/>
      <c r="M299" s="19"/>
      <c r="N299" s="19"/>
      <c r="O299" s="19"/>
      <c r="P299" s="19"/>
      <c r="Q299" s="19"/>
      <c r="R299" s="19"/>
      <c r="S299" s="19"/>
      <c r="T299" s="19"/>
      <c r="U299" s="19"/>
      <c r="V299" s="19"/>
      <c r="W299" s="19"/>
      <c r="X299" s="19"/>
      <c r="Y299" s="3" t="s">
        <v>171</v>
      </c>
    </row>
    <row r="300" spans="2:31" ht="18" x14ac:dyDescent="0.3">
      <c r="B300" s="336" t="s">
        <v>394</v>
      </c>
      <c r="C300" s="336"/>
      <c r="D300" s="337"/>
      <c r="E300" s="176" t="s">
        <v>395</v>
      </c>
      <c r="F300" s="165" t="s">
        <v>175</v>
      </c>
      <c r="G300" s="166" t="s">
        <v>176</v>
      </c>
      <c r="H300" s="166" t="s">
        <v>177</v>
      </c>
      <c r="I300" s="166" t="s">
        <v>178</v>
      </c>
      <c r="J300" s="166" t="s">
        <v>179</v>
      </c>
      <c r="K300" s="166" t="s">
        <v>337</v>
      </c>
      <c r="L300" s="177"/>
      <c r="M300" s="166" t="s">
        <v>180</v>
      </c>
      <c r="N300" s="166" t="s">
        <v>181</v>
      </c>
      <c r="O300" s="168"/>
      <c r="P300" s="343" t="s">
        <v>182</v>
      </c>
      <c r="Q300" s="330"/>
      <c r="R300" s="330"/>
      <c r="S300" s="330"/>
      <c r="T300" s="344"/>
      <c r="U300" s="334" t="s">
        <v>183</v>
      </c>
      <c r="V300" s="87" t="s">
        <v>184</v>
      </c>
      <c r="W300" s="166" t="s">
        <v>185</v>
      </c>
      <c r="X300" s="166" t="s">
        <v>186</v>
      </c>
      <c r="Y300" s="3" t="s">
        <v>171</v>
      </c>
    </row>
    <row r="301" spans="2:31" ht="15" thickBot="1" x14ac:dyDescent="0.35">
      <c r="B301" s="175" t="s">
        <v>187</v>
      </c>
      <c r="C301" s="181" t="s">
        <v>338</v>
      </c>
      <c r="D301" s="164" t="s">
        <v>189</v>
      </c>
      <c r="E301" s="214" t="s">
        <v>315</v>
      </c>
      <c r="F301" s="130">
        <f>SUM(F303:F304)</f>
        <v>1</v>
      </c>
      <c r="G301" s="265">
        <v>1</v>
      </c>
      <c r="H301" s="117" t="s">
        <v>207</v>
      </c>
      <c r="I301" s="190">
        <f>G87</f>
        <v>2.8403200000000003E-2</v>
      </c>
      <c r="J301" s="273">
        <f>SUM(G303:G304)</f>
        <v>2.8403200000000003E-2</v>
      </c>
      <c r="K301" s="190">
        <f>F87</f>
        <v>5.3590943396226422E-2</v>
      </c>
      <c r="L301" s="29"/>
      <c r="M301" s="15"/>
      <c r="N301" s="27" t="s">
        <v>354</v>
      </c>
      <c r="O301" s="29"/>
      <c r="P301" s="345"/>
      <c r="Q301" s="346"/>
      <c r="R301" s="346"/>
      <c r="S301" s="346"/>
      <c r="T301" s="347"/>
      <c r="U301" s="335"/>
      <c r="V301" s="91"/>
      <c r="W301" s="15"/>
      <c r="X301" s="15"/>
      <c r="Y301" s="3" t="s">
        <v>171</v>
      </c>
    </row>
    <row r="302" spans="2:31" ht="15" outlineLevel="1" thickTop="1" x14ac:dyDescent="0.3">
      <c r="B302" s="7" t="s">
        <v>193</v>
      </c>
      <c r="C302" s="153" t="s">
        <v>194</v>
      </c>
      <c r="D302" s="179" t="s">
        <v>195</v>
      </c>
      <c r="E302" s="149" t="s">
        <v>196</v>
      </c>
      <c r="F302" s="7" t="s">
        <v>197</v>
      </c>
      <c r="G302" s="7" t="s">
        <v>176</v>
      </c>
      <c r="H302" s="7" t="s">
        <v>177</v>
      </c>
      <c r="I302" s="104" t="s">
        <v>198</v>
      </c>
      <c r="J302" s="7" t="s">
        <v>199</v>
      </c>
      <c r="K302" s="104" t="s">
        <v>200</v>
      </c>
      <c r="L302" s="7" t="s">
        <v>201</v>
      </c>
      <c r="M302" s="104" t="s">
        <v>180</v>
      </c>
      <c r="N302" s="7" t="s">
        <v>202</v>
      </c>
      <c r="O302" s="7" t="s">
        <v>203</v>
      </c>
      <c r="P302" s="42" t="s">
        <v>3</v>
      </c>
      <c r="Q302" s="42" t="s">
        <v>4</v>
      </c>
      <c r="R302" s="42" t="s">
        <v>5</v>
      </c>
      <c r="S302" s="42" t="s">
        <v>6</v>
      </c>
      <c r="T302" s="42" t="s">
        <v>7</v>
      </c>
      <c r="U302" s="42" t="s">
        <v>204</v>
      </c>
      <c r="V302" s="87" t="s">
        <v>184</v>
      </c>
      <c r="W302" s="7" t="s">
        <v>185</v>
      </c>
      <c r="X302" s="104" t="s">
        <v>186</v>
      </c>
      <c r="Y302" s="3" t="s">
        <v>171</v>
      </c>
    </row>
    <row r="303" spans="2:31" outlineLevel="1" x14ac:dyDescent="0.3">
      <c r="C303" s="146"/>
      <c r="D303" s="217"/>
      <c r="E303" s="11" t="s">
        <v>396</v>
      </c>
      <c r="F303" s="25">
        <v>1</v>
      </c>
      <c r="G303" s="115">
        <f>I301</f>
        <v>2.8403200000000003E-2</v>
      </c>
      <c r="H303" s="17" t="s">
        <v>215</v>
      </c>
      <c r="I303" s="25"/>
      <c r="J303" s="25"/>
      <c r="K303" s="25"/>
      <c r="L303" s="25"/>
      <c r="M303" s="25"/>
      <c r="N303" s="25"/>
      <c r="O303" s="25"/>
      <c r="P303" s="33"/>
      <c r="Q303" s="33"/>
      <c r="R303" s="33"/>
      <c r="S303" s="33"/>
      <c r="T303" s="33"/>
      <c r="U303" s="33" t="s">
        <v>99</v>
      </c>
      <c r="V303" s="24"/>
      <c r="W303" s="24"/>
      <c r="X303" s="24"/>
      <c r="Y303" s="3" t="s">
        <v>171</v>
      </c>
    </row>
    <row r="304" spans="2:31" outlineLevel="1" x14ac:dyDescent="0.3">
      <c r="C304" s="146"/>
      <c r="D304" s="216"/>
      <c r="E304" s="9" t="s">
        <v>227</v>
      </c>
      <c r="F304" s="25"/>
      <c r="G304" s="25"/>
      <c r="H304" s="17" t="s">
        <v>215</v>
      </c>
      <c r="I304" s="25"/>
      <c r="J304" s="25"/>
      <c r="K304" s="25"/>
      <c r="L304" s="25"/>
      <c r="M304" s="25"/>
      <c r="N304" s="25"/>
      <c r="O304" s="25"/>
      <c r="P304" s="33"/>
      <c r="Q304" s="33"/>
      <c r="R304" s="33"/>
      <c r="S304" s="33"/>
      <c r="T304" s="33"/>
      <c r="U304" s="33"/>
      <c r="V304" s="24"/>
      <c r="W304" s="24"/>
      <c r="X304" s="24"/>
      <c r="Y304" s="3" t="s">
        <v>171</v>
      </c>
    </row>
    <row r="305" spans="2:25" outlineLevel="1" x14ac:dyDescent="0.3">
      <c r="C305" s="146"/>
      <c r="D305" s="216"/>
      <c r="E305" s="6"/>
      <c r="H305" s="17"/>
      <c r="Y305" s="3" t="s">
        <v>171</v>
      </c>
    </row>
    <row r="306" spans="2:25" outlineLevel="1" x14ac:dyDescent="0.3">
      <c r="B306" s="88" t="s">
        <v>193</v>
      </c>
      <c r="C306" s="104" t="s">
        <v>194</v>
      </c>
      <c r="D306" s="154" t="s">
        <v>195</v>
      </c>
      <c r="E306" s="140" t="s">
        <v>225</v>
      </c>
      <c r="F306" s="87" t="s">
        <v>197</v>
      </c>
      <c r="G306" s="104" t="s">
        <v>176</v>
      </c>
      <c r="H306" s="104" t="s">
        <v>177</v>
      </c>
      <c r="I306" s="104" t="s">
        <v>198</v>
      </c>
      <c r="J306" s="104" t="s">
        <v>199</v>
      </c>
      <c r="K306" s="104" t="s">
        <v>200</v>
      </c>
      <c r="L306" s="104" t="s">
        <v>201</v>
      </c>
      <c r="M306" s="104" t="s">
        <v>180</v>
      </c>
      <c r="N306" s="104"/>
      <c r="O306" s="104"/>
      <c r="P306" s="107" t="s">
        <v>3</v>
      </c>
      <c r="Q306" s="107" t="s">
        <v>4</v>
      </c>
      <c r="R306" s="107" t="s">
        <v>5</v>
      </c>
      <c r="S306" s="107" t="s">
        <v>6</v>
      </c>
      <c r="T306" s="107" t="s">
        <v>7</v>
      </c>
      <c r="U306" s="107" t="s">
        <v>204</v>
      </c>
      <c r="V306" s="87" t="s">
        <v>184</v>
      </c>
      <c r="W306" s="104" t="s">
        <v>185</v>
      </c>
      <c r="X306" s="104" t="s">
        <v>186</v>
      </c>
      <c r="Y306" s="3" t="s">
        <v>171</v>
      </c>
    </row>
    <row r="307" spans="2:25" outlineLevel="1" x14ac:dyDescent="0.3">
      <c r="B307" s="3"/>
      <c r="C307" s="146"/>
      <c r="D307" s="216"/>
      <c r="E307" s="9" t="s">
        <v>226</v>
      </c>
      <c r="F307" s="122" t="s">
        <v>188</v>
      </c>
      <c r="G307" s="122" t="s">
        <v>188</v>
      </c>
      <c r="H307" s="122"/>
      <c r="I307" s="122"/>
      <c r="J307" s="122"/>
      <c r="K307" s="122"/>
      <c r="L307" s="122"/>
      <c r="M307" s="122"/>
      <c r="P307" s="33"/>
      <c r="Q307" s="33"/>
      <c r="R307" s="33"/>
      <c r="S307" s="33"/>
      <c r="T307" s="33"/>
      <c r="U307" s="33"/>
      <c r="V307" s="25"/>
      <c r="W307" s="25"/>
      <c r="X307" s="25"/>
      <c r="Y307" s="3" t="s">
        <v>171</v>
      </c>
    </row>
    <row r="308" spans="2:25" outlineLevel="1" x14ac:dyDescent="0.3">
      <c r="B308" s="3"/>
      <c r="C308" s="146"/>
      <c r="D308" s="216"/>
      <c r="E308" s="9" t="s">
        <v>227</v>
      </c>
      <c r="F308" s="24"/>
      <c r="G308" s="24"/>
      <c r="H308" s="26"/>
      <c r="I308" s="25"/>
      <c r="J308" s="25"/>
      <c r="K308" s="25"/>
      <c r="L308" s="25"/>
      <c r="M308" s="25"/>
      <c r="P308" s="33"/>
      <c r="Q308" s="33"/>
      <c r="R308" s="33"/>
      <c r="S308" s="33"/>
      <c r="T308" s="33"/>
      <c r="U308" s="33"/>
      <c r="V308" s="25"/>
      <c r="W308" s="25"/>
      <c r="X308" s="25"/>
      <c r="Y308" s="3" t="s">
        <v>171</v>
      </c>
    </row>
    <row r="309" spans="2:25" outlineLevel="1" x14ac:dyDescent="0.3">
      <c r="B309" s="3"/>
      <c r="C309" s="146"/>
      <c r="D309" s="216"/>
      <c r="E309" s="4"/>
      <c r="Y309" s="3" t="s">
        <v>171</v>
      </c>
    </row>
    <row r="310" spans="2:25" outlineLevel="1" x14ac:dyDescent="0.3">
      <c r="B310" s="88" t="s">
        <v>193</v>
      </c>
      <c r="C310" s="104" t="s">
        <v>194</v>
      </c>
      <c r="D310" s="154" t="s">
        <v>195</v>
      </c>
      <c r="E310" s="148" t="s">
        <v>228</v>
      </c>
      <c r="F310" s="87" t="s">
        <v>197</v>
      </c>
      <c r="G310" s="104" t="s">
        <v>176</v>
      </c>
      <c r="H310" s="104" t="s">
        <v>177</v>
      </c>
      <c r="I310" s="104" t="s">
        <v>198</v>
      </c>
      <c r="J310" s="104" t="s">
        <v>199</v>
      </c>
      <c r="K310" s="104" t="s">
        <v>200</v>
      </c>
      <c r="L310" s="104" t="s">
        <v>201</v>
      </c>
      <c r="M310" s="104"/>
      <c r="N310" s="104"/>
      <c r="O310" s="104"/>
      <c r="P310" s="107" t="s">
        <v>3</v>
      </c>
      <c r="Q310" s="107" t="s">
        <v>4</v>
      </c>
      <c r="R310" s="107" t="s">
        <v>5</v>
      </c>
      <c r="S310" s="107" t="s">
        <v>6</v>
      </c>
      <c r="T310" s="107" t="s">
        <v>7</v>
      </c>
      <c r="U310" s="107" t="s">
        <v>204</v>
      </c>
      <c r="V310" s="87" t="s">
        <v>184</v>
      </c>
      <c r="W310" s="104" t="s">
        <v>185</v>
      </c>
      <c r="X310" s="104" t="s">
        <v>186</v>
      </c>
      <c r="Y310" s="3" t="s">
        <v>171</v>
      </c>
    </row>
    <row r="311" spans="2:25" outlineLevel="1" x14ac:dyDescent="0.3">
      <c r="C311" s="146"/>
      <c r="D311" s="216"/>
      <c r="E311" s="8" t="s">
        <v>349</v>
      </c>
      <c r="F311" s="122" t="s">
        <v>188</v>
      </c>
      <c r="G311" s="122" t="s">
        <v>188</v>
      </c>
      <c r="H311" s="1" t="s">
        <v>240</v>
      </c>
      <c r="I311" s="25"/>
      <c r="J311" s="25"/>
      <c r="K311" s="25"/>
      <c r="L311" s="25"/>
      <c r="P311" s="33"/>
      <c r="Q311" s="33"/>
      <c r="R311" s="33"/>
      <c r="S311" s="33"/>
      <c r="T311" s="33"/>
      <c r="U311" s="33"/>
      <c r="V311" s="25"/>
      <c r="W311" s="25"/>
      <c r="X311" s="25"/>
      <c r="Y311" s="3" t="s">
        <v>171</v>
      </c>
    </row>
    <row r="312" spans="2:25" outlineLevel="1" x14ac:dyDescent="0.3">
      <c r="C312" s="146"/>
      <c r="D312" s="216"/>
      <c r="E312" s="9" t="s">
        <v>227</v>
      </c>
      <c r="F312" s="25"/>
      <c r="G312" s="25"/>
      <c r="H312" s="1" t="s">
        <v>240</v>
      </c>
      <c r="I312" s="25"/>
      <c r="J312" s="25"/>
      <c r="K312" s="25"/>
      <c r="L312" s="25"/>
      <c r="P312" s="33"/>
      <c r="Q312" s="33"/>
      <c r="R312" s="33"/>
      <c r="S312" s="33"/>
      <c r="T312" s="33"/>
      <c r="U312" s="33"/>
      <c r="V312" s="25"/>
      <c r="W312" s="25"/>
      <c r="X312" s="25"/>
      <c r="Y312" s="3" t="s">
        <v>171</v>
      </c>
    </row>
    <row r="313" spans="2:25" outlineLevel="1" x14ac:dyDescent="0.3">
      <c r="C313" s="146"/>
      <c r="D313" s="216"/>
      <c r="E313" s="4"/>
      <c r="Y313" s="3" t="s">
        <v>171</v>
      </c>
    </row>
    <row r="314" spans="2:25" outlineLevel="1" x14ac:dyDescent="0.3">
      <c r="C314" s="146"/>
      <c r="D314" s="216"/>
      <c r="E314" s="8" t="s">
        <v>242</v>
      </c>
      <c r="F314" s="122" t="s">
        <v>188</v>
      </c>
      <c r="G314" s="122" t="s">
        <v>188</v>
      </c>
      <c r="H314" s="1" t="s">
        <v>243</v>
      </c>
      <c r="I314" s="25"/>
      <c r="J314" s="25"/>
      <c r="K314" s="25"/>
      <c r="L314" s="25"/>
      <c r="P314" s="33"/>
      <c r="Q314" s="33"/>
      <c r="R314" s="33"/>
      <c r="S314" s="33"/>
      <c r="T314" s="33"/>
      <c r="U314" s="33"/>
      <c r="V314" s="25"/>
      <c r="W314" s="25"/>
      <c r="X314" s="25"/>
      <c r="Y314" s="3" t="s">
        <v>171</v>
      </c>
    </row>
    <row r="315" spans="2:25" outlineLevel="1" x14ac:dyDescent="0.3">
      <c r="C315" s="146"/>
      <c r="D315" s="216"/>
      <c r="E315" s="9" t="s">
        <v>227</v>
      </c>
      <c r="F315" s="25"/>
      <c r="G315" s="25"/>
      <c r="H315" s="1" t="s">
        <v>243</v>
      </c>
      <c r="I315" s="25"/>
      <c r="J315" s="25"/>
      <c r="K315" s="25"/>
      <c r="L315" s="25"/>
      <c r="P315" s="33"/>
      <c r="Q315" s="33"/>
      <c r="R315" s="33"/>
      <c r="S315" s="33"/>
      <c r="T315" s="33"/>
      <c r="U315" s="33"/>
      <c r="V315" s="25"/>
      <c r="W315" s="25"/>
      <c r="X315" s="25"/>
      <c r="Y315" s="3" t="s">
        <v>171</v>
      </c>
    </row>
    <row r="316" spans="2:25" outlineLevel="1" x14ac:dyDescent="0.3">
      <c r="C316" s="146"/>
      <c r="D316" s="216"/>
      <c r="E316" s="4"/>
      <c r="Y316" s="3" t="s">
        <v>171</v>
      </c>
    </row>
    <row r="317" spans="2:25" outlineLevel="1" x14ac:dyDescent="0.3">
      <c r="B317" s="88" t="s">
        <v>193</v>
      </c>
      <c r="C317" s="104" t="s">
        <v>194</v>
      </c>
      <c r="D317" s="154" t="s">
        <v>195</v>
      </c>
      <c r="E317" s="150" t="s">
        <v>244</v>
      </c>
      <c r="F317" s="87" t="s">
        <v>197</v>
      </c>
      <c r="G317" s="104" t="s">
        <v>176</v>
      </c>
      <c r="H317" s="104" t="s">
        <v>177</v>
      </c>
      <c r="I317" s="104" t="s">
        <v>198</v>
      </c>
      <c r="J317" s="104" t="s">
        <v>199</v>
      </c>
      <c r="K317" s="104" t="s">
        <v>200</v>
      </c>
      <c r="L317" s="104" t="s">
        <v>201</v>
      </c>
      <c r="M317" s="104"/>
      <c r="N317" s="104"/>
      <c r="O317" s="104"/>
      <c r="P317" s="107" t="s">
        <v>3</v>
      </c>
      <c r="Q317" s="107" t="s">
        <v>4</v>
      </c>
      <c r="R317" s="107" t="s">
        <v>5</v>
      </c>
      <c r="S317" s="107" t="s">
        <v>6</v>
      </c>
      <c r="T317" s="107" t="s">
        <v>7</v>
      </c>
      <c r="U317" s="107" t="s">
        <v>204</v>
      </c>
      <c r="V317" s="87" t="s">
        <v>184</v>
      </c>
      <c r="W317" s="104" t="s">
        <v>185</v>
      </c>
      <c r="X317" s="104" t="s">
        <v>186</v>
      </c>
      <c r="Y317" s="3" t="s">
        <v>171</v>
      </c>
    </row>
    <row r="318" spans="2:25" outlineLevel="1" x14ac:dyDescent="0.3">
      <c r="C318" s="146"/>
      <c r="D318" s="216"/>
      <c r="E318" s="8" t="s">
        <v>245</v>
      </c>
      <c r="F318" s="122" t="s">
        <v>188</v>
      </c>
      <c r="G318" s="122" t="s">
        <v>188</v>
      </c>
      <c r="H318" s="17" t="s">
        <v>215</v>
      </c>
      <c r="I318" s="25"/>
      <c r="J318" s="25"/>
      <c r="K318" s="25"/>
      <c r="L318" s="25"/>
      <c r="P318" s="33"/>
      <c r="Q318" s="33"/>
      <c r="R318" s="33"/>
      <c r="S318" s="33"/>
      <c r="T318" s="33"/>
      <c r="U318" s="33"/>
      <c r="V318" s="25"/>
      <c r="W318" s="25"/>
      <c r="X318" s="25"/>
      <c r="Y318" s="3" t="s">
        <v>171</v>
      </c>
    </row>
    <row r="319" spans="2:25" outlineLevel="1" x14ac:dyDescent="0.3">
      <c r="C319" s="146"/>
      <c r="D319" s="216"/>
      <c r="E319" s="9" t="s">
        <v>227</v>
      </c>
      <c r="F319" s="25"/>
      <c r="G319" s="25"/>
      <c r="H319" s="17" t="s">
        <v>215</v>
      </c>
      <c r="I319" s="25"/>
      <c r="J319" s="25"/>
      <c r="K319" s="25"/>
      <c r="L319" s="25"/>
      <c r="P319" s="33"/>
      <c r="Q319" s="33"/>
      <c r="R319" s="33"/>
      <c r="S319" s="33"/>
      <c r="T319" s="33"/>
      <c r="U319" s="33"/>
      <c r="V319" s="25"/>
      <c r="W319" s="25"/>
      <c r="X319" s="25"/>
      <c r="Y319" s="3" t="s">
        <v>171</v>
      </c>
    </row>
    <row r="320" spans="2:25" outlineLevel="1" x14ac:dyDescent="0.3">
      <c r="C320" s="146"/>
      <c r="D320" s="216"/>
      <c r="E320" s="4"/>
      <c r="H320" s="17"/>
      <c r="Y320" s="3" t="s">
        <v>171</v>
      </c>
    </row>
    <row r="321" spans="2:31" outlineLevel="1" x14ac:dyDescent="0.3">
      <c r="C321" s="146"/>
      <c r="D321" s="216"/>
      <c r="E321" s="11" t="s">
        <v>246</v>
      </c>
      <c r="F321" s="122" t="s">
        <v>188</v>
      </c>
      <c r="G321" s="122" t="s">
        <v>188</v>
      </c>
      <c r="H321" s="25"/>
      <c r="I321" s="25"/>
      <c r="J321" s="25"/>
      <c r="K321" s="25"/>
      <c r="L321" s="25"/>
      <c r="P321" s="33"/>
      <c r="Q321" s="33"/>
      <c r="R321" s="33"/>
      <c r="S321" s="33"/>
      <c r="T321" s="33"/>
      <c r="U321" s="33"/>
      <c r="V321" s="25"/>
      <c r="W321" s="25"/>
      <c r="X321" s="25"/>
      <c r="Y321" s="3" t="s">
        <v>171</v>
      </c>
    </row>
    <row r="322" spans="2:31" outlineLevel="1" x14ac:dyDescent="0.3">
      <c r="C322" s="146"/>
      <c r="D322" s="216"/>
      <c r="E322" s="9" t="s">
        <v>227</v>
      </c>
      <c r="F322" s="25"/>
      <c r="G322" s="25"/>
      <c r="H322" s="25"/>
      <c r="I322" s="25"/>
      <c r="J322" s="25"/>
      <c r="K322" s="25"/>
      <c r="L322" s="25"/>
      <c r="P322" s="33"/>
      <c r="Q322" s="33"/>
      <c r="R322" s="33"/>
      <c r="S322" s="33"/>
      <c r="T322" s="33"/>
      <c r="U322" s="33"/>
      <c r="V322" s="25"/>
      <c r="W322" s="25"/>
      <c r="X322" s="25"/>
      <c r="Y322" s="3" t="s">
        <v>171</v>
      </c>
    </row>
    <row r="324" spans="2:31" collapsed="1" x14ac:dyDescent="0.3"/>
    <row r="325" spans="2:31" collapsed="1" x14ac:dyDescent="0.3"/>
    <row r="326" spans="2:31" ht="21" x14ac:dyDescent="0.3">
      <c r="B326" s="338" t="s">
        <v>397</v>
      </c>
      <c r="C326" s="338"/>
      <c r="D326" s="338"/>
      <c r="E326" s="129" t="s">
        <v>387</v>
      </c>
      <c r="Z326" s="338" t="s">
        <v>398</v>
      </c>
      <c r="AA326" s="338"/>
      <c r="AB326" s="23" t="s">
        <v>169</v>
      </c>
      <c r="AE326" s="20" t="str">
        <f>E329</f>
        <v>PRODUCTION OF 1 positive terminal for battery cell</v>
      </c>
    </row>
    <row r="327" spans="2:31" x14ac:dyDescent="0.3">
      <c r="B327" s="18" t="s">
        <v>276</v>
      </c>
      <c r="C327" s="157"/>
      <c r="D327" s="18"/>
      <c r="E327" s="19"/>
      <c r="F327" s="19"/>
      <c r="G327" s="19"/>
      <c r="H327" s="19"/>
      <c r="I327" s="19"/>
      <c r="J327" s="19"/>
      <c r="K327" s="19"/>
      <c r="L327" s="19"/>
      <c r="M327" s="19"/>
      <c r="N327" s="19"/>
      <c r="O327" s="19"/>
      <c r="P327" s="19"/>
      <c r="Q327" s="19"/>
      <c r="R327" s="19"/>
      <c r="S327" s="19"/>
      <c r="T327" s="19"/>
      <c r="U327" s="19"/>
      <c r="V327" s="19"/>
      <c r="W327" s="19"/>
      <c r="X327" s="19"/>
      <c r="Y327" s="3" t="s">
        <v>171</v>
      </c>
    </row>
    <row r="328" spans="2:31" x14ac:dyDescent="0.3">
      <c r="B328" s="18" t="s">
        <v>172</v>
      </c>
      <c r="C328" s="157"/>
      <c r="D328" s="18"/>
      <c r="E328" s="19"/>
      <c r="F328" s="19"/>
      <c r="G328" s="19"/>
      <c r="H328" s="19"/>
      <c r="I328" s="19"/>
      <c r="J328" s="19"/>
      <c r="K328" s="19"/>
      <c r="L328" s="19"/>
      <c r="M328" s="19"/>
      <c r="N328" s="19"/>
      <c r="O328" s="19"/>
      <c r="P328" s="19"/>
      <c r="Q328" s="19"/>
      <c r="R328" s="19"/>
      <c r="S328" s="19"/>
      <c r="T328" s="19"/>
      <c r="U328" s="19"/>
      <c r="V328" s="19"/>
      <c r="W328" s="19"/>
      <c r="X328" s="19"/>
      <c r="Y328" s="3" t="s">
        <v>171</v>
      </c>
    </row>
    <row r="329" spans="2:31" ht="18" x14ac:dyDescent="0.3">
      <c r="B329" s="336" t="s">
        <v>399</v>
      </c>
      <c r="C329" s="336"/>
      <c r="D329" s="337"/>
      <c r="E329" s="176" t="s">
        <v>400</v>
      </c>
      <c r="F329" s="165" t="s">
        <v>175</v>
      </c>
      <c r="G329" s="166" t="s">
        <v>176</v>
      </c>
      <c r="H329" s="166" t="s">
        <v>177</v>
      </c>
      <c r="I329" s="166" t="s">
        <v>178</v>
      </c>
      <c r="J329" s="166" t="s">
        <v>179</v>
      </c>
      <c r="K329" s="166" t="s">
        <v>337</v>
      </c>
      <c r="L329" s="177"/>
      <c r="M329" s="166" t="s">
        <v>180</v>
      </c>
      <c r="N329" s="166" t="s">
        <v>181</v>
      </c>
      <c r="O329" s="168"/>
      <c r="P329" s="343" t="s">
        <v>182</v>
      </c>
      <c r="Q329" s="330"/>
      <c r="R329" s="330"/>
      <c r="S329" s="330"/>
      <c r="T329" s="344"/>
      <c r="U329" s="334" t="s">
        <v>183</v>
      </c>
      <c r="V329" s="87" t="s">
        <v>184</v>
      </c>
      <c r="W329" s="166" t="s">
        <v>185</v>
      </c>
      <c r="X329" s="166" t="s">
        <v>186</v>
      </c>
      <c r="Y329" s="3" t="s">
        <v>171</v>
      </c>
    </row>
    <row r="330" spans="2:31" ht="15" thickBot="1" x14ac:dyDescent="0.35">
      <c r="B330" s="175" t="s">
        <v>187</v>
      </c>
      <c r="C330" s="181" t="s">
        <v>338</v>
      </c>
      <c r="D330" s="164" t="s">
        <v>189</v>
      </c>
      <c r="E330" s="214" t="s">
        <v>320</v>
      </c>
      <c r="F330" s="130">
        <f>SUM(F332:F333)</f>
        <v>1</v>
      </c>
      <c r="G330" s="105">
        <v>1</v>
      </c>
      <c r="H330" s="117" t="s">
        <v>190</v>
      </c>
      <c r="I330" s="190">
        <f>G88</f>
        <v>6.7000000000000002E-3</v>
      </c>
      <c r="J330" s="273">
        <f>SUM(G332:G333)</f>
        <v>6.7000000000000002E-3</v>
      </c>
      <c r="K330" s="190">
        <f>F88</f>
        <v>1.2641509433962264E-2</v>
      </c>
      <c r="L330" s="29"/>
      <c r="M330" s="15" t="s">
        <v>401</v>
      </c>
      <c r="N330" s="111" t="s">
        <v>257</v>
      </c>
      <c r="O330" s="29"/>
      <c r="P330" s="345"/>
      <c r="Q330" s="346"/>
      <c r="R330" s="346"/>
      <c r="S330" s="346"/>
      <c r="T330" s="347"/>
      <c r="U330" s="335"/>
      <c r="V330" s="91"/>
      <c r="W330" s="15"/>
      <c r="X330" s="15"/>
      <c r="Y330" s="3" t="s">
        <v>171</v>
      </c>
    </row>
    <row r="331" spans="2:31" ht="15" outlineLevel="1" thickTop="1" x14ac:dyDescent="0.3">
      <c r="B331" s="7" t="s">
        <v>193</v>
      </c>
      <c r="C331" s="153" t="s">
        <v>194</v>
      </c>
      <c r="D331" s="179" t="s">
        <v>195</v>
      </c>
      <c r="E331" s="149" t="s">
        <v>196</v>
      </c>
      <c r="F331" s="7" t="s">
        <v>197</v>
      </c>
      <c r="G331" s="7" t="s">
        <v>176</v>
      </c>
      <c r="H331" s="7" t="s">
        <v>177</v>
      </c>
      <c r="I331" s="104" t="s">
        <v>198</v>
      </c>
      <c r="J331" s="7" t="s">
        <v>199</v>
      </c>
      <c r="K331" s="104" t="s">
        <v>200</v>
      </c>
      <c r="L331" s="7" t="s">
        <v>201</v>
      </c>
      <c r="M331" s="104" t="s">
        <v>180</v>
      </c>
      <c r="N331" s="7" t="s">
        <v>202</v>
      </c>
      <c r="O331" s="7" t="s">
        <v>203</v>
      </c>
      <c r="P331" s="42" t="s">
        <v>3</v>
      </c>
      <c r="Q331" s="42" t="s">
        <v>4</v>
      </c>
      <c r="R331" s="42" t="s">
        <v>5</v>
      </c>
      <c r="S331" s="42" t="s">
        <v>6</v>
      </c>
      <c r="T331" s="42" t="s">
        <v>7</v>
      </c>
      <c r="U331" s="42" t="s">
        <v>204</v>
      </c>
      <c r="V331" s="87" t="s">
        <v>184</v>
      </c>
      <c r="W331" s="7" t="s">
        <v>185</v>
      </c>
      <c r="X331" s="104" t="s">
        <v>186</v>
      </c>
      <c r="Y331" s="3" t="s">
        <v>171</v>
      </c>
    </row>
    <row r="332" spans="2:31" outlineLevel="1" x14ac:dyDescent="0.3">
      <c r="C332" s="146"/>
      <c r="D332" s="217"/>
      <c r="E332" s="11" t="s">
        <v>381</v>
      </c>
      <c r="F332" s="25">
        <v>1</v>
      </c>
      <c r="G332" s="115">
        <f>I330</f>
        <v>6.7000000000000002E-3</v>
      </c>
      <c r="H332" s="17" t="s">
        <v>215</v>
      </c>
      <c r="I332" s="25"/>
      <c r="J332" s="25"/>
      <c r="K332" s="25"/>
      <c r="L332" s="25"/>
      <c r="M332" s="25"/>
      <c r="N332" s="25"/>
      <c r="O332" s="25"/>
      <c r="P332" s="33"/>
      <c r="Q332" s="33"/>
      <c r="R332" s="33"/>
      <c r="S332" s="33"/>
      <c r="T332" s="33"/>
      <c r="U332" s="33" t="s">
        <v>99</v>
      </c>
      <c r="V332" s="24"/>
      <c r="W332" s="24"/>
      <c r="X332" s="24"/>
      <c r="Y332" s="3" t="s">
        <v>171</v>
      </c>
    </row>
    <row r="333" spans="2:31" outlineLevel="1" x14ac:dyDescent="0.3">
      <c r="C333" s="146"/>
      <c r="D333" s="216"/>
      <c r="E333" s="9" t="s">
        <v>227</v>
      </c>
      <c r="F333" s="115"/>
      <c r="G333" s="25"/>
      <c r="H333" s="17" t="s">
        <v>215</v>
      </c>
      <c r="I333" s="25"/>
      <c r="J333" s="25"/>
      <c r="K333" s="25"/>
      <c r="L333" s="25"/>
      <c r="M333" s="25"/>
      <c r="N333" s="25"/>
      <c r="O333" s="25"/>
      <c r="P333" s="33"/>
      <c r="Q333" s="33"/>
      <c r="R333" s="33"/>
      <c r="S333" s="33"/>
      <c r="T333" s="33"/>
      <c r="U333" s="33"/>
      <c r="V333" s="24"/>
      <c r="W333" s="24"/>
      <c r="X333" s="24"/>
      <c r="Y333" s="3" t="s">
        <v>171</v>
      </c>
    </row>
    <row r="334" spans="2:31" outlineLevel="1" x14ac:dyDescent="0.3">
      <c r="C334" s="146"/>
      <c r="D334" s="216"/>
      <c r="E334" s="6"/>
      <c r="H334" s="17"/>
      <c r="Y334" s="3" t="s">
        <v>171</v>
      </c>
    </row>
    <row r="335" spans="2:31" outlineLevel="1" x14ac:dyDescent="0.3">
      <c r="B335" s="88" t="s">
        <v>193</v>
      </c>
      <c r="C335" s="104" t="s">
        <v>194</v>
      </c>
      <c r="D335" s="154" t="s">
        <v>195</v>
      </c>
      <c r="E335" s="140" t="s">
        <v>225</v>
      </c>
      <c r="F335" s="87" t="s">
        <v>197</v>
      </c>
      <c r="G335" s="104" t="s">
        <v>176</v>
      </c>
      <c r="H335" s="104" t="s">
        <v>177</v>
      </c>
      <c r="I335" s="104" t="s">
        <v>198</v>
      </c>
      <c r="J335" s="104" t="s">
        <v>199</v>
      </c>
      <c r="K335" s="104" t="s">
        <v>200</v>
      </c>
      <c r="L335" s="104" t="s">
        <v>201</v>
      </c>
      <c r="M335" s="104" t="s">
        <v>180</v>
      </c>
      <c r="N335" s="104"/>
      <c r="O335" s="104"/>
      <c r="P335" s="107" t="s">
        <v>3</v>
      </c>
      <c r="Q335" s="107" t="s">
        <v>4</v>
      </c>
      <c r="R335" s="107" t="s">
        <v>5</v>
      </c>
      <c r="S335" s="107" t="s">
        <v>6</v>
      </c>
      <c r="T335" s="107" t="s">
        <v>7</v>
      </c>
      <c r="U335" s="107" t="s">
        <v>204</v>
      </c>
      <c r="V335" s="87" t="s">
        <v>184</v>
      </c>
      <c r="W335" s="104" t="s">
        <v>185</v>
      </c>
      <c r="X335" s="104" t="s">
        <v>186</v>
      </c>
      <c r="Y335" s="3" t="s">
        <v>171</v>
      </c>
    </row>
    <row r="336" spans="2:31" outlineLevel="1" x14ac:dyDescent="0.3">
      <c r="B336" s="3"/>
      <c r="C336" s="146"/>
      <c r="D336" s="216"/>
      <c r="E336" s="9" t="s">
        <v>226</v>
      </c>
      <c r="F336" s="122" t="s">
        <v>188</v>
      </c>
      <c r="G336" s="122" t="s">
        <v>188</v>
      </c>
      <c r="H336" s="26"/>
      <c r="I336" s="25"/>
      <c r="J336" s="25"/>
      <c r="K336" s="25"/>
      <c r="L336" s="25"/>
      <c r="M336" s="25"/>
      <c r="P336" s="33"/>
      <c r="Q336" s="33"/>
      <c r="R336" s="33"/>
      <c r="S336" s="33"/>
      <c r="T336" s="33"/>
      <c r="U336" s="33"/>
      <c r="V336" s="25"/>
      <c r="W336" s="25"/>
      <c r="X336" s="25"/>
      <c r="Y336" s="3" t="s">
        <v>171</v>
      </c>
    </row>
    <row r="337" spans="2:25" outlineLevel="1" x14ac:dyDescent="0.3">
      <c r="B337" s="3"/>
      <c r="C337" s="146"/>
      <c r="D337" s="216"/>
      <c r="E337" s="9" t="s">
        <v>227</v>
      </c>
      <c r="F337" s="24"/>
      <c r="G337" s="24"/>
      <c r="H337" s="26"/>
      <c r="I337" s="25"/>
      <c r="J337" s="25"/>
      <c r="K337" s="25"/>
      <c r="L337" s="25"/>
      <c r="M337" s="25"/>
      <c r="P337" s="33"/>
      <c r="Q337" s="33"/>
      <c r="R337" s="33"/>
      <c r="S337" s="33"/>
      <c r="T337" s="33"/>
      <c r="U337" s="33"/>
      <c r="V337" s="25"/>
      <c r="W337" s="25"/>
      <c r="X337" s="25"/>
      <c r="Y337" s="3" t="s">
        <v>171</v>
      </c>
    </row>
    <row r="338" spans="2:25" outlineLevel="1" x14ac:dyDescent="0.3">
      <c r="B338" s="3"/>
      <c r="C338" s="146"/>
      <c r="D338" s="216"/>
      <c r="E338" s="4"/>
      <c r="Y338" s="3" t="s">
        <v>171</v>
      </c>
    </row>
    <row r="339" spans="2:25" outlineLevel="1" x14ac:dyDescent="0.3">
      <c r="B339" s="88" t="s">
        <v>193</v>
      </c>
      <c r="C339" s="104" t="s">
        <v>194</v>
      </c>
      <c r="D339" s="154" t="s">
        <v>195</v>
      </c>
      <c r="E339" s="148" t="s">
        <v>228</v>
      </c>
      <c r="F339" s="87" t="s">
        <v>197</v>
      </c>
      <c r="G339" s="104" t="s">
        <v>176</v>
      </c>
      <c r="H339" s="104" t="s">
        <v>177</v>
      </c>
      <c r="I339" s="104" t="s">
        <v>198</v>
      </c>
      <c r="J339" s="104" t="s">
        <v>199</v>
      </c>
      <c r="K339" s="104" t="s">
        <v>200</v>
      </c>
      <c r="L339" s="104" t="s">
        <v>201</v>
      </c>
      <c r="M339" s="104"/>
      <c r="N339" s="104"/>
      <c r="O339" s="104"/>
      <c r="P339" s="107" t="s">
        <v>3</v>
      </c>
      <c r="Q339" s="107" t="s">
        <v>4</v>
      </c>
      <c r="R339" s="107" t="s">
        <v>5</v>
      </c>
      <c r="S339" s="107" t="s">
        <v>6</v>
      </c>
      <c r="T339" s="107" t="s">
        <v>7</v>
      </c>
      <c r="U339" s="107" t="s">
        <v>204</v>
      </c>
      <c r="V339" s="87" t="s">
        <v>184</v>
      </c>
      <c r="W339" s="104" t="s">
        <v>185</v>
      </c>
      <c r="X339" s="104" t="s">
        <v>186</v>
      </c>
      <c r="Y339" s="3" t="s">
        <v>171</v>
      </c>
    </row>
    <row r="340" spans="2:25" outlineLevel="1" x14ac:dyDescent="0.3">
      <c r="C340" s="146"/>
      <c r="D340" s="216"/>
      <c r="E340" s="8" t="s">
        <v>349</v>
      </c>
      <c r="F340" s="122" t="s">
        <v>188</v>
      </c>
      <c r="G340" s="122" t="s">
        <v>188</v>
      </c>
      <c r="H340" s="1" t="s">
        <v>240</v>
      </c>
      <c r="I340" s="25"/>
      <c r="J340" s="25"/>
      <c r="K340" s="25"/>
      <c r="L340" s="25"/>
      <c r="P340" s="33"/>
      <c r="Q340" s="33"/>
      <c r="R340" s="33"/>
      <c r="S340" s="33"/>
      <c r="T340" s="33"/>
      <c r="U340" s="33"/>
      <c r="V340" s="25"/>
      <c r="W340" s="25"/>
      <c r="X340" s="25"/>
      <c r="Y340" s="3" t="s">
        <v>171</v>
      </c>
    </row>
    <row r="341" spans="2:25" outlineLevel="1" x14ac:dyDescent="0.3">
      <c r="C341" s="146"/>
      <c r="D341" s="216"/>
      <c r="E341" s="9" t="s">
        <v>227</v>
      </c>
      <c r="F341" s="25"/>
      <c r="G341" s="25"/>
      <c r="H341" s="1" t="s">
        <v>240</v>
      </c>
      <c r="I341" s="25"/>
      <c r="J341" s="25"/>
      <c r="K341" s="25"/>
      <c r="L341" s="25"/>
      <c r="P341" s="33"/>
      <c r="Q341" s="33"/>
      <c r="R341" s="33"/>
      <c r="S341" s="33"/>
      <c r="T341" s="33"/>
      <c r="U341" s="33"/>
      <c r="V341" s="25"/>
      <c r="W341" s="25"/>
      <c r="X341" s="25"/>
      <c r="Y341" s="3" t="s">
        <v>171</v>
      </c>
    </row>
    <row r="342" spans="2:25" outlineLevel="1" x14ac:dyDescent="0.3">
      <c r="C342" s="146"/>
      <c r="D342" s="216"/>
      <c r="E342" s="4"/>
      <c r="Y342" s="3" t="s">
        <v>171</v>
      </c>
    </row>
    <row r="343" spans="2:25" outlineLevel="1" x14ac:dyDescent="0.3">
      <c r="C343" s="146"/>
      <c r="D343" s="216"/>
      <c r="E343" s="8" t="s">
        <v>242</v>
      </c>
      <c r="F343" s="122" t="s">
        <v>188</v>
      </c>
      <c r="G343" s="122" t="s">
        <v>188</v>
      </c>
      <c r="H343" s="1" t="s">
        <v>243</v>
      </c>
      <c r="I343" s="25"/>
      <c r="J343" s="25"/>
      <c r="K343" s="25"/>
      <c r="L343" s="25"/>
      <c r="P343" s="33"/>
      <c r="Q343" s="33"/>
      <c r="R343" s="33"/>
      <c r="S343" s="33"/>
      <c r="T343" s="33"/>
      <c r="U343" s="33"/>
      <c r="V343" s="25"/>
      <c r="W343" s="25"/>
      <c r="X343" s="25"/>
      <c r="Y343" s="3" t="s">
        <v>171</v>
      </c>
    </row>
    <row r="344" spans="2:25" outlineLevel="1" x14ac:dyDescent="0.3">
      <c r="C344" s="146"/>
      <c r="D344" s="216"/>
      <c r="E344" s="9" t="s">
        <v>227</v>
      </c>
      <c r="F344" s="25"/>
      <c r="G344" s="25"/>
      <c r="H344" s="1" t="s">
        <v>243</v>
      </c>
      <c r="I344" s="25"/>
      <c r="J344" s="25"/>
      <c r="K344" s="25"/>
      <c r="L344" s="25"/>
      <c r="P344" s="33"/>
      <c r="Q344" s="33"/>
      <c r="R344" s="33"/>
      <c r="S344" s="33"/>
      <c r="T344" s="33"/>
      <c r="U344" s="33"/>
      <c r="V344" s="25"/>
      <c r="W344" s="25"/>
      <c r="X344" s="25"/>
      <c r="Y344" s="3" t="s">
        <v>171</v>
      </c>
    </row>
    <row r="345" spans="2:25" outlineLevel="1" x14ac:dyDescent="0.3">
      <c r="C345" s="146"/>
      <c r="D345" s="216"/>
      <c r="E345" s="4"/>
      <c r="Y345" s="3" t="s">
        <v>171</v>
      </c>
    </row>
    <row r="346" spans="2:25" outlineLevel="1" x14ac:dyDescent="0.3">
      <c r="B346" s="88" t="s">
        <v>193</v>
      </c>
      <c r="C346" s="104" t="s">
        <v>194</v>
      </c>
      <c r="D346" s="154" t="s">
        <v>195</v>
      </c>
      <c r="E346" s="150" t="s">
        <v>244</v>
      </c>
      <c r="F346" s="87" t="s">
        <v>197</v>
      </c>
      <c r="G346" s="104" t="s">
        <v>176</v>
      </c>
      <c r="H346" s="104" t="s">
        <v>177</v>
      </c>
      <c r="I346" s="104" t="s">
        <v>198</v>
      </c>
      <c r="J346" s="104" t="s">
        <v>199</v>
      </c>
      <c r="K346" s="104" t="s">
        <v>200</v>
      </c>
      <c r="L346" s="104" t="s">
        <v>201</v>
      </c>
      <c r="M346" s="104"/>
      <c r="N346" s="104"/>
      <c r="O346" s="104"/>
      <c r="P346" s="107" t="s">
        <v>3</v>
      </c>
      <c r="Q346" s="107" t="s">
        <v>4</v>
      </c>
      <c r="R346" s="107" t="s">
        <v>5</v>
      </c>
      <c r="S346" s="107" t="s">
        <v>6</v>
      </c>
      <c r="T346" s="107" t="s">
        <v>7</v>
      </c>
      <c r="U346" s="107" t="s">
        <v>204</v>
      </c>
      <c r="V346" s="87" t="s">
        <v>184</v>
      </c>
      <c r="W346" s="104" t="s">
        <v>185</v>
      </c>
      <c r="X346" s="104" t="s">
        <v>186</v>
      </c>
      <c r="Y346" s="3" t="s">
        <v>171</v>
      </c>
    </row>
    <row r="347" spans="2:25" outlineLevel="1" x14ac:dyDescent="0.3">
      <c r="C347" s="146"/>
      <c r="D347" s="216"/>
      <c r="E347" s="8" t="s">
        <v>245</v>
      </c>
      <c r="F347" s="122" t="s">
        <v>188</v>
      </c>
      <c r="G347" s="122" t="s">
        <v>188</v>
      </c>
      <c r="H347" s="17" t="s">
        <v>215</v>
      </c>
      <c r="I347" s="25"/>
      <c r="J347" s="25"/>
      <c r="K347" s="25"/>
      <c r="L347" s="25"/>
      <c r="P347" s="33"/>
      <c r="Q347" s="33"/>
      <c r="R347" s="33"/>
      <c r="S347" s="33"/>
      <c r="T347" s="33"/>
      <c r="U347" s="33"/>
      <c r="V347" s="25"/>
      <c r="W347" s="25"/>
      <c r="X347" s="25"/>
      <c r="Y347" s="3" t="s">
        <v>171</v>
      </c>
    </row>
    <row r="348" spans="2:25" outlineLevel="1" x14ac:dyDescent="0.3">
      <c r="C348" s="146"/>
      <c r="D348" s="216"/>
      <c r="E348" s="9" t="s">
        <v>227</v>
      </c>
      <c r="F348" s="25"/>
      <c r="G348" s="25"/>
      <c r="H348" s="17" t="s">
        <v>215</v>
      </c>
      <c r="I348" s="25"/>
      <c r="J348" s="25"/>
      <c r="K348" s="25"/>
      <c r="L348" s="25"/>
      <c r="P348" s="33"/>
      <c r="Q348" s="33"/>
      <c r="R348" s="33"/>
      <c r="S348" s="33"/>
      <c r="T348" s="33"/>
      <c r="U348" s="33"/>
      <c r="V348" s="25"/>
      <c r="W348" s="25"/>
      <c r="X348" s="25"/>
      <c r="Y348" s="3" t="s">
        <v>171</v>
      </c>
    </row>
    <row r="349" spans="2:25" outlineLevel="1" x14ac:dyDescent="0.3">
      <c r="C349" s="146"/>
      <c r="D349" s="216"/>
      <c r="E349" s="4"/>
      <c r="H349" s="17"/>
      <c r="Y349" s="3" t="s">
        <v>171</v>
      </c>
    </row>
    <row r="350" spans="2:25" outlineLevel="1" x14ac:dyDescent="0.3">
      <c r="C350" s="146"/>
      <c r="D350" s="216"/>
      <c r="E350" s="11" t="s">
        <v>246</v>
      </c>
      <c r="F350" s="122" t="s">
        <v>188</v>
      </c>
      <c r="G350" s="122" t="s">
        <v>188</v>
      </c>
      <c r="H350" s="25"/>
      <c r="I350" s="25"/>
      <c r="J350" s="25"/>
      <c r="K350" s="25"/>
      <c r="L350" s="25"/>
      <c r="P350" s="33"/>
      <c r="Q350" s="33"/>
      <c r="R350" s="33"/>
      <c r="S350" s="33"/>
      <c r="T350" s="33"/>
      <c r="U350" s="33"/>
      <c r="V350" s="25"/>
      <c r="W350" s="25"/>
      <c r="X350" s="25"/>
      <c r="Y350" s="3" t="s">
        <v>171</v>
      </c>
    </row>
    <row r="351" spans="2:25" outlineLevel="1" x14ac:dyDescent="0.3">
      <c r="C351" s="146"/>
      <c r="D351" s="216"/>
      <c r="E351" s="9" t="s">
        <v>227</v>
      </c>
      <c r="F351" s="25"/>
      <c r="G351" s="25"/>
      <c r="H351" s="25"/>
      <c r="I351" s="25"/>
      <c r="J351" s="25"/>
      <c r="K351" s="25"/>
      <c r="L351" s="25"/>
      <c r="P351" s="33"/>
      <c r="Q351" s="33"/>
      <c r="R351" s="33"/>
      <c r="S351" s="33"/>
      <c r="T351" s="33"/>
      <c r="U351" s="33"/>
      <c r="V351" s="25"/>
      <c r="W351" s="25"/>
      <c r="X351" s="25"/>
      <c r="Y351" s="3" t="s">
        <v>171</v>
      </c>
    </row>
    <row r="353" spans="2:31" collapsed="1" x14ac:dyDescent="0.3"/>
    <row r="354" spans="2:31" collapsed="1" x14ac:dyDescent="0.3"/>
    <row r="355" spans="2:31" ht="21" x14ac:dyDescent="0.3">
      <c r="B355" s="338" t="s">
        <v>402</v>
      </c>
      <c r="C355" s="338"/>
      <c r="D355" s="338"/>
      <c r="E355" s="129" t="s">
        <v>387</v>
      </c>
      <c r="Z355" s="338" t="s">
        <v>403</v>
      </c>
      <c r="AA355" s="338"/>
      <c r="AB355" s="23" t="s">
        <v>169</v>
      </c>
      <c r="AE355" s="20" t="str">
        <f>E358</f>
        <v>PRODUCTION OF 1 negative terminal for battery cell</v>
      </c>
    </row>
    <row r="356" spans="2:31" x14ac:dyDescent="0.3">
      <c r="B356" s="18" t="s">
        <v>276</v>
      </c>
      <c r="C356" s="157"/>
      <c r="D356" s="18"/>
      <c r="E356" s="19"/>
      <c r="F356" s="19"/>
      <c r="G356" s="19"/>
      <c r="H356" s="19"/>
      <c r="I356" s="19"/>
      <c r="J356" s="19"/>
      <c r="K356" s="19"/>
      <c r="L356" s="19"/>
      <c r="M356" s="19"/>
      <c r="N356" s="19"/>
      <c r="O356" s="19"/>
      <c r="P356" s="19"/>
      <c r="Q356" s="19"/>
      <c r="R356" s="19"/>
      <c r="S356" s="19"/>
      <c r="T356" s="19"/>
      <c r="U356" s="19"/>
      <c r="V356" s="19"/>
      <c r="W356" s="19"/>
      <c r="X356" s="19"/>
      <c r="Y356" s="3" t="s">
        <v>171</v>
      </c>
    </row>
    <row r="357" spans="2:31" x14ac:dyDescent="0.3">
      <c r="B357" s="18" t="s">
        <v>172</v>
      </c>
      <c r="C357" s="157"/>
      <c r="D357" s="18"/>
      <c r="E357" s="19"/>
      <c r="F357" s="19"/>
      <c r="G357" s="19"/>
      <c r="H357" s="19"/>
      <c r="I357" s="19"/>
      <c r="J357" s="19"/>
      <c r="K357" s="19"/>
      <c r="L357" s="19"/>
      <c r="M357" s="19"/>
      <c r="N357" s="19"/>
      <c r="O357" s="19"/>
      <c r="P357" s="19"/>
      <c r="Q357" s="19"/>
      <c r="R357" s="19"/>
      <c r="S357" s="19"/>
      <c r="T357" s="19"/>
      <c r="U357" s="19"/>
      <c r="V357" s="19"/>
      <c r="W357" s="19"/>
      <c r="X357" s="19"/>
      <c r="Y357" s="3" t="s">
        <v>171</v>
      </c>
    </row>
    <row r="358" spans="2:31" ht="18" x14ac:dyDescent="0.3">
      <c r="B358" s="336" t="s">
        <v>404</v>
      </c>
      <c r="C358" s="336"/>
      <c r="D358" s="337"/>
      <c r="E358" s="176" t="s">
        <v>405</v>
      </c>
      <c r="F358" s="165" t="s">
        <v>175</v>
      </c>
      <c r="G358" s="166" t="s">
        <v>176</v>
      </c>
      <c r="H358" s="166" t="s">
        <v>177</v>
      </c>
      <c r="I358" s="166" t="s">
        <v>178</v>
      </c>
      <c r="J358" s="166" t="s">
        <v>179</v>
      </c>
      <c r="K358" s="166" t="s">
        <v>337</v>
      </c>
      <c r="L358" s="177"/>
      <c r="M358" s="166" t="s">
        <v>180</v>
      </c>
      <c r="N358" s="166" t="s">
        <v>181</v>
      </c>
      <c r="O358" s="168"/>
      <c r="P358" s="343" t="s">
        <v>182</v>
      </c>
      <c r="Q358" s="330"/>
      <c r="R358" s="330"/>
      <c r="S358" s="330"/>
      <c r="T358" s="344"/>
      <c r="U358" s="334" t="s">
        <v>183</v>
      </c>
      <c r="V358" s="87" t="s">
        <v>184</v>
      </c>
      <c r="W358" s="166" t="s">
        <v>185</v>
      </c>
      <c r="X358" s="166" t="s">
        <v>186</v>
      </c>
      <c r="Y358" s="3" t="s">
        <v>171</v>
      </c>
    </row>
    <row r="359" spans="2:31" ht="15" thickBot="1" x14ac:dyDescent="0.35">
      <c r="B359" s="175" t="s">
        <v>187</v>
      </c>
      <c r="C359" s="181" t="s">
        <v>338</v>
      </c>
      <c r="D359" s="164" t="s">
        <v>189</v>
      </c>
      <c r="E359" s="214" t="s">
        <v>324</v>
      </c>
      <c r="F359" s="130">
        <f>F361</f>
        <v>1</v>
      </c>
      <c r="G359" s="105">
        <v>1</v>
      </c>
      <c r="H359" s="117" t="s">
        <v>190</v>
      </c>
      <c r="I359" s="190">
        <f>G89</f>
        <v>2.2100000000000002E-2</v>
      </c>
      <c r="J359" s="273">
        <f>G361</f>
        <v>2.2100000000000002E-2</v>
      </c>
      <c r="K359" s="190">
        <f>F89</f>
        <v>4.1698113207547169E-2</v>
      </c>
      <c r="L359" s="29"/>
      <c r="M359" s="15"/>
      <c r="N359" s="27" t="s">
        <v>354</v>
      </c>
      <c r="O359" s="29"/>
      <c r="P359" s="345"/>
      <c r="Q359" s="346"/>
      <c r="R359" s="346"/>
      <c r="S359" s="346"/>
      <c r="T359" s="347"/>
      <c r="U359" s="335"/>
      <c r="V359" s="91"/>
      <c r="W359" s="15"/>
      <c r="X359" s="15"/>
      <c r="Y359" s="3" t="s">
        <v>171</v>
      </c>
    </row>
    <row r="360" spans="2:31" ht="15" outlineLevel="1" thickTop="1" x14ac:dyDescent="0.3">
      <c r="B360" s="7" t="s">
        <v>193</v>
      </c>
      <c r="C360" s="153" t="s">
        <v>194</v>
      </c>
      <c r="D360" s="179" t="s">
        <v>195</v>
      </c>
      <c r="E360" s="149" t="s">
        <v>196</v>
      </c>
      <c r="F360" s="7" t="s">
        <v>197</v>
      </c>
      <c r="G360" s="7" t="s">
        <v>176</v>
      </c>
      <c r="H360" s="7" t="s">
        <v>177</v>
      </c>
      <c r="I360" s="104" t="s">
        <v>198</v>
      </c>
      <c r="J360" s="7" t="s">
        <v>199</v>
      </c>
      <c r="K360" s="104" t="s">
        <v>200</v>
      </c>
      <c r="L360" s="7" t="s">
        <v>201</v>
      </c>
      <c r="M360" s="104" t="s">
        <v>180</v>
      </c>
      <c r="N360" s="7" t="s">
        <v>202</v>
      </c>
      <c r="O360" s="7" t="s">
        <v>203</v>
      </c>
      <c r="P360" s="42" t="s">
        <v>3</v>
      </c>
      <c r="Q360" s="42" t="s">
        <v>4</v>
      </c>
      <c r="R360" s="42" t="s">
        <v>5</v>
      </c>
      <c r="S360" s="42" t="s">
        <v>6</v>
      </c>
      <c r="T360" s="42" t="s">
        <v>7</v>
      </c>
      <c r="U360" s="42" t="s">
        <v>204</v>
      </c>
      <c r="V360" s="87" t="s">
        <v>184</v>
      </c>
      <c r="W360" s="7" t="s">
        <v>185</v>
      </c>
      <c r="X360" s="104" t="s">
        <v>186</v>
      </c>
      <c r="Y360" s="3" t="s">
        <v>171</v>
      </c>
    </row>
    <row r="361" spans="2:31" outlineLevel="1" x14ac:dyDescent="0.3">
      <c r="C361" s="146"/>
      <c r="D361" s="217"/>
      <c r="E361" s="11" t="s">
        <v>406</v>
      </c>
      <c r="F361" s="25">
        <v>1</v>
      </c>
      <c r="G361" s="115">
        <f>I359</f>
        <v>2.2100000000000002E-2</v>
      </c>
      <c r="H361" s="17" t="s">
        <v>215</v>
      </c>
      <c r="I361" s="25"/>
      <c r="J361" s="25"/>
      <c r="K361" s="25"/>
      <c r="L361" s="25"/>
      <c r="M361" s="25"/>
      <c r="N361" s="25"/>
      <c r="O361" s="25"/>
      <c r="P361" s="33"/>
      <c r="Q361" s="33"/>
      <c r="R361" s="33"/>
      <c r="S361" s="33"/>
      <c r="T361" s="33"/>
      <c r="U361" s="33" t="s">
        <v>99</v>
      </c>
      <c r="V361" s="24"/>
      <c r="W361" s="24"/>
      <c r="X361" s="24"/>
      <c r="Y361" s="3" t="s">
        <v>171</v>
      </c>
    </row>
    <row r="362" spans="2:31" outlineLevel="1" x14ac:dyDescent="0.3">
      <c r="C362" s="146"/>
      <c r="D362" s="216"/>
      <c r="E362" s="9" t="s">
        <v>227</v>
      </c>
      <c r="F362" s="25"/>
      <c r="G362" s="25"/>
      <c r="H362" s="17" t="s">
        <v>215</v>
      </c>
      <c r="I362" s="25"/>
      <c r="J362" s="25"/>
      <c r="K362" s="25"/>
      <c r="L362" s="25"/>
      <c r="M362" s="25"/>
      <c r="N362" s="25"/>
      <c r="O362" s="25"/>
      <c r="P362" s="33"/>
      <c r="Q362" s="33"/>
      <c r="R362" s="33"/>
      <c r="S362" s="33"/>
      <c r="T362" s="33"/>
      <c r="U362" s="33"/>
      <c r="V362" s="24"/>
      <c r="W362" s="24"/>
      <c r="X362" s="24"/>
      <c r="Y362" s="3" t="s">
        <v>171</v>
      </c>
    </row>
    <row r="363" spans="2:31" outlineLevel="1" x14ac:dyDescent="0.3">
      <c r="C363" s="146"/>
      <c r="D363" s="216"/>
      <c r="E363" s="6"/>
      <c r="H363" s="17"/>
      <c r="Y363" s="3" t="s">
        <v>171</v>
      </c>
    </row>
    <row r="364" spans="2:31" outlineLevel="1" x14ac:dyDescent="0.3">
      <c r="B364" s="88" t="s">
        <v>193</v>
      </c>
      <c r="C364" s="104" t="s">
        <v>194</v>
      </c>
      <c r="D364" s="154" t="s">
        <v>195</v>
      </c>
      <c r="E364" s="140" t="s">
        <v>225</v>
      </c>
      <c r="F364" s="87" t="s">
        <v>197</v>
      </c>
      <c r="G364" s="104" t="s">
        <v>176</v>
      </c>
      <c r="H364" s="104" t="s">
        <v>177</v>
      </c>
      <c r="I364" s="104" t="s">
        <v>198</v>
      </c>
      <c r="J364" s="104" t="s">
        <v>199</v>
      </c>
      <c r="K364" s="104" t="s">
        <v>200</v>
      </c>
      <c r="L364" s="104" t="s">
        <v>201</v>
      </c>
      <c r="M364" s="104" t="s">
        <v>180</v>
      </c>
      <c r="N364" s="104"/>
      <c r="O364" s="104"/>
      <c r="P364" s="107" t="s">
        <v>3</v>
      </c>
      <c r="Q364" s="107" t="s">
        <v>4</v>
      </c>
      <c r="R364" s="107" t="s">
        <v>5</v>
      </c>
      <c r="S364" s="107" t="s">
        <v>6</v>
      </c>
      <c r="T364" s="107" t="s">
        <v>7</v>
      </c>
      <c r="U364" s="107" t="s">
        <v>204</v>
      </c>
      <c r="V364" s="87" t="s">
        <v>184</v>
      </c>
      <c r="W364" s="104" t="s">
        <v>185</v>
      </c>
      <c r="X364" s="104" t="s">
        <v>186</v>
      </c>
      <c r="Y364" s="3" t="s">
        <v>171</v>
      </c>
    </row>
    <row r="365" spans="2:31" outlineLevel="1" x14ac:dyDescent="0.3">
      <c r="B365" s="3"/>
      <c r="C365" s="146"/>
      <c r="D365" s="216"/>
      <c r="E365" s="9" t="s">
        <v>226</v>
      </c>
      <c r="F365" s="122" t="s">
        <v>188</v>
      </c>
      <c r="G365" s="122" t="s">
        <v>188</v>
      </c>
      <c r="H365" s="26"/>
      <c r="I365" s="25"/>
      <c r="J365" s="25"/>
      <c r="K365" s="25"/>
      <c r="L365" s="25"/>
      <c r="M365" s="25"/>
      <c r="P365" s="33"/>
      <c r="Q365" s="33"/>
      <c r="R365" s="33"/>
      <c r="S365" s="33"/>
      <c r="T365" s="33"/>
      <c r="U365" s="33"/>
      <c r="V365" s="25"/>
      <c r="W365" s="25"/>
      <c r="X365" s="25"/>
      <c r="Y365" s="3" t="s">
        <v>171</v>
      </c>
    </row>
    <row r="366" spans="2:31" outlineLevel="1" x14ac:dyDescent="0.3">
      <c r="B366" s="3"/>
      <c r="C366" s="146"/>
      <c r="D366" s="216"/>
      <c r="E366" s="9" t="s">
        <v>227</v>
      </c>
      <c r="F366" s="24"/>
      <c r="G366" s="24"/>
      <c r="H366" s="26"/>
      <c r="I366" s="25"/>
      <c r="J366" s="25"/>
      <c r="K366" s="25"/>
      <c r="L366" s="25"/>
      <c r="M366" s="25"/>
      <c r="P366" s="33"/>
      <c r="Q366" s="33"/>
      <c r="R366" s="33"/>
      <c r="S366" s="33"/>
      <c r="T366" s="33"/>
      <c r="U366" s="33"/>
      <c r="V366" s="25"/>
      <c r="W366" s="25"/>
      <c r="X366" s="25"/>
      <c r="Y366" s="3" t="s">
        <v>171</v>
      </c>
    </row>
    <row r="367" spans="2:31" outlineLevel="1" x14ac:dyDescent="0.3">
      <c r="B367" s="3"/>
      <c r="C367" s="146"/>
      <c r="D367" s="216"/>
      <c r="E367" s="4"/>
      <c r="Y367" s="3" t="s">
        <v>171</v>
      </c>
    </row>
    <row r="368" spans="2:31" outlineLevel="1" x14ac:dyDescent="0.3">
      <c r="B368" s="88" t="s">
        <v>193</v>
      </c>
      <c r="C368" s="104" t="s">
        <v>194</v>
      </c>
      <c r="D368" s="154" t="s">
        <v>195</v>
      </c>
      <c r="E368" s="148" t="s">
        <v>228</v>
      </c>
      <c r="F368" s="87" t="s">
        <v>197</v>
      </c>
      <c r="G368" s="104" t="s">
        <v>176</v>
      </c>
      <c r="H368" s="104" t="s">
        <v>177</v>
      </c>
      <c r="I368" s="104" t="s">
        <v>198</v>
      </c>
      <c r="J368" s="104" t="s">
        <v>199</v>
      </c>
      <c r="K368" s="104" t="s">
        <v>200</v>
      </c>
      <c r="L368" s="104" t="s">
        <v>201</v>
      </c>
      <c r="M368" s="104"/>
      <c r="N368" s="104"/>
      <c r="O368" s="104"/>
      <c r="P368" s="107" t="s">
        <v>3</v>
      </c>
      <c r="Q368" s="107" t="s">
        <v>4</v>
      </c>
      <c r="R368" s="107" t="s">
        <v>5</v>
      </c>
      <c r="S368" s="107" t="s">
        <v>6</v>
      </c>
      <c r="T368" s="107" t="s">
        <v>7</v>
      </c>
      <c r="U368" s="107" t="s">
        <v>204</v>
      </c>
      <c r="V368" s="87" t="s">
        <v>184</v>
      </c>
      <c r="W368" s="104" t="s">
        <v>185</v>
      </c>
      <c r="X368" s="104" t="s">
        <v>186</v>
      </c>
      <c r="Y368" s="3" t="s">
        <v>171</v>
      </c>
    </row>
    <row r="369" spans="2:36" outlineLevel="1" x14ac:dyDescent="0.3">
      <c r="C369" s="146"/>
      <c r="D369" s="216"/>
      <c r="E369" s="8" t="s">
        <v>349</v>
      </c>
      <c r="F369" s="122" t="s">
        <v>188</v>
      </c>
      <c r="G369" s="122" t="s">
        <v>188</v>
      </c>
      <c r="H369" s="1" t="s">
        <v>240</v>
      </c>
      <c r="I369" s="25"/>
      <c r="J369" s="25"/>
      <c r="K369" s="25"/>
      <c r="L369" s="25"/>
      <c r="P369" s="33"/>
      <c r="Q369" s="33"/>
      <c r="R369" s="33"/>
      <c r="S369" s="33"/>
      <c r="T369" s="33"/>
      <c r="U369" s="33"/>
      <c r="V369" s="25"/>
      <c r="W369" s="25"/>
      <c r="X369" s="25"/>
      <c r="Y369" s="3" t="s">
        <v>171</v>
      </c>
    </row>
    <row r="370" spans="2:36" outlineLevel="1" x14ac:dyDescent="0.3">
      <c r="C370" s="146"/>
      <c r="D370" s="216"/>
      <c r="E370" s="9" t="s">
        <v>227</v>
      </c>
      <c r="F370" s="25"/>
      <c r="G370" s="25"/>
      <c r="H370" s="1" t="s">
        <v>240</v>
      </c>
      <c r="I370" s="25"/>
      <c r="J370" s="25"/>
      <c r="K370" s="25"/>
      <c r="L370" s="25"/>
      <c r="P370" s="33"/>
      <c r="Q370" s="33"/>
      <c r="R370" s="33"/>
      <c r="S370" s="33"/>
      <c r="T370" s="33"/>
      <c r="U370" s="33"/>
      <c r="V370" s="25"/>
      <c r="W370" s="25"/>
      <c r="X370" s="25"/>
      <c r="Y370" s="3" t="s">
        <v>171</v>
      </c>
    </row>
    <row r="371" spans="2:36" outlineLevel="1" x14ac:dyDescent="0.3">
      <c r="C371" s="146"/>
      <c r="D371" s="216"/>
      <c r="E371" s="4"/>
      <c r="Y371" s="3" t="s">
        <v>171</v>
      </c>
    </row>
    <row r="372" spans="2:36" outlineLevel="1" x14ac:dyDescent="0.3">
      <c r="C372" s="146"/>
      <c r="D372" s="216"/>
      <c r="E372" s="8" t="s">
        <v>242</v>
      </c>
      <c r="F372" s="122" t="s">
        <v>188</v>
      </c>
      <c r="G372" s="122" t="s">
        <v>188</v>
      </c>
      <c r="H372" s="1" t="s">
        <v>243</v>
      </c>
      <c r="I372" s="25"/>
      <c r="J372" s="25"/>
      <c r="K372" s="25"/>
      <c r="L372" s="25"/>
      <c r="P372" s="33"/>
      <c r="Q372" s="33"/>
      <c r="R372" s="33"/>
      <c r="S372" s="33"/>
      <c r="T372" s="33"/>
      <c r="U372" s="33"/>
      <c r="V372" s="25"/>
      <c r="W372" s="25"/>
      <c r="X372" s="25"/>
      <c r="Y372" s="3" t="s">
        <v>171</v>
      </c>
    </row>
    <row r="373" spans="2:36" outlineLevel="1" x14ac:dyDescent="0.3">
      <c r="C373" s="146"/>
      <c r="D373" s="216"/>
      <c r="E373" s="9" t="s">
        <v>227</v>
      </c>
      <c r="F373" s="25"/>
      <c r="G373" s="25"/>
      <c r="H373" s="1" t="s">
        <v>243</v>
      </c>
      <c r="I373" s="25"/>
      <c r="J373" s="25"/>
      <c r="K373" s="25"/>
      <c r="L373" s="25"/>
      <c r="P373" s="33"/>
      <c r="Q373" s="33"/>
      <c r="R373" s="33"/>
      <c r="S373" s="33"/>
      <c r="T373" s="33"/>
      <c r="U373" s="33"/>
      <c r="V373" s="25"/>
      <c r="W373" s="25"/>
      <c r="X373" s="25"/>
      <c r="Y373" s="3" t="s">
        <v>171</v>
      </c>
    </row>
    <row r="374" spans="2:36" outlineLevel="1" x14ac:dyDescent="0.3">
      <c r="C374" s="146"/>
      <c r="D374" s="216"/>
      <c r="E374" s="4"/>
      <c r="Y374" s="3" t="s">
        <v>171</v>
      </c>
    </row>
    <row r="375" spans="2:36" outlineLevel="1" x14ac:dyDescent="0.3">
      <c r="B375" s="88" t="s">
        <v>193</v>
      </c>
      <c r="C375" s="104" t="s">
        <v>194</v>
      </c>
      <c r="D375" s="154" t="s">
        <v>195</v>
      </c>
      <c r="E375" s="150" t="s">
        <v>244</v>
      </c>
      <c r="F375" s="87" t="s">
        <v>197</v>
      </c>
      <c r="G375" s="104" t="s">
        <v>176</v>
      </c>
      <c r="H375" s="104" t="s">
        <v>177</v>
      </c>
      <c r="I375" s="104" t="s">
        <v>198</v>
      </c>
      <c r="J375" s="104" t="s">
        <v>199</v>
      </c>
      <c r="K375" s="104" t="s">
        <v>200</v>
      </c>
      <c r="L375" s="104" t="s">
        <v>201</v>
      </c>
      <c r="M375" s="104"/>
      <c r="N375" s="104"/>
      <c r="O375" s="104"/>
      <c r="P375" s="107" t="s">
        <v>3</v>
      </c>
      <c r="Q375" s="107" t="s">
        <v>4</v>
      </c>
      <c r="R375" s="107" t="s">
        <v>5</v>
      </c>
      <c r="S375" s="107" t="s">
        <v>6</v>
      </c>
      <c r="T375" s="107" t="s">
        <v>7</v>
      </c>
      <c r="U375" s="107" t="s">
        <v>204</v>
      </c>
      <c r="V375" s="87" t="s">
        <v>184</v>
      </c>
      <c r="W375" s="104" t="s">
        <v>185</v>
      </c>
      <c r="X375" s="104" t="s">
        <v>186</v>
      </c>
      <c r="Y375" s="3" t="s">
        <v>171</v>
      </c>
    </row>
    <row r="376" spans="2:36" outlineLevel="1" x14ac:dyDescent="0.3">
      <c r="C376" s="146"/>
      <c r="D376" s="216"/>
      <c r="E376" s="8" t="s">
        <v>245</v>
      </c>
      <c r="F376" s="122" t="s">
        <v>188</v>
      </c>
      <c r="G376" s="122" t="s">
        <v>188</v>
      </c>
      <c r="H376" s="17" t="s">
        <v>215</v>
      </c>
      <c r="I376" s="25"/>
      <c r="J376" s="25"/>
      <c r="K376" s="25"/>
      <c r="L376" s="25"/>
      <c r="P376" s="33"/>
      <c r="Q376" s="33"/>
      <c r="R376" s="33"/>
      <c r="S376" s="33"/>
      <c r="T376" s="33"/>
      <c r="U376" s="33"/>
      <c r="V376" s="25"/>
      <c r="W376" s="25"/>
      <c r="X376" s="25"/>
      <c r="Y376" s="3" t="s">
        <v>171</v>
      </c>
    </row>
    <row r="377" spans="2:36" outlineLevel="1" x14ac:dyDescent="0.3">
      <c r="C377" s="146"/>
      <c r="D377" s="216"/>
      <c r="E377" s="9" t="s">
        <v>227</v>
      </c>
      <c r="F377" s="25"/>
      <c r="G377" s="25"/>
      <c r="H377" s="17" t="s">
        <v>215</v>
      </c>
      <c r="I377" s="25"/>
      <c r="J377" s="25"/>
      <c r="K377" s="25"/>
      <c r="L377" s="25"/>
      <c r="P377" s="33"/>
      <c r="Q377" s="33"/>
      <c r="R377" s="33"/>
      <c r="S377" s="33"/>
      <c r="T377" s="33"/>
      <c r="U377" s="33"/>
      <c r="V377" s="25"/>
      <c r="W377" s="25"/>
      <c r="X377" s="25"/>
      <c r="Y377" s="3" t="s">
        <v>171</v>
      </c>
    </row>
    <row r="378" spans="2:36" outlineLevel="1" x14ac:dyDescent="0.3">
      <c r="C378" s="146"/>
      <c r="D378" s="216"/>
      <c r="E378" s="4"/>
      <c r="H378" s="17"/>
      <c r="Y378" s="3" t="s">
        <v>171</v>
      </c>
    </row>
    <row r="379" spans="2:36" outlineLevel="1" x14ac:dyDescent="0.3">
      <c r="C379" s="146"/>
      <c r="D379" s="216"/>
      <c r="E379" s="11" t="s">
        <v>246</v>
      </c>
      <c r="F379" s="122" t="s">
        <v>188</v>
      </c>
      <c r="G379" s="122" t="s">
        <v>188</v>
      </c>
      <c r="H379" s="25"/>
      <c r="I379" s="25"/>
      <c r="J379" s="25"/>
      <c r="K379" s="25"/>
      <c r="L379" s="25"/>
      <c r="P379" s="33"/>
      <c r="Q379" s="33"/>
      <c r="R379" s="33"/>
      <c r="S379" s="33"/>
      <c r="T379" s="33"/>
      <c r="U379" s="33"/>
      <c r="V379" s="25"/>
      <c r="W379" s="25"/>
      <c r="X379" s="25"/>
      <c r="Y379" s="3" t="s">
        <v>171</v>
      </c>
    </row>
    <row r="380" spans="2:36" outlineLevel="1" x14ac:dyDescent="0.3">
      <c r="C380" s="146"/>
      <c r="D380" s="216"/>
      <c r="E380" s="9" t="s">
        <v>227</v>
      </c>
      <c r="F380" s="25"/>
      <c r="G380" s="25"/>
      <c r="H380" s="25"/>
      <c r="I380" s="25"/>
      <c r="J380" s="25"/>
      <c r="K380" s="25"/>
      <c r="L380" s="25"/>
      <c r="P380" s="33"/>
      <c r="Q380" s="33"/>
      <c r="R380" s="33"/>
      <c r="S380" s="33"/>
      <c r="T380" s="33"/>
      <c r="U380" s="33"/>
      <c r="V380" s="25"/>
      <c r="W380" s="25"/>
      <c r="X380" s="25"/>
      <c r="Y380" s="3" t="s">
        <v>171</v>
      </c>
    </row>
    <row r="384" spans="2:36" ht="21" x14ac:dyDescent="0.3">
      <c r="B384" s="338" t="s">
        <v>407</v>
      </c>
      <c r="C384" s="338"/>
      <c r="D384" s="338"/>
      <c r="E384" s="21" t="s">
        <v>408</v>
      </c>
      <c r="F384" s="19"/>
      <c r="G384" s="19"/>
      <c r="AJ384" s="3"/>
    </row>
    <row r="385" spans="2:36" x14ac:dyDescent="0.3">
      <c r="B385" s="18" t="s">
        <v>276</v>
      </c>
      <c r="C385" s="157"/>
      <c r="D385" s="18"/>
      <c r="E385" s="19"/>
      <c r="F385" s="19"/>
      <c r="G385" s="19"/>
      <c r="H385" s="19"/>
      <c r="I385" s="19"/>
      <c r="J385" s="19"/>
      <c r="K385" s="19"/>
      <c r="L385" s="19"/>
      <c r="M385" s="19"/>
      <c r="N385" s="19"/>
      <c r="O385" s="19"/>
      <c r="P385" s="19"/>
      <c r="Q385" s="19"/>
      <c r="R385" s="19"/>
      <c r="S385" s="19"/>
      <c r="T385" s="19"/>
      <c r="U385" s="19"/>
      <c r="V385" s="19"/>
      <c r="W385" s="19"/>
      <c r="X385" s="19"/>
      <c r="Y385" s="3" t="s">
        <v>171</v>
      </c>
      <c r="AJ385" s="3"/>
    </row>
    <row r="386" spans="2:36" x14ac:dyDescent="0.3">
      <c r="B386" s="18" t="s">
        <v>172</v>
      </c>
      <c r="C386" s="157"/>
      <c r="D386" s="18"/>
      <c r="E386" s="19"/>
      <c r="F386" s="19"/>
      <c r="G386" s="19"/>
      <c r="H386" s="19"/>
      <c r="I386" s="19"/>
      <c r="J386" s="19"/>
      <c r="K386" s="19"/>
      <c r="L386" s="19"/>
      <c r="M386" s="19"/>
      <c r="N386" s="19"/>
      <c r="O386" s="19"/>
      <c r="P386" s="19"/>
      <c r="Q386" s="19"/>
      <c r="R386" s="19"/>
      <c r="S386" s="19"/>
      <c r="T386" s="19"/>
      <c r="U386" s="19"/>
      <c r="V386" s="19"/>
      <c r="W386" s="19"/>
      <c r="X386" s="19"/>
      <c r="Y386" s="3" t="s">
        <v>171</v>
      </c>
      <c r="AJ386" s="3"/>
    </row>
    <row r="387" spans="2:36" ht="18" x14ac:dyDescent="0.3">
      <c r="B387" s="336" t="s">
        <v>409</v>
      </c>
      <c r="C387" s="336"/>
      <c r="D387" s="337"/>
      <c r="E387" s="176" t="s">
        <v>410</v>
      </c>
      <c r="F387" s="165" t="s">
        <v>175</v>
      </c>
      <c r="G387" s="166" t="s">
        <v>176</v>
      </c>
      <c r="H387" s="166" t="s">
        <v>177</v>
      </c>
      <c r="I387" s="166" t="s">
        <v>178</v>
      </c>
      <c r="J387" s="166" t="s">
        <v>179</v>
      </c>
      <c r="K387" s="166" t="s">
        <v>279</v>
      </c>
      <c r="L387" s="177"/>
      <c r="M387" s="166" t="s">
        <v>180</v>
      </c>
      <c r="N387" s="166" t="s">
        <v>181</v>
      </c>
      <c r="O387" s="168"/>
      <c r="P387" s="343" t="s">
        <v>182</v>
      </c>
      <c r="Q387" s="330"/>
      <c r="R387" s="330"/>
      <c r="S387" s="330"/>
      <c r="T387" s="344"/>
      <c r="U387" s="334" t="s">
        <v>183</v>
      </c>
      <c r="V387" s="87" t="s">
        <v>184</v>
      </c>
      <c r="W387" s="166" t="s">
        <v>185</v>
      </c>
      <c r="X387" s="166" t="s">
        <v>186</v>
      </c>
      <c r="Y387" s="3" t="s">
        <v>171</v>
      </c>
      <c r="AJ387" s="3"/>
    </row>
    <row r="388" spans="2:36" ht="15" thickBot="1" x14ac:dyDescent="0.35">
      <c r="B388" s="175" t="s">
        <v>187</v>
      </c>
      <c r="C388" s="181" t="s">
        <v>280</v>
      </c>
      <c r="D388" s="164" t="s">
        <v>189</v>
      </c>
      <c r="E388" s="214"/>
      <c r="F388" s="130"/>
      <c r="G388" s="105">
        <v>1</v>
      </c>
      <c r="H388" s="27" t="s">
        <v>411</v>
      </c>
      <c r="I388" s="142">
        <f>I79</f>
        <v>0.53</v>
      </c>
      <c r="J388" s="121"/>
      <c r="K388" s="126">
        <f>F50</f>
        <v>0.92593555093555102</v>
      </c>
      <c r="L388" s="29"/>
      <c r="M388" s="15"/>
      <c r="N388" s="27" t="s">
        <v>354</v>
      </c>
      <c r="O388" s="29"/>
      <c r="P388" s="345"/>
      <c r="Q388" s="346"/>
      <c r="R388" s="346"/>
      <c r="S388" s="346"/>
      <c r="T388" s="347"/>
      <c r="U388" s="335"/>
      <c r="V388" s="91"/>
      <c r="W388" s="15"/>
      <c r="X388" s="15"/>
      <c r="Y388" s="3" t="s">
        <v>171</v>
      </c>
      <c r="AJ388" s="3"/>
    </row>
    <row r="389" spans="2:36" ht="15" outlineLevel="1" thickTop="1" x14ac:dyDescent="0.3">
      <c r="B389" s="7" t="s">
        <v>193</v>
      </c>
      <c r="C389" s="153" t="s">
        <v>194</v>
      </c>
      <c r="D389" s="179" t="s">
        <v>195</v>
      </c>
      <c r="E389" s="149" t="s">
        <v>196</v>
      </c>
      <c r="F389" s="7" t="s">
        <v>197</v>
      </c>
      <c r="G389" s="7" t="s">
        <v>176</v>
      </c>
      <c r="H389" s="7" t="s">
        <v>177</v>
      </c>
      <c r="I389" s="104" t="s">
        <v>198</v>
      </c>
      <c r="J389" s="7" t="s">
        <v>199</v>
      </c>
      <c r="K389" s="104" t="s">
        <v>200</v>
      </c>
      <c r="L389" s="7" t="s">
        <v>201</v>
      </c>
      <c r="M389" s="104" t="s">
        <v>180</v>
      </c>
      <c r="N389" s="7" t="s">
        <v>202</v>
      </c>
      <c r="O389" s="7" t="s">
        <v>203</v>
      </c>
      <c r="P389" s="42" t="s">
        <v>3</v>
      </c>
      <c r="Q389" s="42" t="s">
        <v>4</v>
      </c>
      <c r="R389" s="42" t="s">
        <v>5</v>
      </c>
      <c r="S389" s="42" t="s">
        <v>6</v>
      </c>
      <c r="T389" s="42" t="s">
        <v>7</v>
      </c>
      <c r="U389" s="42" t="s">
        <v>204</v>
      </c>
      <c r="V389" s="87" t="s">
        <v>184</v>
      </c>
      <c r="W389" s="7" t="s">
        <v>185</v>
      </c>
      <c r="X389" s="104" t="s">
        <v>186</v>
      </c>
      <c r="Y389" s="3" t="s">
        <v>171</v>
      </c>
      <c r="AJ389" s="3"/>
    </row>
    <row r="390" spans="2:36" outlineLevel="1" x14ac:dyDescent="0.3">
      <c r="C390" s="146"/>
      <c r="D390" s="220"/>
      <c r="E390" s="4" t="s">
        <v>412</v>
      </c>
      <c r="F390" s="25"/>
      <c r="G390" s="25"/>
      <c r="H390" s="17" t="s">
        <v>215</v>
      </c>
      <c r="I390" s="25"/>
      <c r="J390" s="25"/>
      <c r="K390" s="25"/>
      <c r="L390" s="25"/>
      <c r="M390" s="25"/>
      <c r="N390" s="28" t="s">
        <v>354</v>
      </c>
      <c r="O390" s="28" t="s">
        <v>375</v>
      </c>
      <c r="P390" s="33"/>
      <c r="Q390" s="33"/>
      <c r="R390" s="33"/>
      <c r="S390" s="33"/>
      <c r="T390" s="33"/>
      <c r="U390" s="33"/>
      <c r="V390" s="24"/>
      <c r="W390" s="24"/>
      <c r="X390" s="24"/>
      <c r="Y390" s="3" t="s">
        <v>171</v>
      </c>
      <c r="AJ390" s="3"/>
    </row>
    <row r="391" spans="2:36" outlineLevel="1" x14ac:dyDescent="0.3">
      <c r="C391" s="146"/>
      <c r="D391" s="220"/>
      <c r="E391" s="4" t="s">
        <v>413</v>
      </c>
      <c r="F391" s="25"/>
      <c r="G391" s="25"/>
      <c r="H391" s="17" t="s">
        <v>215</v>
      </c>
      <c r="I391" s="25"/>
      <c r="J391" s="25"/>
      <c r="K391" s="25"/>
      <c r="L391" s="25"/>
      <c r="M391" s="25"/>
      <c r="N391" s="25"/>
      <c r="O391" s="25"/>
      <c r="P391" s="33"/>
      <c r="Q391" s="33"/>
      <c r="R391" s="33"/>
      <c r="S391" s="33"/>
      <c r="T391" s="33"/>
      <c r="U391" s="33"/>
      <c r="V391" s="24"/>
      <c r="W391" s="24"/>
      <c r="X391" s="24"/>
      <c r="Y391" s="3" t="s">
        <v>171</v>
      </c>
      <c r="AJ391" s="3"/>
    </row>
    <row r="392" spans="2:36" outlineLevel="1" x14ac:dyDescent="0.3">
      <c r="C392" s="146"/>
      <c r="D392" s="220"/>
      <c r="E392" s="4" t="s">
        <v>340</v>
      </c>
      <c r="F392" s="25"/>
      <c r="G392" s="25"/>
      <c r="H392" s="17" t="s">
        <v>215</v>
      </c>
      <c r="I392" s="25"/>
      <c r="J392" s="25"/>
      <c r="K392" s="25"/>
      <c r="L392" s="25"/>
      <c r="M392" s="25"/>
      <c r="N392" s="25"/>
      <c r="O392" s="25"/>
      <c r="P392" s="33"/>
      <c r="Q392" s="33"/>
      <c r="R392" s="33"/>
      <c r="S392" s="33"/>
      <c r="T392" s="33"/>
      <c r="U392" s="33"/>
      <c r="V392" s="24"/>
      <c r="W392" s="24"/>
      <c r="X392" s="24"/>
      <c r="Y392" s="3" t="s">
        <v>171</v>
      </c>
      <c r="AJ392" s="3"/>
    </row>
    <row r="393" spans="2:36" outlineLevel="1" x14ac:dyDescent="0.3">
      <c r="C393" s="146"/>
      <c r="D393" s="220"/>
      <c r="E393" s="4" t="s">
        <v>342</v>
      </c>
      <c r="F393" s="25"/>
      <c r="G393" s="25"/>
      <c r="H393" s="17" t="s">
        <v>215</v>
      </c>
      <c r="I393" s="25"/>
      <c r="J393" s="25"/>
      <c r="K393" s="25"/>
      <c r="L393" s="25"/>
      <c r="M393" s="25"/>
      <c r="N393" s="25"/>
      <c r="O393" s="25"/>
      <c r="P393" s="33"/>
      <c r="Q393" s="33"/>
      <c r="R393" s="33"/>
      <c r="S393" s="33"/>
      <c r="T393" s="33"/>
      <c r="U393" s="33"/>
      <c r="V393" s="24"/>
      <c r="W393" s="24"/>
      <c r="X393" s="24"/>
      <c r="Y393" s="3" t="s">
        <v>171</v>
      </c>
      <c r="AJ393" s="3"/>
    </row>
    <row r="394" spans="2:36" outlineLevel="1" x14ac:dyDescent="0.3">
      <c r="C394" s="146"/>
      <c r="D394" s="220"/>
      <c r="E394" s="4" t="s">
        <v>344</v>
      </c>
      <c r="F394" s="25"/>
      <c r="G394" s="25"/>
      <c r="H394" s="17" t="s">
        <v>215</v>
      </c>
      <c r="I394" s="25"/>
      <c r="J394" s="25"/>
      <c r="K394" s="25"/>
      <c r="L394" s="25"/>
      <c r="M394" s="25"/>
      <c r="N394" s="25"/>
      <c r="O394" s="25"/>
      <c r="P394" s="33"/>
      <c r="Q394" s="33"/>
      <c r="R394" s="33"/>
      <c r="S394" s="33"/>
      <c r="T394" s="33"/>
      <c r="U394" s="33"/>
      <c r="V394" s="24"/>
      <c r="W394" s="24"/>
      <c r="X394" s="24"/>
      <c r="Y394" s="3" t="s">
        <v>171</v>
      </c>
      <c r="AJ394" s="3"/>
    </row>
    <row r="395" spans="2:36" outlineLevel="1" x14ac:dyDescent="0.3">
      <c r="C395" s="146"/>
      <c r="D395" s="220"/>
      <c r="E395" s="4" t="s">
        <v>355</v>
      </c>
      <c r="F395" s="25"/>
      <c r="G395" s="25"/>
      <c r="H395" s="17" t="s">
        <v>215</v>
      </c>
      <c r="I395" s="25"/>
      <c r="J395" s="25"/>
      <c r="K395" s="25"/>
      <c r="L395" s="25"/>
      <c r="M395" s="25"/>
      <c r="N395" s="25"/>
      <c r="O395" s="25"/>
      <c r="P395" s="33"/>
      <c r="Q395" s="33"/>
      <c r="R395" s="33"/>
      <c r="S395" s="33"/>
      <c r="T395" s="33"/>
      <c r="U395" s="33"/>
      <c r="V395" s="24"/>
      <c r="W395" s="24"/>
      <c r="X395" s="24"/>
      <c r="Y395" s="3" t="s">
        <v>171</v>
      </c>
      <c r="AJ395" s="3"/>
    </row>
    <row r="396" spans="2:36" outlineLevel="1" x14ac:dyDescent="0.3">
      <c r="C396" s="146"/>
      <c r="D396" s="220"/>
      <c r="E396" s="4" t="s">
        <v>414</v>
      </c>
      <c r="F396" s="25"/>
      <c r="G396" s="25"/>
      <c r="H396" s="17" t="s">
        <v>215</v>
      </c>
      <c r="I396" s="25"/>
      <c r="J396" s="25"/>
      <c r="K396" s="25"/>
      <c r="L396" s="25"/>
      <c r="M396" s="25"/>
      <c r="N396" s="25"/>
      <c r="O396" s="25"/>
      <c r="P396" s="33"/>
      <c r="Q396" s="33"/>
      <c r="R396" s="33"/>
      <c r="S396" s="33"/>
      <c r="T396" s="33"/>
      <c r="U396" s="33"/>
      <c r="V396" s="24"/>
      <c r="W396" s="24"/>
      <c r="X396" s="24"/>
      <c r="Y396" s="3" t="s">
        <v>171</v>
      </c>
      <c r="AJ396" s="3"/>
    </row>
    <row r="397" spans="2:36" outlineLevel="1" x14ac:dyDescent="0.3">
      <c r="C397" s="146"/>
      <c r="D397" s="220"/>
      <c r="E397" s="4" t="s">
        <v>415</v>
      </c>
      <c r="F397" s="25"/>
      <c r="G397" s="25"/>
      <c r="H397" s="17" t="s">
        <v>215</v>
      </c>
      <c r="I397" s="25"/>
      <c r="J397" s="25"/>
      <c r="K397" s="25"/>
      <c r="L397" s="25"/>
      <c r="M397" s="25"/>
      <c r="N397" s="25"/>
      <c r="O397" s="25"/>
      <c r="P397" s="33"/>
      <c r="Q397" s="33"/>
      <c r="R397" s="33"/>
      <c r="S397" s="33"/>
      <c r="T397" s="33"/>
      <c r="U397" s="33"/>
      <c r="V397" s="24"/>
      <c r="W397" s="24"/>
      <c r="X397" s="24"/>
      <c r="Y397" s="3" t="s">
        <v>171</v>
      </c>
      <c r="AJ397" s="3"/>
    </row>
    <row r="398" spans="2:36" outlineLevel="1" x14ac:dyDescent="0.3">
      <c r="C398" s="146"/>
      <c r="D398" s="220"/>
      <c r="E398" s="4" t="s">
        <v>416</v>
      </c>
      <c r="F398" s="25"/>
      <c r="G398" s="25"/>
      <c r="H398" s="17" t="s">
        <v>215</v>
      </c>
      <c r="I398" s="25"/>
      <c r="J398" s="25"/>
      <c r="K398" s="25"/>
      <c r="L398" s="25"/>
      <c r="M398" s="25"/>
      <c r="N398" s="25"/>
      <c r="O398" s="25"/>
      <c r="P398" s="33"/>
      <c r="Q398" s="33"/>
      <c r="R398" s="33"/>
      <c r="S398" s="33"/>
      <c r="T398" s="33"/>
      <c r="U398" s="33"/>
      <c r="V398" s="24"/>
      <c r="W398" s="24"/>
      <c r="X398" s="24"/>
      <c r="Y398" s="3" t="s">
        <v>171</v>
      </c>
      <c r="AJ398" s="3"/>
    </row>
    <row r="399" spans="2:36" outlineLevel="1" x14ac:dyDescent="0.3">
      <c r="C399" s="146"/>
      <c r="D399" s="220"/>
      <c r="E399" s="4" t="s">
        <v>365</v>
      </c>
      <c r="F399" s="25"/>
      <c r="G399" s="25"/>
      <c r="H399" s="17" t="s">
        <v>215</v>
      </c>
      <c r="I399" s="25"/>
      <c r="J399" s="25"/>
      <c r="K399" s="25"/>
      <c r="L399" s="25"/>
      <c r="M399" s="25"/>
      <c r="N399" s="25"/>
      <c r="O399" s="25"/>
      <c r="P399" s="33"/>
      <c r="Q399" s="33"/>
      <c r="R399" s="33"/>
      <c r="S399" s="33"/>
      <c r="T399" s="33"/>
      <c r="U399" s="33"/>
      <c r="V399" s="24"/>
      <c r="W399" s="24"/>
      <c r="X399" s="24"/>
      <c r="Y399" s="3" t="s">
        <v>171</v>
      </c>
      <c r="AJ399" s="3"/>
    </row>
    <row r="400" spans="2:36" outlineLevel="1" x14ac:dyDescent="0.3">
      <c r="C400" s="146"/>
      <c r="D400" s="220"/>
      <c r="E400" s="4" t="s">
        <v>417</v>
      </c>
      <c r="F400" s="25"/>
      <c r="G400" s="25"/>
      <c r="H400" s="17" t="s">
        <v>215</v>
      </c>
      <c r="I400" s="25"/>
      <c r="J400" s="25"/>
      <c r="K400" s="25"/>
      <c r="L400" s="25"/>
      <c r="M400" s="25"/>
      <c r="N400" s="25"/>
      <c r="O400" s="25"/>
      <c r="P400" s="33"/>
      <c r="Q400" s="33"/>
      <c r="R400" s="33"/>
      <c r="S400" s="33"/>
      <c r="T400" s="33"/>
      <c r="U400" s="33"/>
      <c r="V400" s="24"/>
      <c r="W400" s="24"/>
      <c r="X400" s="24"/>
      <c r="Y400" s="3" t="s">
        <v>171</v>
      </c>
      <c r="AJ400" s="3"/>
    </row>
    <row r="401" spans="3:36" outlineLevel="1" x14ac:dyDescent="0.3">
      <c r="C401" s="146"/>
      <c r="D401" s="220"/>
      <c r="E401" s="4" t="s">
        <v>418</v>
      </c>
      <c r="F401" s="25"/>
      <c r="G401" s="25"/>
      <c r="H401" s="17" t="s">
        <v>215</v>
      </c>
      <c r="I401" s="25"/>
      <c r="J401" s="25"/>
      <c r="K401" s="25"/>
      <c r="L401" s="25"/>
      <c r="M401" s="25"/>
      <c r="N401" s="25"/>
      <c r="O401" s="25"/>
      <c r="P401" s="33"/>
      <c r="Q401" s="33"/>
      <c r="R401" s="33"/>
      <c r="S401" s="33"/>
      <c r="T401" s="33"/>
      <c r="U401" s="33"/>
      <c r="V401" s="24"/>
      <c r="W401" s="24"/>
      <c r="X401" s="24"/>
      <c r="Y401" s="3" t="s">
        <v>171</v>
      </c>
      <c r="AJ401" s="3"/>
    </row>
    <row r="402" spans="3:36" outlineLevel="1" x14ac:dyDescent="0.3">
      <c r="C402" s="146"/>
      <c r="D402" s="216"/>
      <c r="E402" s="4" t="s">
        <v>419</v>
      </c>
      <c r="F402" s="25"/>
      <c r="G402" s="25"/>
      <c r="H402" s="17" t="s">
        <v>215</v>
      </c>
      <c r="I402" s="25"/>
      <c r="J402" s="25"/>
      <c r="K402" s="25"/>
      <c r="L402" s="25"/>
      <c r="M402" s="25"/>
      <c r="N402" s="25"/>
      <c r="O402" s="25"/>
      <c r="P402" s="33"/>
      <c r="Q402" s="33"/>
      <c r="R402" s="33"/>
      <c r="S402" s="33"/>
      <c r="T402" s="33"/>
      <c r="U402" s="33"/>
      <c r="V402" s="24"/>
      <c r="W402" s="24"/>
      <c r="X402" s="24"/>
      <c r="Y402" s="3" t="s">
        <v>171</v>
      </c>
      <c r="AJ402" s="3"/>
    </row>
    <row r="403" spans="3:36" outlineLevel="1" x14ac:dyDescent="0.3">
      <c r="C403" s="146"/>
      <c r="D403" s="216"/>
      <c r="E403" s="4" t="s">
        <v>420</v>
      </c>
      <c r="F403" s="25"/>
      <c r="G403" s="25"/>
      <c r="H403" s="17" t="s">
        <v>215</v>
      </c>
      <c r="I403" s="25"/>
      <c r="J403" s="25"/>
      <c r="K403" s="25"/>
      <c r="L403" s="25"/>
      <c r="M403" s="25"/>
      <c r="N403" s="25"/>
      <c r="O403" s="25"/>
      <c r="P403" s="33"/>
      <c r="Q403" s="33"/>
      <c r="R403" s="33"/>
      <c r="S403" s="33"/>
      <c r="T403" s="33"/>
      <c r="U403" s="33"/>
      <c r="V403" s="24"/>
      <c r="W403" s="24"/>
      <c r="X403" s="24"/>
      <c r="Y403" s="3" t="s">
        <v>171</v>
      </c>
      <c r="AJ403" s="3"/>
    </row>
    <row r="404" spans="3:36" outlineLevel="1" x14ac:dyDescent="0.3">
      <c r="C404" s="146"/>
      <c r="D404" s="216"/>
      <c r="E404" s="4" t="s">
        <v>421</v>
      </c>
      <c r="F404" s="25"/>
      <c r="G404" s="25"/>
      <c r="H404" s="17" t="s">
        <v>215</v>
      </c>
      <c r="I404" s="25"/>
      <c r="J404" s="25"/>
      <c r="K404" s="25"/>
      <c r="L404" s="25"/>
      <c r="M404" s="25"/>
      <c r="N404" s="25"/>
      <c r="O404" s="25"/>
      <c r="P404" s="33"/>
      <c r="Q404" s="33"/>
      <c r="R404" s="33"/>
      <c r="S404" s="33"/>
      <c r="T404" s="33"/>
      <c r="U404" s="33"/>
      <c r="V404" s="24"/>
      <c r="W404" s="24"/>
      <c r="X404" s="24"/>
      <c r="Y404" s="3" t="s">
        <v>171</v>
      </c>
      <c r="AJ404" s="3"/>
    </row>
    <row r="405" spans="3:36" outlineLevel="1" x14ac:dyDescent="0.3">
      <c r="C405" s="146"/>
      <c r="D405" s="216"/>
      <c r="E405" s="4" t="s">
        <v>376</v>
      </c>
      <c r="F405" s="25"/>
      <c r="G405" s="25"/>
      <c r="H405" s="17" t="s">
        <v>215</v>
      </c>
      <c r="I405" s="25"/>
      <c r="J405" s="25"/>
      <c r="K405" s="25"/>
      <c r="L405" s="25"/>
      <c r="M405" s="25"/>
      <c r="N405" s="25"/>
      <c r="O405" s="25"/>
      <c r="P405" s="33"/>
      <c r="Q405" s="33"/>
      <c r="R405" s="33"/>
      <c r="S405" s="33"/>
      <c r="T405" s="33"/>
      <c r="U405" s="33"/>
      <c r="V405" s="24"/>
      <c r="W405" s="24"/>
      <c r="X405" s="24"/>
      <c r="Y405" s="3" t="s">
        <v>171</v>
      </c>
    </row>
    <row r="406" spans="3:36" outlineLevel="1" x14ac:dyDescent="0.3">
      <c r="C406" s="146"/>
      <c r="D406" s="216"/>
      <c r="E406" s="4" t="s">
        <v>422</v>
      </c>
      <c r="F406" s="25"/>
      <c r="G406" s="25"/>
      <c r="H406" s="17" t="s">
        <v>215</v>
      </c>
      <c r="I406" s="25"/>
      <c r="J406" s="25"/>
      <c r="K406" s="25"/>
      <c r="L406" s="25"/>
      <c r="M406" s="25"/>
      <c r="N406" s="25"/>
      <c r="O406" s="25"/>
      <c r="P406" s="33"/>
      <c r="Q406" s="33"/>
      <c r="R406" s="33"/>
      <c r="S406" s="33"/>
      <c r="T406" s="33"/>
      <c r="U406" s="33"/>
      <c r="V406" s="24"/>
      <c r="W406" s="24"/>
      <c r="X406" s="24"/>
      <c r="Y406" s="3" t="s">
        <v>171</v>
      </c>
    </row>
    <row r="407" spans="3:36" outlineLevel="1" x14ac:dyDescent="0.3">
      <c r="C407" s="146"/>
      <c r="D407" s="216"/>
      <c r="E407" s="4" t="s">
        <v>423</v>
      </c>
      <c r="F407" s="25"/>
      <c r="G407" s="25"/>
      <c r="H407" s="17" t="s">
        <v>215</v>
      </c>
      <c r="I407" s="25"/>
      <c r="J407" s="25"/>
      <c r="K407" s="25"/>
      <c r="L407" s="25"/>
      <c r="M407" s="25"/>
      <c r="N407" s="25"/>
      <c r="O407" s="25"/>
      <c r="P407" s="33"/>
      <c r="Q407" s="33"/>
      <c r="R407" s="33"/>
      <c r="S407" s="33"/>
      <c r="T407" s="33"/>
      <c r="U407" s="33"/>
      <c r="V407" s="24"/>
      <c r="W407" s="24"/>
      <c r="X407" s="24"/>
      <c r="Y407" s="3" t="s">
        <v>171</v>
      </c>
    </row>
    <row r="408" spans="3:36" outlineLevel="1" x14ac:dyDescent="0.3">
      <c r="C408" s="146"/>
      <c r="D408" s="216"/>
      <c r="E408" s="4" t="s">
        <v>406</v>
      </c>
      <c r="F408" s="25"/>
      <c r="G408" s="25"/>
      <c r="H408" s="17" t="s">
        <v>215</v>
      </c>
      <c r="I408" s="25"/>
      <c r="J408" s="25"/>
      <c r="K408" s="25"/>
      <c r="L408" s="25"/>
      <c r="M408" s="25"/>
      <c r="N408" s="25"/>
      <c r="O408" s="25"/>
      <c r="P408" s="33"/>
      <c r="Q408" s="33"/>
      <c r="R408" s="33"/>
      <c r="S408" s="33"/>
      <c r="T408" s="33"/>
      <c r="U408" s="33"/>
      <c r="V408" s="24"/>
      <c r="W408" s="24"/>
      <c r="X408" s="24"/>
      <c r="Y408" s="3" t="s">
        <v>171</v>
      </c>
    </row>
    <row r="409" spans="3:36" outlineLevel="1" x14ac:dyDescent="0.3">
      <c r="C409" s="146"/>
      <c r="D409" s="216"/>
      <c r="E409" s="4" t="s">
        <v>381</v>
      </c>
      <c r="F409" s="25"/>
      <c r="G409" s="25"/>
      <c r="H409" s="17" t="s">
        <v>215</v>
      </c>
      <c r="I409" s="25"/>
      <c r="J409" s="25"/>
      <c r="K409" s="25"/>
      <c r="L409" s="25"/>
      <c r="M409" s="25"/>
      <c r="N409" s="25"/>
      <c r="O409" s="25"/>
      <c r="P409" s="33"/>
      <c r="Q409" s="33"/>
      <c r="R409" s="33"/>
      <c r="S409" s="33"/>
      <c r="T409" s="33"/>
      <c r="U409" s="33"/>
      <c r="V409" s="24"/>
      <c r="W409" s="24"/>
      <c r="X409" s="24"/>
      <c r="Y409" s="3" t="s">
        <v>171</v>
      </c>
    </row>
    <row r="410" spans="3:36" outlineLevel="1" x14ac:dyDescent="0.3">
      <c r="C410" s="146"/>
      <c r="D410" s="220"/>
      <c r="E410" s="4" t="s">
        <v>424</v>
      </c>
      <c r="F410" s="25"/>
      <c r="G410" s="25"/>
      <c r="H410" s="17" t="s">
        <v>215</v>
      </c>
      <c r="I410" s="25"/>
      <c r="J410" s="25"/>
      <c r="K410" s="25"/>
      <c r="L410" s="25"/>
      <c r="M410" s="25"/>
      <c r="N410" s="25"/>
      <c r="O410" s="25"/>
      <c r="P410" s="33"/>
      <c r="Q410" s="33"/>
      <c r="R410" s="33"/>
      <c r="S410" s="33"/>
      <c r="T410" s="33"/>
      <c r="U410" s="33"/>
      <c r="V410" s="24"/>
      <c r="W410" s="24"/>
      <c r="X410" s="24"/>
      <c r="Y410" s="3" t="s">
        <v>171</v>
      </c>
    </row>
    <row r="411" spans="3:36" outlineLevel="1" x14ac:dyDescent="0.3">
      <c r="C411" s="146"/>
      <c r="D411" s="220"/>
      <c r="E411" s="4" t="s">
        <v>425</v>
      </c>
      <c r="F411" s="25"/>
      <c r="G411" s="25"/>
      <c r="H411" s="17" t="s">
        <v>215</v>
      </c>
      <c r="I411" s="25"/>
      <c r="J411" s="25"/>
      <c r="K411" s="25"/>
      <c r="L411" s="25"/>
      <c r="M411" s="25"/>
      <c r="N411" s="25"/>
      <c r="O411" s="25"/>
      <c r="P411" s="33"/>
      <c r="Q411" s="33"/>
      <c r="R411" s="33"/>
      <c r="S411" s="33"/>
      <c r="T411" s="33"/>
      <c r="U411" s="33"/>
      <c r="V411" s="24"/>
      <c r="W411" s="24"/>
      <c r="X411" s="24"/>
      <c r="Y411" s="3" t="s">
        <v>171</v>
      </c>
    </row>
    <row r="412" spans="3:36" outlineLevel="1" x14ac:dyDescent="0.3">
      <c r="C412" s="146"/>
      <c r="D412" s="220"/>
      <c r="E412" s="4" t="s">
        <v>426</v>
      </c>
      <c r="F412" s="25"/>
      <c r="G412" s="25"/>
      <c r="H412" s="17" t="s">
        <v>215</v>
      </c>
      <c r="I412" s="25"/>
      <c r="J412" s="25"/>
      <c r="K412" s="25"/>
      <c r="L412" s="25"/>
      <c r="M412" s="25"/>
      <c r="N412" s="25"/>
      <c r="O412" s="25"/>
      <c r="P412" s="33"/>
      <c r="Q412" s="33"/>
      <c r="R412" s="33"/>
      <c r="S412" s="33"/>
      <c r="T412" s="33"/>
      <c r="U412" s="33"/>
      <c r="V412" s="24"/>
      <c r="W412" s="24"/>
      <c r="X412" s="24"/>
      <c r="Y412" s="3" t="s">
        <v>171</v>
      </c>
    </row>
    <row r="413" spans="3:36" outlineLevel="1" x14ac:dyDescent="0.3">
      <c r="C413" s="146"/>
      <c r="D413" s="220"/>
      <c r="E413" s="4" t="s">
        <v>427</v>
      </c>
      <c r="F413" s="25"/>
      <c r="G413" s="25"/>
      <c r="H413" s="17" t="s">
        <v>215</v>
      </c>
      <c r="I413" s="25"/>
      <c r="J413" s="25"/>
      <c r="K413" s="25"/>
      <c r="L413" s="25"/>
      <c r="M413" s="25"/>
      <c r="N413" s="25"/>
      <c r="O413" s="25"/>
      <c r="P413" s="33"/>
      <c r="Q413" s="33"/>
      <c r="R413" s="33"/>
      <c r="S413" s="33"/>
      <c r="T413" s="33"/>
      <c r="U413" s="33"/>
      <c r="V413" s="24"/>
      <c r="W413" s="24"/>
      <c r="X413" s="24"/>
      <c r="Y413" s="3" t="s">
        <v>171</v>
      </c>
    </row>
    <row r="414" spans="3:36" outlineLevel="1" x14ac:dyDescent="0.3">
      <c r="C414" s="146"/>
      <c r="D414" s="220"/>
      <c r="E414" s="4" t="s">
        <v>428</v>
      </c>
      <c r="F414" s="25"/>
      <c r="G414" s="25"/>
      <c r="H414" s="17" t="s">
        <v>215</v>
      </c>
      <c r="I414" s="25"/>
      <c r="J414" s="25"/>
      <c r="K414" s="25"/>
      <c r="L414" s="25"/>
      <c r="M414" s="25"/>
      <c r="N414" s="25"/>
      <c r="O414" s="25"/>
      <c r="P414" s="33"/>
      <c r="Q414" s="33"/>
      <c r="R414" s="33"/>
      <c r="S414" s="33"/>
      <c r="T414" s="33"/>
      <c r="U414" s="33"/>
      <c r="V414" s="24"/>
      <c r="W414" s="24"/>
      <c r="X414" s="24"/>
      <c r="Y414" s="3" t="s">
        <v>171</v>
      </c>
    </row>
    <row r="415" spans="3:36" outlineLevel="1" x14ac:dyDescent="0.3">
      <c r="C415" s="146"/>
      <c r="D415" s="216"/>
      <c r="E415" s="12" t="s">
        <v>429</v>
      </c>
      <c r="F415" s="25"/>
      <c r="G415" s="25"/>
      <c r="H415" s="17" t="s">
        <v>215</v>
      </c>
      <c r="I415" s="25"/>
      <c r="J415" s="25"/>
      <c r="K415" s="25"/>
      <c r="L415" s="25"/>
      <c r="M415" s="25"/>
      <c r="N415" s="25"/>
      <c r="O415" s="25"/>
      <c r="P415" s="33"/>
      <c r="Q415" s="33"/>
      <c r="R415" s="33"/>
      <c r="S415" s="33"/>
      <c r="T415" s="33"/>
      <c r="U415" s="33"/>
      <c r="V415" s="24"/>
      <c r="W415" s="24"/>
      <c r="X415" s="24"/>
      <c r="Y415" s="3" t="s">
        <v>171</v>
      </c>
    </row>
    <row r="416" spans="3:36" outlineLevel="1" x14ac:dyDescent="0.3">
      <c r="C416" s="146"/>
      <c r="D416" s="216"/>
      <c r="E416" s="4" t="s">
        <v>430</v>
      </c>
      <c r="F416" s="25"/>
      <c r="G416" s="25"/>
      <c r="H416" s="17" t="s">
        <v>215</v>
      </c>
      <c r="I416" s="25"/>
      <c r="J416" s="25"/>
      <c r="K416" s="25"/>
      <c r="L416" s="25"/>
      <c r="M416" s="25"/>
      <c r="N416" s="25"/>
      <c r="O416" s="25"/>
      <c r="P416" s="33"/>
      <c r="Q416" s="33"/>
      <c r="R416" s="33"/>
      <c r="S416" s="33"/>
      <c r="T416" s="33"/>
      <c r="U416" s="33"/>
      <c r="V416" s="24"/>
      <c r="W416" s="24"/>
      <c r="X416" s="24"/>
      <c r="Y416" s="3" t="s">
        <v>171</v>
      </c>
    </row>
    <row r="417" spans="2:25" outlineLevel="1" x14ac:dyDescent="0.3">
      <c r="C417" s="146"/>
      <c r="D417" s="220"/>
      <c r="E417" s="4" t="s">
        <v>431</v>
      </c>
      <c r="F417" s="25"/>
      <c r="G417" s="25"/>
      <c r="H417" s="17" t="s">
        <v>215</v>
      </c>
      <c r="I417" s="25"/>
      <c r="J417" s="25"/>
      <c r="K417" s="25"/>
      <c r="L417" s="25"/>
      <c r="M417" s="25"/>
      <c r="N417" s="25"/>
      <c r="O417" s="25"/>
      <c r="P417" s="33"/>
      <c r="Q417" s="33"/>
      <c r="R417" s="33"/>
      <c r="S417" s="33"/>
      <c r="T417" s="33"/>
      <c r="U417" s="33"/>
      <c r="V417" s="24"/>
      <c r="W417" s="24"/>
      <c r="X417" s="24"/>
      <c r="Y417" s="3" t="s">
        <v>171</v>
      </c>
    </row>
    <row r="418" spans="2:25" outlineLevel="1" x14ac:dyDescent="0.3">
      <c r="C418" s="146"/>
      <c r="D418" s="216"/>
      <c r="E418" s="4" t="s">
        <v>432</v>
      </c>
      <c r="F418" s="25"/>
      <c r="G418" s="25"/>
      <c r="H418" s="17" t="s">
        <v>215</v>
      </c>
      <c r="I418" s="25"/>
      <c r="J418" s="25"/>
      <c r="K418" s="25"/>
      <c r="L418" s="25"/>
      <c r="M418" s="25"/>
      <c r="N418" s="25"/>
      <c r="O418" s="25"/>
      <c r="P418" s="33"/>
      <c r="Q418" s="33"/>
      <c r="R418" s="33"/>
      <c r="S418" s="33"/>
      <c r="T418" s="33"/>
      <c r="U418" s="33"/>
      <c r="V418" s="24"/>
      <c r="W418" s="24"/>
      <c r="X418" s="24"/>
      <c r="Y418" s="3" t="s">
        <v>171</v>
      </c>
    </row>
    <row r="419" spans="2:25" outlineLevel="1" x14ac:dyDescent="0.3">
      <c r="C419" s="146"/>
      <c r="D419" s="216"/>
      <c r="E419" s="4" t="s">
        <v>433</v>
      </c>
      <c r="F419" s="25"/>
      <c r="G419" s="25"/>
      <c r="H419" s="17" t="s">
        <v>215</v>
      </c>
      <c r="I419" s="25"/>
      <c r="J419" s="25"/>
      <c r="K419" s="25"/>
      <c r="L419" s="25"/>
      <c r="M419" s="25"/>
      <c r="N419" s="25"/>
      <c r="O419" s="25"/>
      <c r="P419" s="33"/>
      <c r="Q419" s="33"/>
      <c r="R419" s="33"/>
      <c r="S419" s="33"/>
      <c r="T419" s="33"/>
      <c r="U419" s="33"/>
      <c r="V419" s="24"/>
      <c r="W419" s="24"/>
      <c r="X419" s="24"/>
      <c r="Y419" s="3" t="s">
        <v>171</v>
      </c>
    </row>
    <row r="420" spans="2:25" outlineLevel="1" x14ac:dyDescent="0.3">
      <c r="C420" s="146"/>
      <c r="D420" s="220"/>
      <c r="E420" s="4" t="s">
        <v>434</v>
      </c>
      <c r="F420" s="25"/>
      <c r="G420" s="25"/>
      <c r="H420" s="17" t="s">
        <v>215</v>
      </c>
      <c r="I420" s="25"/>
      <c r="J420" s="25"/>
      <c r="K420" s="25"/>
      <c r="L420" s="25"/>
      <c r="M420" s="25"/>
      <c r="N420" s="25"/>
      <c r="O420" s="25"/>
      <c r="P420" s="33"/>
      <c r="Q420" s="33"/>
      <c r="R420" s="33"/>
      <c r="S420" s="33"/>
      <c r="T420" s="33"/>
      <c r="U420" s="33"/>
      <c r="V420" s="24"/>
      <c r="W420" s="24"/>
      <c r="X420" s="24"/>
      <c r="Y420" s="3" t="s">
        <v>171</v>
      </c>
    </row>
    <row r="421" spans="2:25" outlineLevel="1" x14ac:dyDescent="0.3">
      <c r="C421" s="146"/>
      <c r="D421" s="220"/>
      <c r="E421" s="4" t="s">
        <v>435</v>
      </c>
      <c r="F421" s="25"/>
      <c r="G421" s="25"/>
      <c r="H421" s="17" t="s">
        <v>215</v>
      </c>
      <c r="I421" s="25"/>
      <c r="J421" s="25"/>
      <c r="K421" s="25"/>
      <c r="L421" s="25"/>
      <c r="M421" s="25"/>
      <c r="N421" s="25"/>
      <c r="O421" s="25"/>
      <c r="P421" s="33"/>
      <c r="Q421" s="33"/>
      <c r="R421" s="33"/>
      <c r="S421" s="33"/>
      <c r="T421" s="33"/>
      <c r="U421" s="33"/>
      <c r="V421" s="24"/>
      <c r="W421" s="24"/>
      <c r="X421" s="24"/>
      <c r="Y421" s="3" t="s">
        <v>171</v>
      </c>
    </row>
    <row r="422" spans="2:25" outlineLevel="1" x14ac:dyDescent="0.3">
      <c r="C422" s="146"/>
      <c r="D422" s="216"/>
      <c r="E422" s="9" t="s">
        <v>227</v>
      </c>
      <c r="F422" s="25"/>
      <c r="G422" s="25"/>
      <c r="H422" s="17" t="s">
        <v>215</v>
      </c>
      <c r="I422" s="25"/>
      <c r="J422" s="25"/>
      <c r="K422" s="25"/>
      <c r="L422" s="25"/>
      <c r="M422" s="25"/>
      <c r="N422" s="25"/>
      <c r="O422" s="25"/>
      <c r="P422" s="33"/>
      <c r="Q422" s="33"/>
      <c r="R422" s="33"/>
      <c r="S422" s="33"/>
      <c r="T422" s="33"/>
      <c r="U422" s="33"/>
      <c r="V422" s="24"/>
      <c r="W422" s="24"/>
      <c r="X422" s="24"/>
      <c r="Y422" s="3" t="s">
        <v>171</v>
      </c>
    </row>
    <row r="423" spans="2:25" outlineLevel="1" x14ac:dyDescent="0.3">
      <c r="C423" s="146"/>
      <c r="D423" s="216"/>
      <c r="E423" s="6"/>
      <c r="H423" s="17"/>
      <c r="Y423" s="3" t="s">
        <v>171</v>
      </c>
    </row>
    <row r="424" spans="2:25" outlineLevel="1" x14ac:dyDescent="0.3">
      <c r="B424" s="88" t="s">
        <v>193</v>
      </c>
      <c r="C424" s="104" t="s">
        <v>194</v>
      </c>
      <c r="D424" s="154" t="s">
        <v>195</v>
      </c>
      <c r="E424" s="140" t="s">
        <v>225</v>
      </c>
      <c r="F424" s="87" t="s">
        <v>197</v>
      </c>
      <c r="G424" s="104" t="s">
        <v>176</v>
      </c>
      <c r="H424" s="104" t="s">
        <v>177</v>
      </c>
      <c r="I424" s="104" t="s">
        <v>198</v>
      </c>
      <c r="J424" s="104" t="s">
        <v>199</v>
      </c>
      <c r="K424" s="104" t="s">
        <v>200</v>
      </c>
      <c r="L424" s="104" t="s">
        <v>201</v>
      </c>
      <c r="M424" s="104" t="s">
        <v>180</v>
      </c>
      <c r="N424" s="104"/>
      <c r="O424" s="104"/>
      <c r="P424" s="107" t="s">
        <v>3</v>
      </c>
      <c r="Q424" s="107" t="s">
        <v>4</v>
      </c>
      <c r="R424" s="107" t="s">
        <v>5</v>
      </c>
      <c r="S424" s="107" t="s">
        <v>6</v>
      </c>
      <c r="T424" s="107" t="s">
        <v>7</v>
      </c>
      <c r="U424" s="107" t="s">
        <v>204</v>
      </c>
      <c r="V424" s="87" t="s">
        <v>184</v>
      </c>
      <c r="W424" s="104" t="s">
        <v>185</v>
      </c>
      <c r="X424" s="104" t="s">
        <v>186</v>
      </c>
      <c r="Y424" s="3" t="s">
        <v>171</v>
      </c>
    </row>
    <row r="425" spans="2:25" outlineLevel="1" x14ac:dyDescent="0.3">
      <c r="B425" s="3"/>
      <c r="C425" s="146"/>
      <c r="D425" s="216"/>
      <c r="E425" s="9" t="s">
        <v>226</v>
      </c>
      <c r="F425" s="24"/>
      <c r="G425" s="24"/>
      <c r="H425" s="26"/>
      <c r="I425" s="25"/>
      <c r="J425" s="25"/>
      <c r="K425" s="25"/>
      <c r="L425" s="25"/>
      <c r="M425" s="25"/>
      <c r="P425" s="33"/>
      <c r="Q425" s="33"/>
      <c r="R425" s="33"/>
      <c r="S425" s="33"/>
      <c r="T425" s="33"/>
      <c r="U425" s="33"/>
      <c r="V425" s="25"/>
      <c r="W425" s="25"/>
      <c r="X425" s="25"/>
      <c r="Y425" s="3" t="s">
        <v>171</v>
      </c>
    </row>
    <row r="426" spans="2:25" outlineLevel="1" x14ac:dyDescent="0.3">
      <c r="B426" s="3"/>
      <c r="C426" s="146"/>
      <c r="D426" s="216"/>
      <c r="E426" s="9" t="s">
        <v>227</v>
      </c>
      <c r="F426" s="24"/>
      <c r="G426" s="24"/>
      <c r="H426" s="26"/>
      <c r="I426" s="25"/>
      <c r="J426" s="25"/>
      <c r="K426" s="25"/>
      <c r="L426" s="25"/>
      <c r="M426" s="25"/>
      <c r="P426" s="33"/>
      <c r="Q426" s="33"/>
      <c r="R426" s="33"/>
      <c r="S426" s="33"/>
      <c r="T426" s="33"/>
      <c r="U426" s="33"/>
      <c r="V426" s="25"/>
      <c r="W426" s="25"/>
      <c r="X426" s="25"/>
      <c r="Y426" s="3" t="s">
        <v>171</v>
      </c>
    </row>
    <row r="427" spans="2:25" outlineLevel="1" x14ac:dyDescent="0.3">
      <c r="B427" s="3"/>
      <c r="C427" s="146"/>
      <c r="D427" s="216"/>
      <c r="E427" s="4"/>
      <c r="Y427" s="3" t="s">
        <v>171</v>
      </c>
    </row>
    <row r="428" spans="2:25" outlineLevel="1" x14ac:dyDescent="0.3">
      <c r="B428" s="88" t="s">
        <v>193</v>
      </c>
      <c r="C428" s="104" t="s">
        <v>194</v>
      </c>
      <c r="D428" s="154" t="s">
        <v>195</v>
      </c>
      <c r="E428" s="148" t="s">
        <v>228</v>
      </c>
      <c r="F428" s="87" t="s">
        <v>197</v>
      </c>
      <c r="G428" s="104" t="s">
        <v>176</v>
      </c>
      <c r="H428" s="104" t="s">
        <v>177</v>
      </c>
      <c r="I428" s="104" t="s">
        <v>198</v>
      </c>
      <c r="J428" s="104" t="s">
        <v>199</v>
      </c>
      <c r="K428" s="104" t="s">
        <v>200</v>
      </c>
      <c r="L428" s="104" t="s">
        <v>201</v>
      </c>
      <c r="M428" s="104"/>
      <c r="N428" s="104"/>
      <c r="O428" s="104"/>
      <c r="P428" s="107" t="s">
        <v>3</v>
      </c>
      <c r="Q428" s="107" t="s">
        <v>4</v>
      </c>
      <c r="R428" s="107" t="s">
        <v>5</v>
      </c>
      <c r="S428" s="107" t="s">
        <v>6</v>
      </c>
      <c r="T428" s="107" t="s">
        <v>7</v>
      </c>
      <c r="U428" s="107" t="s">
        <v>204</v>
      </c>
      <c r="V428" s="87" t="s">
        <v>184</v>
      </c>
      <c r="W428" s="104" t="s">
        <v>185</v>
      </c>
      <c r="X428" s="104" t="s">
        <v>186</v>
      </c>
      <c r="Y428" s="3" t="s">
        <v>171</v>
      </c>
    </row>
    <row r="429" spans="2:25" outlineLevel="1" x14ac:dyDescent="0.3">
      <c r="C429" s="146"/>
      <c r="D429" s="216"/>
      <c r="E429" s="8" t="s">
        <v>349</v>
      </c>
      <c r="F429" s="25"/>
      <c r="G429" s="25"/>
      <c r="H429" s="1" t="s">
        <v>240</v>
      </c>
      <c r="I429" s="25"/>
      <c r="J429" s="25"/>
      <c r="K429" s="25"/>
      <c r="L429" s="25"/>
      <c r="P429" s="33"/>
      <c r="Q429" s="33"/>
      <c r="R429" s="33"/>
      <c r="S429" s="33"/>
      <c r="T429" s="33"/>
      <c r="U429" s="33"/>
      <c r="V429" s="25"/>
      <c r="W429" s="25"/>
      <c r="X429" s="25"/>
      <c r="Y429" s="3" t="s">
        <v>171</v>
      </c>
    </row>
    <row r="430" spans="2:25" outlineLevel="1" x14ac:dyDescent="0.3">
      <c r="C430" s="146"/>
      <c r="D430" s="216"/>
      <c r="E430" s="9" t="s">
        <v>227</v>
      </c>
      <c r="F430" s="25"/>
      <c r="G430" s="25"/>
      <c r="H430" s="1" t="s">
        <v>240</v>
      </c>
      <c r="I430" s="25"/>
      <c r="J430" s="25"/>
      <c r="K430" s="25"/>
      <c r="L430" s="25"/>
      <c r="P430" s="33"/>
      <c r="Q430" s="33"/>
      <c r="R430" s="33"/>
      <c r="S430" s="33"/>
      <c r="T430" s="33"/>
      <c r="U430" s="33"/>
      <c r="V430" s="25"/>
      <c r="W430" s="25"/>
      <c r="X430" s="25"/>
      <c r="Y430" s="3" t="s">
        <v>171</v>
      </c>
    </row>
    <row r="431" spans="2:25" outlineLevel="1" x14ac:dyDescent="0.3">
      <c r="C431" s="146"/>
      <c r="D431" s="216"/>
      <c r="E431" s="4"/>
      <c r="Y431" s="3" t="s">
        <v>171</v>
      </c>
    </row>
    <row r="432" spans="2:25" outlineLevel="1" x14ac:dyDescent="0.3">
      <c r="C432" s="146"/>
      <c r="D432" s="216"/>
      <c r="E432" s="8" t="s">
        <v>242</v>
      </c>
      <c r="F432" s="25"/>
      <c r="G432" s="25"/>
      <c r="H432" s="1" t="s">
        <v>243</v>
      </c>
      <c r="I432" s="25"/>
      <c r="J432" s="25"/>
      <c r="K432" s="25"/>
      <c r="L432" s="25"/>
      <c r="P432" s="33"/>
      <c r="Q432" s="33"/>
      <c r="R432" s="33"/>
      <c r="S432" s="33"/>
      <c r="T432" s="33"/>
      <c r="U432" s="33"/>
      <c r="V432" s="25"/>
      <c r="W432" s="25"/>
      <c r="X432" s="25"/>
      <c r="Y432" s="3" t="s">
        <v>171</v>
      </c>
    </row>
    <row r="433" spans="2:31" outlineLevel="1" x14ac:dyDescent="0.3">
      <c r="C433" s="146"/>
      <c r="D433" s="216"/>
      <c r="E433" s="9" t="s">
        <v>227</v>
      </c>
      <c r="F433" s="25"/>
      <c r="G433" s="25"/>
      <c r="H433" s="1" t="s">
        <v>243</v>
      </c>
      <c r="I433" s="25"/>
      <c r="J433" s="25"/>
      <c r="K433" s="25"/>
      <c r="L433" s="25"/>
      <c r="P433" s="33"/>
      <c r="Q433" s="33"/>
      <c r="R433" s="33"/>
      <c r="S433" s="33"/>
      <c r="T433" s="33"/>
      <c r="U433" s="33"/>
      <c r="V433" s="25"/>
      <c r="W433" s="25"/>
      <c r="X433" s="25"/>
      <c r="Y433" s="3" t="s">
        <v>171</v>
      </c>
    </row>
    <row r="434" spans="2:31" outlineLevel="1" x14ac:dyDescent="0.3">
      <c r="C434" s="146"/>
      <c r="D434" s="216"/>
      <c r="E434" s="4"/>
      <c r="Y434" s="3" t="s">
        <v>171</v>
      </c>
    </row>
    <row r="435" spans="2:31" outlineLevel="1" x14ac:dyDescent="0.3">
      <c r="B435" s="88" t="s">
        <v>193</v>
      </c>
      <c r="C435" s="104" t="s">
        <v>194</v>
      </c>
      <c r="D435" s="154" t="s">
        <v>195</v>
      </c>
      <c r="E435" s="150" t="s">
        <v>244</v>
      </c>
      <c r="F435" s="87" t="s">
        <v>197</v>
      </c>
      <c r="G435" s="104" t="s">
        <v>176</v>
      </c>
      <c r="H435" s="104" t="s">
        <v>177</v>
      </c>
      <c r="I435" s="104" t="s">
        <v>198</v>
      </c>
      <c r="J435" s="104" t="s">
        <v>199</v>
      </c>
      <c r="K435" s="104" t="s">
        <v>200</v>
      </c>
      <c r="L435" s="104" t="s">
        <v>201</v>
      </c>
      <c r="M435" s="104"/>
      <c r="N435" s="104"/>
      <c r="O435" s="104"/>
      <c r="P435" s="107" t="s">
        <v>3</v>
      </c>
      <c r="Q435" s="107" t="s">
        <v>4</v>
      </c>
      <c r="R435" s="107" t="s">
        <v>5</v>
      </c>
      <c r="S435" s="107" t="s">
        <v>6</v>
      </c>
      <c r="T435" s="107" t="s">
        <v>7</v>
      </c>
      <c r="U435" s="107" t="s">
        <v>204</v>
      </c>
      <c r="V435" s="87" t="s">
        <v>184</v>
      </c>
      <c r="W435" s="104" t="s">
        <v>185</v>
      </c>
      <c r="X435" s="104" t="s">
        <v>186</v>
      </c>
      <c r="Y435" s="3" t="s">
        <v>171</v>
      </c>
    </row>
    <row r="436" spans="2:31" outlineLevel="1" x14ac:dyDescent="0.3">
      <c r="C436" s="146"/>
      <c r="D436" s="216"/>
      <c r="E436" s="8" t="s">
        <v>245</v>
      </c>
      <c r="F436" s="25"/>
      <c r="G436" s="25"/>
      <c r="H436" s="17" t="s">
        <v>215</v>
      </c>
      <c r="I436" s="25"/>
      <c r="J436" s="25"/>
      <c r="K436" s="25"/>
      <c r="L436" s="25"/>
      <c r="P436" s="33"/>
      <c r="Q436" s="33"/>
      <c r="R436" s="33"/>
      <c r="S436" s="33"/>
      <c r="T436" s="33"/>
      <c r="U436" s="33"/>
      <c r="V436" s="25"/>
      <c r="W436" s="25"/>
      <c r="X436" s="25"/>
      <c r="Y436" s="3" t="s">
        <v>171</v>
      </c>
    </row>
    <row r="437" spans="2:31" outlineLevel="1" x14ac:dyDescent="0.3">
      <c r="C437" s="146"/>
      <c r="D437" s="216"/>
      <c r="E437" s="9" t="s">
        <v>227</v>
      </c>
      <c r="F437" s="25"/>
      <c r="G437" s="25"/>
      <c r="H437" s="17" t="s">
        <v>215</v>
      </c>
      <c r="I437" s="25"/>
      <c r="J437" s="25"/>
      <c r="K437" s="25"/>
      <c r="L437" s="25"/>
      <c r="P437" s="33"/>
      <c r="Q437" s="33"/>
      <c r="R437" s="33"/>
      <c r="S437" s="33"/>
      <c r="T437" s="33"/>
      <c r="U437" s="33"/>
      <c r="V437" s="25"/>
      <c r="W437" s="25"/>
      <c r="X437" s="25"/>
      <c r="Y437" s="3" t="s">
        <v>171</v>
      </c>
    </row>
    <row r="438" spans="2:31" outlineLevel="1" x14ac:dyDescent="0.3">
      <c r="C438" s="146"/>
      <c r="D438" s="216"/>
      <c r="E438" s="4"/>
      <c r="H438" s="17"/>
      <c r="Y438" s="3" t="s">
        <v>171</v>
      </c>
    </row>
    <row r="439" spans="2:31" outlineLevel="1" x14ac:dyDescent="0.3">
      <c r="C439" s="146"/>
      <c r="D439" s="216"/>
      <c r="E439" s="11" t="s">
        <v>246</v>
      </c>
      <c r="F439" s="25"/>
      <c r="G439" s="25"/>
      <c r="H439" s="17"/>
      <c r="I439" s="25"/>
      <c r="J439" s="25"/>
      <c r="K439" s="25"/>
      <c r="L439" s="25"/>
      <c r="P439" s="33"/>
      <c r="Q439" s="33"/>
      <c r="R439" s="33"/>
      <c r="S439" s="33"/>
      <c r="T439" s="33"/>
      <c r="U439" s="33"/>
      <c r="V439" s="25"/>
      <c r="W439" s="25"/>
      <c r="X439" s="25"/>
      <c r="Y439" s="3" t="s">
        <v>171</v>
      </c>
    </row>
    <row r="440" spans="2:31" outlineLevel="1" x14ac:dyDescent="0.3">
      <c r="C440" s="146"/>
      <c r="D440" s="216"/>
      <c r="E440" s="9" t="s">
        <v>227</v>
      </c>
      <c r="F440" s="25"/>
      <c r="G440" s="25"/>
      <c r="H440" s="17"/>
      <c r="I440" s="25"/>
      <c r="J440" s="25"/>
      <c r="K440" s="25"/>
      <c r="L440" s="25"/>
      <c r="P440" s="33"/>
      <c r="Q440" s="33"/>
      <c r="R440" s="33"/>
      <c r="S440" s="33"/>
      <c r="T440" s="33"/>
      <c r="U440" s="33"/>
      <c r="V440" s="25"/>
      <c r="W440" s="25"/>
      <c r="X440" s="25"/>
      <c r="Y440" s="3" t="s">
        <v>171</v>
      </c>
    </row>
    <row r="444" spans="2:31" ht="21" x14ac:dyDescent="0.3">
      <c r="B444" s="338" t="s">
        <v>436</v>
      </c>
      <c r="C444" s="338"/>
      <c r="D444" s="338"/>
      <c r="E444" s="129" t="s">
        <v>387</v>
      </c>
      <c r="Z444" s="338" t="s">
        <v>437</v>
      </c>
      <c r="AA444" s="338"/>
      <c r="AB444" s="23" t="s">
        <v>169</v>
      </c>
      <c r="AE444" s="20" t="str">
        <f>E447</f>
        <v>PRODUCTION OF 1 SENSOR &amp;  Slave boards BMS for battery module</v>
      </c>
    </row>
    <row r="445" spans="2:31" x14ac:dyDescent="0.3">
      <c r="B445" s="18" t="s">
        <v>276</v>
      </c>
      <c r="C445" s="157"/>
      <c r="D445" s="18"/>
      <c r="E445" s="19"/>
      <c r="F445" s="19"/>
      <c r="G445" s="19"/>
      <c r="H445" s="19"/>
      <c r="I445" s="19"/>
      <c r="J445" s="19"/>
      <c r="K445" s="19"/>
      <c r="L445" s="19"/>
      <c r="M445" s="19"/>
      <c r="N445" s="19"/>
      <c r="O445" s="19"/>
      <c r="P445" s="19"/>
      <c r="Q445" s="19"/>
      <c r="R445" s="19"/>
      <c r="S445" s="19"/>
      <c r="T445" s="19"/>
      <c r="U445" s="19"/>
      <c r="V445" s="19"/>
      <c r="W445" s="19"/>
      <c r="X445" s="19"/>
      <c r="Y445" s="3" t="s">
        <v>171</v>
      </c>
    </row>
    <row r="446" spans="2:31" x14ac:dyDescent="0.3">
      <c r="B446" s="18" t="s">
        <v>172</v>
      </c>
      <c r="C446" s="157"/>
      <c r="D446" s="18"/>
      <c r="E446" s="19"/>
      <c r="F446" s="19"/>
      <c r="G446" s="19"/>
      <c r="H446" s="19"/>
      <c r="I446" s="19"/>
      <c r="J446" s="19"/>
      <c r="K446" s="19"/>
      <c r="L446" s="19"/>
      <c r="M446" s="19"/>
      <c r="N446" s="19"/>
      <c r="O446" s="19"/>
      <c r="P446" s="19"/>
      <c r="Q446" s="19"/>
      <c r="R446" s="19"/>
      <c r="S446" s="19"/>
      <c r="T446" s="19"/>
      <c r="U446" s="19"/>
      <c r="V446" s="19"/>
      <c r="W446" s="19"/>
      <c r="X446" s="19"/>
      <c r="Y446" s="3" t="s">
        <v>171</v>
      </c>
    </row>
    <row r="447" spans="2:31" ht="18" x14ac:dyDescent="0.3">
      <c r="B447" s="336" t="s">
        <v>438</v>
      </c>
      <c r="C447" s="336"/>
      <c r="D447" s="337"/>
      <c r="E447" s="268" t="s">
        <v>439</v>
      </c>
      <c r="F447" s="165" t="s">
        <v>175</v>
      </c>
      <c r="G447" s="166" t="s">
        <v>176</v>
      </c>
      <c r="H447" s="166" t="s">
        <v>177</v>
      </c>
      <c r="I447" s="166" t="s">
        <v>178</v>
      </c>
      <c r="J447" s="166" t="s">
        <v>179</v>
      </c>
      <c r="K447" s="166" t="s">
        <v>279</v>
      </c>
      <c r="L447" s="177"/>
      <c r="M447" s="166" t="s">
        <v>180</v>
      </c>
      <c r="N447" s="166" t="s">
        <v>181</v>
      </c>
      <c r="O447" s="168"/>
      <c r="P447" s="343" t="s">
        <v>182</v>
      </c>
      <c r="Q447" s="330"/>
      <c r="R447" s="330"/>
      <c r="S447" s="330"/>
      <c r="T447" s="344"/>
      <c r="U447" s="334" t="s">
        <v>183</v>
      </c>
      <c r="V447" s="87" t="s">
        <v>184</v>
      </c>
      <c r="W447" s="166" t="s">
        <v>185</v>
      </c>
      <c r="X447" s="166" t="s">
        <v>186</v>
      </c>
      <c r="Y447" s="3" t="s">
        <v>171</v>
      </c>
    </row>
    <row r="448" spans="2:31" ht="15" thickBot="1" x14ac:dyDescent="0.35">
      <c r="B448" s="175" t="s">
        <v>187</v>
      </c>
      <c r="C448" s="181" t="s">
        <v>280</v>
      </c>
      <c r="D448" s="164" t="s">
        <v>189</v>
      </c>
      <c r="E448" s="214" t="s">
        <v>213</v>
      </c>
      <c r="F448" s="269">
        <f>F451</f>
        <v>1</v>
      </c>
      <c r="G448" s="105">
        <v>1</v>
      </c>
      <c r="H448" s="111" t="s">
        <v>190</v>
      </c>
      <c r="I448" s="190">
        <f>G51</f>
        <v>1.8144891383665449</v>
      </c>
      <c r="J448" s="272">
        <f>G451</f>
        <v>1.8144891383665449</v>
      </c>
      <c r="K448" s="126">
        <f>F51</f>
        <v>0.01</v>
      </c>
      <c r="L448" s="29"/>
      <c r="M448" s="15"/>
      <c r="N448" s="27" t="s">
        <v>354</v>
      </c>
      <c r="O448" s="29"/>
      <c r="P448" s="345"/>
      <c r="Q448" s="346"/>
      <c r="R448" s="346"/>
      <c r="S448" s="346"/>
      <c r="T448" s="347"/>
      <c r="U448" s="335"/>
      <c r="V448" s="91"/>
      <c r="W448" s="191" t="s">
        <v>440</v>
      </c>
      <c r="X448" s="15"/>
      <c r="Y448" s="3" t="s">
        <v>171</v>
      </c>
    </row>
    <row r="449" spans="2:25" ht="15" outlineLevel="1" thickTop="1" x14ac:dyDescent="0.3">
      <c r="B449" s="7" t="s">
        <v>193</v>
      </c>
      <c r="C449" s="153" t="s">
        <v>194</v>
      </c>
      <c r="D449" s="179" t="s">
        <v>195</v>
      </c>
      <c r="E449" s="149" t="s">
        <v>196</v>
      </c>
      <c r="F449" s="7" t="s">
        <v>197</v>
      </c>
      <c r="G449" s="7" t="s">
        <v>176</v>
      </c>
      <c r="H449" s="7" t="s">
        <v>177</v>
      </c>
      <c r="I449" s="104" t="s">
        <v>198</v>
      </c>
      <c r="J449" s="7" t="s">
        <v>199</v>
      </c>
      <c r="K449" s="104" t="s">
        <v>200</v>
      </c>
      <c r="L449" s="7" t="s">
        <v>201</v>
      </c>
      <c r="M449" s="104" t="s">
        <v>180</v>
      </c>
      <c r="N449" s="7" t="s">
        <v>202</v>
      </c>
      <c r="O449" s="7" t="s">
        <v>203</v>
      </c>
      <c r="P449" s="42" t="s">
        <v>3</v>
      </c>
      <c r="Q449" s="42" t="s">
        <v>4</v>
      </c>
      <c r="R449" s="42" t="s">
        <v>5</v>
      </c>
      <c r="S449" s="42" t="s">
        <v>6</v>
      </c>
      <c r="T449" s="42" t="s">
        <v>7</v>
      </c>
      <c r="U449" s="42" t="s">
        <v>204</v>
      </c>
      <c r="V449" s="87" t="s">
        <v>184</v>
      </c>
      <c r="W449" s="7" t="s">
        <v>185</v>
      </c>
      <c r="X449" s="104" t="s">
        <v>186</v>
      </c>
      <c r="Y449" s="3" t="s">
        <v>171</v>
      </c>
    </row>
    <row r="450" spans="2:25" ht="13.65" customHeight="1" outlineLevel="1" x14ac:dyDescent="0.3">
      <c r="B450" s="192"/>
      <c r="C450" s="146"/>
      <c r="D450" s="213" t="s">
        <v>441</v>
      </c>
      <c r="E450" s="11" t="s">
        <v>442</v>
      </c>
      <c r="F450" s="24"/>
      <c r="G450" s="249">
        <v>1</v>
      </c>
      <c r="H450" s="17" t="s">
        <v>443</v>
      </c>
      <c r="I450" s="25"/>
      <c r="J450" s="25"/>
      <c r="K450" s="25"/>
      <c r="L450" s="25"/>
      <c r="M450" s="25"/>
      <c r="N450" s="28" t="s">
        <v>354</v>
      </c>
      <c r="O450" s="28" t="s">
        <v>375</v>
      </c>
      <c r="P450" s="33"/>
      <c r="Q450" s="33"/>
      <c r="R450" s="33"/>
      <c r="S450" s="33"/>
      <c r="T450" s="33"/>
      <c r="U450" s="33" t="s">
        <v>99</v>
      </c>
      <c r="V450" s="24" t="s">
        <v>171</v>
      </c>
      <c r="W450" s="250" t="s">
        <v>444</v>
      </c>
      <c r="X450" s="109" t="s">
        <v>445</v>
      </c>
      <c r="Y450" s="3" t="s">
        <v>171</v>
      </c>
    </row>
    <row r="451" spans="2:25" outlineLevel="1" x14ac:dyDescent="0.3">
      <c r="C451" s="146"/>
      <c r="D451" s="213"/>
      <c r="E451" s="11" t="s">
        <v>446</v>
      </c>
      <c r="F451" s="271">
        <v>1</v>
      </c>
      <c r="G451" s="118">
        <f>I448</f>
        <v>1.8144891383665449</v>
      </c>
      <c r="H451" s="17" t="s">
        <v>215</v>
      </c>
      <c r="I451" s="25"/>
      <c r="J451" s="25"/>
      <c r="K451" s="25"/>
      <c r="L451" s="25"/>
      <c r="M451" s="25"/>
      <c r="N451" s="25"/>
      <c r="O451" s="25"/>
      <c r="P451" s="33" t="s">
        <v>13</v>
      </c>
      <c r="Q451" s="33" t="s">
        <v>14</v>
      </c>
      <c r="R451" s="33" t="s">
        <v>15</v>
      </c>
      <c r="S451" s="33" t="s">
        <v>11</v>
      </c>
      <c r="T451" s="33" t="s">
        <v>17</v>
      </c>
      <c r="U451" s="33"/>
      <c r="V451" s="131" t="s">
        <v>447</v>
      </c>
      <c r="W451" s="24"/>
      <c r="X451" s="24"/>
      <c r="Y451" s="3" t="s">
        <v>171</v>
      </c>
    </row>
    <row r="452" spans="2:25" outlineLevel="1" x14ac:dyDescent="0.3">
      <c r="C452" s="146"/>
      <c r="D452" s="217"/>
      <c r="E452" s="9" t="s">
        <v>328</v>
      </c>
      <c r="F452" s="24"/>
      <c r="G452" s="24"/>
      <c r="H452" s="17" t="s">
        <v>215</v>
      </c>
      <c r="I452" s="25"/>
      <c r="J452" s="25"/>
      <c r="K452" s="25"/>
      <c r="L452" s="25"/>
      <c r="M452" s="25"/>
      <c r="N452" s="25"/>
      <c r="O452" s="25"/>
      <c r="P452" s="33"/>
      <c r="Q452" s="33"/>
      <c r="R452" s="33"/>
      <c r="S452" s="33"/>
      <c r="T452" s="33"/>
      <c r="U452" s="33"/>
      <c r="V452" s="24"/>
      <c r="W452" s="24"/>
      <c r="X452" s="24"/>
      <c r="Y452" s="3" t="s">
        <v>171</v>
      </c>
    </row>
    <row r="453" spans="2:25" outlineLevel="1" x14ac:dyDescent="0.3">
      <c r="C453" s="146"/>
      <c r="D453" s="216"/>
      <c r="E453" s="9" t="s">
        <v>227</v>
      </c>
      <c r="F453" s="25"/>
      <c r="G453" s="24"/>
      <c r="H453" s="17" t="s">
        <v>215</v>
      </c>
      <c r="I453" s="25"/>
      <c r="J453" s="25"/>
      <c r="K453" s="25"/>
      <c r="L453" s="25"/>
      <c r="M453" s="25"/>
      <c r="N453" s="25"/>
      <c r="O453" s="25"/>
      <c r="P453" s="33"/>
      <c r="Q453" s="33"/>
      <c r="R453" s="33"/>
      <c r="S453" s="33"/>
      <c r="T453" s="33"/>
      <c r="U453" s="33"/>
      <c r="V453" s="24"/>
      <c r="W453" s="24"/>
      <c r="X453" s="24"/>
      <c r="Y453" s="3" t="s">
        <v>171</v>
      </c>
    </row>
    <row r="454" spans="2:25" outlineLevel="1" x14ac:dyDescent="0.3">
      <c r="C454" s="146"/>
      <c r="D454" s="216"/>
      <c r="E454" s="6"/>
      <c r="H454" s="17"/>
      <c r="Y454" s="3" t="s">
        <v>171</v>
      </c>
    </row>
    <row r="455" spans="2:25" outlineLevel="1" x14ac:dyDescent="0.3">
      <c r="B455" s="88" t="s">
        <v>193</v>
      </c>
      <c r="C455" s="104" t="s">
        <v>194</v>
      </c>
      <c r="D455" s="154" t="s">
        <v>195</v>
      </c>
      <c r="E455" s="140" t="s">
        <v>225</v>
      </c>
      <c r="F455" s="87" t="s">
        <v>197</v>
      </c>
      <c r="G455" s="104" t="s">
        <v>176</v>
      </c>
      <c r="H455" s="104" t="s">
        <v>177</v>
      </c>
      <c r="I455" s="104" t="s">
        <v>198</v>
      </c>
      <c r="J455" s="104" t="s">
        <v>199</v>
      </c>
      <c r="K455" s="104" t="s">
        <v>200</v>
      </c>
      <c r="L455" s="104" t="s">
        <v>201</v>
      </c>
      <c r="M455" s="104" t="s">
        <v>180</v>
      </c>
      <c r="N455" s="104"/>
      <c r="O455" s="104"/>
      <c r="P455" s="107" t="s">
        <v>3</v>
      </c>
      <c r="Q455" s="107" t="s">
        <v>4</v>
      </c>
      <c r="R455" s="107" t="s">
        <v>5</v>
      </c>
      <c r="S455" s="107" t="s">
        <v>6</v>
      </c>
      <c r="T455" s="107" t="s">
        <v>7</v>
      </c>
      <c r="U455" s="107" t="s">
        <v>204</v>
      </c>
      <c r="V455" s="87" t="s">
        <v>184</v>
      </c>
      <c r="W455" s="104" t="s">
        <v>185</v>
      </c>
      <c r="X455" s="104" t="s">
        <v>186</v>
      </c>
      <c r="Y455" s="3" t="s">
        <v>171</v>
      </c>
    </row>
    <row r="456" spans="2:25" outlineLevel="1" x14ac:dyDescent="0.3">
      <c r="B456" s="3"/>
      <c r="C456" s="146"/>
      <c r="D456" s="216"/>
      <c r="E456" s="9" t="s">
        <v>226</v>
      </c>
      <c r="F456" s="122" t="s">
        <v>188</v>
      </c>
      <c r="G456" s="122" t="s">
        <v>188</v>
      </c>
      <c r="H456" s="122"/>
      <c r="I456" s="122"/>
      <c r="J456" s="122"/>
      <c r="K456" s="122"/>
      <c r="L456" s="122"/>
      <c r="M456" s="122"/>
      <c r="P456" s="33"/>
      <c r="Q456" s="33"/>
      <c r="R456" s="33"/>
      <c r="S456" s="33"/>
      <c r="T456" s="33"/>
      <c r="U456" s="33"/>
      <c r="V456" s="25"/>
      <c r="W456" s="25"/>
      <c r="X456" s="25"/>
      <c r="Y456" s="3" t="s">
        <v>171</v>
      </c>
    </row>
    <row r="457" spans="2:25" outlineLevel="1" x14ac:dyDescent="0.3">
      <c r="B457" s="3"/>
      <c r="C457" s="146"/>
      <c r="D457" s="216"/>
      <c r="E457" s="9" t="s">
        <v>227</v>
      </c>
      <c r="F457" s="24"/>
      <c r="G457" s="24"/>
      <c r="H457" s="26"/>
      <c r="I457" s="25"/>
      <c r="J457" s="25"/>
      <c r="K457" s="25"/>
      <c r="L457" s="25"/>
      <c r="M457" s="25"/>
      <c r="P457" s="33"/>
      <c r="Q457" s="33"/>
      <c r="R457" s="33"/>
      <c r="S457" s="33"/>
      <c r="T457" s="33"/>
      <c r="U457" s="33"/>
      <c r="V457" s="25"/>
      <c r="W457" s="25"/>
      <c r="X457" s="25"/>
      <c r="Y457" s="3" t="s">
        <v>171</v>
      </c>
    </row>
    <row r="458" spans="2:25" outlineLevel="1" x14ac:dyDescent="0.3">
      <c r="B458" s="3"/>
      <c r="C458" s="146"/>
      <c r="D458" s="216"/>
      <c r="E458" s="4"/>
      <c r="Y458" s="3" t="s">
        <v>171</v>
      </c>
    </row>
    <row r="459" spans="2:25" outlineLevel="1" x14ac:dyDescent="0.3">
      <c r="B459" s="88" t="s">
        <v>193</v>
      </c>
      <c r="C459" s="104" t="s">
        <v>194</v>
      </c>
      <c r="D459" s="154" t="s">
        <v>195</v>
      </c>
      <c r="E459" s="148" t="s">
        <v>228</v>
      </c>
      <c r="F459" s="87" t="s">
        <v>197</v>
      </c>
      <c r="G459" s="104" t="s">
        <v>176</v>
      </c>
      <c r="H459" s="104" t="s">
        <v>177</v>
      </c>
      <c r="I459" s="104" t="s">
        <v>198</v>
      </c>
      <c r="J459" s="104" t="s">
        <v>199</v>
      </c>
      <c r="K459" s="104" t="s">
        <v>200</v>
      </c>
      <c r="L459" s="104" t="s">
        <v>201</v>
      </c>
      <c r="M459" s="104"/>
      <c r="N459" s="104"/>
      <c r="O459" s="104"/>
      <c r="P459" s="107" t="s">
        <v>3</v>
      </c>
      <c r="Q459" s="107" t="s">
        <v>4</v>
      </c>
      <c r="R459" s="107" t="s">
        <v>5</v>
      </c>
      <c r="S459" s="107" t="s">
        <v>6</v>
      </c>
      <c r="T459" s="107" t="s">
        <v>7</v>
      </c>
      <c r="U459" s="107" t="s">
        <v>204</v>
      </c>
      <c r="V459" s="87" t="s">
        <v>184</v>
      </c>
      <c r="W459" s="104" t="s">
        <v>185</v>
      </c>
      <c r="X459" s="104" t="s">
        <v>186</v>
      </c>
      <c r="Y459" s="3" t="s">
        <v>171</v>
      </c>
    </row>
    <row r="460" spans="2:25" outlineLevel="1" x14ac:dyDescent="0.3">
      <c r="C460" s="146"/>
      <c r="D460" s="216"/>
      <c r="E460" s="8" t="s">
        <v>349</v>
      </c>
      <c r="F460" s="122" t="s">
        <v>188</v>
      </c>
      <c r="G460" s="122" t="s">
        <v>188</v>
      </c>
      <c r="H460" s="1" t="s">
        <v>240</v>
      </c>
      <c r="I460" s="25"/>
      <c r="J460" s="25"/>
      <c r="K460" s="25"/>
      <c r="L460" s="25"/>
      <c r="P460" s="33"/>
      <c r="Q460" s="33"/>
      <c r="R460" s="33"/>
      <c r="S460" s="33"/>
      <c r="T460" s="33"/>
      <c r="U460" s="33"/>
      <c r="V460" s="25"/>
      <c r="W460" s="25"/>
      <c r="X460" s="25"/>
      <c r="Y460" s="3" t="s">
        <v>171</v>
      </c>
    </row>
    <row r="461" spans="2:25" outlineLevel="1" x14ac:dyDescent="0.3">
      <c r="C461" s="146"/>
      <c r="D461" s="216"/>
      <c r="E461" s="9" t="s">
        <v>227</v>
      </c>
      <c r="F461" s="25"/>
      <c r="G461" s="25"/>
      <c r="H461" s="1" t="s">
        <v>240</v>
      </c>
      <c r="I461" s="25"/>
      <c r="J461" s="25"/>
      <c r="K461" s="25"/>
      <c r="L461" s="25"/>
      <c r="P461" s="33"/>
      <c r="Q461" s="33"/>
      <c r="R461" s="33"/>
      <c r="S461" s="33"/>
      <c r="T461" s="33"/>
      <c r="U461" s="33"/>
      <c r="V461" s="25"/>
      <c r="W461" s="25"/>
      <c r="X461" s="25"/>
      <c r="Y461" s="3" t="s">
        <v>171</v>
      </c>
    </row>
    <row r="462" spans="2:25" outlineLevel="1" x14ac:dyDescent="0.3">
      <c r="C462" s="146"/>
      <c r="D462" s="216"/>
      <c r="E462" s="4"/>
      <c r="Y462" s="3" t="s">
        <v>171</v>
      </c>
    </row>
    <row r="463" spans="2:25" outlineLevel="1" x14ac:dyDescent="0.3">
      <c r="C463" s="146"/>
      <c r="D463" s="216"/>
      <c r="E463" s="8" t="s">
        <v>242</v>
      </c>
      <c r="F463" s="122" t="s">
        <v>188</v>
      </c>
      <c r="G463" s="122" t="s">
        <v>188</v>
      </c>
      <c r="H463" s="1" t="s">
        <v>243</v>
      </c>
      <c r="I463" s="25"/>
      <c r="J463" s="25"/>
      <c r="K463" s="25"/>
      <c r="L463" s="25"/>
      <c r="P463" s="33"/>
      <c r="Q463" s="33"/>
      <c r="R463" s="33"/>
      <c r="S463" s="33"/>
      <c r="T463" s="33"/>
      <c r="U463" s="33"/>
      <c r="V463" s="25"/>
      <c r="W463" s="25"/>
      <c r="X463" s="25"/>
      <c r="Y463" s="3" t="s">
        <v>171</v>
      </c>
    </row>
    <row r="464" spans="2:25" outlineLevel="1" x14ac:dyDescent="0.3">
      <c r="C464" s="146"/>
      <c r="D464" s="216"/>
      <c r="E464" s="9" t="s">
        <v>227</v>
      </c>
      <c r="F464" s="25"/>
      <c r="G464" s="25"/>
      <c r="H464" s="1" t="s">
        <v>243</v>
      </c>
      <c r="I464" s="25"/>
      <c r="J464" s="25"/>
      <c r="K464" s="25"/>
      <c r="L464" s="25"/>
      <c r="P464" s="33"/>
      <c r="Q464" s="33"/>
      <c r="R464" s="33"/>
      <c r="S464" s="33"/>
      <c r="T464" s="33"/>
      <c r="U464" s="33"/>
      <c r="V464" s="25"/>
      <c r="W464" s="25"/>
      <c r="X464" s="25"/>
      <c r="Y464" s="3" t="s">
        <v>171</v>
      </c>
    </row>
    <row r="465" spans="2:31" outlineLevel="1" x14ac:dyDescent="0.3">
      <c r="C465" s="146"/>
      <c r="D465" s="216"/>
      <c r="E465" s="4"/>
      <c r="Y465" s="3" t="s">
        <v>171</v>
      </c>
    </row>
    <row r="466" spans="2:31" outlineLevel="1" x14ac:dyDescent="0.3">
      <c r="B466" s="88" t="s">
        <v>193</v>
      </c>
      <c r="C466" s="104" t="s">
        <v>194</v>
      </c>
      <c r="D466" s="154" t="s">
        <v>195</v>
      </c>
      <c r="E466" s="150" t="s">
        <v>244</v>
      </c>
      <c r="F466" s="87" t="s">
        <v>197</v>
      </c>
      <c r="G466" s="104" t="s">
        <v>176</v>
      </c>
      <c r="H466" s="104" t="s">
        <v>177</v>
      </c>
      <c r="I466" s="104" t="s">
        <v>198</v>
      </c>
      <c r="J466" s="104" t="s">
        <v>199</v>
      </c>
      <c r="K466" s="104" t="s">
        <v>200</v>
      </c>
      <c r="L466" s="104" t="s">
        <v>201</v>
      </c>
      <c r="M466" s="104"/>
      <c r="N466" s="104"/>
      <c r="O466" s="104"/>
      <c r="P466" s="107" t="s">
        <v>3</v>
      </c>
      <c r="Q466" s="107" t="s">
        <v>4</v>
      </c>
      <c r="R466" s="107" t="s">
        <v>5</v>
      </c>
      <c r="S466" s="107" t="s">
        <v>6</v>
      </c>
      <c r="T466" s="107" t="s">
        <v>7</v>
      </c>
      <c r="U466" s="107" t="s">
        <v>204</v>
      </c>
      <c r="V466" s="87" t="s">
        <v>184</v>
      </c>
      <c r="W466" s="104" t="s">
        <v>185</v>
      </c>
      <c r="X466" s="104" t="s">
        <v>186</v>
      </c>
      <c r="Y466" s="3" t="s">
        <v>171</v>
      </c>
    </row>
    <row r="467" spans="2:31" outlineLevel="1" x14ac:dyDescent="0.3">
      <c r="C467" s="146"/>
      <c r="D467" s="216"/>
      <c r="E467" s="8" t="s">
        <v>245</v>
      </c>
      <c r="F467" s="122" t="s">
        <v>188</v>
      </c>
      <c r="G467" s="122" t="s">
        <v>188</v>
      </c>
      <c r="H467" s="17" t="s">
        <v>215</v>
      </c>
      <c r="I467" s="25"/>
      <c r="J467" s="25"/>
      <c r="K467" s="25"/>
      <c r="L467" s="25"/>
      <c r="P467" s="33"/>
      <c r="Q467" s="33"/>
      <c r="R467" s="33"/>
      <c r="S467" s="33"/>
      <c r="T467" s="33"/>
      <c r="U467" s="33"/>
      <c r="V467" s="25"/>
      <c r="W467" s="25"/>
      <c r="X467" s="25"/>
      <c r="Y467" s="3" t="s">
        <v>171</v>
      </c>
    </row>
    <row r="468" spans="2:31" outlineLevel="1" x14ac:dyDescent="0.3">
      <c r="C468" s="146"/>
      <c r="D468" s="216"/>
      <c r="E468" s="9" t="s">
        <v>227</v>
      </c>
      <c r="F468" s="25"/>
      <c r="G468" s="25"/>
      <c r="H468" s="17" t="s">
        <v>215</v>
      </c>
      <c r="I468" s="25"/>
      <c r="J468" s="25"/>
      <c r="K468" s="25"/>
      <c r="L468" s="25"/>
      <c r="P468" s="33"/>
      <c r="Q468" s="33"/>
      <c r="R468" s="33"/>
      <c r="S468" s="33"/>
      <c r="T468" s="33"/>
      <c r="U468" s="33"/>
      <c r="V468" s="25"/>
      <c r="W468" s="25"/>
      <c r="X468" s="25"/>
      <c r="Y468" s="3" t="s">
        <v>171</v>
      </c>
    </row>
    <row r="469" spans="2:31" outlineLevel="1" x14ac:dyDescent="0.3">
      <c r="C469" s="146"/>
      <c r="D469" s="216"/>
      <c r="E469" s="4"/>
      <c r="H469" s="17"/>
      <c r="Y469" s="3" t="s">
        <v>171</v>
      </c>
    </row>
    <row r="470" spans="2:31" outlineLevel="1" x14ac:dyDescent="0.3">
      <c r="C470" s="146"/>
      <c r="D470" s="216"/>
      <c r="E470" s="11" t="s">
        <v>246</v>
      </c>
      <c r="F470" s="122" t="s">
        <v>188</v>
      </c>
      <c r="G470" s="122" t="s">
        <v>188</v>
      </c>
      <c r="H470" s="25"/>
      <c r="I470" s="25"/>
      <c r="J470" s="25"/>
      <c r="K470" s="25"/>
      <c r="L470" s="25"/>
      <c r="P470" s="33"/>
      <c r="Q470" s="33"/>
      <c r="R470" s="33"/>
      <c r="S470" s="33"/>
      <c r="T470" s="33"/>
      <c r="U470" s="33"/>
      <c r="V470" s="25"/>
      <c r="W470" s="25"/>
      <c r="X470" s="25"/>
      <c r="Y470" s="3" t="s">
        <v>171</v>
      </c>
    </row>
    <row r="471" spans="2:31" outlineLevel="1" x14ac:dyDescent="0.3">
      <c r="C471" s="146"/>
      <c r="D471" s="216"/>
      <c r="E471" s="9" t="s">
        <v>227</v>
      </c>
      <c r="F471" s="25"/>
      <c r="G471" s="25"/>
      <c r="H471" s="25"/>
      <c r="I471" s="25"/>
      <c r="J471" s="25"/>
      <c r="K471" s="25"/>
      <c r="L471" s="25"/>
      <c r="P471" s="33"/>
      <c r="Q471" s="33"/>
      <c r="R471" s="33"/>
      <c r="S471" s="33"/>
      <c r="T471" s="33"/>
      <c r="U471" s="33"/>
      <c r="V471" s="25"/>
      <c r="W471" s="25"/>
      <c r="X471" s="25"/>
      <c r="Y471" s="3" t="s">
        <v>171</v>
      </c>
    </row>
    <row r="475" spans="2:31" ht="21" x14ac:dyDescent="0.3">
      <c r="B475" s="338" t="s">
        <v>448</v>
      </c>
      <c r="C475" s="338"/>
      <c r="D475" s="338"/>
      <c r="E475" s="242"/>
      <c r="Z475" s="338" t="s">
        <v>449</v>
      </c>
      <c r="AA475" s="338"/>
      <c r="AB475" s="23" t="s">
        <v>169</v>
      </c>
      <c r="AE475" s="20" t="str">
        <f>E478</f>
        <v>PRODUCTION OF 1 CASING for battery module</v>
      </c>
    </row>
    <row r="476" spans="2:31" x14ac:dyDescent="0.3">
      <c r="B476" s="18" t="s">
        <v>276</v>
      </c>
      <c r="C476" s="157"/>
      <c r="D476" s="18"/>
      <c r="E476" s="19"/>
      <c r="F476" s="19"/>
      <c r="G476" s="19"/>
      <c r="H476" s="19"/>
      <c r="I476" s="19"/>
      <c r="J476" s="19"/>
      <c r="K476" s="19"/>
      <c r="L476" s="19"/>
      <c r="M476" s="19"/>
      <c r="N476" s="19"/>
      <c r="O476" s="19"/>
      <c r="P476" s="19"/>
      <c r="Q476" s="19"/>
      <c r="R476" s="19"/>
      <c r="S476" s="19"/>
      <c r="T476" s="19"/>
      <c r="U476" s="19"/>
      <c r="V476" s="19"/>
      <c r="W476" s="19"/>
      <c r="X476" s="19"/>
      <c r="Y476" s="3" t="s">
        <v>171</v>
      </c>
    </row>
    <row r="477" spans="2:31" x14ac:dyDescent="0.3">
      <c r="B477" s="18" t="s">
        <v>172</v>
      </c>
      <c r="C477" s="157"/>
      <c r="D477" s="18"/>
      <c r="E477" s="19"/>
      <c r="F477" s="19"/>
      <c r="G477" s="19"/>
      <c r="H477" s="19"/>
      <c r="I477" s="19"/>
      <c r="J477" s="19"/>
      <c r="K477" s="19"/>
      <c r="L477" s="19"/>
      <c r="M477" s="19"/>
      <c r="N477" s="19"/>
      <c r="O477" s="19"/>
      <c r="P477" s="19"/>
      <c r="Q477" s="19"/>
      <c r="R477" s="19"/>
      <c r="S477" s="19"/>
      <c r="T477" s="19"/>
      <c r="U477" s="19"/>
      <c r="V477" s="19"/>
      <c r="W477" s="19"/>
      <c r="X477" s="19"/>
      <c r="Y477" s="3" t="s">
        <v>171</v>
      </c>
    </row>
    <row r="478" spans="2:31" ht="18" x14ac:dyDescent="0.3">
      <c r="B478" s="336" t="s">
        <v>450</v>
      </c>
      <c r="C478" s="336"/>
      <c r="D478" s="337"/>
      <c r="E478" s="176" t="s">
        <v>451</v>
      </c>
      <c r="F478" s="165" t="s">
        <v>175</v>
      </c>
      <c r="G478" s="166" t="s">
        <v>176</v>
      </c>
      <c r="H478" s="166" t="s">
        <v>177</v>
      </c>
      <c r="I478" s="166" t="s">
        <v>178</v>
      </c>
      <c r="J478" s="166" t="s">
        <v>179</v>
      </c>
      <c r="K478" s="166" t="s">
        <v>254</v>
      </c>
      <c r="L478" s="177"/>
      <c r="M478" s="166" t="s">
        <v>180</v>
      </c>
      <c r="N478" s="166" t="s">
        <v>181</v>
      </c>
      <c r="O478" s="168"/>
      <c r="P478" s="343" t="s">
        <v>182</v>
      </c>
      <c r="Q478" s="330"/>
      <c r="R478" s="330"/>
      <c r="S478" s="330"/>
      <c r="T478" s="344"/>
      <c r="U478" s="334" t="s">
        <v>183</v>
      </c>
      <c r="V478" s="87" t="s">
        <v>184</v>
      </c>
      <c r="W478" s="166" t="s">
        <v>185</v>
      </c>
      <c r="X478" s="166" t="s">
        <v>186</v>
      </c>
      <c r="Y478" s="3" t="s">
        <v>171</v>
      </c>
    </row>
    <row r="479" spans="2:31" ht="15" thickBot="1" x14ac:dyDescent="0.35">
      <c r="B479" s="175" t="s">
        <v>187</v>
      </c>
      <c r="C479" s="181" t="s">
        <v>280</v>
      </c>
      <c r="D479" s="164" t="s">
        <v>189</v>
      </c>
      <c r="E479" s="214"/>
      <c r="F479" s="130">
        <f>SUM(F481:F485)</f>
        <v>0.99970000000000014</v>
      </c>
      <c r="G479" s="105">
        <v>1</v>
      </c>
      <c r="H479" s="117" t="s">
        <v>207</v>
      </c>
      <c r="I479" s="133">
        <f>F52*I48</f>
        <v>11.624424698287942</v>
      </c>
      <c r="J479" s="127">
        <f>SUM(G481:G485)</f>
        <v>11.620937370878456</v>
      </c>
      <c r="K479" s="126">
        <f>(0.21+0.34+13.6+0.84)/(17.12+213.79)</f>
        <v>6.4917067255640726E-2</v>
      </c>
      <c r="L479" s="29"/>
      <c r="M479" s="15" t="s">
        <v>452</v>
      </c>
      <c r="N479" s="27" t="s">
        <v>384</v>
      </c>
      <c r="O479" s="29"/>
      <c r="P479" s="345"/>
      <c r="Q479" s="346"/>
      <c r="R479" s="346"/>
      <c r="S479" s="346"/>
      <c r="T479" s="347"/>
      <c r="U479" s="335"/>
      <c r="V479" s="91"/>
      <c r="W479" s="15"/>
      <c r="X479" s="15"/>
      <c r="Y479" s="3" t="s">
        <v>171</v>
      </c>
    </row>
    <row r="480" spans="2:31" ht="15" outlineLevel="1" thickTop="1" x14ac:dyDescent="0.3">
      <c r="B480" s="7" t="s">
        <v>193</v>
      </c>
      <c r="C480" s="153" t="s">
        <v>194</v>
      </c>
      <c r="D480" s="179" t="s">
        <v>195</v>
      </c>
      <c r="E480" s="149" t="s">
        <v>196</v>
      </c>
      <c r="F480" s="7" t="s">
        <v>197</v>
      </c>
      <c r="G480" s="7" t="s">
        <v>176</v>
      </c>
      <c r="H480" s="7" t="s">
        <v>177</v>
      </c>
      <c r="I480" s="104" t="s">
        <v>198</v>
      </c>
      <c r="J480" s="7" t="s">
        <v>199</v>
      </c>
      <c r="K480" s="104" t="s">
        <v>200</v>
      </c>
      <c r="L480" s="7" t="s">
        <v>201</v>
      </c>
      <c r="M480" s="104" t="s">
        <v>180</v>
      </c>
      <c r="N480" s="7" t="s">
        <v>202</v>
      </c>
      <c r="O480" s="7" t="s">
        <v>203</v>
      </c>
      <c r="P480" s="42" t="s">
        <v>3</v>
      </c>
      <c r="Q480" s="42" t="s">
        <v>4</v>
      </c>
      <c r="R480" s="42" t="s">
        <v>5</v>
      </c>
      <c r="S480" s="42" t="s">
        <v>6</v>
      </c>
      <c r="T480" s="42" t="s">
        <v>7</v>
      </c>
      <c r="U480" s="42" t="s">
        <v>204</v>
      </c>
      <c r="V480" s="87" t="s">
        <v>184</v>
      </c>
      <c r="W480" s="7" t="s">
        <v>185</v>
      </c>
      <c r="X480" s="104" t="s">
        <v>186</v>
      </c>
      <c r="Y480" s="3" t="s">
        <v>171</v>
      </c>
    </row>
    <row r="481" spans="2:25" outlineLevel="1" x14ac:dyDescent="0.3">
      <c r="C481" s="146"/>
      <c r="D481" s="213" t="s">
        <v>320</v>
      </c>
      <c r="E481" s="4" t="s">
        <v>381</v>
      </c>
      <c r="F481" s="24">
        <v>0.90700000000000003</v>
      </c>
      <c r="G481" s="119">
        <f>F481*$I$479</f>
        <v>10.543353201347164</v>
      </c>
      <c r="H481" s="17" t="s">
        <v>215</v>
      </c>
      <c r="I481" s="25"/>
      <c r="J481" s="25"/>
      <c r="K481" s="25"/>
      <c r="L481" s="25"/>
      <c r="M481" s="25"/>
      <c r="N481" s="28"/>
      <c r="O481" s="28"/>
      <c r="P481" s="33" t="s">
        <v>13</v>
      </c>
      <c r="Q481" s="33" t="s">
        <v>14</v>
      </c>
      <c r="R481" s="33" t="s">
        <v>15</v>
      </c>
      <c r="S481" s="33" t="s">
        <v>16</v>
      </c>
      <c r="T481" s="33" t="s">
        <v>17</v>
      </c>
      <c r="U481" s="33"/>
      <c r="V481" s="24" t="s">
        <v>453</v>
      </c>
      <c r="W481" s="24"/>
      <c r="X481" s="24"/>
      <c r="Y481" s="3" t="s">
        <v>171</v>
      </c>
    </row>
    <row r="482" spans="2:25" outlineLevel="1" x14ac:dyDescent="0.3">
      <c r="C482" s="146"/>
      <c r="D482" s="213" t="s">
        <v>454</v>
      </c>
      <c r="E482" s="96" t="s">
        <v>455</v>
      </c>
      <c r="F482" s="24">
        <v>2.2700000000000001E-2</v>
      </c>
      <c r="G482" s="119">
        <f>F482*$I$479</f>
        <v>0.2638744406511363</v>
      </c>
      <c r="H482" s="17" t="s">
        <v>215</v>
      </c>
      <c r="I482" s="25"/>
      <c r="J482" s="25"/>
      <c r="K482" s="25"/>
      <c r="L482" s="25"/>
      <c r="M482" s="25"/>
      <c r="N482" s="25"/>
      <c r="O482" s="25"/>
      <c r="P482" s="33" t="s">
        <v>13</v>
      </c>
      <c r="Q482" s="33" t="s">
        <v>14</v>
      </c>
      <c r="R482" s="33" t="s">
        <v>15</v>
      </c>
      <c r="S482" s="33" t="s">
        <v>16</v>
      </c>
      <c r="T482" s="33" t="s">
        <v>17</v>
      </c>
      <c r="U482" s="33"/>
      <c r="V482" s="24" t="s">
        <v>456</v>
      </c>
      <c r="W482" s="24"/>
      <c r="X482" s="24"/>
      <c r="Y482" s="3" t="s">
        <v>171</v>
      </c>
    </row>
    <row r="483" spans="2:25" outlineLevel="1" x14ac:dyDescent="0.3">
      <c r="C483" s="146"/>
      <c r="D483" s="213" t="s">
        <v>324</v>
      </c>
      <c r="E483" s="96" t="s">
        <v>406</v>
      </c>
      <c r="F483" s="24">
        <v>5.6000000000000001E-2</v>
      </c>
      <c r="G483" s="119">
        <f>F483*$I$479</f>
        <v>0.65096778310412484</v>
      </c>
      <c r="H483" s="17" t="s">
        <v>215</v>
      </c>
      <c r="I483" s="25"/>
      <c r="J483" s="25"/>
      <c r="K483" s="25"/>
      <c r="L483" s="25"/>
      <c r="M483" s="25"/>
      <c r="N483" s="25"/>
      <c r="O483" s="25"/>
      <c r="P483" s="33" t="s">
        <v>13</v>
      </c>
      <c r="Q483" s="33" t="s">
        <v>14</v>
      </c>
      <c r="R483" s="33" t="s">
        <v>15</v>
      </c>
      <c r="S483" s="33" t="s">
        <v>16</v>
      </c>
      <c r="T483" s="33" t="s">
        <v>17</v>
      </c>
      <c r="U483" s="33"/>
      <c r="V483" s="24" t="s">
        <v>457</v>
      </c>
      <c r="W483" s="24"/>
      <c r="X483" s="24"/>
      <c r="Y483" s="3" t="s">
        <v>171</v>
      </c>
    </row>
    <row r="484" spans="2:25" outlineLevel="1" x14ac:dyDescent="0.3">
      <c r="C484" s="146"/>
      <c r="D484" s="213" t="s">
        <v>454</v>
      </c>
      <c r="E484" s="96" t="s">
        <v>458</v>
      </c>
      <c r="F484" s="24">
        <v>1.4E-2</v>
      </c>
      <c r="G484" s="119">
        <f>F484*$I$479</f>
        <v>0.16274194577603121</v>
      </c>
      <c r="H484" s="17" t="s">
        <v>215</v>
      </c>
      <c r="I484" s="25"/>
      <c r="J484" s="25"/>
      <c r="K484" s="25"/>
      <c r="L484" s="25"/>
      <c r="M484" s="25"/>
      <c r="N484" s="25"/>
      <c r="O484" s="25"/>
      <c r="P484" s="33" t="s">
        <v>13</v>
      </c>
      <c r="Q484" s="33" t="s">
        <v>14</v>
      </c>
      <c r="R484" s="33" t="s">
        <v>15</v>
      </c>
      <c r="S484" s="33" t="s">
        <v>16</v>
      </c>
      <c r="T484" s="33" t="s">
        <v>17</v>
      </c>
      <c r="U484" s="33"/>
      <c r="V484" s="24" t="s">
        <v>456</v>
      </c>
      <c r="W484" s="24"/>
      <c r="X484" s="24"/>
      <c r="Y484" s="3" t="s">
        <v>171</v>
      </c>
    </row>
    <row r="485" spans="2:25" outlineLevel="1" x14ac:dyDescent="0.3">
      <c r="C485" s="146"/>
      <c r="D485" s="216"/>
      <c r="E485" s="9" t="s">
        <v>227</v>
      </c>
      <c r="F485" s="25"/>
      <c r="G485" s="25"/>
      <c r="H485" s="17" t="s">
        <v>215</v>
      </c>
      <c r="I485" s="25"/>
      <c r="J485" s="25"/>
      <c r="K485" s="25"/>
      <c r="L485" s="25"/>
      <c r="M485" s="25"/>
      <c r="N485" s="25"/>
      <c r="O485" s="25"/>
      <c r="P485" s="33"/>
      <c r="Q485" s="33"/>
      <c r="R485" s="33"/>
      <c r="S485" s="33"/>
      <c r="T485" s="33"/>
      <c r="U485" s="33"/>
      <c r="V485" s="24"/>
      <c r="W485" s="24"/>
      <c r="X485" s="24"/>
      <c r="Y485" s="3" t="s">
        <v>171</v>
      </c>
    </row>
    <row r="486" spans="2:25" outlineLevel="1" x14ac:dyDescent="0.3">
      <c r="C486" s="146"/>
      <c r="D486" s="216"/>
      <c r="E486" s="6"/>
      <c r="H486" s="17"/>
      <c r="Y486" s="3" t="s">
        <v>171</v>
      </c>
    </row>
    <row r="487" spans="2:25" outlineLevel="1" x14ac:dyDescent="0.3">
      <c r="B487" s="88" t="s">
        <v>193</v>
      </c>
      <c r="C487" s="104" t="s">
        <v>194</v>
      </c>
      <c r="D487" s="154" t="s">
        <v>195</v>
      </c>
      <c r="E487" s="140" t="s">
        <v>225</v>
      </c>
      <c r="F487" s="87" t="s">
        <v>197</v>
      </c>
      <c r="G487" s="104" t="s">
        <v>176</v>
      </c>
      <c r="H487" s="104" t="s">
        <v>177</v>
      </c>
      <c r="I487" s="104" t="s">
        <v>198</v>
      </c>
      <c r="J487" s="104" t="s">
        <v>199</v>
      </c>
      <c r="K487" s="104" t="s">
        <v>200</v>
      </c>
      <c r="L487" s="104" t="s">
        <v>201</v>
      </c>
      <c r="M487" s="104" t="s">
        <v>180</v>
      </c>
      <c r="N487" s="104"/>
      <c r="O487" s="104"/>
      <c r="P487" s="107" t="s">
        <v>3</v>
      </c>
      <c r="Q487" s="107" t="s">
        <v>4</v>
      </c>
      <c r="R487" s="107" t="s">
        <v>5</v>
      </c>
      <c r="S487" s="107" t="s">
        <v>6</v>
      </c>
      <c r="T487" s="107" t="s">
        <v>7</v>
      </c>
      <c r="U487" s="107" t="s">
        <v>204</v>
      </c>
      <c r="V487" s="87" t="s">
        <v>184</v>
      </c>
      <c r="W487" s="104" t="s">
        <v>185</v>
      </c>
      <c r="X487" s="104" t="s">
        <v>186</v>
      </c>
      <c r="Y487" s="3" t="s">
        <v>171</v>
      </c>
    </row>
    <row r="488" spans="2:25" outlineLevel="1" x14ac:dyDescent="0.3">
      <c r="B488" s="3"/>
      <c r="C488" s="146"/>
      <c r="D488" s="216"/>
      <c r="E488" s="9" t="s">
        <v>226</v>
      </c>
      <c r="F488" s="122" t="s">
        <v>188</v>
      </c>
      <c r="G488" s="122" t="s">
        <v>188</v>
      </c>
      <c r="H488" s="122"/>
      <c r="I488" s="122"/>
      <c r="J488" s="122"/>
      <c r="K488" s="122"/>
      <c r="L488" s="122"/>
      <c r="M488" s="122"/>
      <c r="P488" s="33"/>
      <c r="Q488" s="33"/>
      <c r="R488" s="33"/>
      <c r="S488" s="33"/>
      <c r="T488" s="33"/>
      <c r="U488" s="33"/>
      <c r="V488" s="25"/>
      <c r="W488" s="25"/>
      <c r="X488" s="25"/>
      <c r="Y488" s="3" t="s">
        <v>171</v>
      </c>
    </row>
    <row r="489" spans="2:25" outlineLevel="1" x14ac:dyDescent="0.3">
      <c r="B489" s="3"/>
      <c r="C489" s="146"/>
      <c r="D489" s="216"/>
      <c r="E489" s="9" t="s">
        <v>227</v>
      </c>
      <c r="F489" s="24"/>
      <c r="G489" s="24"/>
      <c r="H489" s="26"/>
      <c r="I489" s="25"/>
      <c r="J489" s="25"/>
      <c r="K489" s="25"/>
      <c r="L489" s="25"/>
      <c r="M489" s="25"/>
      <c r="P489" s="33"/>
      <c r="Q489" s="33"/>
      <c r="R489" s="33"/>
      <c r="S489" s="33"/>
      <c r="T489" s="33"/>
      <c r="U489" s="33"/>
      <c r="V489" s="25"/>
      <c r="W489" s="25"/>
      <c r="X489" s="25"/>
      <c r="Y489" s="3" t="s">
        <v>171</v>
      </c>
    </row>
    <row r="490" spans="2:25" outlineLevel="1" x14ac:dyDescent="0.3">
      <c r="B490" s="3"/>
      <c r="C490" s="146"/>
      <c r="D490" s="216"/>
      <c r="E490" s="4"/>
      <c r="Y490" s="3" t="s">
        <v>171</v>
      </c>
    </row>
    <row r="491" spans="2:25" outlineLevel="1" x14ac:dyDescent="0.3">
      <c r="B491" s="88" t="s">
        <v>193</v>
      </c>
      <c r="C491" s="104" t="s">
        <v>194</v>
      </c>
      <c r="D491" s="154" t="s">
        <v>195</v>
      </c>
      <c r="E491" s="148" t="s">
        <v>228</v>
      </c>
      <c r="F491" s="87" t="s">
        <v>197</v>
      </c>
      <c r="G491" s="104" t="s">
        <v>176</v>
      </c>
      <c r="H491" s="104" t="s">
        <v>177</v>
      </c>
      <c r="I491" s="104" t="s">
        <v>198</v>
      </c>
      <c r="J491" s="104" t="s">
        <v>199</v>
      </c>
      <c r="K491" s="104" t="s">
        <v>200</v>
      </c>
      <c r="L491" s="104" t="s">
        <v>201</v>
      </c>
      <c r="M491" s="104"/>
      <c r="N491" s="104"/>
      <c r="O491" s="104"/>
      <c r="P491" s="107" t="s">
        <v>3</v>
      </c>
      <c r="Q491" s="107" t="s">
        <v>4</v>
      </c>
      <c r="R491" s="107" t="s">
        <v>5</v>
      </c>
      <c r="S491" s="107" t="s">
        <v>6</v>
      </c>
      <c r="T491" s="107" t="s">
        <v>7</v>
      </c>
      <c r="U491" s="107" t="s">
        <v>204</v>
      </c>
      <c r="V491" s="87" t="s">
        <v>184</v>
      </c>
      <c r="W491" s="104" t="s">
        <v>185</v>
      </c>
      <c r="X491" s="104" t="s">
        <v>186</v>
      </c>
      <c r="Y491" s="3" t="s">
        <v>171</v>
      </c>
    </row>
    <row r="492" spans="2:25" outlineLevel="1" x14ac:dyDescent="0.3">
      <c r="C492" s="146"/>
      <c r="D492" s="216"/>
      <c r="E492" s="8" t="s">
        <v>349</v>
      </c>
      <c r="F492" s="122" t="s">
        <v>188</v>
      </c>
      <c r="G492" s="122" t="s">
        <v>188</v>
      </c>
      <c r="H492" s="1" t="s">
        <v>240</v>
      </c>
      <c r="I492" s="25"/>
      <c r="J492" s="25"/>
      <c r="K492" s="25"/>
      <c r="L492" s="25"/>
      <c r="P492" s="33"/>
      <c r="Q492" s="33"/>
      <c r="R492" s="33"/>
      <c r="S492" s="33"/>
      <c r="T492" s="33"/>
      <c r="U492" s="33"/>
      <c r="V492" s="25"/>
      <c r="W492" s="25"/>
      <c r="X492" s="25"/>
      <c r="Y492" s="3" t="s">
        <v>171</v>
      </c>
    </row>
    <row r="493" spans="2:25" outlineLevel="1" x14ac:dyDescent="0.3">
      <c r="C493" s="146"/>
      <c r="D493" s="216"/>
      <c r="E493" s="9" t="s">
        <v>227</v>
      </c>
      <c r="F493" s="25"/>
      <c r="G493" s="25"/>
      <c r="H493" s="1" t="s">
        <v>240</v>
      </c>
      <c r="I493" s="25"/>
      <c r="J493" s="25"/>
      <c r="K493" s="25"/>
      <c r="L493" s="25"/>
      <c r="P493" s="33"/>
      <c r="Q493" s="33"/>
      <c r="R493" s="33"/>
      <c r="S493" s="33"/>
      <c r="T493" s="33"/>
      <c r="U493" s="33"/>
      <c r="V493" s="25"/>
      <c r="W493" s="25"/>
      <c r="X493" s="25"/>
      <c r="Y493" s="3" t="s">
        <v>171</v>
      </c>
    </row>
    <row r="494" spans="2:25" outlineLevel="1" x14ac:dyDescent="0.3">
      <c r="C494" s="146"/>
      <c r="D494" s="216"/>
      <c r="E494" s="4"/>
      <c r="Y494" s="3" t="s">
        <v>171</v>
      </c>
    </row>
    <row r="495" spans="2:25" outlineLevel="1" x14ac:dyDescent="0.3">
      <c r="C495" s="146"/>
      <c r="D495" s="216"/>
      <c r="E495" s="8" t="s">
        <v>242</v>
      </c>
      <c r="F495" s="122" t="s">
        <v>188</v>
      </c>
      <c r="G495" s="122" t="s">
        <v>188</v>
      </c>
      <c r="H495" s="1" t="s">
        <v>243</v>
      </c>
      <c r="I495" s="25"/>
      <c r="J495" s="25"/>
      <c r="K495" s="25"/>
      <c r="L495" s="25"/>
      <c r="P495" s="33"/>
      <c r="Q495" s="33"/>
      <c r="R495" s="33"/>
      <c r="S495" s="33"/>
      <c r="T495" s="33"/>
      <c r="U495" s="33"/>
      <c r="V495" s="25"/>
      <c r="W495" s="25"/>
      <c r="X495" s="25"/>
      <c r="Y495" s="3" t="s">
        <v>171</v>
      </c>
    </row>
    <row r="496" spans="2:25" outlineLevel="1" x14ac:dyDescent="0.3">
      <c r="C496" s="146"/>
      <c r="D496" s="216"/>
      <c r="E496" s="9" t="s">
        <v>227</v>
      </c>
      <c r="F496" s="25"/>
      <c r="G496" s="25"/>
      <c r="H496" s="1" t="s">
        <v>243</v>
      </c>
      <c r="I496" s="25"/>
      <c r="J496" s="25"/>
      <c r="K496" s="25"/>
      <c r="L496" s="25"/>
      <c r="P496" s="33"/>
      <c r="Q496" s="33"/>
      <c r="R496" s="33"/>
      <c r="S496" s="33"/>
      <c r="T496" s="33"/>
      <c r="U496" s="33"/>
      <c r="V496" s="25"/>
      <c r="W496" s="25"/>
      <c r="X496" s="25"/>
      <c r="Y496" s="3" t="s">
        <v>171</v>
      </c>
    </row>
    <row r="497" spans="2:31" outlineLevel="1" x14ac:dyDescent="0.3">
      <c r="C497" s="146"/>
      <c r="D497" s="216"/>
      <c r="E497" s="4"/>
      <c r="Y497" s="3" t="s">
        <v>171</v>
      </c>
    </row>
    <row r="498" spans="2:31" outlineLevel="1" x14ac:dyDescent="0.3">
      <c r="B498" s="88" t="s">
        <v>193</v>
      </c>
      <c r="C498" s="104" t="s">
        <v>194</v>
      </c>
      <c r="D498" s="154" t="s">
        <v>195</v>
      </c>
      <c r="E498" s="150" t="s">
        <v>244</v>
      </c>
      <c r="F498" s="87" t="s">
        <v>197</v>
      </c>
      <c r="G498" s="104" t="s">
        <v>176</v>
      </c>
      <c r="H498" s="104" t="s">
        <v>177</v>
      </c>
      <c r="I498" s="104" t="s">
        <v>198</v>
      </c>
      <c r="J498" s="104" t="s">
        <v>199</v>
      </c>
      <c r="K498" s="104" t="s">
        <v>200</v>
      </c>
      <c r="L498" s="104" t="s">
        <v>201</v>
      </c>
      <c r="M498" s="104"/>
      <c r="N498" s="104"/>
      <c r="O498" s="104"/>
      <c r="P498" s="107" t="s">
        <v>3</v>
      </c>
      <c r="Q498" s="107" t="s">
        <v>4</v>
      </c>
      <c r="R498" s="107" t="s">
        <v>5</v>
      </c>
      <c r="S498" s="107" t="s">
        <v>6</v>
      </c>
      <c r="T498" s="107" t="s">
        <v>7</v>
      </c>
      <c r="U498" s="107" t="s">
        <v>204</v>
      </c>
      <c r="V498" s="87" t="s">
        <v>184</v>
      </c>
      <c r="W498" s="104" t="s">
        <v>185</v>
      </c>
      <c r="X498" s="104" t="s">
        <v>186</v>
      </c>
      <c r="Y498" s="3" t="s">
        <v>171</v>
      </c>
    </row>
    <row r="499" spans="2:31" outlineLevel="1" x14ac:dyDescent="0.3">
      <c r="C499" s="146"/>
      <c r="D499" s="216"/>
      <c r="E499" s="8" t="s">
        <v>245</v>
      </c>
      <c r="F499" s="122" t="s">
        <v>188</v>
      </c>
      <c r="G499" s="122" t="s">
        <v>188</v>
      </c>
      <c r="H499" s="17" t="s">
        <v>215</v>
      </c>
      <c r="I499" s="25"/>
      <c r="J499" s="25"/>
      <c r="K499" s="25"/>
      <c r="L499" s="25"/>
      <c r="P499" s="33"/>
      <c r="Q499" s="33"/>
      <c r="R499" s="33"/>
      <c r="S499" s="33"/>
      <c r="T499" s="33"/>
      <c r="U499" s="33"/>
      <c r="V499" s="25"/>
      <c r="W499" s="25"/>
      <c r="X499" s="25"/>
      <c r="Y499" s="3" t="s">
        <v>171</v>
      </c>
    </row>
    <row r="500" spans="2:31" outlineLevel="1" x14ac:dyDescent="0.3">
      <c r="C500" s="146"/>
      <c r="D500" s="216"/>
      <c r="E500" s="9" t="s">
        <v>227</v>
      </c>
      <c r="F500" s="25"/>
      <c r="G500" s="25"/>
      <c r="H500" s="17" t="s">
        <v>215</v>
      </c>
      <c r="I500" s="25"/>
      <c r="J500" s="25"/>
      <c r="K500" s="25"/>
      <c r="L500" s="25"/>
      <c r="P500" s="33"/>
      <c r="Q500" s="33"/>
      <c r="R500" s="33"/>
      <c r="S500" s="33"/>
      <c r="T500" s="33"/>
      <c r="U500" s="33"/>
      <c r="V500" s="25"/>
      <c r="W500" s="25"/>
      <c r="X500" s="25"/>
      <c r="Y500" s="3" t="s">
        <v>171</v>
      </c>
    </row>
    <row r="501" spans="2:31" outlineLevel="1" x14ac:dyDescent="0.3">
      <c r="C501" s="146"/>
      <c r="D501" s="216"/>
      <c r="E501" s="4"/>
      <c r="H501" s="17"/>
      <c r="Y501" s="3" t="s">
        <v>171</v>
      </c>
    </row>
    <row r="502" spans="2:31" outlineLevel="1" x14ac:dyDescent="0.3">
      <c r="C502" s="146"/>
      <c r="D502" s="216"/>
      <c r="E502" s="11" t="s">
        <v>246</v>
      </c>
      <c r="F502" s="122" t="s">
        <v>188</v>
      </c>
      <c r="G502" s="122" t="s">
        <v>188</v>
      </c>
      <c r="H502" s="25"/>
      <c r="I502" s="25"/>
      <c r="J502" s="25"/>
      <c r="K502" s="25"/>
      <c r="L502" s="25"/>
      <c r="P502" s="33"/>
      <c r="Q502" s="33"/>
      <c r="R502" s="33"/>
      <c r="S502" s="33"/>
      <c r="T502" s="33"/>
      <c r="U502" s="33"/>
      <c r="V502" s="25"/>
      <c r="W502" s="25"/>
      <c r="X502" s="25"/>
      <c r="Y502" s="3" t="s">
        <v>171</v>
      </c>
    </row>
    <row r="503" spans="2:31" outlineLevel="1" x14ac:dyDescent="0.3">
      <c r="C503" s="146"/>
      <c r="D503" s="216"/>
      <c r="E503" s="9" t="s">
        <v>227</v>
      </c>
      <c r="F503" s="25"/>
      <c r="G503" s="25"/>
      <c r="H503" s="25"/>
      <c r="I503" s="25"/>
      <c r="J503" s="25"/>
      <c r="K503" s="25"/>
      <c r="L503" s="25"/>
      <c r="P503" s="33"/>
      <c r="Q503" s="33"/>
      <c r="R503" s="33"/>
      <c r="S503" s="33"/>
      <c r="T503" s="33"/>
      <c r="U503" s="33"/>
      <c r="V503" s="25"/>
      <c r="W503" s="25"/>
      <c r="X503" s="25"/>
      <c r="Y503" s="3" t="s">
        <v>171</v>
      </c>
    </row>
    <row r="507" spans="2:31" ht="21" x14ac:dyDescent="0.3">
      <c r="B507" s="338" t="s">
        <v>459</v>
      </c>
      <c r="C507" s="338"/>
      <c r="D507" s="338"/>
      <c r="E507" s="129" t="s">
        <v>460</v>
      </c>
      <c r="R507" s="20"/>
      <c r="Z507" s="338" t="s">
        <v>461</v>
      </c>
      <c r="AA507" s="338"/>
      <c r="AB507" s="23" t="s">
        <v>169</v>
      </c>
      <c r="AE507" s="20" t="str">
        <f>E510</f>
        <v>PRODUCTION OF 1 BMS for b. pack</v>
      </c>
    </row>
    <row r="508" spans="2:31" x14ac:dyDescent="0.3">
      <c r="B508" s="18" t="s">
        <v>276</v>
      </c>
      <c r="C508" s="157"/>
      <c r="D508" s="18"/>
      <c r="E508" s="19"/>
      <c r="F508" s="19"/>
      <c r="G508" s="19"/>
      <c r="H508" s="19"/>
      <c r="I508" s="19"/>
      <c r="J508" s="19"/>
      <c r="K508" s="19"/>
      <c r="L508" s="19"/>
      <c r="M508" s="19"/>
      <c r="N508" s="19"/>
      <c r="O508" s="19"/>
      <c r="P508" s="19"/>
      <c r="Q508" s="19"/>
      <c r="R508" s="19"/>
      <c r="S508" s="19"/>
      <c r="T508" s="19"/>
      <c r="U508" s="19"/>
      <c r="V508" s="19"/>
      <c r="W508" s="19"/>
      <c r="X508" s="19"/>
      <c r="Y508" s="3" t="s">
        <v>171</v>
      </c>
    </row>
    <row r="509" spans="2:31" x14ac:dyDescent="0.3">
      <c r="B509" s="18" t="s">
        <v>172</v>
      </c>
      <c r="C509" s="157"/>
      <c r="D509" s="18"/>
      <c r="E509" s="19"/>
      <c r="F509" s="19"/>
      <c r="G509" s="19"/>
      <c r="H509" s="19"/>
      <c r="I509" s="19"/>
      <c r="J509" s="19"/>
      <c r="K509" s="19"/>
      <c r="L509" s="19"/>
      <c r="M509" s="19"/>
      <c r="N509" s="19"/>
      <c r="O509" s="19"/>
      <c r="P509" s="19"/>
      <c r="Q509" s="19"/>
      <c r="R509" s="19"/>
      <c r="S509" s="19"/>
      <c r="T509" s="19"/>
      <c r="U509" s="19"/>
      <c r="V509" s="19"/>
      <c r="W509" s="19"/>
      <c r="X509" s="19"/>
      <c r="Y509" s="3" t="s">
        <v>171</v>
      </c>
    </row>
    <row r="510" spans="2:31" ht="18" x14ac:dyDescent="0.3">
      <c r="B510" s="336" t="s">
        <v>462</v>
      </c>
      <c r="C510" s="336"/>
      <c r="D510" s="337"/>
      <c r="E510" s="176" t="s">
        <v>463</v>
      </c>
      <c r="F510" s="165" t="s">
        <v>175</v>
      </c>
      <c r="G510" s="166" t="s">
        <v>176</v>
      </c>
      <c r="H510" s="166" t="s">
        <v>177</v>
      </c>
      <c r="I510" s="166" t="s">
        <v>178</v>
      </c>
      <c r="J510" s="166" t="s">
        <v>179</v>
      </c>
      <c r="K510" s="166" t="s">
        <v>254</v>
      </c>
      <c r="L510" s="177"/>
      <c r="M510" s="166" t="s">
        <v>180</v>
      </c>
      <c r="N510" s="166" t="s">
        <v>181</v>
      </c>
      <c r="O510" s="168"/>
      <c r="P510" s="343" t="s">
        <v>182</v>
      </c>
      <c r="Q510" s="330"/>
      <c r="R510" s="330"/>
      <c r="S510" s="330"/>
      <c r="T510" s="344"/>
      <c r="U510" s="334" t="s">
        <v>183</v>
      </c>
      <c r="V510" s="87" t="s">
        <v>184</v>
      </c>
      <c r="W510" s="166" t="s">
        <v>185</v>
      </c>
      <c r="X510" s="166" t="s">
        <v>186</v>
      </c>
      <c r="Y510" s="3" t="s">
        <v>171</v>
      </c>
    </row>
    <row r="511" spans="2:31" ht="15" thickBot="1" x14ac:dyDescent="0.35">
      <c r="B511" s="164" t="s">
        <v>187</v>
      </c>
      <c r="C511" s="182" t="s">
        <v>255</v>
      </c>
      <c r="D511" s="162" t="s">
        <v>189</v>
      </c>
      <c r="E511" s="214" t="s">
        <v>213</v>
      </c>
      <c r="F511" s="269">
        <f>SUM(F513)</f>
        <v>1</v>
      </c>
      <c r="G511" s="105">
        <v>1</v>
      </c>
      <c r="H511" s="117" t="s">
        <v>190</v>
      </c>
      <c r="I511" s="132">
        <f>G15</f>
        <v>95.934983160258213</v>
      </c>
      <c r="J511" s="128">
        <f>SUM(G513)</f>
        <v>95.934983160258213</v>
      </c>
      <c r="K511" s="105">
        <f>F15</f>
        <v>3.1300000000000001E-2</v>
      </c>
      <c r="L511" s="29"/>
      <c r="M511" s="15" t="s">
        <v>464</v>
      </c>
      <c r="N511" s="125" t="s">
        <v>384</v>
      </c>
      <c r="O511" s="29"/>
      <c r="P511" s="345"/>
      <c r="Q511" s="346"/>
      <c r="R511" s="346"/>
      <c r="S511" s="346"/>
      <c r="T511" s="347"/>
      <c r="U511" s="335"/>
      <c r="V511" s="91">
        <v>10</v>
      </c>
      <c r="W511" s="123" t="s">
        <v>465</v>
      </c>
      <c r="X511" s="124" t="s">
        <v>445</v>
      </c>
      <c r="Y511" s="3" t="s">
        <v>171</v>
      </c>
    </row>
    <row r="512" spans="2:31" ht="15" outlineLevel="1" thickTop="1" x14ac:dyDescent="0.3">
      <c r="B512" s="7" t="s">
        <v>193</v>
      </c>
      <c r="C512" s="153" t="s">
        <v>194</v>
      </c>
      <c r="D512" s="179" t="s">
        <v>195</v>
      </c>
      <c r="E512" s="149" t="s">
        <v>196</v>
      </c>
      <c r="F512" s="7" t="s">
        <v>197</v>
      </c>
      <c r="G512" s="7" t="s">
        <v>176</v>
      </c>
      <c r="H512" s="7" t="s">
        <v>177</v>
      </c>
      <c r="I512" s="104" t="s">
        <v>198</v>
      </c>
      <c r="J512" s="7" t="s">
        <v>199</v>
      </c>
      <c r="K512" s="104" t="s">
        <v>200</v>
      </c>
      <c r="L512" s="7" t="s">
        <v>201</v>
      </c>
      <c r="M512" s="104" t="s">
        <v>180</v>
      </c>
      <c r="N512" s="7" t="s">
        <v>202</v>
      </c>
      <c r="O512" s="7" t="s">
        <v>203</v>
      </c>
      <c r="P512" s="42" t="s">
        <v>3</v>
      </c>
      <c r="Q512" s="42" t="s">
        <v>4</v>
      </c>
      <c r="R512" s="42" t="s">
        <v>5</v>
      </c>
      <c r="S512" s="42" t="s">
        <v>6</v>
      </c>
      <c r="T512" s="42" t="s">
        <v>7</v>
      </c>
      <c r="U512" s="42" t="s">
        <v>204</v>
      </c>
      <c r="V512" s="87" t="s">
        <v>184</v>
      </c>
      <c r="W512" s="7" t="s">
        <v>185</v>
      </c>
      <c r="X512" s="104" t="s">
        <v>186</v>
      </c>
      <c r="Y512" s="3" t="s">
        <v>171</v>
      </c>
    </row>
    <row r="513" spans="2:25" outlineLevel="1" x14ac:dyDescent="0.3">
      <c r="C513" s="146"/>
      <c r="D513" s="213" t="s">
        <v>213</v>
      </c>
      <c r="E513" s="11" t="s">
        <v>466</v>
      </c>
      <c r="F513" s="24">
        <v>1</v>
      </c>
      <c r="G513" s="120">
        <f>F513*I511</f>
        <v>95.934983160258213</v>
      </c>
      <c r="H513" s="17" t="s">
        <v>215</v>
      </c>
      <c r="I513" s="25" t="s">
        <v>467</v>
      </c>
      <c r="J513" s="25" t="s">
        <v>468</v>
      </c>
      <c r="K513" s="25"/>
      <c r="L513" s="25"/>
      <c r="M513" s="25" t="s">
        <v>464</v>
      </c>
      <c r="N513" s="25" t="s">
        <v>384</v>
      </c>
      <c r="O513" s="25" t="s">
        <v>384</v>
      </c>
      <c r="P513" s="33" t="s">
        <v>13</v>
      </c>
      <c r="Q513" s="33" t="s">
        <v>14</v>
      </c>
      <c r="R513" s="33" t="s">
        <v>15</v>
      </c>
      <c r="S513" s="33" t="s">
        <v>16</v>
      </c>
      <c r="T513" s="33" t="s">
        <v>17</v>
      </c>
      <c r="U513" s="33"/>
      <c r="V513" s="24" t="s">
        <v>216</v>
      </c>
      <c r="W513" s="26" t="s">
        <v>465</v>
      </c>
      <c r="X513" s="109" t="s">
        <v>445</v>
      </c>
      <c r="Y513" s="3" t="s">
        <v>171</v>
      </c>
    </row>
    <row r="514" spans="2:25" outlineLevel="1" x14ac:dyDescent="0.3">
      <c r="C514" s="146"/>
      <c r="D514" s="213" t="s">
        <v>441</v>
      </c>
      <c r="E514" s="11" t="s">
        <v>469</v>
      </c>
      <c r="F514" s="24"/>
      <c r="G514" s="24">
        <v>1</v>
      </c>
      <c r="H514" s="17" t="s">
        <v>443</v>
      </c>
      <c r="I514" s="25"/>
      <c r="J514" s="25"/>
      <c r="K514" s="25"/>
      <c r="L514" s="25"/>
      <c r="M514" s="25"/>
      <c r="N514" s="25"/>
      <c r="O514" s="25"/>
      <c r="P514" s="33"/>
      <c r="Q514" s="33"/>
      <c r="R514" s="33"/>
      <c r="S514" s="33"/>
      <c r="T514" s="33"/>
      <c r="U514" s="33" t="s">
        <v>99</v>
      </c>
      <c r="V514" s="24">
        <v>23</v>
      </c>
      <c r="W514" s="26" t="s">
        <v>470</v>
      </c>
      <c r="X514" s="109" t="s">
        <v>445</v>
      </c>
    </row>
    <row r="515" spans="2:25" outlineLevel="1" x14ac:dyDescent="0.3">
      <c r="C515" s="146"/>
      <c r="D515" s="217"/>
      <c r="E515" s="9" t="s">
        <v>328</v>
      </c>
      <c r="F515" s="24"/>
      <c r="G515" s="120"/>
      <c r="H515" s="17" t="s">
        <v>215</v>
      </c>
      <c r="I515" s="25"/>
      <c r="J515" s="25"/>
      <c r="K515" s="25"/>
      <c r="L515" s="25"/>
      <c r="M515" s="25"/>
      <c r="N515" s="25"/>
      <c r="O515" s="25"/>
      <c r="P515" s="33"/>
      <c r="Q515" s="33"/>
      <c r="R515" s="33"/>
      <c r="S515" s="33"/>
      <c r="T515" s="33"/>
      <c r="U515" s="33"/>
      <c r="V515" s="24"/>
      <c r="W515" s="24"/>
      <c r="X515" s="24"/>
      <c r="Y515" s="3" t="s">
        <v>171</v>
      </c>
    </row>
    <row r="516" spans="2:25" outlineLevel="1" x14ac:dyDescent="0.3">
      <c r="C516" s="146"/>
      <c r="D516" s="216"/>
      <c r="E516" s="9" t="s">
        <v>227</v>
      </c>
      <c r="F516" s="24"/>
      <c r="G516" s="120"/>
      <c r="H516" s="17" t="s">
        <v>215</v>
      </c>
      <c r="I516" s="25"/>
      <c r="J516" s="25"/>
      <c r="K516" s="25"/>
      <c r="L516" s="25"/>
      <c r="M516" s="25"/>
      <c r="N516" s="25"/>
      <c r="O516" s="25"/>
      <c r="P516" s="33"/>
      <c r="Q516" s="33"/>
      <c r="R516" s="33"/>
      <c r="S516" s="33"/>
      <c r="T516" s="33"/>
      <c r="U516" s="33"/>
      <c r="V516" s="24"/>
      <c r="W516" s="24"/>
      <c r="X516" s="24"/>
      <c r="Y516" s="3" t="s">
        <v>171</v>
      </c>
    </row>
    <row r="517" spans="2:25" outlineLevel="1" x14ac:dyDescent="0.3">
      <c r="C517" s="146"/>
      <c r="D517" s="216"/>
      <c r="E517" s="6"/>
      <c r="H517" s="17"/>
      <c r="Y517" s="3" t="s">
        <v>171</v>
      </c>
    </row>
    <row r="518" spans="2:25" outlineLevel="1" x14ac:dyDescent="0.3">
      <c r="B518" s="88" t="s">
        <v>193</v>
      </c>
      <c r="C518" s="104" t="s">
        <v>194</v>
      </c>
      <c r="D518" s="154" t="s">
        <v>195</v>
      </c>
      <c r="E518" s="140" t="s">
        <v>225</v>
      </c>
      <c r="F518" s="87" t="s">
        <v>197</v>
      </c>
      <c r="G518" s="104" t="s">
        <v>176</v>
      </c>
      <c r="H518" s="104" t="s">
        <v>177</v>
      </c>
      <c r="I518" s="104" t="s">
        <v>198</v>
      </c>
      <c r="J518" s="104" t="s">
        <v>199</v>
      </c>
      <c r="K518" s="104" t="s">
        <v>200</v>
      </c>
      <c r="L518" s="104" t="s">
        <v>201</v>
      </c>
      <c r="M518" s="104" t="s">
        <v>180</v>
      </c>
      <c r="N518" s="104"/>
      <c r="O518" s="104"/>
      <c r="P518" s="107" t="s">
        <v>3</v>
      </c>
      <c r="Q518" s="107" t="s">
        <v>4</v>
      </c>
      <c r="R518" s="107" t="s">
        <v>5</v>
      </c>
      <c r="S518" s="107" t="s">
        <v>6</v>
      </c>
      <c r="T518" s="107" t="s">
        <v>7</v>
      </c>
      <c r="U518" s="107" t="s">
        <v>204</v>
      </c>
      <c r="V518" s="87" t="s">
        <v>184</v>
      </c>
      <c r="W518" s="104" t="s">
        <v>185</v>
      </c>
      <c r="X518" s="104" t="s">
        <v>186</v>
      </c>
      <c r="Y518" s="3" t="s">
        <v>171</v>
      </c>
    </row>
    <row r="519" spans="2:25" outlineLevel="1" x14ac:dyDescent="0.3">
      <c r="B519" s="3"/>
      <c r="C519" s="146"/>
      <c r="D519" s="216"/>
      <c r="E519" s="9" t="s">
        <v>226</v>
      </c>
      <c r="F519" s="122" t="s">
        <v>188</v>
      </c>
      <c r="G519" s="122" t="s">
        <v>188</v>
      </c>
      <c r="H519" s="122"/>
      <c r="I519" s="122"/>
      <c r="J519" s="122"/>
      <c r="K519" s="122"/>
      <c r="L519" s="122"/>
      <c r="M519" s="122"/>
      <c r="P519" s="33"/>
      <c r="Q519" s="33"/>
      <c r="R519" s="33"/>
      <c r="S519" s="33"/>
      <c r="T519" s="33"/>
      <c r="U519" s="33"/>
      <c r="V519" s="25"/>
      <c r="W519" s="25"/>
      <c r="X519" s="25"/>
      <c r="Y519" s="3" t="s">
        <v>171</v>
      </c>
    </row>
    <row r="520" spans="2:25" outlineLevel="1" x14ac:dyDescent="0.3">
      <c r="B520" s="3"/>
      <c r="C520" s="146"/>
      <c r="D520" s="216"/>
      <c r="E520" s="9" t="s">
        <v>227</v>
      </c>
      <c r="F520" s="24"/>
      <c r="G520" s="24"/>
      <c r="H520" s="26"/>
      <c r="I520" s="25"/>
      <c r="J520" s="25"/>
      <c r="K520" s="25"/>
      <c r="L520" s="25"/>
      <c r="M520" s="25"/>
      <c r="P520" s="33"/>
      <c r="Q520" s="33"/>
      <c r="R520" s="33"/>
      <c r="S520" s="33"/>
      <c r="T520" s="33"/>
      <c r="U520" s="33"/>
      <c r="V520" s="25"/>
      <c r="W520" s="25"/>
      <c r="X520" s="25"/>
      <c r="Y520" s="3" t="s">
        <v>171</v>
      </c>
    </row>
    <row r="521" spans="2:25" outlineLevel="1" x14ac:dyDescent="0.3">
      <c r="B521" s="3"/>
      <c r="C521" s="146"/>
      <c r="D521" s="216"/>
      <c r="E521" s="4"/>
      <c r="Y521" s="3" t="s">
        <v>171</v>
      </c>
    </row>
    <row r="522" spans="2:25" outlineLevel="1" x14ac:dyDescent="0.3">
      <c r="B522" s="88" t="s">
        <v>193</v>
      </c>
      <c r="C522" s="104" t="s">
        <v>194</v>
      </c>
      <c r="D522" s="154" t="s">
        <v>195</v>
      </c>
      <c r="E522" s="148" t="s">
        <v>228</v>
      </c>
      <c r="F522" s="87" t="s">
        <v>197</v>
      </c>
      <c r="G522" s="104" t="s">
        <v>176</v>
      </c>
      <c r="H522" s="104" t="s">
        <v>177</v>
      </c>
      <c r="I522" s="104" t="s">
        <v>198</v>
      </c>
      <c r="J522" s="104" t="s">
        <v>199</v>
      </c>
      <c r="K522" s="104" t="s">
        <v>200</v>
      </c>
      <c r="L522" s="104" t="s">
        <v>201</v>
      </c>
      <c r="M522" s="104"/>
      <c r="N522" s="104"/>
      <c r="O522" s="104"/>
      <c r="P522" s="107" t="s">
        <v>3</v>
      </c>
      <c r="Q522" s="107" t="s">
        <v>4</v>
      </c>
      <c r="R522" s="107" t="s">
        <v>5</v>
      </c>
      <c r="S522" s="107" t="s">
        <v>6</v>
      </c>
      <c r="T522" s="107" t="s">
        <v>7</v>
      </c>
      <c r="U522" s="107" t="s">
        <v>204</v>
      </c>
      <c r="V522" s="87" t="s">
        <v>184</v>
      </c>
      <c r="W522" s="104" t="s">
        <v>185</v>
      </c>
      <c r="X522" s="104" t="s">
        <v>186</v>
      </c>
      <c r="Y522" s="3" t="s">
        <v>171</v>
      </c>
    </row>
    <row r="523" spans="2:25" outlineLevel="1" x14ac:dyDescent="0.3">
      <c r="C523" s="146"/>
      <c r="D523" s="216"/>
      <c r="E523" s="8" t="s">
        <v>349</v>
      </c>
      <c r="F523" s="122" t="s">
        <v>188</v>
      </c>
      <c r="G523" s="122" t="s">
        <v>188</v>
      </c>
      <c r="H523" s="1" t="s">
        <v>240</v>
      </c>
      <c r="I523" s="25"/>
      <c r="J523" s="25"/>
      <c r="K523" s="25"/>
      <c r="L523" s="25"/>
      <c r="P523" s="33"/>
      <c r="Q523" s="33"/>
      <c r="R523" s="33"/>
      <c r="S523" s="33"/>
      <c r="T523" s="33"/>
      <c r="U523" s="33"/>
      <c r="V523" s="25"/>
      <c r="W523" s="25"/>
      <c r="X523" s="25"/>
      <c r="Y523" s="3" t="s">
        <v>171</v>
      </c>
    </row>
    <row r="524" spans="2:25" outlineLevel="1" x14ac:dyDescent="0.3">
      <c r="C524" s="146"/>
      <c r="D524" s="216"/>
      <c r="E524" s="9" t="s">
        <v>227</v>
      </c>
      <c r="F524" s="25"/>
      <c r="G524" s="25"/>
      <c r="H524" s="1" t="s">
        <v>240</v>
      </c>
      <c r="I524" s="25"/>
      <c r="J524" s="25"/>
      <c r="K524" s="25"/>
      <c r="L524" s="25"/>
      <c r="P524" s="33"/>
      <c r="Q524" s="33"/>
      <c r="R524" s="33"/>
      <c r="S524" s="33"/>
      <c r="T524" s="33"/>
      <c r="U524" s="33"/>
      <c r="V524" s="25"/>
      <c r="W524" s="25"/>
      <c r="X524" s="25"/>
      <c r="Y524" s="3" t="s">
        <v>171</v>
      </c>
    </row>
    <row r="525" spans="2:25" outlineLevel="1" x14ac:dyDescent="0.3">
      <c r="C525" s="146"/>
      <c r="D525" s="216"/>
      <c r="E525" s="4"/>
      <c r="Y525" s="3" t="s">
        <v>171</v>
      </c>
    </row>
    <row r="526" spans="2:25" outlineLevel="1" x14ac:dyDescent="0.3">
      <c r="C526" s="146"/>
      <c r="D526" s="216"/>
      <c r="E526" s="8" t="s">
        <v>242</v>
      </c>
      <c r="F526" s="122" t="s">
        <v>188</v>
      </c>
      <c r="G526" s="122" t="s">
        <v>188</v>
      </c>
      <c r="H526" s="1" t="s">
        <v>243</v>
      </c>
      <c r="I526" s="25"/>
      <c r="J526" s="25"/>
      <c r="K526" s="25"/>
      <c r="L526" s="25"/>
      <c r="P526" s="33"/>
      <c r="Q526" s="33"/>
      <c r="R526" s="33"/>
      <c r="S526" s="33"/>
      <c r="T526" s="33"/>
      <c r="U526" s="33"/>
      <c r="V526" s="25"/>
      <c r="W526" s="25"/>
      <c r="X526" s="25"/>
      <c r="Y526" s="3" t="s">
        <v>171</v>
      </c>
    </row>
    <row r="527" spans="2:25" outlineLevel="1" x14ac:dyDescent="0.3">
      <c r="C527" s="146"/>
      <c r="D527" s="216"/>
      <c r="E527" s="9" t="s">
        <v>227</v>
      </c>
      <c r="F527" s="25"/>
      <c r="G527" s="25"/>
      <c r="H527" s="1" t="s">
        <v>243</v>
      </c>
      <c r="I527" s="25"/>
      <c r="J527" s="25"/>
      <c r="K527" s="25"/>
      <c r="L527" s="25"/>
      <c r="P527" s="33"/>
      <c r="Q527" s="33"/>
      <c r="R527" s="33"/>
      <c r="S527" s="33"/>
      <c r="T527" s="33"/>
      <c r="U527" s="33"/>
      <c r="V527" s="25"/>
      <c r="W527" s="25"/>
      <c r="X527" s="25"/>
      <c r="Y527" s="3" t="s">
        <v>171</v>
      </c>
    </row>
    <row r="528" spans="2:25" outlineLevel="1" x14ac:dyDescent="0.3">
      <c r="C528" s="146"/>
      <c r="D528" s="216"/>
      <c r="E528" s="4"/>
      <c r="Y528" s="3" t="s">
        <v>171</v>
      </c>
    </row>
    <row r="529" spans="2:31" outlineLevel="1" x14ac:dyDescent="0.3">
      <c r="B529" s="88" t="s">
        <v>193</v>
      </c>
      <c r="C529" s="104" t="s">
        <v>194</v>
      </c>
      <c r="D529" s="154" t="s">
        <v>195</v>
      </c>
      <c r="E529" s="150" t="s">
        <v>244</v>
      </c>
      <c r="F529" s="87" t="s">
        <v>197</v>
      </c>
      <c r="G529" s="104" t="s">
        <v>176</v>
      </c>
      <c r="H529" s="104" t="s">
        <v>177</v>
      </c>
      <c r="I529" s="104" t="s">
        <v>198</v>
      </c>
      <c r="J529" s="104" t="s">
        <v>199</v>
      </c>
      <c r="K529" s="104" t="s">
        <v>200</v>
      </c>
      <c r="L529" s="104" t="s">
        <v>201</v>
      </c>
      <c r="M529" s="104"/>
      <c r="N529" s="104"/>
      <c r="O529" s="104"/>
      <c r="P529" s="107" t="s">
        <v>3</v>
      </c>
      <c r="Q529" s="107" t="s">
        <v>4</v>
      </c>
      <c r="R529" s="107" t="s">
        <v>5</v>
      </c>
      <c r="S529" s="107" t="s">
        <v>6</v>
      </c>
      <c r="T529" s="107" t="s">
        <v>7</v>
      </c>
      <c r="U529" s="107" t="s">
        <v>204</v>
      </c>
      <c r="V529" s="87" t="s">
        <v>184</v>
      </c>
      <c r="W529" s="104" t="s">
        <v>185</v>
      </c>
      <c r="X529" s="104" t="s">
        <v>186</v>
      </c>
      <c r="Y529" s="3" t="s">
        <v>171</v>
      </c>
    </row>
    <row r="530" spans="2:31" outlineLevel="1" x14ac:dyDescent="0.3">
      <c r="C530" s="146"/>
      <c r="D530" s="216"/>
      <c r="E530" s="8" t="s">
        <v>245</v>
      </c>
      <c r="F530" s="122" t="s">
        <v>188</v>
      </c>
      <c r="G530" s="122" t="s">
        <v>188</v>
      </c>
      <c r="H530" s="17" t="s">
        <v>215</v>
      </c>
      <c r="I530" s="25"/>
      <c r="J530" s="25"/>
      <c r="K530" s="25"/>
      <c r="L530" s="25"/>
      <c r="P530" s="33"/>
      <c r="Q530" s="33"/>
      <c r="R530" s="33"/>
      <c r="S530" s="33"/>
      <c r="T530" s="33"/>
      <c r="U530" s="33"/>
      <c r="V530" s="25"/>
      <c r="W530" s="25"/>
      <c r="X530" s="25"/>
      <c r="Y530" s="3" t="s">
        <v>171</v>
      </c>
    </row>
    <row r="531" spans="2:31" outlineLevel="1" x14ac:dyDescent="0.3">
      <c r="C531" s="146"/>
      <c r="D531" s="216"/>
      <c r="E531" s="9" t="s">
        <v>227</v>
      </c>
      <c r="F531" s="25"/>
      <c r="G531" s="25"/>
      <c r="H531" s="17" t="s">
        <v>215</v>
      </c>
      <c r="I531" s="25"/>
      <c r="J531" s="25"/>
      <c r="K531" s="25"/>
      <c r="L531" s="25"/>
      <c r="P531" s="33"/>
      <c r="Q531" s="33"/>
      <c r="R531" s="33"/>
      <c r="S531" s="33"/>
      <c r="T531" s="33"/>
      <c r="U531" s="33"/>
      <c r="V531" s="25"/>
      <c r="W531" s="25"/>
      <c r="X531" s="25"/>
      <c r="Y531" s="3" t="s">
        <v>171</v>
      </c>
    </row>
    <row r="532" spans="2:31" outlineLevel="1" x14ac:dyDescent="0.3">
      <c r="C532" s="146"/>
      <c r="D532" s="216"/>
      <c r="E532" s="4"/>
      <c r="H532" s="17"/>
      <c r="Y532" s="3" t="s">
        <v>171</v>
      </c>
    </row>
    <row r="533" spans="2:31" outlineLevel="1" x14ac:dyDescent="0.3">
      <c r="C533" s="146"/>
      <c r="D533" s="216"/>
      <c r="E533" s="11" t="s">
        <v>246</v>
      </c>
      <c r="F533" s="122" t="s">
        <v>188</v>
      </c>
      <c r="G533" s="122" t="s">
        <v>188</v>
      </c>
      <c r="H533" s="25"/>
      <c r="I533" s="25"/>
      <c r="J533" s="25"/>
      <c r="K533" s="25"/>
      <c r="L533" s="25"/>
      <c r="P533" s="33"/>
      <c r="Q533" s="33"/>
      <c r="R533" s="33"/>
      <c r="S533" s="33"/>
      <c r="T533" s="33"/>
      <c r="U533" s="33"/>
      <c r="V533" s="25"/>
      <c r="W533" s="25"/>
      <c r="X533" s="25"/>
      <c r="Y533" s="3" t="s">
        <v>171</v>
      </c>
    </row>
    <row r="534" spans="2:31" outlineLevel="1" x14ac:dyDescent="0.3">
      <c r="C534" s="146"/>
      <c r="D534" s="216"/>
      <c r="E534" s="9" t="s">
        <v>227</v>
      </c>
      <c r="F534" s="25"/>
      <c r="G534" s="25"/>
      <c r="H534" s="25"/>
      <c r="I534" s="25"/>
      <c r="J534" s="25"/>
      <c r="K534" s="25"/>
      <c r="L534" s="25"/>
      <c r="P534" s="33"/>
      <c r="Q534" s="33"/>
      <c r="R534" s="33"/>
      <c r="S534" s="33"/>
      <c r="T534" s="33"/>
      <c r="U534" s="33"/>
      <c r="V534" s="25"/>
      <c r="W534" s="25"/>
      <c r="X534" s="25"/>
      <c r="Y534" s="3" t="s">
        <v>171</v>
      </c>
    </row>
    <row r="538" spans="2:31" ht="21" x14ac:dyDescent="0.3">
      <c r="B538" s="338" t="s">
        <v>471</v>
      </c>
      <c r="C538" s="338"/>
      <c r="D538" s="338"/>
      <c r="E538" s="331"/>
      <c r="F538" s="331"/>
      <c r="G538" s="331"/>
      <c r="H538" s="331"/>
      <c r="R538" s="20"/>
      <c r="Z538" s="338" t="s">
        <v>472</v>
      </c>
      <c r="AA538" s="338"/>
      <c r="AB538" s="23" t="s">
        <v>169</v>
      </c>
      <c r="AE538" s="20" t="str">
        <f>E541</f>
        <v>PRODUCTION OF 1 COOLING SYSTEM for battery pack</v>
      </c>
    </row>
    <row r="539" spans="2:31" x14ac:dyDescent="0.3">
      <c r="B539" s="18" t="s">
        <v>276</v>
      </c>
      <c r="C539" s="157"/>
      <c r="D539" s="18"/>
      <c r="E539" s="98"/>
      <c r="F539" s="19"/>
      <c r="G539" s="19"/>
      <c r="H539" s="19"/>
      <c r="I539" s="19"/>
      <c r="J539" s="19"/>
      <c r="K539" s="19"/>
      <c r="L539" s="19"/>
      <c r="M539" s="19"/>
      <c r="N539" s="19"/>
      <c r="O539" s="19"/>
      <c r="P539" s="19"/>
      <c r="Q539" s="19"/>
      <c r="R539" s="19"/>
      <c r="S539" s="19"/>
      <c r="T539" s="19"/>
      <c r="U539" s="19"/>
      <c r="V539" s="19"/>
      <c r="W539" s="19"/>
      <c r="X539" s="19"/>
      <c r="Y539" s="3" t="s">
        <v>171</v>
      </c>
    </row>
    <row r="540" spans="2:31" x14ac:dyDescent="0.3">
      <c r="B540" s="18" t="s">
        <v>172</v>
      </c>
      <c r="C540" s="157"/>
      <c r="D540" s="18"/>
      <c r="E540" s="19"/>
      <c r="F540" s="19"/>
      <c r="G540" s="19"/>
      <c r="H540" s="19"/>
      <c r="I540" s="19"/>
      <c r="J540" s="19"/>
      <c r="K540" s="19"/>
      <c r="L540" s="19"/>
      <c r="M540" s="19"/>
      <c r="N540" s="19"/>
      <c r="O540" s="19"/>
      <c r="P540" s="19"/>
      <c r="Q540" s="19"/>
      <c r="R540" s="19"/>
      <c r="S540" s="19"/>
      <c r="T540" s="19"/>
      <c r="U540" s="19"/>
      <c r="V540" s="19"/>
      <c r="W540" s="19"/>
      <c r="X540" s="19"/>
      <c r="Y540" s="3" t="s">
        <v>171</v>
      </c>
    </row>
    <row r="541" spans="2:31" ht="18" x14ac:dyDescent="0.3">
      <c r="B541" s="336" t="s">
        <v>473</v>
      </c>
      <c r="C541" s="336"/>
      <c r="D541" s="337"/>
      <c r="E541" s="176" t="s">
        <v>474</v>
      </c>
      <c r="F541" s="165" t="s">
        <v>175</v>
      </c>
      <c r="G541" s="166" t="s">
        <v>176</v>
      </c>
      <c r="H541" s="166" t="s">
        <v>177</v>
      </c>
      <c r="I541" s="166" t="s">
        <v>178</v>
      </c>
      <c r="J541" s="166" t="s">
        <v>179</v>
      </c>
      <c r="K541" s="166" t="s">
        <v>254</v>
      </c>
      <c r="L541" s="177"/>
      <c r="M541" s="166" t="s">
        <v>180</v>
      </c>
      <c r="N541" s="166" t="s">
        <v>181</v>
      </c>
      <c r="O541" s="168"/>
      <c r="P541" s="343" t="s">
        <v>182</v>
      </c>
      <c r="Q541" s="330"/>
      <c r="R541" s="330"/>
      <c r="S541" s="330"/>
      <c r="T541" s="344"/>
      <c r="U541" s="334" t="s">
        <v>183</v>
      </c>
      <c r="V541" s="87" t="s">
        <v>184</v>
      </c>
      <c r="W541" s="166" t="s">
        <v>185</v>
      </c>
      <c r="X541" s="166" t="s">
        <v>186</v>
      </c>
      <c r="Y541" s="3" t="s">
        <v>171</v>
      </c>
    </row>
    <row r="542" spans="2:31" ht="15" thickBot="1" x14ac:dyDescent="0.35">
      <c r="B542" s="164" t="s">
        <v>187</v>
      </c>
      <c r="C542" s="182" t="s">
        <v>255</v>
      </c>
      <c r="D542" s="162" t="s">
        <v>189</v>
      </c>
      <c r="E542" s="214"/>
      <c r="F542" s="270">
        <f>SUM(F544:F547)</f>
        <v>1</v>
      </c>
      <c r="G542" s="105">
        <v>1</v>
      </c>
      <c r="H542" s="111" t="s">
        <v>207</v>
      </c>
      <c r="I542" s="133">
        <f>G16</f>
        <v>141.91021470670782</v>
      </c>
      <c r="J542" s="143">
        <f>SUM(G544:G547)</f>
        <v>141.91021470670782</v>
      </c>
      <c r="K542" s="142">
        <f>13.89/300</f>
        <v>4.6300000000000001E-2</v>
      </c>
      <c r="L542" s="29"/>
      <c r="M542" s="15"/>
      <c r="N542" s="27" t="s">
        <v>354</v>
      </c>
      <c r="O542" s="29"/>
      <c r="P542" s="345"/>
      <c r="Q542" s="346"/>
      <c r="R542" s="346"/>
      <c r="S542" s="346"/>
      <c r="T542" s="347"/>
      <c r="U542" s="335"/>
      <c r="V542" s="91"/>
      <c r="W542" s="15"/>
      <c r="X542" s="15"/>
      <c r="Y542" s="3" t="s">
        <v>171</v>
      </c>
    </row>
    <row r="543" spans="2:31" ht="15" outlineLevel="1" thickTop="1" x14ac:dyDescent="0.3">
      <c r="B543" s="7" t="s">
        <v>193</v>
      </c>
      <c r="C543" s="153" t="s">
        <v>194</v>
      </c>
      <c r="D543" s="186" t="s">
        <v>195</v>
      </c>
      <c r="E543" s="149" t="s">
        <v>196</v>
      </c>
      <c r="F543" s="7" t="s">
        <v>197</v>
      </c>
      <c r="G543" s="7" t="s">
        <v>176</v>
      </c>
      <c r="H543" s="7" t="s">
        <v>177</v>
      </c>
      <c r="I543" s="104" t="s">
        <v>198</v>
      </c>
      <c r="J543" s="7" t="s">
        <v>199</v>
      </c>
      <c r="K543" s="104" t="s">
        <v>200</v>
      </c>
      <c r="L543" s="7" t="s">
        <v>201</v>
      </c>
      <c r="M543" s="104" t="s">
        <v>180</v>
      </c>
      <c r="N543" s="7" t="s">
        <v>202</v>
      </c>
      <c r="O543" s="7" t="s">
        <v>203</v>
      </c>
      <c r="P543" s="42" t="s">
        <v>3</v>
      </c>
      <c r="Q543" s="42" t="s">
        <v>4</v>
      </c>
      <c r="R543" s="42" t="s">
        <v>5</v>
      </c>
      <c r="S543" s="42" t="s">
        <v>6</v>
      </c>
      <c r="T543" s="42" t="s">
        <v>7</v>
      </c>
      <c r="U543" s="42" t="s">
        <v>204</v>
      </c>
      <c r="V543" s="87" t="s">
        <v>184</v>
      </c>
      <c r="W543" s="7" t="s">
        <v>185</v>
      </c>
      <c r="X543" s="104" t="s">
        <v>186</v>
      </c>
      <c r="Y543" s="3" t="s">
        <v>171</v>
      </c>
    </row>
    <row r="544" spans="2:31" outlineLevel="1" x14ac:dyDescent="0.3">
      <c r="C544" s="146"/>
      <c r="D544" s="213" t="s">
        <v>475</v>
      </c>
      <c r="E544" s="4" t="s">
        <v>476</v>
      </c>
      <c r="F544" s="122">
        <f>0.9</f>
        <v>0.9</v>
      </c>
      <c r="G544" s="122">
        <f>F544*$I$542</f>
        <v>127.71919323603704</v>
      </c>
      <c r="H544" s="17" t="s">
        <v>215</v>
      </c>
      <c r="I544" s="25"/>
      <c r="J544" s="25"/>
      <c r="K544" s="25"/>
      <c r="L544" s="25"/>
      <c r="M544" s="25"/>
      <c r="N544" s="28" t="s">
        <v>354</v>
      </c>
      <c r="O544" s="28" t="s">
        <v>375</v>
      </c>
      <c r="P544" s="33" t="s">
        <v>13</v>
      </c>
      <c r="Q544" s="33" t="s">
        <v>14</v>
      </c>
      <c r="R544" s="33" t="s">
        <v>15</v>
      </c>
      <c r="S544" s="33" t="s">
        <v>16</v>
      </c>
      <c r="T544" s="33" t="s">
        <v>17</v>
      </c>
      <c r="U544" s="33"/>
      <c r="V544" s="24">
        <v>26</v>
      </c>
      <c r="W544" s="24"/>
      <c r="X544" s="24"/>
      <c r="Y544" s="3" t="s">
        <v>171</v>
      </c>
    </row>
    <row r="545" spans="2:25" outlineLevel="1" x14ac:dyDescent="0.3">
      <c r="B545" s="180"/>
      <c r="C545" s="146"/>
      <c r="D545" s="213" t="s">
        <v>320</v>
      </c>
      <c r="E545" s="11" t="s">
        <v>477</v>
      </c>
      <c r="F545" s="25">
        <v>0.1</v>
      </c>
      <c r="G545" s="122">
        <f>F545*$I$542</f>
        <v>14.191021470670783</v>
      </c>
      <c r="H545" s="17" t="s">
        <v>215</v>
      </c>
      <c r="I545" s="25"/>
      <c r="J545" s="25"/>
      <c r="K545" s="25"/>
      <c r="L545" s="25"/>
      <c r="M545" s="25"/>
      <c r="N545" s="25"/>
      <c r="O545" s="25"/>
      <c r="P545" s="33" t="s">
        <v>18</v>
      </c>
      <c r="Q545" s="33" t="s">
        <v>19</v>
      </c>
      <c r="R545" s="33" t="s">
        <v>15</v>
      </c>
      <c r="S545" s="33" t="s">
        <v>16</v>
      </c>
      <c r="T545" s="33" t="s">
        <v>17</v>
      </c>
      <c r="U545" s="33"/>
      <c r="V545" s="24">
        <v>19</v>
      </c>
      <c r="W545" s="24"/>
      <c r="X545" s="24"/>
      <c r="Y545" s="3" t="s">
        <v>171</v>
      </c>
    </row>
    <row r="546" spans="2:25" outlineLevel="1" x14ac:dyDescent="0.3">
      <c r="C546" s="146"/>
      <c r="D546" s="217"/>
      <c r="E546" s="9" t="s">
        <v>328</v>
      </c>
      <c r="F546" s="25"/>
      <c r="G546" s="25"/>
      <c r="H546" s="17" t="s">
        <v>215</v>
      </c>
      <c r="I546" s="25"/>
      <c r="J546" s="25"/>
      <c r="K546" s="25"/>
      <c r="L546" s="25"/>
      <c r="M546" s="25"/>
      <c r="N546" s="25"/>
      <c r="O546" s="25"/>
      <c r="P546" s="33"/>
      <c r="Q546" s="33"/>
      <c r="R546" s="33"/>
      <c r="S546" s="33"/>
      <c r="T546" s="33"/>
      <c r="U546" s="33"/>
      <c r="V546" s="24"/>
      <c r="W546" s="24"/>
      <c r="X546" s="24"/>
      <c r="Y546" s="3" t="s">
        <v>171</v>
      </c>
    </row>
    <row r="547" spans="2:25" outlineLevel="1" x14ac:dyDescent="0.3">
      <c r="C547" s="146"/>
      <c r="D547" s="216"/>
      <c r="E547" s="9" t="s">
        <v>227</v>
      </c>
      <c r="F547" s="25"/>
      <c r="G547" s="25"/>
      <c r="H547" s="17" t="s">
        <v>215</v>
      </c>
      <c r="I547" s="25"/>
      <c r="J547" s="25"/>
      <c r="K547" s="25"/>
      <c r="L547" s="25"/>
      <c r="M547" s="25"/>
      <c r="N547" s="25"/>
      <c r="O547" s="25"/>
      <c r="P547" s="33"/>
      <c r="Q547" s="33"/>
      <c r="R547" s="33"/>
      <c r="S547" s="33"/>
      <c r="T547" s="33"/>
      <c r="U547" s="33"/>
      <c r="V547" s="24"/>
      <c r="W547" s="24"/>
      <c r="X547" s="24"/>
      <c r="Y547" s="3" t="s">
        <v>171</v>
      </c>
    </row>
    <row r="548" spans="2:25" outlineLevel="1" x14ac:dyDescent="0.3">
      <c r="C548" s="146"/>
      <c r="D548" s="216"/>
      <c r="E548" s="6"/>
      <c r="H548" s="17"/>
      <c r="Y548" s="3" t="s">
        <v>171</v>
      </c>
    </row>
    <row r="549" spans="2:25" outlineLevel="1" x14ac:dyDescent="0.3">
      <c r="B549" s="88" t="s">
        <v>193</v>
      </c>
      <c r="C549" s="104" t="s">
        <v>194</v>
      </c>
      <c r="D549" s="154" t="s">
        <v>195</v>
      </c>
      <c r="E549" s="140" t="s">
        <v>225</v>
      </c>
      <c r="F549" s="87" t="s">
        <v>197</v>
      </c>
      <c r="G549" s="104" t="s">
        <v>176</v>
      </c>
      <c r="H549" s="104" t="s">
        <v>177</v>
      </c>
      <c r="I549" s="104" t="s">
        <v>198</v>
      </c>
      <c r="J549" s="104" t="s">
        <v>199</v>
      </c>
      <c r="K549" s="104" t="s">
        <v>200</v>
      </c>
      <c r="L549" s="104" t="s">
        <v>201</v>
      </c>
      <c r="M549" s="104" t="s">
        <v>180</v>
      </c>
      <c r="N549" s="104"/>
      <c r="O549" s="104"/>
      <c r="P549" s="107" t="s">
        <v>3</v>
      </c>
      <c r="Q549" s="107" t="s">
        <v>4</v>
      </c>
      <c r="R549" s="107" t="s">
        <v>5</v>
      </c>
      <c r="S549" s="107" t="s">
        <v>6</v>
      </c>
      <c r="T549" s="107" t="s">
        <v>7</v>
      </c>
      <c r="U549" s="107" t="s">
        <v>204</v>
      </c>
      <c r="V549" s="87" t="s">
        <v>184</v>
      </c>
      <c r="W549" s="104" t="s">
        <v>185</v>
      </c>
      <c r="X549" s="104" t="s">
        <v>186</v>
      </c>
      <c r="Y549" s="3" t="s">
        <v>171</v>
      </c>
    </row>
    <row r="550" spans="2:25" outlineLevel="1" x14ac:dyDescent="0.3">
      <c r="B550" s="3"/>
      <c r="C550" s="146"/>
      <c r="D550" s="216"/>
      <c r="E550" s="9" t="s">
        <v>226</v>
      </c>
      <c r="F550" s="122" t="s">
        <v>188</v>
      </c>
      <c r="G550" s="122" t="s">
        <v>188</v>
      </c>
      <c r="H550" s="122"/>
      <c r="I550" s="122"/>
      <c r="J550" s="122"/>
      <c r="K550" s="122"/>
      <c r="L550" s="122"/>
      <c r="M550" s="122"/>
      <c r="P550" s="33"/>
      <c r="Q550" s="33"/>
      <c r="R550" s="33"/>
      <c r="S550" s="33"/>
      <c r="T550" s="33"/>
      <c r="U550" s="33"/>
      <c r="V550" s="25"/>
      <c r="W550" s="25"/>
      <c r="X550" s="25"/>
      <c r="Y550" s="3" t="s">
        <v>171</v>
      </c>
    </row>
    <row r="551" spans="2:25" outlineLevel="1" x14ac:dyDescent="0.3">
      <c r="B551" s="3"/>
      <c r="C551" s="146"/>
      <c r="D551" s="216"/>
      <c r="E551" s="9" t="s">
        <v>227</v>
      </c>
      <c r="F551" s="24"/>
      <c r="G551" s="24"/>
      <c r="H551" s="26"/>
      <c r="I551" s="25"/>
      <c r="J551" s="25"/>
      <c r="K551" s="25"/>
      <c r="L551" s="25"/>
      <c r="M551" s="25"/>
      <c r="P551" s="33"/>
      <c r="Q551" s="33"/>
      <c r="R551" s="33"/>
      <c r="S551" s="33"/>
      <c r="T551" s="33"/>
      <c r="U551" s="33"/>
      <c r="V551" s="25"/>
      <c r="W551" s="25"/>
      <c r="X551" s="25"/>
      <c r="Y551" s="3" t="s">
        <v>171</v>
      </c>
    </row>
    <row r="552" spans="2:25" outlineLevel="1" x14ac:dyDescent="0.3">
      <c r="B552" s="3"/>
      <c r="C552" s="146"/>
      <c r="D552" s="216"/>
      <c r="E552" s="4"/>
      <c r="Y552" s="3" t="s">
        <v>171</v>
      </c>
    </row>
    <row r="553" spans="2:25" outlineLevel="1" x14ac:dyDescent="0.3">
      <c r="B553" s="88" t="s">
        <v>193</v>
      </c>
      <c r="C553" s="104" t="s">
        <v>194</v>
      </c>
      <c r="D553" s="154" t="s">
        <v>195</v>
      </c>
      <c r="E553" s="148" t="s">
        <v>228</v>
      </c>
      <c r="F553" s="87" t="s">
        <v>197</v>
      </c>
      <c r="G553" s="104" t="s">
        <v>176</v>
      </c>
      <c r="H553" s="104" t="s">
        <v>177</v>
      </c>
      <c r="I553" s="104" t="s">
        <v>198</v>
      </c>
      <c r="J553" s="104" t="s">
        <v>199</v>
      </c>
      <c r="K553" s="104" t="s">
        <v>200</v>
      </c>
      <c r="L553" s="104" t="s">
        <v>201</v>
      </c>
      <c r="M553" s="104"/>
      <c r="N553" s="104"/>
      <c r="O553" s="104"/>
      <c r="P553" s="107" t="s">
        <v>3</v>
      </c>
      <c r="Q553" s="107" t="s">
        <v>4</v>
      </c>
      <c r="R553" s="107" t="s">
        <v>5</v>
      </c>
      <c r="S553" s="107" t="s">
        <v>6</v>
      </c>
      <c r="T553" s="107" t="s">
        <v>7</v>
      </c>
      <c r="U553" s="107" t="s">
        <v>204</v>
      </c>
      <c r="V553" s="87" t="s">
        <v>184</v>
      </c>
      <c r="W553" s="104" t="s">
        <v>185</v>
      </c>
      <c r="X553" s="104" t="s">
        <v>186</v>
      </c>
      <c r="Y553" s="3" t="s">
        <v>171</v>
      </c>
    </row>
    <row r="554" spans="2:25" outlineLevel="1" x14ac:dyDescent="0.3">
      <c r="C554" s="146"/>
      <c r="D554" s="216"/>
      <c r="E554" s="8" t="s">
        <v>349</v>
      </c>
      <c r="F554" s="122" t="s">
        <v>188</v>
      </c>
      <c r="G554" s="122" t="s">
        <v>188</v>
      </c>
      <c r="H554" s="1" t="s">
        <v>240</v>
      </c>
      <c r="I554" s="25"/>
      <c r="J554" s="25"/>
      <c r="K554" s="25"/>
      <c r="L554" s="25"/>
      <c r="P554" s="33"/>
      <c r="Q554" s="33"/>
      <c r="R554" s="33"/>
      <c r="S554" s="33"/>
      <c r="T554" s="33"/>
      <c r="U554" s="33"/>
      <c r="V554" s="25"/>
      <c r="W554" s="25"/>
      <c r="X554" s="25"/>
      <c r="Y554" s="3" t="s">
        <v>171</v>
      </c>
    </row>
    <row r="555" spans="2:25" outlineLevel="1" x14ac:dyDescent="0.3">
      <c r="C555" s="146"/>
      <c r="D555" s="216"/>
      <c r="E555" s="9" t="s">
        <v>227</v>
      </c>
      <c r="F555" s="25"/>
      <c r="G555" s="25"/>
      <c r="H555" s="1" t="s">
        <v>240</v>
      </c>
      <c r="I555" s="25"/>
      <c r="J555" s="25"/>
      <c r="K555" s="25"/>
      <c r="L555" s="25"/>
      <c r="P555" s="33"/>
      <c r="Q555" s="33"/>
      <c r="R555" s="33"/>
      <c r="S555" s="33"/>
      <c r="T555" s="33"/>
      <c r="U555" s="33"/>
      <c r="V555" s="25"/>
      <c r="W555" s="25"/>
      <c r="X555" s="25"/>
      <c r="Y555" s="3" t="s">
        <v>171</v>
      </c>
    </row>
    <row r="556" spans="2:25" outlineLevel="1" x14ac:dyDescent="0.3">
      <c r="C556" s="146"/>
      <c r="D556" s="216"/>
      <c r="E556" s="4"/>
      <c r="Y556" s="3" t="s">
        <v>171</v>
      </c>
    </row>
    <row r="557" spans="2:25" outlineLevel="1" x14ac:dyDescent="0.3">
      <c r="C557" s="146"/>
      <c r="D557" s="216"/>
      <c r="E557" s="8" t="s">
        <v>242</v>
      </c>
      <c r="F557" s="122" t="s">
        <v>188</v>
      </c>
      <c r="G557" s="122" t="s">
        <v>188</v>
      </c>
      <c r="H557" s="1" t="s">
        <v>243</v>
      </c>
      <c r="I557" s="25"/>
      <c r="J557" s="25"/>
      <c r="K557" s="25"/>
      <c r="L557" s="25"/>
      <c r="P557" s="33"/>
      <c r="Q557" s="33"/>
      <c r="R557" s="33"/>
      <c r="S557" s="33"/>
      <c r="T557" s="33"/>
      <c r="U557" s="33"/>
      <c r="V557" s="25"/>
      <c r="W557" s="25"/>
      <c r="X557" s="25"/>
      <c r="Y557" s="3" t="s">
        <v>171</v>
      </c>
    </row>
    <row r="558" spans="2:25" outlineLevel="1" x14ac:dyDescent="0.3">
      <c r="C558" s="146"/>
      <c r="D558" s="216"/>
      <c r="E558" s="9" t="s">
        <v>227</v>
      </c>
      <c r="F558" s="25"/>
      <c r="G558" s="25"/>
      <c r="H558" s="1" t="s">
        <v>243</v>
      </c>
      <c r="I558" s="25"/>
      <c r="J558" s="25"/>
      <c r="K558" s="25"/>
      <c r="L558" s="25"/>
      <c r="P558" s="33"/>
      <c r="Q558" s="33"/>
      <c r="R558" s="33"/>
      <c r="S558" s="33"/>
      <c r="T558" s="33"/>
      <c r="U558" s="33"/>
      <c r="V558" s="25"/>
      <c r="W558" s="25"/>
      <c r="X558" s="25"/>
      <c r="Y558" s="3" t="s">
        <v>171</v>
      </c>
    </row>
    <row r="559" spans="2:25" outlineLevel="1" x14ac:dyDescent="0.3">
      <c r="C559" s="146"/>
      <c r="D559" s="216"/>
      <c r="E559" s="4"/>
      <c r="Y559" s="3" t="s">
        <v>171</v>
      </c>
    </row>
    <row r="560" spans="2:25" outlineLevel="1" x14ac:dyDescent="0.3">
      <c r="B560" s="88" t="s">
        <v>193</v>
      </c>
      <c r="C560" s="104" t="s">
        <v>194</v>
      </c>
      <c r="D560" s="154" t="s">
        <v>195</v>
      </c>
      <c r="E560" s="150" t="s">
        <v>244</v>
      </c>
      <c r="F560" s="87" t="s">
        <v>197</v>
      </c>
      <c r="G560" s="104" t="s">
        <v>176</v>
      </c>
      <c r="H560" s="104" t="s">
        <v>177</v>
      </c>
      <c r="I560" s="104" t="s">
        <v>198</v>
      </c>
      <c r="J560" s="104" t="s">
        <v>199</v>
      </c>
      <c r="K560" s="104" t="s">
        <v>200</v>
      </c>
      <c r="L560" s="104" t="s">
        <v>201</v>
      </c>
      <c r="M560" s="104"/>
      <c r="N560" s="104"/>
      <c r="O560" s="104"/>
      <c r="P560" s="107" t="s">
        <v>3</v>
      </c>
      <c r="Q560" s="107" t="s">
        <v>4</v>
      </c>
      <c r="R560" s="107" t="s">
        <v>5</v>
      </c>
      <c r="S560" s="107" t="s">
        <v>6</v>
      </c>
      <c r="T560" s="107" t="s">
        <v>7</v>
      </c>
      <c r="U560" s="107" t="s">
        <v>204</v>
      </c>
      <c r="V560" s="87" t="s">
        <v>184</v>
      </c>
      <c r="W560" s="104" t="s">
        <v>185</v>
      </c>
      <c r="X560" s="104" t="s">
        <v>186</v>
      </c>
      <c r="Y560" s="3" t="s">
        <v>171</v>
      </c>
    </row>
    <row r="561" spans="2:31" outlineLevel="1" x14ac:dyDescent="0.3">
      <c r="C561" s="146"/>
      <c r="D561" s="216"/>
      <c r="E561" s="8" t="s">
        <v>245</v>
      </c>
      <c r="F561" s="122" t="s">
        <v>188</v>
      </c>
      <c r="G561" s="122" t="s">
        <v>188</v>
      </c>
      <c r="H561" s="17" t="s">
        <v>215</v>
      </c>
      <c r="I561" s="25"/>
      <c r="J561" s="25"/>
      <c r="K561" s="25"/>
      <c r="L561" s="25"/>
      <c r="P561" s="33"/>
      <c r="Q561" s="33"/>
      <c r="R561" s="33"/>
      <c r="S561" s="33"/>
      <c r="T561" s="33"/>
      <c r="U561" s="33"/>
      <c r="V561" s="25"/>
      <c r="W561" s="25"/>
      <c r="X561" s="25"/>
      <c r="Y561" s="3" t="s">
        <v>171</v>
      </c>
    </row>
    <row r="562" spans="2:31" outlineLevel="1" x14ac:dyDescent="0.3">
      <c r="C562" s="146"/>
      <c r="D562" s="216"/>
      <c r="E562" s="9" t="s">
        <v>227</v>
      </c>
      <c r="F562" s="25"/>
      <c r="G562" s="25"/>
      <c r="H562" s="17" t="s">
        <v>215</v>
      </c>
      <c r="I562" s="25"/>
      <c r="J562" s="25"/>
      <c r="K562" s="25"/>
      <c r="L562" s="25"/>
      <c r="P562" s="33"/>
      <c r="Q562" s="33"/>
      <c r="R562" s="33"/>
      <c r="S562" s="33"/>
      <c r="T562" s="33"/>
      <c r="U562" s="33"/>
      <c r="V562" s="25"/>
      <c r="W562" s="25"/>
      <c r="X562" s="25"/>
      <c r="Y562" s="3" t="s">
        <v>171</v>
      </c>
    </row>
    <row r="563" spans="2:31" outlineLevel="1" x14ac:dyDescent="0.3">
      <c r="C563" s="146"/>
      <c r="D563" s="216"/>
      <c r="E563" s="4"/>
      <c r="H563" s="17"/>
      <c r="Y563" s="3" t="s">
        <v>171</v>
      </c>
    </row>
    <row r="564" spans="2:31" outlineLevel="1" x14ac:dyDescent="0.3">
      <c r="C564" s="146"/>
      <c r="D564" s="216"/>
      <c r="E564" s="11" t="s">
        <v>246</v>
      </c>
      <c r="F564" s="122" t="s">
        <v>188</v>
      </c>
      <c r="G564" s="122" t="s">
        <v>188</v>
      </c>
      <c r="H564" s="25"/>
      <c r="I564" s="25"/>
      <c r="J564" s="25"/>
      <c r="K564" s="25"/>
      <c r="L564" s="25"/>
      <c r="P564" s="33"/>
      <c r="Q564" s="33"/>
      <c r="R564" s="33"/>
      <c r="S564" s="33"/>
      <c r="T564" s="33"/>
      <c r="U564" s="33"/>
      <c r="V564" s="25"/>
      <c r="W564" s="25"/>
      <c r="X564" s="25"/>
      <c r="Y564" s="3" t="s">
        <v>171</v>
      </c>
    </row>
    <row r="565" spans="2:31" outlineLevel="1" x14ac:dyDescent="0.3">
      <c r="C565" s="146"/>
      <c r="D565" s="216"/>
      <c r="E565" s="9" t="s">
        <v>227</v>
      </c>
      <c r="F565" s="25"/>
      <c r="G565" s="25"/>
      <c r="H565" s="25"/>
      <c r="I565" s="25"/>
      <c r="J565" s="25"/>
      <c r="K565" s="25"/>
      <c r="L565" s="25"/>
      <c r="P565" s="33"/>
      <c r="Q565" s="33"/>
      <c r="R565" s="33"/>
      <c r="S565" s="33"/>
      <c r="T565" s="33"/>
      <c r="U565" s="33"/>
      <c r="V565" s="25"/>
      <c r="W565" s="25"/>
      <c r="X565" s="25"/>
      <c r="Y565" s="3" t="s">
        <v>171</v>
      </c>
    </row>
    <row r="569" spans="2:31" ht="21" x14ac:dyDescent="0.3">
      <c r="B569" s="338" t="s">
        <v>478</v>
      </c>
      <c r="C569" s="338"/>
      <c r="D569" s="338"/>
      <c r="R569" s="20"/>
      <c r="Z569" s="338" t="s">
        <v>479</v>
      </c>
      <c r="AA569" s="338"/>
      <c r="AB569" s="23" t="s">
        <v>169</v>
      </c>
      <c r="AE569" s="20" t="str">
        <f>E572</f>
        <v>PRODUCTION OF 1 CASING for battery pack</v>
      </c>
    </row>
    <row r="570" spans="2:31" x14ac:dyDescent="0.3">
      <c r="B570" s="18" t="s">
        <v>276</v>
      </c>
      <c r="C570" s="157"/>
      <c r="D570" s="18"/>
      <c r="E570" s="19"/>
      <c r="F570" s="19"/>
      <c r="G570" s="19"/>
      <c r="H570" s="19"/>
      <c r="I570" s="19"/>
      <c r="J570" s="19"/>
      <c r="K570" s="19"/>
      <c r="L570" s="19"/>
      <c r="M570" s="19"/>
      <c r="N570" s="19"/>
      <c r="O570" s="19"/>
      <c r="P570" s="19"/>
      <c r="Q570" s="19"/>
      <c r="R570" s="19"/>
      <c r="S570" s="19"/>
      <c r="T570" s="19"/>
      <c r="U570" s="19"/>
      <c r="V570" s="19"/>
      <c r="W570" s="19"/>
      <c r="X570" s="19"/>
      <c r="Y570" s="3" t="s">
        <v>171</v>
      </c>
    </row>
    <row r="571" spans="2:31" x14ac:dyDescent="0.3">
      <c r="B571" s="18" t="s">
        <v>172</v>
      </c>
      <c r="C571" s="157"/>
      <c r="D571" s="18"/>
      <c r="E571" s="19"/>
      <c r="F571" s="19"/>
      <c r="G571" s="19"/>
      <c r="H571" s="19"/>
      <c r="I571" s="19"/>
      <c r="J571" s="19"/>
      <c r="K571" s="19"/>
      <c r="L571" s="19"/>
      <c r="M571" s="19"/>
      <c r="N571" s="19"/>
      <c r="O571" s="19"/>
      <c r="P571" s="19"/>
      <c r="Q571" s="19"/>
      <c r="R571" s="19"/>
      <c r="S571" s="19"/>
      <c r="T571" s="19"/>
      <c r="U571" s="19"/>
      <c r="V571" s="19"/>
      <c r="W571" s="19"/>
      <c r="X571" s="19"/>
      <c r="Y571" s="3" t="s">
        <v>171</v>
      </c>
    </row>
    <row r="572" spans="2:31" ht="18" x14ac:dyDescent="0.3">
      <c r="B572" s="336" t="s">
        <v>480</v>
      </c>
      <c r="C572" s="336"/>
      <c r="D572" s="337"/>
      <c r="E572" s="176" t="s">
        <v>481</v>
      </c>
      <c r="F572" s="165" t="s">
        <v>175</v>
      </c>
      <c r="G572" s="166" t="s">
        <v>176</v>
      </c>
      <c r="H572" s="166" t="s">
        <v>177</v>
      </c>
      <c r="I572" s="166" t="s">
        <v>178</v>
      </c>
      <c r="J572" s="166" t="s">
        <v>179</v>
      </c>
      <c r="K572" s="166" t="s">
        <v>254</v>
      </c>
      <c r="L572" s="177"/>
      <c r="M572" s="166" t="s">
        <v>180</v>
      </c>
      <c r="N572" s="166" t="s">
        <v>181</v>
      </c>
      <c r="O572" s="168"/>
      <c r="P572" s="343" t="s">
        <v>182</v>
      </c>
      <c r="Q572" s="330"/>
      <c r="R572" s="330"/>
      <c r="S572" s="330"/>
      <c r="T572" s="344"/>
      <c r="U572" s="334" t="s">
        <v>183</v>
      </c>
      <c r="V572" s="87" t="s">
        <v>184</v>
      </c>
      <c r="W572" s="166" t="s">
        <v>185</v>
      </c>
      <c r="X572" s="166" t="s">
        <v>186</v>
      </c>
      <c r="Y572" s="3" t="s">
        <v>171</v>
      </c>
    </row>
    <row r="573" spans="2:31" ht="15" thickBot="1" x14ac:dyDescent="0.35">
      <c r="B573" s="164" t="s">
        <v>187</v>
      </c>
      <c r="C573" s="158" t="s">
        <v>255</v>
      </c>
      <c r="D573" s="162" t="s">
        <v>189</v>
      </c>
      <c r="E573" s="214"/>
      <c r="F573" s="270">
        <f>SUM(F575:F579)</f>
        <v>0.99980000000000002</v>
      </c>
      <c r="G573" s="105">
        <v>1</v>
      </c>
      <c r="H573" s="111" t="s">
        <v>207</v>
      </c>
      <c r="I573" s="133">
        <f>G17</f>
        <v>454.54178922256523</v>
      </c>
      <c r="J573" s="141">
        <f>SUM(G575:G579)</f>
        <v>454.45088086472066</v>
      </c>
      <c r="K573" s="142">
        <v>0.14829999999999999</v>
      </c>
      <c r="L573" s="29"/>
      <c r="M573" s="15"/>
      <c r="N573" s="27" t="s">
        <v>354</v>
      </c>
      <c r="O573" s="29"/>
      <c r="P573" s="345"/>
      <c r="Q573" s="346"/>
      <c r="R573" s="346"/>
      <c r="S573" s="346"/>
      <c r="T573" s="347"/>
      <c r="U573" s="335"/>
      <c r="V573" s="169"/>
      <c r="W573" s="15"/>
      <c r="X573" s="15"/>
      <c r="Y573" s="3" t="s">
        <v>171</v>
      </c>
    </row>
    <row r="574" spans="2:31" ht="15" outlineLevel="1" thickTop="1" x14ac:dyDescent="0.3">
      <c r="B574" s="7" t="s">
        <v>193</v>
      </c>
      <c r="C574" s="145" t="s">
        <v>194</v>
      </c>
      <c r="D574" s="151" t="s">
        <v>195</v>
      </c>
      <c r="E574" s="149" t="s">
        <v>196</v>
      </c>
      <c r="F574" s="7" t="s">
        <v>197</v>
      </c>
      <c r="G574" s="7" t="s">
        <v>176</v>
      </c>
      <c r="H574" s="7" t="s">
        <v>177</v>
      </c>
      <c r="I574" s="104" t="s">
        <v>198</v>
      </c>
      <c r="J574" s="7" t="s">
        <v>199</v>
      </c>
      <c r="K574" s="104" t="s">
        <v>200</v>
      </c>
      <c r="L574" s="7" t="s">
        <v>201</v>
      </c>
      <c r="M574" s="104" t="s">
        <v>180</v>
      </c>
      <c r="N574" s="7" t="s">
        <v>202</v>
      </c>
      <c r="O574" s="7" t="s">
        <v>203</v>
      </c>
      <c r="P574" s="42" t="s">
        <v>3</v>
      </c>
      <c r="Q574" s="42" t="s">
        <v>4</v>
      </c>
      <c r="R574" s="42" t="s">
        <v>5</v>
      </c>
      <c r="S574" s="42" t="s">
        <v>6</v>
      </c>
      <c r="T574" s="42" t="s">
        <v>7</v>
      </c>
      <c r="U574" s="42" t="s">
        <v>204</v>
      </c>
      <c r="V574" s="87" t="s">
        <v>184</v>
      </c>
      <c r="W574" s="7" t="s">
        <v>185</v>
      </c>
      <c r="X574" s="104" t="s">
        <v>186</v>
      </c>
      <c r="Y574" s="3" t="s">
        <v>171</v>
      </c>
    </row>
    <row r="575" spans="2:31" outlineLevel="1" x14ac:dyDescent="0.3">
      <c r="C575" s="146"/>
      <c r="D575" s="213" t="s">
        <v>320</v>
      </c>
      <c r="E575" s="4" t="s">
        <v>381</v>
      </c>
      <c r="F575" s="116">
        <f>0.953</f>
        <v>0.95299999999999996</v>
      </c>
      <c r="G575" s="116">
        <f>F575*$I$573</f>
        <v>433.17832512910462</v>
      </c>
      <c r="H575" s="17" t="s">
        <v>215</v>
      </c>
      <c r="I575" s="25"/>
      <c r="J575" s="25"/>
      <c r="K575" s="25"/>
      <c r="L575" s="25"/>
      <c r="M575" s="25" t="s">
        <v>482</v>
      </c>
      <c r="N575" s="94" t="s">
        <v>483</v>
      </c>
      <c r="O575" s="94" t="s">
        <v>209</v>
      </c>
      <c r="P575" s="33" t="s">
        <v>13</v>
      </c>
      <c r="Q575" s="33" t="s">
        <v>14</v>
      </c>
      <c r="R575" s="33" t="s">
        <v>15</v>
      </c>
      <c r="S575" s="33" t="s">
        <v>16</v>
      </c>
      <c r="T575" s="33" t="s">
        <v>17</v>
      </c>
      <c r="U575" s="33"/>
      <c r="V575" s="24" t="s">
        <v>453</v>
      </c>
      <c r="W575" s="24"/>
      <c r="X575" s="24"/>
      <c r="Y575" s="3" t="s">
        <v>171</v>
      </c>
    </row>
    <row r="576" spans="2:31" outlineLevel="1" x14ac:dyDescent="0.3">
      <c r="B576" s="16"/>
      <c r="C576" s="146"/>
      <c r="D576" s="213" t="s">
        <v>484</v>
      </c>
      <c r="E576" s="4" t="s">
        <v>424</v>
      </c>
      <c r="F576" s="116">
        <f>0.043</f>
        <v>4.2999999999999997E-2</v>
      </c>
      <c r="G576" s="116">
        <f t="shared" ref="G576:G577" si="3">F576*$I$573</f>
        <v>19.545296936570303</v>
      </c>
      <c r="H576" s="17" t="s">
        <v>215</v>
      </c>
      <c r="I576" s="25"/>
      <c r="J576" s="25"/>
      <c r="K576" s="25"/>
      <c r="L576" s="25"/>
      <c r="M576" s="25" t="s">
        <v>482</v>
      </c>
      <c r="N576" s="94" t="s">
        <v>483</v>
      </c>
      <c r="O576" s="94" t="s">
        <v>209</v>
      </c>
      <c r="P576" s="33" t="s">
        <v>13</v>
      </c>
      <c r="Q576" s="33" t="s">
        <v>14</v>
      </c>
      <c r="R576" s="33" t="s">
        <v>15</v>
      </c>
      <c r="S576" s="33" t="s">
        <v>16</v>
      </c>
      <c r="T576" s="33" t="s">
        <v>17</v>
      </c>
      <c r="U576" s="33"/>
      <c r="V576" s="24" t="s">
        <v>485</v>
      </c>
      <c r="W576" s="24"/>
      <c r="X576" s="24"/>
      <c r="Y576" s="3" t="s">
        <v>171</v>
      </c>
    </row>
    <row r="577" spans="2:25" outlineLevel="1" x14ac:dyDescent="0.3">
      <c r="C577" s="146"/>
      <c r="D577" s="213" t="s">
        <v>324</v>
      </c>
      <c r="E577" s="11" t="s">
        <v>406</v>
      </c>
      <c r="F577" s="116">
        <f>0.0038</f>
        <v>3.8E-3</v>
      </c>
      <c r="G577" s="116">
        <f t="shared" si="3"/>
        <v>1.727258799045748</v>
      </c>
      <c r="H577" s="17" t="s">
        <v>215</v>
      </c>
      <c r="I577" s="25"/>
      <c r="J577" s="25"/>
      <c r="K577" s="25"/>
      <c r="L577" s="25"/>
      <c r="M577" s="25" t="s">
        <v>482</v>
      </c>
      <c r="N577" s="94" t="s">
        <v>483</v>
      </c>
      <c r="O577" s="94" t="s">
        <v>209</v>
      </c>
      <c r="P577" s="33" t="s">
        <v>13</v>
      </c>
      <c r="Q577" s="33" t="s">
        <v>14</v>
      </c>
      <c r="R577" s="33" t="s">
        <v>15</v>
      </c>
      <c r="S577" s="33" t="s">
        <v>16</v>
      </c>
      <c r="T577" s="33" t="s">
        <v>17</v>
      </c>
      <c r="U577" s="33"/>
      <c r="V577" s="24" t="s">
        <v>486</v>
      </c>
      <c r="W577" s="24"/>
      <c r="X577" s="24"/>
      <c r="Y577" s="3" t="s">
        <v>171</v>
      </c>
    </row>
    <row r="578" spans="2:25" outlineLevel="1" x14ac:dyDescent="0.3">
      <c r="C578" s="146"/>
      <c r="D578" s="215"/>
      <c r="E578" s="8" t="s">
        <v>328</v>
      </c>
      <c r="F578" s="25"/>
      <c r="G578" s="25"/>
      <c r="H578" s="17" t="s">
        <v>215</v>
      </c>
      <c r="I578" s="25"/>
      <c r="J578" s="25"/>
      <c r="K578" s="25"/>
      <c r="L578" s="25"/>
      <c r="M578" s="25"/>
      <c r="N578" s="25"/>
      <c r="O578" s="25"/>
      <c r="P578" s="33"/>
      <c r="Q578" s="33"/>
      <c r="R578" s="33"/>
      <c r="S578" s="33"/>
      <c r="T578" s="33"/>
      <c r="U578" s="33"/>
      <c r="V578" s="24"/>
      <c r="W578" s="24"/>
      <c r="X578" s="24"/>
      <c r="Y578" s="3" t="s">
        <v>171</v>
      </c>
    </row>
    <row r="579" spans="2:25" outlineLevel="1" x14ac:dyDescent="0.3">
      <c r="C579" s="146"/>
      <c r="D579" s="213"/>
      <c r="E579" s="9" t="s">
        <v>227</v>
      </c>
      <c r="F579" s="25"/>
      <c r="G579" s="25"/>
      <c r="H579" s="17" t="s">
        <v>215</v>
      </c>
      <c r="I579" s="25"/>
      <c r="J579" s="25"/>
      <c r="K579" s="25"/>
      <c r="L579" s="25"/>
      <c r="M579" s="25"/>
      <c r="N579" s="25"/>
      <c r="O579" s="25"/>
      <c r="P579" s="33"/>
      <c r="Q579" s="33"/>
      <c r="R579" s="33"/>
      <c r="S579" s="33"/>
      <c r="T579" s="33"/>
      <c r="U579" s="33"/>
      <c r="V579" s="24"/>
      <c r="W579" s="24"/>
      <c r="X579" s="24"/>
      <c r="Y579" s="3" t="s">
        <v>171</v>
      </c>
    </row>
    <row r="580" spans="2:25" outlineLevel="1" x14ac:dyDescent="0.3">
      <c r="C580" s="146"/>
      <c r="D580" s="213"/>
      <c r="E580" s="6"/>
      <c r="H580" s="17"/>
      <c r="Y580" s="3" t="s">
        <v>171</v>
      </c>
    </row>
    <row r="581" spans="2:25" outlineLevel="1" x14ac:dyDescent="0.3">
      <c r="B581" s="88" t="s">
        <v>193</v>
      </c>
      <c r="C581" s="104" t="s">
        <v>194</v>
      </c>
      <c r="D581" s="154" t="s">
        <v>195</v>
      </c>
      <c r="E581" s="140" t="s">
        <v>225</v>
      </c>
      <c r="F581" s="87" t="s">
        <v>197</v>
      </c>
      <c r="G581" s="104" t="s">
        <v>176</v>
      </c>
      <c r="H581" s="104" t="s">
        <v>177</v>
      </c>
      <c r="I581" s="104" t="s">
        <v>198</v>
      </c>
      <c r="J581" s="104" t="s">
        <v>199</v>
      </c>
      <c r="K581" s="104" t="s">
        <v>200</v>
      </c>
      <c r="L581" s="104" t="s">
        <v>201</v>
      </c>
      <c r="M581" s="104" t="s">
        <v>180</v>
      </c>
      <c r="N581" s="104"/>
      <c r="O581" s="104"/>
      <c r="P581" s="107" t="s">
        <v>3</v>
      </c>
      <c r="Q581" s="107" t="s">
        <v>4</v>
      </c>
      <c r="R581" s="107" t="s">
        <v>5</v>
      </c>
      <c r="S581" s="107" t="s">
        <v>6</v>
      </c>
      <c r="T581" s="107" t="s">
        <v>7</v>
      </c>
      <c r="U581" s="107" t="s">
        <v>204</v>
      </c>
      <c r="V581" s="87" t="s">
        <v>184</v>
      </c>
      <c r="W581" s="104" t="s">
        <v>185</v>
      </c>
      <c r="X581" s="104" t="s">
        <v>186</v>
      </c>
      <c r="Y581" s="3" t="s">
        <v>171</v>
      </c>
    </row>
    <row r="582" spans="2:25" outlineLevel="1" x14ac:dyDescent="0.3">
      <c r="B582" s="3"/>
      <c r="C582" s="146"/>
      <c r="D582" s="213"/>
      <c r="E582" s="9" t="s">
        <v>226</v>
      </c>
      <c r="F582" s="122" t="s">
        <v>188</v>
      </c>
      <c r="G582" s="122" t="s">
        <v>188</v>
      </c>
      <c r="H582" s="122"/>
      <c r="I582" s="122"/>
      <c r="J582" s="122"/>
      <c r="K582" s="122"/>
      <c r="L582" s="122"/>
      <c r="M582" s="122"/>
      <c r="P582" s="33"/>
      <c r="Q582" s="33"/>
      <c r="R582" s="33"/>
      <c r="S582" s="33"/>
      <c r="T582" s="33"/>
      <c r="U582" s="33"/>
      <c r="V582" s="25"/>
      <c r="W582" s="25"/>
      <c r="X582" s="25"/>
      <c r="Y582" s="3" t="s">
        <v>171</v>
      </c>
    </row>
    <row r="583" spans="2:25" outlineLevel="1" x14ac:dyDescent="0.3">
      <c r="B583" s="3"/>
      <c r="C583" s="146"/>
      <c r="D583" s="213"/>
      <c r="E583" s="9" t="s">
        <v>227</v>
      </c>
      <c r="F583" s="24"/>
      <c r="G583" s="24"/>
      <c r="H583" s="26"/>
      <c r="I583" s="25"/>
      <c r="J583" s="25"/>
      <c r="K583" s="25"/>
      <c r="L583" s="25"/>
      <c r="M583" s="25"/>
      <c r="P583" s="33"/>
      <c r="Q583" s="33"/>
      <c r="R583" s="33"/>
      <c r="S583" s="33"/>
      <c r="T583" s="33"/>
      <c r="U583" s="33"/>
      <c r="V583" s="25"/>
      <c r="W583" s="25"/>
      <c r="X583" s="25"/>
      <c r="Y583" s="3" t="s">
        <v>171</v>
      </c>
    </row>
    <row r="584" spans="2:25" outlineLevel="1" x14ac:dyDescent="0.3">
      <c r="B584" s="3"/>
      <c r="C584" s="146"/>
      <c r="D584" s="213"/>
      <c r="E584" s="4"/>
      <c r="Y584" s="3" t="s">
        <v>171</v>
      </c>
    </row>
    <row r="585" spans="2:25" outlineLevel="1" x14ac:dyDescent="0.3">
      <c r="B585" s="88" t="s">
        <v>193</v>
      </c>
      <c r="C585" s="104" t="s">
        <v>194</v>
      </c>
      <c r="D585" s="154" t="s">
        <v>195</v>
      </c>
      <c r="E585" s="148" t="s">
        <v>228</v>
      </c>
      <c r="F585" s="87" t="s">
        <v>197</v>
      </c>
      <c r="G585" s="104" t="s">
        <v>176</v>
      </c>
      <c r="H585" s="104" t="s">
        <v>177</v>
      </c>
      <c r="I585" s="104" t="s">
        <v>198</v>
      </c>
      <c r="J585" s="104" t="s">
        <v>199</v>
      </c>
      <c r="K585" s="104" t="s">
        <v>200</v>
      </c>
      <c r="L585" s="104" t="s">
        <v>201</v>
      </c>
      <c r="M585" s="104"/>
      <c r="N585" s="104"/>
      <c r="O585" s="104"/>
      <c r="P585" s="107" t="s">
        <v>3</v>
      </c>
      <c r="Q585" s="107" t="s">
        <v>4</v>
      </c>
      <c r="R585" s="107" t="s">
        <v>5</v>
      </c>
      <c r="S585" s="107" t="s">
        <v>6</v>
      </c>
      <c r="T585" s="107" t="s">
        <v>7</v>
      </c>
      <c r="U585" s="107" t="s">
        <v>204</v>
      </c>
      <c r="V585" s="87" t="s">
        <v>184</v>
      </c>
      <c r="W585" s="104" t="s">
        <v>185</v>
      </c>
      <c r="X585" s="104" t="s">
        <v>186</v>
      </c>
      <c r="Y585" s="3" t="s">
        <v>171</v>
      </c>
    </row>
    <row r="586" spans="2:25" outlineLevel="1" x14ac:dyDescent="0.3">
      <c r="C586" s="146"/>
      <c r="D586" s="213"/>
      <c r="E586" s="8" t="s">
        <v>349</v>
      </c>
      <c r="F586" s="122" t="s">
        <v>188</v>
      </c>
      <c r="G586" s="122" t="s">
        <v>188</v>
      </c>
      <c r="H586" s="1" t="s">
        <v>240</v>
      </c>
      <c r="I586" s="25"/>
      <c r="J586" s="25"/>
      <c r="K586" s="25"/>
      <c r="L586" s="25"/>
      <c r="P586" s="33"/>
      <c r="Q586" s="33"/>
      <c r="R586" s="33"/>
      <c r="S586" s="33"/>
      <c r="T586" s="33"/>
      <c r="U586" s="33"/>
      <c r="V586" s="25"/>
      <c r="W586" s="25"/>
      <c r="X586" s="25"/>
      <c r="Y586" s="3" t="s">
        <v>171</v>
      </c>
    </row>
    <row r="587" spans="2:25" outlineLevel="1" x14ac:dyDescent="0.3">
      <c r="C587" s="146"/>
      <c r="D587" s="213"/>
      <c r="E587" s="9" t="s">
        <v>227</v>
      </c>
      <c r="F587" s="25"/>
      <c r="G587" s="25"/>
      <c r="H587" s="1" t="s">
        <v>240</v>
      </c>
      <c r="I587" s="25"/>
      <c r="J587" s="25"/>
      <c r="K587" s="25"/>
      <c r="L587" s="25"/>
      <c r="P587" s="33"/>
      <c r="Q587" s="33"/>
      <c r="R587" s="33"/>
      <c r="S587" s="33"/>
      <c r="T587" s="33"/>
      <c r="U587" s="33"/>
      <c r="V587" s="25"/>
      <c r="W587" s="25"/>
      <c r="X587" s="25"/>
      <c r="Y587" s="3" t="s">
        <v>171</v>
      </c>
    </row>
    <row r="588" spans="2:25" outlineLevel="1" x14ac:dyDescent="0.3">
      <c r="C588" s="146"/>
      <c r="D588" s="213"/>
      <c r="E588" s="4"/>
      <c r="Y588" s="3" t="s">
        <v>171</v>
      </c>
    </row>
    <row r="589" spans="2:25" outlineLevel="1" x14ac:dyDescent="0.3">
      <c r="C589" s="146"/>
      <c r="D589" s="213"/>
      <c r="E589" s="8" t="s">
        <v>242</v>
      </c>
      <c r="F589" s="122" t="s">
        <v>188</v>
      </c>
      <c r="G589" s="122" t="s">
        <v>188</v>
      </c>
      <c r="H589" s="1" t="s">
        <v>243</v>
      </c>
      <c r="I589" s="25"/>
      <c r="J589" s="25"/>
      <c r="K589" s="25"/>
      <c r="L589" s="25"/>
      <c r="P589" s="33"/>
      <c r="Q589" s="33"/>
      <c r="R589" s="33"/>
      <c r="S589" s="33"/>
      <c r="T589" s="33"/>
      <c r="U589" s="33"/>
      <c r="V589" s="25"/>
      <c r="W589" s="25"/>
      <c r="X589" s="25"/>
      <c r="Y589" s="3" t="s">
        <v>171</v>
      </c>
    </row>
    <row r="590" spans="2:25" outlineLevel="1" x14ac:dyDescent="0.3">
      <c r="C590" s="146"/>
      <c r="D590" s="213"/>
      <c r="E590" s="9" t="s">
        <v>227</v>
      </c>
      <c r="F590" s="25"/>
      <c r="G590" s="25"/>
      <c r="H590" s="1" t="s">
        <v>243</v>
      </c>
      <c r="I590" s="25"/>
      <c r="J590" s="25"/>
      <c r="K590" s="25"/>
      <c r="L590" s="25"/>
      <c r="P590" s="33"/>
      <c r="Q590" s="33"/>
      <c r="R590" s="33"/>
      <c r="S590" s="33"/>
      <c r="T590" s="33"/>
      <c r="U590" s="33"/>
      <c r="V590" s="25"/>
      <c r="W590" s="25"/>
      <c r="X590" s="25"/>
      <c r="Y590" s="3" t="s">
        <v>171</v>
      </c>
    </row>
    <row r="591" spans="2:25" outlineLevel="1" x14ac:dyDescent="0.3">
      <c r="C591" s="146"/>
      <c r="D591" s="213"/>
      <c r="E591" s="4"/>
      <c r="Y591" s="3" t="s">
        <v>171</v>
      </c>
    </row>
    <row r="592" spans="2:25" outlineLevel="1" x14ac:dyDescent="0.3">
      <c r="B592" s="88" t="s">
        <v>193</v>
      </c>
      <c r="C592" s="104" t="s">
        <v>194</v>
      </c>
      <c r="D592" s="154" t="s">
        <v>195</v>
      </c>
      <c r="E592" s="150" t="s">
        <v>244</v>
      </c>
      <c r="F592" s="87" t="s">
        <v>197</v>
      </c>
      <c r="G592" s="104" t="s">
        <v>176</v>
      </c>
      <c r="H592" s="104" t="s">
        <v>177</v>
      </c>
      <c r="I592" s="104" t="s">
        <v>198</v>
      </c>
      <c r="J592" s="104" t="s">
        <v>199</v>
      </c>
      <c r="K592" s="104" t="s">
        <v>200</v>
      </c>
      <c r="L592" s="104" t="s">
        <v>201</v>
      </c>
      <c r="M592" s="104"/>
      <c r="N592" s="104"/>
      <c r="O592" s="104"/>
      <c r="P592" s="107" t="s">
        <v>3</v>
      </c>
      <c r="Q592" s="107" t="s">
        <v>4</v>
      </c>
      <c r="R592" s="107" t="s">
        <v>5</v>
      </c>
      <c r="S592" s="107" t="s">
        <v>6</v>
      </c>
      <c r="T592" s="107" t="s">
        <v>7</v>
      </c>
      <c r="U592" s="107" t="s">
        <v>204</v>
      </c>
      <c r="V592" s="87" t="s">
        <v>184</v>
      </c>
      <c r="W592" s="104" t="s">
        <v>185</v>
      </c>
      <c r="X592" s="104" t="s">
        <v>186</v>
      </c>
      <c r="Y592" s="3" t="s">
        <v>171</v>
      </c>
    </row>
    <row r="593" spans="3:25" outlineLevel="1" x14ac:dyDescent="0.3">
      <c r="C593" s="146"/>
      <c r="D593" s="213"/>
      <c r="E593" s="8" t="s">
        <v>245</v>
      </c>
      <c r="F593" s="122" t="s">
        <v>188</v>
      </c>
      <c r="G593" s="122" t="s">
        <v>188</v>
      </c>
      <c r="H593" s="17" t="s">
        <v>215</v>
      </c>
      <c r="I593" s="25"/>
      <c r="J593" s="25"/>
      <c r="K593" s="25"/>
      <c r="L593" s="25"/>
      <c r="P593" s="33"/>
      <c r="Q593" s="33"/>
      <c r="R593" s="33"/>
      <c r="S593" s="33"/>
      <c r="T593" s="33"/>
      <c r="U593" s="33"/>
      <c r="V593" s="25"/>
      <c r="W593" s="25"/>
      <c r="X593" s="25"/>
      <c r="Y593" s="3" t="s">
        <v>171</v>
      </c>
    </row>
    <row r="594" spans="3:25" outlineLevel="1" x14ac:dyDescent="0.3">
      <c r="C594" s="146"/>
      <c r="D594" s="213"/>
      <c r="E594" s="9" t="s">
        <v>227</v>
      </c>
      <c r="F594" s="25"/>
      <c r="G594" s="25"/>
      <c r="H594" s="17" t="s">
        <v>215</v>
      </c>
      <c r="I594" s="25"/>
      <c r="J594" s="25"/>
      <c r="K594" s="25"/>
      <c r="L594" s="25"/>
      <c r="P594" s="33"/>
      <c r="Q594" s="33"/>
      <c r="R594" s="33"/>
      <c r="S594" s="33"/>
      <c r="T594" s="33"/>
      <c r="U594" s="33"/>
      <c r="V594" s="25"/>
      <c r="W594" s="25"/>
      <c r="X594" s="25"/>
      <c r="Y594" s="3" t="s">
        <v>171</v>
      </c>
    </row>
    <row r="595" spans="3:25" outlineLevel="1" x14ac:dyDescent="0.3">
      <c r="C595" s="146"/>
      <c r="D595" s="213"/>
      <c r="E595" s="4"/>
      <c r="H595" s="17"/>
      <c r="Y595" s="3" t="s">
        <v>171</v>
      </c>
    </row>
    <row r="596" spans="3:25" outlineLevel="1" x14ac:dyDescent="0.3">
      <c r="C596" s="146"/>
      <c r="D596" s="213"/>
      <c r="E596" s="11" t="s">
        <v>246</v>
      </c>
      <c r="F596" s="122" t="s">
        <v>188</v>
      </c>
      <c r="G596" s="122" t="s">
        <v>188</v>
      </c>
      <c r="H596" s="25"/>
      <c r="I596" s="25"/>
      <c r="J596" s="25"/>
      <c r="K596" s="25"/>
      <c r="L596" s="25"/>
      <c r="P596" s="33"/>
      <c r="Q596" s="33"/>
      <c r="R596" s="33"/>
      <c r="S596" s="33"/>
      <c r="T596" s="33"/>
      <c r="U596" s="33"/>
      <c r="V596" s="25"/>
      <c r="W596" s="25"/>
      <c r="X596" s="25"/>
      <c r="Y596" s="3" t="s">
        <v>171</v>
      </c>
    </row>
    <row r="597" spans="3:25" outlineLevel="1" x14ac:dyDescent="0.3">
      <c r="C597" s="146"/>
      <c r="D597" s="213"/>
      <c r="E597" s="9" t="s">
        <v>227</v>
      </c>
      <c r="F597" s="25"/>
      <c r="G597" s="25"/>
      <c r="H597" s="25"/>
      <c r="I597" s="25"/>
      <c r="J597" s="25"/>
      <c r="K597" s="25"/>
      <c r="L597" s="25"/>
      <c r="P597" s="33"/>
      <c r="Q597" s="33"/>
      <c r="R597" s="33"/>
      <c r="S597" s="33"/>
      <c r="T597" s="33"/>
      <c r="U597" s="33"/>
      <c r="V597" s="25"/>
      <c r="W597" s="25"/>
      <c r="X597" s="25"/>
      <c r="Y597" s="3" t="s">
        <v>171</v>
      </c>
    </row>
  </sheetData>
  <mergeCells count="92">
    <mergeCell ref="P447:T448"/>
    <mergeCell ref="B444:D444"/>
    <mergeCell ref="B387:D387"/>
    <mergeCell ref="P572:T573"/>
    <mergeCell ref="Z8:AA8"/>
    <mergeCell ref="P541:T542"/>
    <mergeCell ref="B538:D538"/>
    <mergeCell ref="B569:D569"/>
    <mergeCell ref="B475:D475"/>
    <mergeCell ref="P478:T479"/>
    <mergeCell ref="B507:D507"/>
    <mergeCell ref="P510:T511"/>
    <mergeCell ref="P271:T272"/>
    <mergeCell ref="B297:D297"/>
    <mergeCell ref="B271:D271"/>
    <mergeCell ref="B300:D300"/>
    <mergeCell ref="P241:T242"/>
    <mergeCell ref="B384:D384"/>
    <mergeCell ref="P387:T388"/>
    <mergeCell ref="B268:D268"/>
    <mergeCell ref="B326:D326"/>
    <mergeCell ref="P300:T301"/>
    <mergeCell ref="P329:T330"/>
    <mergeCell ref="B355:D355"/>
    <mergeCell ref="P358:T359"/>
    <mergeCell ref="B329:D329"/>
    <mergeCell ref="B358:D358"/>
    <mergeCell ref="B241:D241"/>
    <mergeCell ref="P150:T151"/>
    <mergeCell ref="B177:D177"/>
    <mergeCell ref="P180:T181"/>
    <mergeCell ref="P210:T211"/>
    <mergeCell ref="B238:D238"/>
    <mergeCell ref="B150:D150"/>
    <mergeCell ref="B180:D180"/>
    <mergeCell ref="B210:D210"/>
    <mergeCell ref="Z475:AA475"/>
    <mergeCell ref="Z507:AA507"/>
    <mergeCell ref="Z538:AA538"/>
    <mergeCell ref="Z569:AA569"/>
    <mergeCell ref="E538:H538"/>
    <mergeCell ref="U478:U479"/>
    <mergeCell ref="U510:U511"/>
    <mergeCell ref="U541:U542"/>
    <mergeCell ref="Z177:AA177"/>
    <mergeCell ref="Z207:AA207"/>
    <mergeCell ref="Z238:AA238"/>
    <mergeCell ref="Z444:AA444"/>
    <mergeCell ref="Z268:AA268"/>
    <mergeCell ref="Z297:AA297"/>
    <mergeCell ref="Z326:AA326"/>
    <mergeCell ref="Z355:AA355"/>
    <mergeCell ref="Z44:AA44"/>
    <mergeCell ref="Z75:AA75"/>
    <mergeCell ref="Z113:AA113"/>
    <mergeCell ref="Z147:AA147"/>
    <mergeCell ref="P11:T12"/>
    <mergeCell ref="P47:T48"/>
    <mergeCell ref="P78:T79"/>
    <mergeCell ref="P116:T117"/>
    <mergeCell ref="B4:F4"/>
    <mergeCell ref="B8:D8"/>
    <mergeCell ref="B44:D44"/>
    <mergeCell ref="B75:D75"/>
    <mergeCell ref="B147:D147"/>
    <mergeCell ref="B113:D113"/>
    <mergeCell ref="C6:D6"/>
    <mergeCell ref="B11:D11"/>
    <mergeCell ref="B47:D47"/>
    <mergeCell ref="B78:D78"/>
    <mergeCell ref="B116:D116"/>
    <mergeCell ref="B447:D447"/>
    <mergeCell ref="B207:D207"/>
    <mergeCell ref="B478:D478"/>
    <mergeCell ref="B510:D510"/>
    <mergeCell ref="B541:D541"/>
    <mergeCell ref="U572:U573"/>
    <mergeCell ref="B572:D572"/>
    <mergeCell ref="U11:U12"/>
    <mergeCell ref="U47:U48"/>
    <mergeCell ref="U78:U79"/>
    <mergeCell ref="U116:U117"/>
    <mergeCell ref="U150:U151"/>
    <mergeCell ref="U180:U181"/>
    <mergeCell ref="U210:U211"/>
    <mergeCell ref="U241:U242"/>
    <mergeCell ref="U271:U272"/>
    <mergeCell ref="U300:U301"/>
    <mergeCell ref="U329:U330"/>
    <mergeCell ref="U358:U359"/>
    <mergeCell ref="U387:U388"/>
    <mergeCell ref="U447:U448"/>
  </mergeCells>
  <phoneticPr fontId="35" type="noConversion"/>
  <hyperlinks>
    <hyperlink ref="B14" location="REFT2" display="see Table 2" xr:uid="{00000000-0004-0000-0200-000000000000}"/>
    <hyperlink ref="B50" location="REFT3" display="see Table 3" xr:uid="{00000000-0004-0000-0200-000001000000}"/>
    <hyperlink ref="B81" location="REFT4" display="see Table 4" xr:uid="{00000000-0004-0000-0200-000002000000}"/>
    <hyperlink ref="B82" location="REFT5" display="see Table 5" xr:uid="{00000000-0004-0000-0200-000003000000}"/>
    <hyperlink ref="B83" location="REFT6" display="see Table 6" xr:uid="{00000000-0004-0000-0200-000004000000}"/>
    <hyperlink ref="B84" location="REFT7" display="see Table 7" xr:uid="{00000000-0004-0000-0200-000005000000}"/>
    <hyperlink ref="B85" location="REFT8" display="see Table 8" xr:uid="{00000000-0004-0000-0200-000006000000}"/>
    <hyperlink ref="B51" location="REFT9" display="see Table 9" xr:uid="{00000000-0004-0000-0200-000008000000}"/>
    <hyperlink ref="B52" location="REFT10" display="see Table 10" xr:uid="{00000000-0004-0000-0200-00000C000000}"/>
    <hyperlink ref="B15" location="REFT11" display="see Table 11" xr:uid="{00000000-0004-0000-0200-00000D000000}"/>
    <hyperlink ref="B16" location="REFT12" display="see Table 12" xr:uid="{00000000-0004-0000-0200-00000F000000}"/>
    <hyperlink ref="B17" location="REFT13" display="see Table 13" xr:uid="{00000000-0004-0000-0200-000010000000}"/>
    <hyperlink ref="B86" location="REFT8.1" display="see Table 8.1" xr:uid="{A7BB8530-B170-4438-B36C-51521B6EE83E}"/>
    <hyperlink ref="B87:B89" location="REFT8.1" display="see Table 8.1" xr:uid="{2FA53B22-79CB-473E-B3D3-9CD7AAD3CD10}"/>
    <hyperlink ref="B87" location="REFT8.2" display="see Table 8.2" xr:uid="{0E3EE654-AEAC-40A6-AD51-63986632ACFA}"/>
    <hyperlink ref="B88" location="REFT8.3" display="see Table 8.3" xr:uid="{D2C21690-D9D4-40BE-B5CF-11DA7FF6701F}"/>
    <hyperlink ref="B89" location="REFT8.4" display="see Table 8.4" xr:uid="{11345710-EFCD-4389-9641-F162C703DE33}"/>
    <hyperlink ref="X513" r:id="rId1" xr:uid="{8A2B8AA9-6144-4D4C-B380-36E844C72B93}"/>
    <hyperlink ref="X450" r:id="rId2" xr:uid="{0E0F0BBC-2CE4-4B99-82BA-40DAF9338745}"/>
    <hyperlink ref="X511" r:id="rId3" xr:uid="{9ADCD730-0141-459F-AB3F-15BED65A8999}"/>
    <hyperlink ref="B183" location="REFT3" display="to Table 3" xr:uid="{00399A42-3033-4284-AA9C-CA7DD1A89AFA}"/>
    <hyperlink ref="C48" location="REFT1" display="go to T1" xr:uid="{6F998CEF-261B-4A78-842A-320040048168}"/>
    <hyperlink ref="C79" location="REFT2" display="go to T2" xr:uid="{18560FA2-2017-4324-8E02-D5D982496568}"/>
    <hyperlink ref="C479" location="REFT2" display="go to T2" xr:uid="{69F1578E-E30A-407E-80F4-FE7623147FCB}"/>
    <hyperlink ref="C573" location="REFT1" display="go to T1" xr:uid="{1F98BCBF-AF66-498C-8829-347F3AA3D341}"/>
    <hyperlink ref="C542" location="REFT1" display="go to T1" xr:uid="{0AA9C7C4-A0CA-4D73-BED0-18F35D5EA63C}"/>
    <hyperlink ref="C511" location="REFT1" display="go to T1" xr:uid="{731318E9-24C0-4DA0-990F-22873E55C23B}"/>
    <hyperlink ref="C448" location="REFT2" display="go to T2" xr:uid="{BD963B0C-26C0-448C-980E-049A301D0AB0}"/>
    <hyperlink ref="C117" location="REFT3" display="go to T3" xr:uid="{61D77102-276B-45D1-89D9-D81F0F83C7F0}"/>
    <hyperlink ref="C151" location="REFT3" display="go to T3" xr:uid="{214A3AA2-596A-4332-8102-BB559F6CB68E}"/>
    <hyperlink ref="C181" location="REFT3" display="go to T3" xr:uid="{DD4E5DAD-15B3-4FE3-8030-F46556D97DD7}"/>
    <hyperlink ref="C211" location="REFT3" display="go to T3" xr:uid="{DE1F9116-4F26-4EB7-9188-1CAE8FCC5ED9}"/>
    <hyperlink ref="C242" location="REFT3" display="go to T3" xr:uid="{7FF85D26-CB96-4BE6-B28E-44F43B12C4B6}"/>
    <hyperlink ref="C272" location="REFT3" display="go to T3" xr:uid="{A32071D6-4C36-471B-89B7-0DEC38E7C706}"/>
    <hyperlink ref="C301" location="REFT3" display="go to T3" xr:uid="{5608DAD0-6775-4FD8-8DD2-655FA9536780}"/>
    <hyperlink ref="C330" location="REFT3" display="go to T3" xr:uid="{33EF70C9-16EA-418F-A173-FFBEC73F4B47}"/>
    <hyperlink ref="C359" location="REFT3" display="go to T3" xr:uid="{183BC093-2CFE-47D2-961E-3BE083C6F4CE}"/>
    <hyperlink ref="C388" location="REFT2" display="go to T2" xr:uid="{8D2DC6FD-5D68-4D91-BB8F-6B76CC96CB00}"/>
    <hyperlink ref="X514" r:id="rId4" xr:uid="{B1A8969E-9D60-459C-861A-DA0D9DAD2FEA}"/>
  </hyperlinks>
  <pageMargins left="0.7" right="0.7" top="0.75" bottom="0.75" header="0.3" footer="0.3"/>
  <pageSetup orientation="portrait"/>
  <ignoredErrors>
    <ignoredError sqref="V52 V81:V89 V451" twoDigitTextYear="1"/>
  </ignoredErrors>
  <drawing r:id="rId5"/>
  <legacyDrawing r:id="rId6"/>
  <extLst>
    <ext xmlns:x14="http://schemas.microsoft.com/office/spreadsheetml/2009/9/main" uri="{CCE6A557-97BC-4b89-ADB6-D9C93CAAB3DF}">
      <x14:dataValidations xmlns:xm="http://schemas.microsoft.com/office/excel/2006/main" count="6">
        <x14:dataValidation type="list" allowBlank="1" showInputMessage="1" showErrorMessage="1" errorTitle="Invalid entry" error="You must select a value from the drop-down list" promptTitle="Further tech. correlation" prompt="Please select value from drop-down list" xr:uid="{00000000-0002-0000-0200-000000000000}">
          <x14:formula1>
            <xm:f>'DD lists'!$G$8:$G$13</xm:f>
          </x14:formula1>
          <xm:sqref>T67:T68 U19 T105:T106 T139:T140 T169:T170 T199:T200 T230:T231 T260:T261 T289:T290 T467:T468 T530:T531 T561:T562 T593:T594 T544:T547 T318:T319 T347:T348 T376:T377 T436:T437 T499:T500 T519:T520 T523:T524 T526:T527 T495:T496 T492:T493 T488:T489 T502:T503 T550:T551 T81:T91 T554:T555 T557:T558 T533:T534 T582:T583 T564:T565 T586:T587 T589:T590 T31:T32 T596:T597 T513:T516 T60:T61 T365:T366 T390:T422 T369:T370 T372:T373 T202:T203 T249:T250 T575:T579 T253:T254 T256:T257 T233:T234 T278:T279 T282:T283 T285:T286 T263:T264 T307:T308 T311:T312 T314:T315 T292:T293 T336:T337 T450:T453 T340:T341 T343:T344 T321:T322 T303:T304 T219:T220 T223:T224 T226:T227 T108:T109 T162:T163 T165:T166 T195:T196 T192:T193 T188:T189 T142:T143 T70:T71 T50:T53 T132:T133 T135:T136 T172:T173 T22:T23 T213:T216 T56:T57 T63:T64 T94:T95 T481:T485 T98:T99 T101:T102 T128:T129 T158:T159 T350:T351 T425:T426 T361:T362 T429:T430 T432:T433 T456:T457 T332:T333 T460:T461 T463:T464 T439:T440 T470:T471 T274:T275 T379:T380 T14:T19 T244:T246 T119:T125 T153:T155 T183:T185 T35:T36 T38:T40 T26:T29</xm:sqref>
        </x14:dataValidation>
        <x14:dataValidation type="list" allowBlank="1" showInputMessage="1" showErrorMessage="1" errorTitle="Invalid entry" error="You must select a value from the drop-down list" promptTitle="Geographical correlation" prompt="Please select value from drop-down list" xr:uid="{00000000-0002-0000-0200-000001000000}">
          <x14:formula1>
            <xm:f>'DD lists'!$F$8:$F$13</xm:f>
          </x14:formula1>
          <xm:sqref>S22:S23 S56:S57 S94:S95 S128:S129 S158:S159 S188:S189 S219:S220 S249:S250 S425:S426 S456:S457 S488:S489 S519:S520 S550:S551 S582:S583 S278:S279 S307:S308 S336:S337 S365:S366 S523:S524 S526:S527 S530:S531 S533:S534 S502:S503 S499:S500 S495:S496 S492:S493 S513:S516 S554:S555 S557:S558 S561:S562 S564:S565 S544:S547 S586:S587 S589:S590 S593:S594 S596:S597 S31:S32 S63:S64 S67:S68 S575:S579 S369:S370 S372:S373 S376:S377 S379:S380 S253:S254 S256:S257 S260:S261 S263:S264 S274:S275 S282:S283 S285:S286 S289:S290 S292:S293 S303:S304 S311:S312 S314:S315 S318:S319 S321:S322 S332:S333 S340:S341 S343:S344 S347:S348 S350:S351 S361:S362 S223:S224 S226:S227 S230:S231 S233:S234 S165:S166 S169:S170 S172:S173 S202:S203 S199:S200 S195:S196 S192:S193 S81:S91 S135:S136 S139:S140 S142:S143 S14:S19 S213:S216 S50:S53 S60:S61 S70:S71 S98:S99 S101:S102 S105:S106 S108:S109 S132:S133 S162:S163 S390:S422 S429:S430 S432:S433 S436:S437 S439:S440 S460:S461 S463:S464 S467:S468 S470:S471 S450:S453 S481:S485 S244:S246 S119:S125 S153:S155 S183:S185 S35:S36 S38:S40 S26:S29</xm:sqref>
        </x14:dataValidation>
        <x14:dataValidation type="list" allowBlank="1" showInputMessage="1" showErrorMessage="1" errorTitle="Invalid entry" error="You must select a value from the drop-down list" promptTitle="Temporal correlation" prompt="Please select value from drop-down list" xr:uid="{00000000-0002-0000-0200-000002000000}">
          <x14:formula1>
            <xm:f>'DD lists'!$E$8:$E$13</xm:f>
          </x14:formula1>
          <xm:sqref>R81:R91 R22:R23 R56:R57 R94:R95 R128:R129 R158:R159 R188:R189 R219:R220 R249:R250 R425:R426 R456:R457 R488:R489 R519:R520 R550:R551 R582:R583 R278:R279 R307:R308 R336:R337 R365:R366 R523:R524 R526:R527 R530:R531 R533:R534 R502:R503 R499:R500 R495:R496 R492:R493 R513:R516 R554:R555 R557:R558 R561:R562 R564:R565 R544:R547 R586:R587 R589:R590 R593:R594 R596:R597 R31:R32 R63:R64 R67:R68 R575:R579 R369:R370 R372:R373 R376:R377 R379:R380 R253:R254 R256:R257 R260:R261 R263:R264 R274:R275 R282:R283 R285:R286 R289:R290 R292:R293 R303:R304 R311:R312 R314:R315 R318:R319 R321:R322 R332:R333 R340:R341 R343:R344 R347:R348 R350:R351 R361:R362 R223:R224 R226:R227 R230:R231 R233:R234 R165:R166 R169:R170 R172:R173 R202:R203 R199:R200 R195:R196 R192:R193 R135:R136 R139:R140 R142:R143 R14:R19 R213:R216 R50:R53 R60:R61 R70:R71 R98:R99 R101:R102 R105:R106 R108:R109 R132:R133 R162:R163 R390:R422 R429:R430 R432:R433 R436:R437 R439:R440 R460:R461 R463:R464 R467:R468 R470:R471 R450:R453 R481:R485 R244:R246 R119:R125 R153:R155 R183:R185 R35:R36 R38:R40 R26:R29</xm:sqref>
        </x14:dataValidation>
        <x14:dataValidation type="list" allowBlank="1" showInputMessage="1" showErrorMessage="1" errorTitle="Invalid entry" error="You must select a value from the drop-down list" promptTitle="Completeness" prompt="Please select value from drop-down list" xr:uid="{00000000-0002-0000-0200-000003000000}">
          <x14:formula1>
            <xm:f>'DD lists'!$D$8:$D$13</xm:f>
          </x14:formula1>
          <xm:sqref>Q81:Q91 Q22:Q23 Q56:Q57 Q94:Q95 Q128:Q129 Q158:Q159 Q188:Q189 Q219:Q220 Q249:Q250 Q425:Q426 Q456:Q457 Q488:Q489 Q519:Q520 Q550:Q551 Q582:Q583 Q278:Q279 Q307:Q308 Q336:Q337 Q365:Q366 Q523:Q524 Q526:Q527 Q530:Q531 Q533:Q534 Q502:Q503 Q499:Q500 Q495:Q496 Q492:Q493 Q513:Q516 Q554:Q555 Q557:Q558 Q561:Q562 Q564:Q565 Q544:Q547 Q586:Q587 Q589:Q590 Q593:Q594 Q596:Q597 Q31:Q32 Q63:Q64 Q67:Q68 Q575:Q579 Q369:Q370 Q372:Q373 Q376:Q377 Q379:Q380 Q253:Q254 Q256:Q257 Q260:Q261 Q263:Q264 Q274:Q275 Q282:Q283 Q285:Q286 Q289:Q290 Q292:Q293 Q303:Q304 Q311:Q312 Q314:Q315 Q318:Q319 Q321:Q322 Q332:Q333 Q340:Q341 Q343:Q344 Q347:Q348 Q350:Q351 Q361:Q362 Q223:Q224 Q226:Q227 Q230:Q231 Q233:Q234 Q165:Q166 Q169:Q170 Q172:Q173 Q202:Q203 Q199:Q200 Q195:Q196 Q192:Q193 Q135:Q136 Q139:Q140 Q142:Q143 Q14:Q19 Q213:Q216 Q50:Q53 Q60:Q61 Q70:Q71 Q98:Q99 Q101:Q102 Q105:Q106 Q108:Q109 Q132:Q133 Q162:Q163 Q390:Q422 Q429:Q430 Q432:Q433 Q436:Q437 Q439:Q440 Q460:Q461 Q463:Q464 Q467:Q468 Q470:Q471 Q450:Q453 Q481:Q485 Q244:Q246 Q119:Q125 Q153:Q155 Q183:Q185 Q35:Q36 Q38:Q40 Q26:Q29</xm:sqref>
        </x14:dataValidation>
        <x14:dataValidation type="list" allowBlank="1" showInputMessage="1" showErrorMessage="1" errorTitle="Invalid entry" error="You must select a value from the drop-down list" promptTitle="Reliability" prompt="Please select value from drop-down list" xr:uid="{00000000-0002-0000-0200-000004000000}">
          <x14:formula1>
            <xm:f>'DD lists'!$C$8:$C$13</xm:f>
          </x14:formula1>
          <xm:sqref>P81:P91 P22:P23 P56:P57 P94:P95 P128:P129 P158:P159 P188:P189 P219:P220 P249:P250 P425:P426 P456:P457 P488:P489 P519:P520 P550:P551 P582:P583 P278:P279 P307:P308 P336:P337 P365:P366 P523:P524 P526:P527 P530:P531 P533:P534 P502:P503 P499:P500 P495:P496 P492:P493 P513:P516 P554:P555 P557:P558 P561:P562 P564:P565 P544:P547 P586:P587 P589:P590 P593:P594 P596:P597 P31:P32 P63:P64 P67:P68 P575:P579 P369:P370 P372:P373 P376:P377 P379:P380 P253:P254 P256:P257 P260:P261 P263:P264 P274:P275 P282:P283 P285:P286 P289:P290 P292:P293 P303:P304 P311:P312 P314:P315 P318:P319 P321:P322 P332:P333 P340:P341 P343:P344 P347:P348 P350:P351 P361:P362 P223:P224 P226:P227 P230:P231 P233:P234 P165:P166 P169:P170 P172:P173 P202:P203 P199:P200 P195:P196 P192:P193 P135:P136 P139:P140 P142:P143 P14:P19 P213:P216 P50:P53 P60:P61 P70:P71 P98:P99 P101:P102 P105:P106 P108:P109 P132:P133 P162:P163 P390:P422 P429:P430 P432:P433 P436:P437 P439:P440 P460:P461 P463:P464 P467:P468 P470:P471 P450:P453 P481:P485 P244:P246 P119:P125 P153:P155 P183:P185 P35:P36 P38:P40 P26:P29</xm:sqref>
        </x14:dataValidation>
        <x14:dataValidation type="list" allowBlank="1" showInputMessage="1" showErrorMessage="1" errorTitle="Invalid entry" error="You must select a value from the drop-down list" promptTitle="Expert estimation" prompt="Please select value from drop-down list" xr:uid="{7499041A-AB0B-4766-A6BD-3FDDD30B0B9A}">
          <x14:formula1>
            <xm:f>'DD lists'!$C$53:$C$56</xm:f>
          </x14:formula1>
          <xm:sqref>U14:U18 U22:U23 U31:U32 U81:U91 U596:U597 U213:U216 U233:U234 U263:U264 U303:U304 U332:U333 U361:U362 U390:U422 U450:U453 U470:U471 U502:U503 U526:U527 U575:U579 U582:U583 U586:U587 U593:U594 U550:U551 U554:U555 U561:U562 U519:U520 U523:U524 U530:U531 U488:U489 U492:U493 U499:U500 U456:U457 U460:U461 U467:U468 U425:U426 U429:U430 U436:U437 U365:U366 U369:U370 U376:U377 U336:U337 U340:U341 U347:U348 U307:U308 U311:U312 U318:U319 U278:U279 U282:U283 U289:U290 U249:U250 U253:U254 U260:U261 U219:U220 U223:U224 U230:U231 U192:U193 U188:U189 U199:U200 U158:U159 U162:U163 U169:U170 U128:U129 U132:U133 U139:U140 U94:U95 U98:U99 U105:U106 U56:U57 U60:U61 U67:U68 U63:U64 U70:U71 U101:U102 U108:U109 U135:U136 U142:U143 U165:U166 U172:U173 U195:U196 U202:U203 U226:U227 U256:U257 U274:U275 U285:U287 U292:U293 U314:U315 U321:U322 U343:U344 U350:U351 U372:U373 U379:U380 U432:U433 U439:U440 U463:U464 U481:U485 U495:U496 U557:U558 U183:U185 U533:U534 U544:U547 U564:U565 U589:U590 U50:U53 U244:U246 U119:U125 U153:U155 U513:U516 U35:U36 U38:U40 U26:U29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B2:I46"/>
  <sheetViews>
    <sheetView showGridLines="0" zoomScaleNormal="100" workbookViewId="0"/>
  </sheetViews>
  <sheetFormatPr defaultRowHeight="14.4" x14ac:dyDescent="0.3"/>
  <cols>
    <col min="2" max="2" width="16" customWidth="1"/>
    <col min="3" max="3" width="174.5546875" customWidth="1"/>
    <col min="4" max="4" width="34.5546875" style="67" customWidth="1"/>
  </cols>
  <sheetData>
    <row r="2" spans="2:9" ht="18" x14ac:dyDescent="0.3">
      <c r="B2" s="339" t="s">
        <v>165</v>
      </c>
      <c r="C2" s="339"/>
      <c r="D2" s="339"/>
      <c r="E2" s="339"/>
      <c r="F2" s="339"/>
      <c r="G2" s="339"/>
      <c r="H2" s="339"/>
      <c r="I2" s="339"/>
    </row>
    <row r="4" spans="2:9" ht="18.600000000000001" thickBot="1" x14ac:dyDescent="0.4">
      <c r="B4" s="235" t="s">
        <v>487</v>
      </c>
      <c r="C4" s="196" t="s">
        <v>488</v>
      </c>
      <c r="D4" s="196" t="s">
        <v>489</v>
      </c>
    </row>
    <row r="5" spans="2:9" ht="14.4" customHeight="1" thickTop="1" x14ac:dyDescent="0.35">
      <c r="B5" s="236">
        <v>0</v>
      </c>
      <c r="C5" s="198" t="s">
        <v>103</v>
      </c>
      <c r="D5" s="232"/>
    </row>
    <row r="6" spans="2:9" x14ac:dyDescent="0.3">
      <c r="B6" s="64">
        <v>1</v>
      </c>
      <c r="C6" s="99" t="s">
        <v>490</v>
      </c>
      <c r="D6" s="228">
        <v>44503</v>
      </c>
    </row>
    <row r="7" spans="2:9" x14ac:dyDescent="0.3">
      <c r="B7" s="64">
        <f>B6+1</f>
        <v>2</v>
      </c>
      <c r="C7" s="99" t="s">
        <v>491</v>
      </c>
      <c r="D7" s="228">
        <v>44504</v>
      </c>
    </row>
    <row r="8" spans="2:9" x14ac:dyDescent="0.3">
      <c r="B8" s="64">
        <f t="shared" ref="B8:B46" si="0">B7+1</f>
        <v>3</v>
      </c>
      <c r="C8" s="195" t="s">
        <v>492</v>
      </c>
      <c r="D8" s="229">
        <v>44389</v>
      </c>
    </row>
    <row r="9" spans="2:9" x14ac:dyDescent="0.3">
      <c r="B9" s="64">
        <f t="shared" si="0"/>
        <v>4</v>
      </c>
      <c r="C9" s="100" t="s">
        <v>493</v>
      </c>
      <c r="D9" s="229">
        <v>44389</v>
      </c>
    </row>
    <row r="10" spans="2:9" ht="15" customHeight="1" x14ac:dyDescent="0.3">
      <c r="B10" s="64">
        <f t="shared" si="0"/>
        <v>5</v>
      </c>
      <c r="C10" s="195" t="s">
        <v>494</v>
      </c>
      <c r="D10" s="230">
        <v>44389</v>
      </c>
    </row>
    <row r="11" spans="2:9" x14ac:dyDescent="0.3">
      <c r="B11" s="64">
        <f t="shared" si="0"/>
        <v>6</v>
      </c>
      <c r="C11" s="101" t="s">
        <v>495</v>
      </c>
      <c r="D11" s="229">
        <v>44389</v>
      </c>
    </row>
    <row r="12" spans="2:9" x14ac:dyDescent="0.3">
      <c r="B12" s="64">
        <f t="shared" si="0"/>
        <v>7</v>
      </c>
      <c r="C12" s="102" t="s">
        <v>496</v>
      </c>
      <c r="D12" s="229">
        <v>44389</v>
      </c>
    </row>
    <row r="13" spans="2:9" x14ac:dyDescent="0.3">
      <c r="B13" s="64">
        <f t="shared" si="0"/>
        <v>8</v>
      </c>
      <c r="C13" s="102" t="s">
        <v>497</v>
      </c>
      <c r="D13" s="229">
        <v>44389</v>
      </c>
    </row>
    <row r="14" spans="2:9" x14ac:dyDescent="0.3">
      <c r="B14" s="64">
        <f t="shared" si="0"/>
        <v>9</v>
      </c>
      <c r="C14" s="100" t="s">
        <v>498</v>
      </c>
      <c r="D14" s="231"/>
    </row>
    <row r="15" spans="2:9" x14ac:dyDescent="0.3">
      <c r="B15" s="64">
        <f t="shared" si="0"/>
        <v>10</v>
      </c>
      <c r="C15" s="101" t="s">
        <v>499</v>
      </c>
      <c r="D15" s="229">
        <v>44511</v>
      </c>
    </row>
    <row r="16" spans="2:9" x14ac:dyDescent="0.3">
      <c r="B16" s="64">
        <f t="shared" si="0"/>
        <v>11</v>
      </c>
      <c r="C16" s="233" t="s">
        <v>500</v>
      </c>
      <c r="D16" s="229">
        <v>44518</v>
      </c>
    </row>
    <row r="17" spans="2:4" ht="28.8" x14ac:dyDescent="0.3">
      <c r="B17" s="64">
        <f t="shared" si="0"/>
        <v>12</v>
      </c>
      <c r="C17" s="237" t="s">
        <v>501</v>
      </c>
      <c r="D17" s="229">
        <v>44539</v>
      </c>
    </row>
    <row r="18" spans="2:4" ht="28.8" x14ac:dyDescent="0.3">
      <c r="B18" s="64">
        <f t="shared" si="0"/>
        <v>13</v>
      </c>
      <c r="C18" s="237" t="s">
        <v>502</v>
      </c>
      <c r="D18" s="229">
        <v>44539</v>
      </c>
    </row>
    <row r="19" spans="2:4" ht="28.8" x14ac:dyDescent="0.3">
      <c r="B19" s="64">
        <f t="shared" si="0"/>
        <v>14</v>
      </c>
      <c r="C19" s="238" t="s">
        <v>503</v>
      </c>
      <c r="D19" s="229">
        <v>44539</v>
      </c>
    </row>
    <row r="20" spans="2:4" ht="28.8" x14ac:dyDescent="0.3">
      <c r="B20" s="64">
        <f t="shared" si="0"/>
        <v>15</v>
      </c>
      <c r="C20" s="238" t="s">
        <v>504</v>
      </c>
      <c r="D20" s="229">
        <v>44539</v>
      </c>
    </row>
    <row r="21" spans="2:4" ht="28.8" x14ac:dyDescent="0.3">
      <c r="B21" s="64">
        <f t="shared" si="0"/>
        <v>16</v>
      </c>
      <c r="C21" s="238" t="s">
        <v>505</v>
      </c>
      <c r="D21" s="229">
        <v>44539</v>
      </c>
    </row>
    <row r="22" spans="2:4" ht="28.8" x14ac:dyDescent="0.3">
      <c r="B22" s="64">
        <f t="shared" si="0"/>
        <v>17</v>
      </c>
      <c r="C22" s="238" t="s">
        <v>506</v>
      </c>
      <c r="D22" s="229">
        <v>44539</v>
      </c>
    </row>
    <row r="23" spans="2:4" ht="28.8" x14ac:dyDescent="0.3">
      <c r="B23" s="64">
        <f t="shared" si="0"/>
        <v>18</v>
      </c>
      <c r="C23" s="238" t="s">
        <v>507</v>
      </c>
      <c r="D23" s="229">
        <v>44539</v>
      </c>
    </row>
    <row r="24" spans="2:4" ht="28.8" x14ac:dyDescent="0.3">
      <c r="B24" s="64">
        <f t="shared" si="0"/>
        <v>19</v>
      </c>
      <c r="C24" s="238" t="s">
        <v>508</v>
      </c>
      <c r="D24" s="229">
        <v>44539</v>
      </c>
    </row>
    <row r="25" spans="2:4" ht="28.8" x14ac:dyDescent="0.3">
      <c r="B25" s="64">
        <f t="shared" si="0"/>
        <v>20</v>
      </c>
      <c r="C25" s="238" t="s">
        <v>509</v>
      </c>
      <c r="D25" s="229">
        <v>44539</v>
      </c>
    </row>
    <row r="26" spans="2:4" ht="28.8" x14ac:dyDescent="0.3">
      <c r="B26" s="64">
        <f t="shared" si="0"/>
        <v>21</v>
      </c>
      <c r="C26" s="238" t="s">
        <v>510</v>
      </c>
      <c r="D26" s="229">
        <v>44539</v>
      </c>
    </row>
    <row r="27" spans="2:4" ht="28.8" x14ac:dyDescent="0.3">
      <c r="B27" s="64">
        <f t="shared" si="0"/>
        <v>22</v>
      </c>
      <c r="C27" s="238" t="s">
        <v>511</v>
      </c>
      <c r="D27" s="229">
        <v>44539</v>
      </c>
    </row>
    <row r="28" spans="2:4" ht="28.8" x14ac:dyDescent="0.3">
      <c r="B28" s="64">
        <f t="shared" si="0"/>
        <v>23</v>
      </c>
      <c r="C28" s="238" t="s">
        <v>512</v>
      </c>
      <c r="D28" s="229">
        <v>44539</v>
      </c>
    </row>
    <row r="29" spans="2:4" ht="28.8" x14ac:dyDescent="0.3">
      <c r="B29" s="64">
        <f t="shared" si="0"/>
        <v>24</v>
      </c>
      <c r="C29" s="238" t="s">
        <v>513</v>
      </c>
      <c r="D29" s="229">
        <v>44539</v>
      </c>
    </row>
    <row r="30" spans="2:4" ht="28.8" x14ac:dyDescent="0.3">
      <c r="B30" s="64">
        <f t="shared" si="0"/>
        <v>25</v>
      </c>
      <c r="C30" s="238" t="s">
        <v>514</v>
      </c>
      <c r="D30" s="229">
        <v>44539</v>
      </c>
    </row>
    <row r="31" spans="2:4" ht="28.8" x14ac:dyDescent="0.3">
      <c r="B31" s="64">
        <f t="shared" si="0"/>
        <v>26</v>
      </c>
      <c r="C31" s="238" t="s">
        <v>515</v>
      </c>
      <c r="D31" s="229">
        <v>44539</v>
      </c>
    </row>
    <row r="32" spans="2:4" ht="28.8" x14ac:dyDescent="0.3">
      <c r="B32" s="64">
        <f t="shared" si="0"/>
        <v>27</v>
      </c>
      <c r="C32" s="238" t="s">
        <v>516</v>
      </c>
      <c r="D32" s="229">
        <v>44539</v>
      </c>
    </row>
    <row r="33" spans="2:4" x14ac:dyDescent="0.3">
      <c r="B33" s="64">
        <f t="shared" si="0"/>
        <v>28</v>
      </c>
      <c r="C33" s="234" t="s">
        <v>517</v>
      </c>
      <c r="D33" s="229">
        <v>44551</v>
      </c>
    </row>
    <row r="34" spans="2:4" x14ac:dyDescent="0.3">
      <c r="B34" s="64">
        <f t="shared" si="0"/>
        <v>29</v>
      </c>
      <c r="C34" s="234" t="s">
        <v>518</v>
      </c>
      <c r="D34" s="229"/>
    </row>
    <row r="35" spans="2:4" x14ac:dyDescent="0.3">
      <c r="B35" s="64">
        <f t="shared" si="0"/>
        <v>30</v>
      </c>
      <c r="C35" s="234"/>
      <c r="D35" s="229"/>
    </row>
    <row r="36" spans="2:4" x14ac:dyDescent="0.3">
      <c r="B36" s="64">
        <f t="shared" si="0"/>
        <v>31</v>
      </c>
      <c r="C36" s="234"/>
      <c r="D36" s="229"/>
    </row>
    <row r="37" spans="2:4" x14ac:dyDescent="0.3">
      <c r="B37" s="64">
        <f t="shared" si="0"/>
        <v>32</v>
      </c>
      <c r="C37" s="234"/>
      <c r="D37" s="229"/>
    </row>
    <row r="38" spans="2:4" x14ac:dyDescent="0.3">
      <c r="B38" s="64">
        <f t="shared" si="0"/>
        <v>33</v>
      </c>
      <c r="C38" s="234"/>
      <c r="D38" s="229"/>
    </row>
    <row r="39" spans="2:4" x14ac:dyDescent="0.3">
      <c r="B39" s="64">
        <f t="shared" si="0"/>
        <v>34</v>
      </c>
      <c r="C39" s="234"/>
      <c r="D39" s="229"/>
    </row>
    <row r="40" spans="2:4" x14ac:dyDescent="0.3">
      <c r="B40" s="64">
        <f t="shared" si="0"/>
        <v>35</v>
      </c>
      <c r="C40" s="234"/>
      <c r="D40" s="229"/>
    </row>
    <row r="41" spans="2:4" x14ac:dyDescent="0.3">
      <c r="B41" s="64">
        <f t="shared" si="0"/>
        <v>36</v>
      </c>
      <c r="C41" s="234"/>
      <c r="D41" s="229"/>
    </row>
    <row r="42" spans="2:4" x14ac:dyDescent="0.3">
      <c r="B42" s="64">
        <f t="shared" si="0"/>
        <v>37</v>
      </c>
      <c r="C42" s="234"/>
      <c r="D42" s="229"/>
    </row>
    <row r="43" spans="2:4" x14ac:dyDescent="0.3">
      <c r="B43" s="64">
        <f t="shared" si="0"/>
        <v>38</v>
      </c>
      <c r="C43" s="234"/>
      <c r="D43" s="229"/>
    </row>
    <row r="44" spans="2:4" x14ac:dyDescent="0.3">
      <c r="B44" s="64">
        <f t="shared" si="0"/>
        <v>39</v>
      </c>
      <c r="C44" s="234"/>
      <c r="D44" s="229"/>
    </row>
    <row r="45" spans="2:4" x14ac:dyDescent="0.3">
      <c r="B45" s="64">
        <f t="shared" si="0"/>
        <v>40</v>
      </c>
      <c r="C45" s="234"/>
      <c r="D45" s="229"/>
    </row>
    <row r="46" spans="2:4" x14ac:dyDescent="0.3">
      <c r="B46" s="64">
        <f t="shared" si="0"/>
        <v>41</v>
      </c>
      <c r="C46" s="234"/>
      <c r="D46" s="229"/>
    </row>
  </sheetData>
  <mergeCells count="1">
    <mergeCell ref="B2:I2"/>
  </mergeCells>
  <hyperlinks>
    <hyperlink ref="C6" r:id="rId1" xr:uid="{00000000-0004-0000-0400-000000000000}"/>
    <hyperlink ref="C7" r:id="rId2" xr:uid="{00000000-0004-0000-0400-000001000000}"/>
    <hyperlink ref="C8" r:id="rId3" display="https://doi.org/10.1016/j.cirp.2017.04.109 " xr:uid="{00000000-0004-0000-0400-000002000000}"/>
    <hyperlink ref="C12" r:id="rId4" xr:uid="{00000000-0004-0000-0400-000003000000}"/>
    <hyperlink ref="C13" r:id="rId5" xr:uid="{00000000-0004-0000-0400-000004000000}"/>
    <hyperlink ref="C16" r:id="rId6" xr:uid="{E8249186-361E-41D8-8534-92320FC6E974}"/>
    <hyperlink ref="C17" r:id="rId7" display="https://v38.ecoquery.ecoinvent.org/Account/LogOn?ReturnUrl=%2fDetails%2fUPR%2f49324EFE-CE8C-435C-B72F-90852DC3A036%2f8B738EA0-F89E-4627-8679-433616064E82" xr:uid="{0B10526B-8E93-407A-8CCD-BBFA79D0639E}"/>
    <hyperlink ref="C18" r:id="rId8" display="https://v38.ecoquery.ecoinvent.org/Account/LogOn?ReturnUrl=%2fDetails%2fUPR%2f629354F0-D3B6-466D-9539-BD1A78F530D4%2f8B738EA0-F89E-4627-8679-433616064E82" xr:uid="{EFFF2E66-F1FA-4D0F-AA16-B9F84CF5D571}"/>
  </hyperlinks>
  <pageMargins left="0.7" right="0.7" top="0.75" bottom="0.75" header="0.3" footer="0.3"/>
  <pageSetup orientation="portrait"/>
  <drawing r:id="rId9"/>
  <legacy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90"/>
  <sheetViews>
    <sheetView showGridLines="0" zoomScaleNormal="100" workbookViewId="0"/>
  </sheetViews>
  <sheetFormatPr defaultRowHeight="14.4" x14ac:dyDescent="0.3"/>
  <cols>
    <col min="1" max="1" width="9.44140625" customWidth="1"/>
    <col min="2" max="2" width="19" customWidth="1"/>
    <col min="3" max="3" width="10.109375" customWidth="1"/>
    <col min="4" max="4" width="20.5546875" style="65" customWidth="1"/>
    <col min="5" max="10" width="27.88671875" customWidth="1"/>
    <col min="11" max="11" width="4.44140625" customWidth="1"/>
  </cols>
  <sheetData>
    <row r="1" spans="2:11" ht="15" thickBot="1" x14ac:dyDescent="0.35"/>
    <row r="2" spans="2:11" ht="15" thickBot="1" x14ac:dyDescent="0.35">
      <c r="B2" s="351" t="s">
        <v>519</v>
      </c>
      <c r="C2" s="352"/>
    </row>
    <row r="3" spans="2:11" x14ac:dyDescent="0.3">
      <c r="B3" s="353" t="s">
        <v>520</v>
      </c>
      <c r="C3" s="354"/>
    </row>
    <row r="4" spans="2:11" x14ac:dyDescent="0.3">
      <c r="B4" s="355" t="s">
        <v>521</v>
      </c>
      <c r="C4" s="356"/>
    </row>
    <row r="5" spans="2:11" ht="15" thickBot="1" x14ac:dyDescent="0.35">
      <c r="B5" s="357" t="s">
        <v>522</v>
      </c>
      <c r="C5" s="358"/>
    </row>
    <row r="6" spans="2:11" x14ac:dyDescent="0.3">
      <c r="B6" s="306"/>
    </row>
    <row r="7" spans="2:11" x14ac:dyDescent="0.3">
      <c r="G7" s="3"/>
    </row>
    <row r="8" spans="2:11" x14ac:dyDescent="0.3">
      <c r="E8" s="348" t="s">
        <v>523</v>
      </c>
      <c r="F8" s="348"/>
      <c r="G8" s="348" t="s">
        <v>523</v>
      </c>
      <c r="H8" s="348"/>
      <c r="I8" s="348" t="s">
        <v>523</v>
      </c>
      <c r="J8" s="348"/>
    </row>
    <row r="9" spans="2:11" x14ac:dyDescent="0.3">
      <c r="B9" s="319" t="s">
        <v>524</v>
      </c>
      <c r="C9" s="319" t="s">
        <v>525</v>
      </c>
      <c r="D9" s="319" t="s">
        <v>526</v>
      </c>
      <c r="E9" s="349" t="s">
        <v>527</v>
      </c>
      <c r="F9" s="349"/>
      <c r="G9" s="349" t="s">
        <v>528</v>
      </c>
      <c r="H9" s="349"/>
      <c r="I9" s="349" t="s">
        <v>529</v>
      </c>
      <c r="J9" s="349"/>
    </row>
    <row r="10" spans="2:11" ht="15" thickBot="1" x14ac:dyDescent="0.35">
      <c r="B10" s="350"/>
      <c r="C10" s="350"/>
      <c r="D10" s="350"/>
      <c r="E10" s="305" t="s">
        <v>141</v>
      </c>
      <c r="F10" s="305" t="s">
        <v>142</v>
      </c>
      <c r="G10" s="305" t="s">
        <v>141</v>
      </c>
      <c r="H10" s="305" t="s">
        <v>142</v>
      </c>
      <c r="I10" s="305" t="s">
        <v>141</v>
      </c>
      <c r="J10" s="305" t="s">
        <v>142</v>
      </c>
    </row>
    <row r="11" spans="2:11" ht="15" thickTop="1" x14ac:dyDescent="0.3">
      <c r="B11" s="300" t="s">
        <v>530</v>
      </c>
      <c r="C11" s="300" t="s">
        <v>531</v>
      </c>
      <c r="D11" s="301"/>
      <c r="E11" s="302" t="s">
        <v>532</v>
      </c>
      <c r="F11" s="303" t="s">
        <v>171</v>
      </c>
      <c r="G11" s="304" t="s">
        <v>533</v>
      </c>
      <c r="H11" s="303" t="s">
        <v>171</v>
      </c>
      <c r="I11" s="304" t="s">
        <v>534</v>
      </c>
      <c r="J11" s="303" t="s">
        <v>171</v>
      </c>
      <c r="K11" t="s">
        <v>171</v>
      </c>
    </row>
    <row r="12" spans="2:11" x14ac:dyDescent="0.3">
      <c r="B12" s="280" t="str">
        <f t="shared" ref="B12:C78" si="0">B11</f>
        <v>Manufacturing</v>
      </c>
      <c r="C12" s="280" t="s">
        <v>531</v>
      </c>
      <c r="D12" s="284"/>
      <c r="E12" s="282" t="s">
        <v>532</v>
      </c>
      <c r="F12" s="236" t="s">
        <v>171</v>
      </c>
      <c r="G12" s="283" t="s">
        <v>533</v>
      </c>
      <c r="H12" s="236" t="s">
        <v>171</v>
      </c>
      <c r="I12" s="285" t="s">
        <v>535</v>
      </c>
      <c r="J12" s="236" t="s">
        <v>171</v>
      </c>
      <c r="K12" t="s">
        <v>171</v>
      </c>
    </row>
    <row r="13" spans="2:11" x14ac:dyDescent="0.3">
      <c r="B13" s="280" t="str">
        <f t="shared" si="0"/>
        <v>Manufacturing</v>
      </c>
      <c r="C13" s="280" t="s">
        <v>531</v>
      </c>
      <c r="D13" s="281"/>
      <c r="E13" s="286" t="s">
        <v>536</v>
      </c>
      <c r="F13" s="236" t="s">
        <v>536</v>
      </c>
      <c r="G13" s="282" t="s">
        <v>537</v>
      </c>
      <c r="H13" s="236" t="s">
        <v>171</v>
      </c>
      <c r="I13" s="285" t="s">
        <v>538</v>
      </c>
      <c r="J13" s="280" t="s">
        <v>539</v>
      </c>
      <c r="K13" t="s">
        <v>171</v>
      </c>
    </row>
    <row r="14" spans="2:11" x14ac:dyDescent="0.3">
      <c r="B14" s="280" t="str">
        <f t="shared" si="0"/>
        <v>Manufacturing</v>
      </c>
      <c r="C14" s="280" t="s">
        <v>531</v>
      </c>
      <c r="D14" s="281"/>
      <c r="E14" s="286" t="s">
        <v>536</v>
      </c>
      <c r="F14" s="236" t="s">
        <v>536</v>
      </c>
      <c r="G14" s="282" t="s">
        <v>537</v>
      </c>
      <c r="H14" s="236" t="s">
        <v>171</v>
      </c>
      <c r="I14" s="285" t="s">
        <v>540</v>
      </c>
      <c r="J14" s="280" t="s">
        <v>541</v>
      </c>
      <c r="K14" t="s">
        <v>171</v>
      </c>
    </row>
    <row r="15" spans="2:11" x14ac:dyDescent="0.3">
      <c r="B15" s="280" t="str">
        <f t="shared" si="0"/>
        <v>Manufacturing</v>
      </c>
      <c r="C15" s="280" t="s">
        <v>531</v>
      </c>
      <c r="D15" s="281"/>
      <c r="E15" s="280"/>
      <c r="F15" s="236" t="s">
        <v>171</v>
      </c>
      <c r="G15" s="283" t="s">
        <v>542</v>
      </c>
      <c r="H15" s="236" t="s">
        <v>171</v>
      </c>
      <c r="I15" s="283" t="s">
        <v>543</v>
      </c>
      <c r="J15" s="236" t="s">
        <v>171</v>
      </c>
      <c r="K15" t="s">
        <v>171</v>
      </c>
    </row>
    <row r="16" spans="2:11" x14ac:dyDescent="0.3">
      <c r="B16" s="280" t="str">
        <f t="shared" si="0"/>
        <v>Manufacturing</v>
      </c>
      <c r="C16" s="280" t="s">
        <v>544</v>
      </c>
      <c r="D16" s="281" t="str">
        <f>Manufacturing!H12</f>
        <v>Piece</v>
      </c>
      <c r="E16" s="282" t="s">
        <v>532</v>
      </c>
      <c r="F16" s="236" t="s">
        <v>171</v>
      </c>
      <c r="G16" s="285" t="s">
        <v>545</v>
      </c>
      <c r="H16" s="236" t="s">
        <v>171</v>
      </c>
      <c r="I16" s="236" t="s">
        <v>171</v>
      </c>
      <c r="J16" s="236" t="s">
        <v>171</v>
      </c>
      <c r="K16" t="s">
        <v>171</v>
      </c>
    </row>
    <row r="17" spans="1:11" x14ac:dyDescent="0.3">
      <c r="A17" s="139"/>
      <c r="B17" s="280" t="str">
        <f t="shared" si="0"/>
        <v>Manufacturing</v>
      </c>
      <c r="C17" s="280" t="str">
        <f>C16</f>
        <v>T1</v>
      </c>
      <c r="D17" s="281"/>
      <c r="E17" s="286" t="s">
        <v>536</v>
      </c>
      <c r="F17" s="236" t="s">
        <v>536</v>
      </c>
      <c r="G17" s="282" t="s">
        <v>537</v>
      </c>
      <c r="H17" s="236" t="s">
        <v>171</v>
      </c>
      <c r="I17" s="285" t="s">
        <v>546</v>
      </c>
      <c r="J17" s="287" t="s">
        <v>547</v>
      </c>
      <c r="K17" t="s">
        <v>171</v>
      </c>
    </row>
    <row r="18" spans="1:11" x14ac:dyDescent="0.3">
      <c r="B18" s="280" t="str">
        <f t="shared" si="0"/>
        <v>Manufacturing</v>
      </c>
      <c r="C18" s="280" t="str">
        <f t="shared" si="0"/>
        <v>T1</v>
      </c>
      <c r="D18" s="284"/>
      <c r="E18" s="286" t="s">
        <v>536</v>
      </c>
      <c r="F18" s="236" t="s">
        <v>536</v>
      </c>
      <c r="G18" s="282" t="s">
        <v>548</v>
      </c>
      <c r="H18" s="236" t="s">
        <v>171</v>
      </c>
      <c r="I18" s="236" t="s">
        <v>171</v>
      </c>
      <c r="J18" s="236" t="s">
        <v>171</v>
      </c>
      <c r="K18" t="s">
        <v>171</v>
      </c>
    </row>
    <row r="19" spans="1:11" x14ac:dyDescent="0.3">
      <c r="B19" s="280" t="str">
        <f t="shared" si="0"/>
        <v>Manufacturing</v>
      </c>
      <c r="C19" s="280" t="str">
        <f t="shared" si="0"/>
        <v>T1</v>
      </c>
      <c r="D19" s="281" t="str">
        <f>Manufacturing!E18</f>
        <v>Others - Unknown (needs to be specified)</v>
      </c>
      <c r="E19" s="236"/>
      <c r="F19" s="236" t="s">
        <v>171</v>
      </c>
      <c r="G19" s="285" t="s">
        <v>549</v>
      </c>
      <c r="H19" s="287" t="s">
        <v>550</v>
      </c>
      <c r="I19" s="236" t="s">
        <v>171</v>
      </c>
      <c r="J19" s="236" t="s">
        <v>171</v>
      </c>
      <c r="K19" t="s">
        <v>171</v>
      </c>
    </row>
    <row r="20" spans="1:11" x14ac:dyDescent="0.3">
      <c r="B20" s="280" t="str">
        <f t="shared" si="0"/>
        <v>Manufacturing</v>
      </c>
      <c r="C20" s="280" t="str">
        <f t="shared" si="0"/>
        <v>T1</v>
      </c>
      <c r="D20" s="281" t="str">
        <f>Manufacturing!H26</f>
        <v>MJ/kWh (of battery pack nominal energy)</v>
      </c>
      <c r="E20" s="282" t="s">
        <v>532</v>
      </c>
      <c r="F20" s="236" t="s">
        <v>171</v>
      </c>
      <c r="G20" s="285" t="s">
        <v>551</v>
      </c>
      <c r="H20" s="287" t="s">
        <v>552</v>
      </c>
      <c r="I20" s="285" t="s">
        <v>553</v>
      </c>
      <c r="J20" s="236" t="s">
        <v>171</v>
      </c>
      <c r="K20" t="s">
        <v>171</v>
      </c>
    </row>
    <row r="21" spans="1:11" x14ac:dyDescent="0.3">
      <c r="B21" s="280" t="str">
        <f t="shared" si="0"/>
        <v>Manufacturing</v>
      </c>
      <c r="C21" s="280" t="str">
        <f t="shared" si="0"/>
        <v>T1</v>
      </c>
      <c r="D21" s="281" t="str">
        <f>Manufacturing!H27</f>
        <v>MJ/kWh(of battery pack  nominal energy)</v>
      </c>
      <c r="E21" s="282" t="s">
        <v>532</v>
      </c>
      <c r="F21" s="236" t="s">
        <v>171</v>
      </c>
      <c r="G21" s="285" t="s">
        <v>551</v>
      </c>
      <c r="H21" s="287" t="s">
        <v>552</v>
      </c>
      <c r="I21" s="285" t="s">
        <v>554</v>
      </c>
      <c r="J21" s="236" t="s">
        <v>171</v>
      </c>
      <c r="K21" t="s">
        <v>171</v>
      </c>
    </row>
    <row r="22" spans="1:11" x14ac:dyDescent="0.3">
      <c r="A22" s="139"/>
      <c r="B22" s="280" t="str">
        <f t="shared" si="0"/>
        <v>Manufacturing</v>
      </c>
      <c r="C22" s="280" t="str">
        <f t="shared" si="0"/>
        <v>T1</v>
      </c>
      <c r="D22" s="281" t="str">
        <f>Manufacturing!H28</f>
        <v>kWh/kg (of battery pack  nominal energy)</v>
      </c>
      <c r="E22" s="282" t="s">
        <v>532</v>
      </c>
      <c r="F22" s="236" t="s">
        <v>171</v>
      </c>
      <c r="G22" s="285" t="s">
        <v>555</v>
      </c>
      <c r="H22" s="287" t="s">
        <v>556</v>
      </c>
      <c r="I22" s="285" t="s">
        <v>557</v>
      </c>
      <c r="J22" s="236" t="s">
        <v>171</v>
      </c>
      <c r="K22" t="s">
        <v>171</v>
      </c>
    </row>
    <row r="23" spans="1:11" x14ac:dyDescent="0.3">
      <c r="B23" s="280" t="str">
        <f t="shared" si="0"/>
        <v>Manufacturing</v>
      </c>
      <c r="C23" s="280" t="str">
        <f t="shared" si="0"/>
        <v>T1</v>
      </c>
      <c r="D23" s="281">
        <f>Manufacturing!H42</f>
        <v>0</v>
      </c>
      <c r="E23" s="282" t="s">
        <v>532</v>
      </c>
      <c r="F23" s="236" t="s">
        <v>171</v>
      </c>
      <c r="G23" s="285" t="s">
        <v>558</v>
      </c>
      <c r="H23" s="287" t="s">
        <v>559</v>
      </c>
      <c r="I23" s="236" t="s">
        <v>171</v>
      </c>
      <c r="J23" s="236" t="s">
        <v>171</v>
      </c>
      <c r="K23" t="s">
        <v>171</v>
      </c>
    </row>
    <row r="24" spans="1:11" x14ac:dyDescent="0.3">
      <c r="A24" s="139"/>
      <c r="B24" s="280" t="str">
        <f t="shared" si="0"/>
        <v>Manufacturing</v>
      </c>
      <c r="C24" s="280" t="str">
        <f t="shared" si="0"/>
        <v>T1</v>
      </c>
      <c r="D24" s="281"/>
      <c r="E24" s="286" t="s">
        <v>536</v>
      </c>
      <c r="F24" s="236" t="s">
        <v>536</v>
      </c>
      <c r="G24" s="282" t="s">
        <v>537</v>
      </c>
      <c r="H24" s="236" t="s">
        <v>171</v>
      </c>
      <c r="I24" s="285" t="s">
        <v>560</v>
      </c>
      <c r="J24" s="287" t="s">
        <v>561</v>
      </c>
      <c r="K24" t="s">
        <v>171</v>
      </c>
    </row>
    <row r="25" spans="1:11" x14ac:dyDescent="0.3">
      <c r="B25" s="280" t="str">
        <f t="shared" si="0"/>
        <v>Manufacturing</v>
      </c>
      <c r="C25" s="280" t="str">
        <f t="shared" si="0"/>
        <v>T1</v>
      </c>
      <c r="D25" s="281"/>
      <c r="E25" s="286" t="s">
        <v>536</v>
      </c>
      <c r="F25" s="236" t="s">
        <v>536</v>
      </c>
      <c r="G25" s="282" t="s">
        <v>562</v>
      </c>
      <c r="H25" s="236" t="s">
        <v>171</v>
      </c>
      <c r="I25" s="283" t="s">
        <v>563</v>
      </c>
      <c r="J25" s="236" t="s">
        <v>171</v>
      </c>
      <c r="K25" t="s">
        <v>171</v>
      </c>
    </row>
    <row r="26" spans="1:11" ht="14.25" customHeight="1" x14ac:dyDescent="0.3">
      <c r="A26" s="239"/>
      <c r="B26" s="280" t="str">
        <f t="shared" si="0"/>
        <v>Manufacturing</v>
      </c>
      <c r="C26" s="280" t="str">
        <f t="shared" si="0"/>
        <v>T1</v>
      </c>
      <c r="D26" s="281"/>
      <c r="E26" s="282" t="s">
        <v>532</v>
      </c>
      <c r="F26" s="236" t="s">
        <v>171</v>
      </c>
      <c r="G26" s="285" t="s">
        <v>564</v>
      </c>
      <c r="H26" s="287" t="s">
        <v>565</v>
      </c>
      <c r="I26" s="283" t="s">
        <v>566</v>
      </c>
      <c r="J26" s="236" t="s">
        <v>171</v>
      </c>
      <c r="K26" t="s">
        <v>171</v>
      </c>
    </row>
    <row r="27" spans="1:11" x14ac:dyDescent="0.3">
      <c r="B27" s="280" t="str">
        <f t="shared" si="0"/>
        <v>Manufacturing</v>
      </c>
      <c r="C27" s="280" t="str">
        <f t="shared" si="0"/>
        <v>T1</v>
      </c>
      <c r="D27" s="281"/>
      <c r="E27" s="282" t="s">
        <v>532</v>
      </c>
      <c r="F27" s="236" t="s">
        <v>171</v>
      </c>
      <c r="G27" s="285" t="s">
        <v>567</v>
      </c>
      <c r="H27" s="287" t="s">
        <v>568</v>
      </c>
      <c r="I27" s="285" t="s">
        <v>569</v>
      </c>
      <c r="J27" s="236" t="s">
        <v>171</v>
      </c>
      <c r="K27" t="s">
        <v>171</v>
      </c>
    </row>
    <row r="28" spans="1:11" x14ac:dyDescent="0.3">
      <c r="B28" s="280" t="str">
        <f t="shared" si="0"/>
        <v>Manufacturing</v>
      </c>
      <c r="C28" s="280" t="s">
        <v>570</v>
      </c>
      <c r="D28" s="281"/>
      <c r="E28" s="286" t="s">
        <v>536</v>
      </c>
      <c r="F28" s="236" t="s">
        <v>536</v>
      </c>
      <c r="G28" s="282" t="s">
        <v>571</v>
      </c>
      <c r="H28" s="236" t="s">
        <v>171</v>
      </c>
      <c r="I28" s="283" t="s">
        <v>572</v>
      </c>
      <c r="J28" s="236" t="s">
        <v>171</v>
      </c>
      <c r="K28" t="s">
        <v>171</v>
      </c>
    </row>
    <row r="29" spans="1:11" x14ac:dyDescent="0.3">
      <c r="B29" s="280" t="str">
        <f t="shared" si="0"/>
        <v>Manufacturing</v>
      </c>
      <c r="C29" s="280" t="str">
        <f>C28</f>
        <v>T2</v>
      </c>
      <c r="D29" s="281"/>
      <c r="E29" s="282" t="s">
        <v>532</v>
      </c>
      <c r="F29" s="236" t="s">
        <v>171</v>
      </c>
      <c r="G29" s="285" t="s">
        <v>573</v>
      </c>
      <c r="H29" s="287" t="s">
        <v>574</v>
      </c>
      <c r="I29" s="285" t="s">
        <v>575</v>
      </c>
      <c r="J29" s="236" t="s">
        <v>171</v>
      </c>
      <c r="K29" t="s">
        <v>171</v>
      </c>
    </row>
    <row r="30" spans="1:11" x14ac:dyDescent="0.3">
      <c r="B30" s="280" t="str">
        <f t="shared" si="0"/>
        <v>Manufacturing</v>
      </c>
      <c r="C30" s="280" t="str">
        <f>C29</f>
        <v>T2</v>
      </c>
      <c r="D30" s="281" t="str">
        <f>Manufacturing!P50</f>
        <v>3_Non-verified data partialy based on qualified estimates</v>
      </c>
      <c r="E30" s="282" t="s">
        <v>532</v>
      </c>
      <c r="F30" s="236" t="s">
        <v>171</v>
      </c>
      <c r="G30" s="285" t="s">
        <v>576</v>
      </c>
      <c r="H30" s="236" t="s">
        <v>171</v>
      </c>
      <c r="I30" s="236" t="s">
        <v>171</v>
      </c>
      <c r="J30" s="236" t="s">
        <v>171</v>
      </c>
      <c r="K30" t="s">
        <v>171</v>
      </c>
    </row>
    <row r="31" spans="1:11" ht="16.5" customHeight="1" x14ac:dyDescent="0.3">
      <c r="B31" s="280" t="str">
        <f t="shared" si="0"/>
        <v>Manufacturing</v>
      </c>
      <c r="C31" s="280" t="s">
        <v>577</v>
      </c>
      <c r="D31" s="281"/>
      <c r="E31" s="282" t="s">
        <v>532</v>
      </c>
      <c r="F31" s="236" t="s">
        <v>171</v>
      </c>
      <c r="G31" s="285" t="s">
        <v>578</v>
      </c>
      <c r="H31" s="287" t="s">
        <v>579</v>
      </c>
      <c r="I31" s="236" t="s">
        <v>171</v>
      </c>
      <c r="J31" s="236" t="s">
        <v>171</v>
      </c>
      <c r="K31" t="s">
        <v>171</v>
      </c>
    </row>
    <row r="32" spans="1:11" x14ac:dyDescent="0.3">
      <c r="B32" s="280" t="str">
        <f t="shared" si="0"/>
        <v>Manufacturing</v>
      </c>
      <c r="C32" s="280" t="str">
        <f>C31</f>
        <v>T3</v>
      </c>
      <c r="D32" s="281"/>
      <c r="E32" s="282" t="s">
        <v>532</v>
      </c>
      <c r="F32" s="236" t="s">
        <v>171</v>
      </c>
      <c r="G32" s="285" t="s">
        <v>580</v>
      </c>
      <c r="H32" s="236" t="s">
        <v>171</v>
      </c>
      <c r="I32" s="236" t="s">
        <v>171</v>
      </c>
      <c r="J32" s="236" t="s">
        <v>171</v>
      </c>
      <c r="K32" t="s">
        <v>171</v>
      </c>
    </row>
    <row r="33" spans="1:11" x14ac:dyDescent="0.3">
      <c r="A33" s="139"/>
      <c r="B33" s="280" t="str">
        <f t="shared" si="0"/>
        <v>Manufacturing</v>
      </c>
      <c r="C33" s="280" t="str">
        <f t="shared" si="0"/>
        <v>T3</v>
      </c>
      <c r="D33" s="281" t="str">
        <f>Manufacturing!E86&amp;" "&amp;Manufacturing!E87</f>
        <v>Positive foil (Al) Negative foil (Cu)</v>
      </c>
      <c r="E33" s="285" t="s">
        <v>581</v>
      </c>
      <c r="F33" s="236" t="s">
        <v>171</v>
      </c>
      <c r="G33" s="285" t="s">
        <v>582</v>
      </c>
      <c r="H33" s="287" t="s">
        <v>583</v>
      </c>
      <c r="I33" s="283" t="s">
        <v>584</v>
      </c>
      <c r="J33" s="236" t="s">
        <v>171</v>
      </c>
      <c r="K33" t="s">
        <v>171</v>
      </c>
    </row>
    <row r="34" spans="1:11" x14ac:dyDescent="0.3">
      <c r="A34" s="139"/>
      <c r="B34" s="280" t="str">
        <f t="shared" si="0"/>
        <v>Manufacturing</v>
      </c>
      <c r="C34" s="280" t="str">
        <f t="shared" si="0"/>
        <v>T3</v>
      </c>
      <c r="D34" s="281" t="str">
        <f>Manufacturing!I81</f>
        <v>(0-5%)</v>
      </c>
      <c r="E34" s="282" t="s">
        <v>585</v>
      </c>
      <c r="F34" s="236" t="s">
        <v>171</v>
      </c>
      <c r="G34" s="285" t="s">
        <v>586</v>
      </c>
      <c r="H34" s="287" t="s">
        <v>587</v>
      </c>
      <c r="I34" s="283" t="s">
        <v>588</v>
      </c>
      <c r="J34" s="236" t="s">
        <v>171</v>
      </c>
      <c r="K34" t="s">
        <v>171</v>
      </c>
    </row>
    <row r="35" spans="1:11" x14ac:dyDescent="0.3">
      <c r="B35" s="280" t="str">
        <f t="shared" si="0"/>
        <v>Manufacturing</v>
      </c>
      <c r="C35" s="280" t="str">
        <f t="shared" si="0"/>
        <v>T3</v>
      </c>
      <c r="D35" s="281" t="str">
        <f>Manufacturing!G98</f>
        <v>316-2318 (Likeliest 960)</v>
      </c>
      <c r="E35" s="282" t="s">
        <v>532</v>
      </c>
      <c r="F35" s="236" t="s">
        <v>171</v>
      </c>
      <c r="G35" s="285" t="s">
        <v>589</v>
      </c>
      <c r="H35" s="287" t="s">
        <v>590</v>
      </c>
      <c r="I35" s="285" t="s">
        <v>591</v>
      </c>
      <c r="J35" s="236" t="s">
        <v>171</v>
      </c>
      <c r="K35" t="s">
        <v>171</v>
      </c>
    </row>
    <row r="36" spans="1:11" x14ac:dyDescent="0.3">
      <c r="B36" s="280" t="str">
        <f t="shared" si="0"/>
        <v>Manufacturing</v>
      </c>
      <c r="C36" s="280" t="str">
        <f t="shared" si="0"/>
        <v>T3</v>
      </c>
      <c r="D36" s="288"/>
      <c r="E36" s="286" t="s">
        <v>536</v>
      </c>
      <c r="F36" s="236" t="s">
        <v>536</v>
      </c>
      <c r="G36" s="282" t="s">
        <v>592</v>
      </c>
      <c r="H36" s="236" t="s">
        <v>171</v>
      </c>
      <c r="I36" s="285" t="s">
        <v>593</v>
      </c>
      <c r="J36" s="236" t="s">
        <v>171</v>
      </c>
      <c r="K36" t="s">
        <v>171</v>
      </c>
    </row>
    <row r="37" spans="1:11" x14ac:dyDescent="0.3">
      <c r="B37" s="280" t="str">
        <f t="shared" si="0"/>
        <v>Manufacturing</v>
      </c>
      <c r="C37" s="280" t="str">
        <f t="shared" si="0"/>
        <v>T3</v>
      </c>
      <c r="D37" s="281" t="str">
        <f>Manufacturing!H98</f>
        <v>MJ/kWh</v>
      </c>
      <c r="E37" s="282" t="s">
        <v>532</v>
      </c>
      <c r="F37" s="236" t="s">
        <v>171</v>
      </c>
      <c r="G37" s="285" t="s">
        <v>594</v>
      </c>
      <c r="H37" s="236" t="s">
        <v>171</v>
      </c>
      <c r="I37" s="285" t="s">
        <v>557</v>
      </c>
      <c r="J37" s="280" t="s">
        <v>595</v>
      </c>
      <c r="K37" t="s">
        <v>171</v>
      </c>
    </row>
    <row r="38" spans="1:11" x14ac:dyDescent="0.3">
      <c r="B38" s="280" t="str">
        <f t="shared" si="0"/>
        <v>Manufacturing</v>
      </c>
      <c r="C38" s="280" t="str">
        <f t="shared" si="0"/>
        <v>T3</v>
      </c>
      <c r="D38" s="284"/>
      <c r="E38" s="282" t="s">
        <v>596</v>
      </c>
      <c r="F38" s="236" t="s">
        <v>171</v>
      </c>
      <c r="G38" s="285" t="s">
        <v>597</v>
      </c>
      <c r="H38" s="287" t="s">
        <v>598</v>
      </c>
      <c r="I38" s="285" t="s">
        <v>599</v>
      </c>
      <c r="J38" s="236" t="s">
        <v>171</v>
      </c>
      <c r="K38" t="s">
        <v>171</v>
      </c>
    </row>
    <row r="39" spans="1:11" x14ac:dyDescent="0.3">
      <c r="B39" s="280" t="str">
        <f t="shared" si="0"/>
        <v>Manufacturing</v>
      </c>
      <c r="C39" s="280" t="s">
        <v>600</v>
      </c>
      <c r="D39" s="281">
        <f>Manufacturing!I117</f>
        <v>0.25</v>
      </c>
      <c r="E39" s="286" t="s">
        <v>536</v>
      </c>
      <c r="F39" s="236" t="s">
        <v>536</v>
      </c>
      <c r="G39" s="282" t="s">
        <v>601</v>
      </c>
      <c r="H39" s="236" t="s">
        <v>171</v>
      </c>
      <c r="I39" s="283" t="s">
        <v>602</v>
      </c>
      <c r="J39" s="236" t="s">
        <v>171</v>
      </c>
      <c r="K39" t="s">
        <v>171</v>
      </c>
    </row>
    <row r="40" spans="1:11" x14ac:dyDescent="0.3">
      <c r="B40" s="280" t="str">
        <f t="shared" si="0"/>
        <v>Manufacturing</v>
      </c>
      <c r="C40" s="280" t="str">
        <f>C39</f>
        <v>T4</v>
      </c>
      <c r="D40" s="281" t="str">
        <f>Manufacturing!H117</f>
        <v>Piece</v>
      </c>
      <c r="E40" s="282" t="s">
        <v>532</v>
      </c>
      <c r="F40" s="236" t="s">
        <v>171</v>
      </c>
      <c r="G40" s="285" t="s">
        <v>603</v>
      </c>
      <c r="H40" s="236" t="s">
        <v>171</v>
      </c>
      <c r="I40" s="236" t="s">
        <v>171</v>
      </c>
      <c r="J40" s="236" t="s">
        <v>171</v>
      </c>
      <c r="K40" t="s">
        <v>171</v>
      </c>
    </row>
    <row r="41" spans="1:11" x14ac:dyDescent="0.3">
      <c r="B41" s="280" t="str">
        <f t="shared" si="0"/>
        <v>Manufacturing</v>
      </c>
      <c r="C41" s="280" t="str">
        <f t="shared" si="0"/>
        <v>T4</v>
      </c>
      <c r="D41" s="284"/>
      <c r="E41" s="282" t="s">
        <v>532</v>
      </c>
      <c r="F41" s="236" t="s">
        <v>171</v>
      </c>
      <c r="G41" s="289" t="s">
        <v>604</v>
      </c>
      <c r="H41" s="236" t="s">
        <v>171</v>
      </c>
      <c r="I41" s="283" t="s">
        <v>605</v>
      </c>
      <c r="J41" s="236" t="s">
        <v>171</v>
      </c>
      <c r="K41" t="s">
        <v>171</v>
      </c>
    </row>
    <row r="42" spans="1:11" x14ac:dyDescent="0.3">
      <c r="A42" s="239"/>
      <c r="B42" s="280" t="str">
        <f t="shared" si="0"/>
        <v>Manufacturing</v>
      </c>
      <c r="C42" s="280" t="str">
        <f t="shared" si="0"/>
        <v>T4</v>
      </c>
      <c r="D42" s="284"/>
      <c r="E42" s="286" t="s">
        <v>536</v>
      </c>
      <c r="F42" s="236" t="s">
        <v>536</v>
      </c>
      <c r="G42" s="290" t="s">
        <v>606</v>
      </c>
      <c r="H42" s="236" t="s">
        <v>171</v>
      </c>
      <c r="I42" s="283" t="s">
        <v>607</v>
      </c>
      <c r="J42" s="236" t="s">
        <v>171</v>
      </c>
      <c r="K42" t="s">
        <v>171</v>
      </c>
    </row>
    <row r="43" spans="1:11" x14ac:dyDescent="0.3">
      <c r="A43" s="239"/>
      <c r="B43" s="280" t="str">
        <f t="shared" si="0"/>
        <v>Manufacturing</v>
      </c>
      <c r="C43" s="280" t="str">
        <f t="shared" si="0"/>
        <v>T4</v>
      </c>
      <c r="D43" s="281"/>
      <c r="E43" s="286" t="s">
        <v>536</v>
      </c>
      <c r="F43" s="236" t="s">
        <v>536</v>
      </c>
      <c r="G43" s="290" t="s">
        <v>606</v>
      </c>
      <c r="H43" s="236" t="s">
        <v>171</v>
      </c>
      <c r="I43" s="285" t="s">
        <v>557</v>
      </c>
      <c r="J43" s="236" t="s">
        <v>171</v>
      </c>
      <c r="K43" t="s">
        <v>171</v>
      </c>
    </row>
    <row r="44" spans="1:11" x14ac:dyDescent="0.3">
      <c r="B44" s="280" t="str">
        <f t="shared" si="0"/>
        <v>Manufacturing</v>
      </c>
      <c r="C44" s="280" t="str">
        <f t="shared" si="0"/>
        <v>T4</v>
      </c>
      <c r="D44" s="288"/>
      <c r="E44" s="286" t="s">
        <v>536</v>
      </c>
      <c r="F44" s="236" t="s">
        <v>536</v>
      </c>
      <c r="G44" s="282" t="s">
        <v>608</v>
      </c>
      <c r="H44" s="236" t="s">
        <v>171</v>
      </c>
      <c r="I44" s="285" t="s">
        <v>609</v>
      </c>
      <c r="J44" s="236" t="s">
        <v>171</v>
      </c>
      <c r="K44" t="s">
        <v>171</v>
      </c>
    </row>
    <row r="45" spans="1:11" x14ac:dyDescent="0.3">
      <c r="B45" s="280" t="str">
        <f t="shared" si="0"/>
        <v>Manufacturing</v>
      </c>
      <c r="C45" s="280" t="s">
        <v>610</v>
      </c>
      <c r="D45" s="288"/>
      <c r="E45" s="286" t="s">
        <v>536</v>
      </c>
      <c r="F45" s="236" t="s">
        <v>536</v>
      </c>
      <c r="G45" s="282" t="s">
        <v>611</v>
      </c>
      <c r="H45" s="236" t="s">
        <v>171</v>
      </c>
      <c r="I45" s="285" t="s">
        <v>612</v>
      </c>
      <c r="J45" s="236" t="s">
        <v>171</v>
      </c>
    </row>
    <row r="46" spans="1:11" x14ac:dyDescent="0.3">
      <c r="B46" s="280" t="str">
        <f t="shared" si="0"/>
        <v>Manufacturing</v>
      </c>
      <c r="C46" s="280" t="str">
        <f>C45</f>
        <v>T5</v>
      </c>
      <c r="D46" s="284"/>
      <c r="E46" s="282" t="s">
        <v>532</v>
      </c>
      <c r="F46" s="236" t="s">
        <v>171</v>
      </c>
      <c r="G46" s="289" t="s">
        <v>613</v>
      </c>
      <c r="H46" s="236" t="s">
        <v>171</v>
      </c>
      <c r="I46" s="285" t="s">
        <v>614</v>
      </c>
      <c r="J46" s="236" t="s">
        <v>171</v>
      </c>
      <c r="K46" t="s">
        <v>171</v>
      </c>
    </row>
    <row r="47" spans="1:11" x14ac:dyDescent="0.3">
      <c r="B47" s="280" t="str">
        <f t="shared" si="0"/>
        <v>Manufacturing</v>
      </c>
      <c r="C47" s="280" t="str">
        <f t="shared" si="0"/>
        <v>T5</v>
      </c>
      <c r="D47" s="281" t="str">
        <f>Manufacturing!H151</f>
        <v>Piece</v>
      </c>
      <c r="E47" s="282" t="s">
        <v>532</v>
      </c>
      <c r="F47" s="236" t="s">
        <v>171</v>
      </c>
      <c r="G47" s="285" t="s">
        <v>615</v>
      </c>
      <c r="H47" s="236" t="s">
        <v>171</v>
      </c>
      <c r="I47" s="236" t="s">
        <v>171</v>
      </c>
      <c r="J47" s="236" t="s">
        <v>171</v>
      </c>
      <c r="K47" t="s">
        <v>171</v>
      </c>
    </row>
    <row r="48" spans="1:11" x14ac:dyDescent="0.3">
      <c r="B48" s="280" t="str">
        <f t="shared" si="0"/>
        <v>Manufacturing</v>
      </c>
      <c r="C48" s="280" t="str">
        <f t="shared" si="0"/>
        <v>T5</v>
      </c>
      <c r="D48" s="284"/>
      <c r="E48" s="286" t="s">
        <v>536</v>
      </c>
      <c r="F48" s="236" t="s">
        <v>536</v>
      </c>
      <c r="G48" s="282" t="s">
        <v>608</v>
      </c>
      <c r="H48" s="236" t="s">
        <v>171</v>
      </c>
      <c r="I48" s="283" t="s">
        <v>616</v>
      </c>
      <c r="J48" s="236" t="s">
        <v>171</v>
      </c>
      <c r="K48" t="s">
        <v>171</v>
      </c>
    </row>
    <row r="49" spans="1:11" x14ac:dyDescent="0.3">
      <c r="B49" s="280" t="str">
        <f t="shared" si="0"/>
        <v>Manufacturing</v>
      </c>
      <c r="C49" s="280" t="s">
        <v>617</v>
      </c>
      <c r="D49" s="288"/>
      <c r="E49" s="286" t="s">
        <v>536</v>
      </c>
      <c r="F49" s="236" t="s">
        <v>536</v>
      </c>
      <c r="G49" s="282" t="s">
        <v>618</v>
      </c>
      <c r="H49" s="236" t="s">
        <v>171</v>
      </c>
      <c r="I49" s="285" t="s">
        <v>619</v>
      </c>
      <c r="J49" s="236" t="s">
        <v>171</v>
      </c>
      <c r="K49" t="s">
        <v>171</v>
      </c>
    </row>
    <row r="50" spans="1:11" x14ac:dyDescent="0.3">
      <c r="B50" s="280" t="str">
        <f t="shared" si="0"/>
        <v>Manufacturing</v>
      </c>
      <c r="C50" s="280" t="str">
        <f>C49</f>
        <v>T6</v>
      </c>
      <c r="D50" s="284"/>
      <c r="E50" s="286" t="s">
        <v>536</v>
      </c>
      <c r="F50" s="236" t="s">
        <v>536</v>
      </c>
      <c r="G50" s="282" t="s">
        <v>620</v>
      </c>
      <c r="H50" s="236" t="s">
        <v>171</v>
      </c>
      <c r="I50" s="283" t="s">
        <v>621</v>
      </c>
      <c r="J50" s="236" t="s">
        <v>171</v>
      </c>
      <c r="K50" t="s">
        <v>171</v>
      </c>
    </row>
    <row r="51" spans="1:11" x14ac:dyDescent="0.3">
      <c r="B51" s="280" t="str">
        <f t="shared" si="0"/>
        <v>Manufacturing</v>
      </c>
      <c r="C51" s="280" t="str">
        <f t="shared" si="0"/>
        <v>T6</v>
      </c>
      <c r="D51" s="284"/>
      <c r="E51" s="282" t="s">
        <v>532</v>
      </c>
      <c r="F51" s="236" t="s">
        <v>171</v>
      </c>
      <c r="G51" s="289" t="s">
        <v>613</v>
      </c>
      <c r="H51" s="236" t="s">
        <v>171</v>
      </c>
      <c r="I51" s="285" t="s">
        <v>622</v>
      </c>
      <c r="J51" s="236" t="s">
        <v>171</v>
      </c>
      <c r="K51" t="s">
        <v>171</v>
      </c>
    </row>
    <row r="52" spans="1:11" x14ac:dyDescent="0.3">
      <c r="B52" s="280" t="str">
        <f t="shared" si="0"/>
        <v>Manufacturing</v>
      </c>
      <c r="C52" s="280" t="str">
        <f t="shared" si="0"/>
        <v>T6</v>
      </c>
      <c r="D52" s="284"/>
      <c r="E52" s="286" t="s">
        <v>536</v>
      </c>
      <c r="F52" s="236" t="s">
        <v>536</v>
      </c>
      <c r="G52" s="282" t="s">
        <v>608</v>
      </c>
      <c r="H52" s="236" t="s">
        <v>171</v>
      </c>
      <c r="I52" s="285" t="s">
        <v>609</v>
      </c>
      <c r="J52" s="236" t="s">
        <v>171</v>
      </c>
      <c r="K52" t="s">
        <v>171</v>
      </c>
    </row>
    <row r="53" spans="1:11" x14ac:dyDescent="0.3">
      <c r="B53" s="280" t="str">
        <f t="shared" si="0"/>
        <v>Manufacturing</v>
      </c>
      <c r="C53" s="280" t="str">
        <f t="shared" si="0"/>
        <v>T6</v>
      </c>
      <c r="D53" s="288"/>
      <c r="E53" s="286" t="s">
        <v>536</v>
      </c>
      <c r="F53" s="236" t="s">
        <v>536</v>
      </c>
      <c r="G53" s="282" t="s">
        <v>623</v>
      </c>
      <c r="H53" s="236" t="s">
        <v>171</v>
      </c>
      <c r="I53" s="283" t="s">
        <v>624</v>
      </c>
      <c r="J53" s="236" t="s">
        <v>171</v>
      </c>
      <c r="K53" t="s">
        <v>171</v>
      </c>
    </row>
    <row r="54" spans="1:11" x14ac:dyDescent="0.3">
      <c r="B54" s="280" t="str">
        <f t="shared" si="0"/>
        <v>Manufacturing</v>
      </c>
      <c r="C54" s="280" t="s">
        <v>625</v>
      </c>
      <c r="D54" s="284"/>
      <c r="E54" s="282" t="s">
        <v>532</v>
      </c>
      <c r="F54" s="236" t="s">
        <v>171</v>
      </c>
      <c r="G54" s="289" t="s">
        <v>613</v>
      </c>
      <c r="H54" s="236" t="s">
        <v>171</v>
      </c>
      <c r="I54" s="285" t="s">
        <v>622</v>
      </c>
      <c r="J54" s="236" t="s">
        <v>171</v>
      </c>
      <c r="K54" t="s">
        <v>171</v>
      </c>
    </row>
    <row r="55" spans="1:11" x14ac:dyDescent="0.3">
      <c r="A55" s="239"/>
      <c r="B55" s="280" t="str">
        <f t="shared" si="0"/>
        <v>Manufacturing</v>
      </c>
      <c r="C55" s="280" t="s">
        <v>626</v>
      </c>
      <c r="D55" s="284"/>
      <c r="E55" s="282" t="s">
        <v>532</v>
      </c>
      <c r="F55" s="236" t="s">
        <v>171</v>
      </c>
      <c r="G55" s="291" t="s">
        <v>627</v>
      </c>
      <c r="H55" s="236" t="s">
        <v>171</v>
      </c>
      <c r="I55" s="283" t="s">
        <v>628</v>
      </c>
      <c r="J55" s="236" t="s">
        <v>171</v>
      </c>
      <c r="K55" t="s">
        <v>171</v>
      </c>
    </row>
    <row r="56" spans="1:11" x14ac:dyDescent="0.3">
      <c r="A56" s="239"/>
      <c r="B56" s="280" t="str">
        <f t="shared" si="0"/>
        <v>Manufacturing</v>
      </c>
      <c r="C56" s="280" t="str">
        <f>C55</f>
        <v>T8</v>
      </c>
      <c r="D56" s="288"/>
      <c r="E56" s="282" t="s">
        <v>532</v>
      </c>
      <c r="F56" s="236" t="s">
        <v>171</v>
      </c>
      <c r="G56" s="291" t="s">
        <v>629</v>
      </c>
      <c r="H56" s="236" t="s">
        <v>171</v>
      </c>
      <c r="I56" s="285" t="s">
        <v>630</v>
      </c>
      <c r="J56" s="280" t="s">
        <v>631</v>
      </c>
      <c r="K56" t="s">
        <v>171</v>
      </c>
    </row>
    <row r="57" spans="1:11" x14ac:dyDescent="0.3">
      <c r="A57" s="139"/>
      <c r="B57" s="280" t="str">
        <f t="shared" si="0"/>
        <v>Manufacturing</v>
      </c>
      <c r="C57" s="280" t="str">
        <f>C56</f>
        <v>T8</v>
      </c>
      <c r="D57" s="292"/>
      <c r="E57" s="286" t="s">
        <v>536</v>
      </c>
      <c r="F57" s="236" t="s">
        <v>536</v>
      </c>
      <c r="G57" s="293" t="s">
        <v>632</v>
      </c>
      <c r="H57" s="236" t="s">
        <v>171</v>
      </c>
      <c r="I57" s="285" t="s">
        <v>622</v>
      </c>
      <c r="J57" s="236" t="s">
        <v>171</v>
      </c>
      <c r="K57" t="s">
        <v>171</v>
      </c>
    </row>
    <row r="58" spans="1:11" x14ac:dyDescent="0.3">
      <c r="B58" s="280" t="str">
        <f t="shared" si="0"/>
        <v>Manufacturing</v>
      </c>
      <c r="C58" s="280" t="s">
        <v>633</v>
      </c>
      <c r="D58" s="288"/>
      <c r="E58" s="282" t="s">
        <v>596</v>
      </c>
      <c r="F58" s="236" t="s">
        <v>171</v>
      </c>
      <c r="G58" s="285" t="s">
        <v>634</v>
      </c>
      <c r="H58" s="287" t="s">
        <v>598</v>
      </c>
      <c r="I58" s="236" t="s">
        <v>171</v>
      </c>
      <c r="J58" s="236" t="s">
        <v>171</v>
      </c>
      <c r="K58" t="s">
        <v>171</v>
      </c>
    </row>
    <row r="59" spans="1:11" x14ac:dyDescent="0.3">
      <c r="B59" s="280" t="str">
        <f t="shared" ref="B59" si="1">B58</f>
        <v>Manufacturing</v>
      </c>
      <c r="C59" s="280" t="s">
        <v>635</v>
      </c>
      <c r="D59" s="288"/>
      <c r="E59" s="282" t="s">
        <v>596</v>
      </c>
      <c r="F59" s="236" t="s">
        <v>171</v>
      </c>
      <c r="G59" s="285" t="s">
        <v>634</v>
      </c>
      <c r="H59" s="287" t="s">
        <v>598</v>
      </c>
      <c r="I59" s="236" t="s">
        <v>171</v>
      </c>
      <c r="J59" s="236" t="s">
        <v>171</v>
      </c>
      <c r="K59" t="s">
        <v>171</v>
      </c>
    </row>
    <row r="60" spans="1:11" x14ac:dyDescent="0.3">
      <c r="B60" s="280" t="str">
        <f t="shared" ref="B60" si="2">B59</f>
        <v>Manufacturing</v>
      </c>
      <c r="C60" s="280" t="s">
        <v>636</v>
      </c>
      <c r="D60" s="288"/>
      <c r="E60" s="282" t="s">
        <v>596</v>
      </c>
      <c r="F60" s="236" t="s">
        <v>171</v>
      </c>
      <c r="G60" s="285" t="s">
        <v>634</v>
      </c>
      <c r="H60" s="287" t="s">
        <v>598</v>
      </c>
      <c r="I60" s="236" t="s">
        <v>171</v>
      </c>
      <c r="J60" s="236" t="s">
        <v>171</v>
      </c>
      <c r="K60" t="s">
        <v>171</v>
      </c>
    </row>
    <row r="61" spans="1:11" x14ac:dyDescent="0.3">
      <c r="B61" s="280" t="str">
        <f t="shared" ref="B61" si="3">B60</f>
        <v>Manufacturing</v>
      </c>
      <c r="C61" s="280" t="s">
        <v>637</v>
      </c>
      <c r="D61" s="288"/>
      <c r="E61" s="282" t="s">
        <v>596</v>
      </c>
      <c r="F61" s="236" t="s">
        <v>171</v>
      </c>
      <c r="G61" s="285" t="s">
        <v>634</v>
      </c>
      <c r="H61" s="287" t="s">
        <v>598</v>
      </c>
      <c r="I61" s="236" t="s">
        <v>171</v>
      </c>
      <c r="J61" s="236" t="s">
        <v>171</v>
      </c>
      <c r="K61" t="s">
        <v>171</v>
      </c>
    </row>
    <row r="62" spans="1:11" x14ac:dyDescent="0.3">
      <c r="B62" s="280" t="str">
        <f>B58</f>
        <v>Manufacturing</v>
      </c>
      <c r="C62" s="294" t="s">
        <v>638</v>
      </c>
      <c r="D62" s="288"/>
      <c r="E62" s="286" t="s">
        <v>536</v>
      </c>
      <c r="F62" s="236" t="s">
        <v>536</v>
      </c>
      <c r="G62" s="282" t="s">
        <v>639</v>
      </c>
      <c r="H62" s="236" t="s">
        <v>171</v>
      </c>
      <c r="I62" s="236" t="s">
        <v>171</v>
      </c>
      <c r="J62" s="280" t="s">
        <v>640</v>
      </c>
      <c r="K62" t="s">
        <v>171</v>
      </c>
    </row>
    <row r="63" spans="1:11" x14ac:dyDescent="0.3">
      <c r="B63" s="280" t="str">
        <f t="shared" si="0"/>
        <v>Manufacturing</v>
      </c>
      <c r="C63" s="287" t="s">
        <v>641</v>
      </c>
      <c r="D63" s="284"/>
      <c r="E63" s="282" t="s">
        <v>642</v>
      </c>
      <c r="F63" s="236" t="s">
        <v>171</v>
      </c>
      <c r="G63" s="291" t="s">
        <v>643</v>
      </c>
      <c r="H63" s="236" t="s">
        <v>171</v>
      </c>
      <c r="I63" s="285" t="s">
        <v>644</v>
      </c>
      <c r="J63" s="280" t="s">
        <v>645</v>
      </c>
      <c r="K63" t="s">
        <v>171</v>
      </c>
    </row>
    <row r="64" spans="1:11" x14ac:dyDescent="0.3">
      <c r="B64" s="280" t="str">
        <f t="shared" si="0"/>
        <v>Manufacturing</v>
      </c>
      <c r="C64" s="287" t="str">
        <f>C63</f>
        <v>T10 -&gt; T9</v>
      </c>
      <c r="D64" s="284"/>
      <c r="E64" s="282" t="s">
        <v>532</v>
      </c>
      <c r="F64" s="236" t="s">
        <v>171</v>
      </c>
      <c r="G64" s="285" t="s">
        <v>646</v>
      </c>
      <c r="H64" s="287" t="s">
        <v>647</v>
      </c>
      <c r="I64" s="236" t="s">
        <v>171</v>
      </c>
      <c r="J64" s="236" t="s">
        <v>171</v>
      </c>
      <c r="K64" t="s">
        <v>171</v>
      </c>
    </row>
    <row r="65" spans="2:15" x14ac:dyDescent="0.3">
      <c r="B65" s="280" t="str">
        <f t="shared" si="0"/>
        <v>Manufacturing</v>
      </c>
      <c r="C65" s="295" t="s">
        <v>648</v>
      </c>
      <c r="D65" s="284"/>
      <c r="E65" s="282" t="s">
        <v>649</v>
      </c>
      <c r="F65" s="236" t="s">
        <v>171</v>
      </c>
      <c r="G65" s="285" t="s">
        <v>650</v>
      </c>
      <c r="H65" s="287" t="s">
        <v>651</v>
      </c>
      <c r="I65" s="236" t="s">
        <v>171</v>
      </c>
      <c r="J65" s="236" t="s">
        <v>171</v>
      </c>
      <c r="K65" t="s">
        <v>171</v>
      </c>
    </row>
    <row r="66" spans="2:15" x14ac:dyDescent="0.3">
      <c r="B66" s="280" t="str">
        <f t="shared" si="0"/>
        <v>Manufacturing</v>
      </c>
      <c r="C66" s="295" t="s">
        <v>652</v>
      </c>
      <c r="D66" s="284"/>
      <c r="E66" s="282" t="s">
        <v>653</v>
      </c>
      <c r="F66" s="236" t="s">
        <v>171</v>
      </c>
      <c r="G66" s="289" t="s">
        <v>654</v>
      </c>
      <c r="H66" s="287" t="s">
        <v>647</v>
      </c>
      <c r="I66" s="236" t="s">
        <v>171</v>
      </c>
      <c r="J66" s="236" t="s">
        <v>171</v>
      </c>
      <c r="K66" t="s">
        <v>171</v>
      </c>
    </row>
    <row r="67" spans="2:15" x14ac:dyDescent="0.3">
      <c r="B67" s="280" t="str">
        <f t="shared" si="0"/>
        <v>Manufacturing</v>
      </c>
      <c r="C67" s="295" t="s">
        <v>655</v>
      </c>
      <c r="D67" s="284"/>
      <c r="E67" s="282" t="s">
        <v>656</v>
      </c>
      <c r="F67" s="236" t="s">
        <v>171</v>
      </c>
      <c r="G67" s="285" t="s">
        <v>657</v>
      </c>
      <c r="H67" s="236" t="s">
        <v>171</v>
      </c>
      <c r="I67" s="236" t="s">
        <v>171</v>
      </c>
      <c r="J67" s="236" t="s">
        <v>171</v>
      </c>
      <c r="K67" t="s">
        <v>171</v>
      </c>
    </row>
    <row r="68" spans="2:15" x14ac:dyDescent="0.3">
      <c r="B68" s="280" t="str">
        <f t="shared" si="0"/>
        <v>Manufacturing</v>
      </c>
      <c r="C68" s="295" t="str">
        <f>C67</f>
        <v>T11</v>
      </c>
      <c r="D68" s="284"/>
      <c r="E68" s="282" t="s">
        <v>656</v>
      </c>
      <c r="F68" s="236" t="s">
        <v>171</v>
      </c>
      <c r="G68" s="285" t="s">
        <v>658</v>
      </c>
      <c r="H68" s="236" t="s">
        <v>171</v>
      </c>
      <c r="I68" s="236" t="s">
        <v>171</v>
      </c>
      <c r="J68" s="236" t="s">
        <v>171</v>
      </c>
      <c r="K68" t="s">
        <v>171</v>
      </c>
    </row>
    <row r="69" spans="2:15" x14ac:dyDescent="0.3">
      <c r="B69" s="280" t="str">
        <f t="shared" si="0"/>
        <v>Manufacturing</v>
      </c>
      <c r="C69" s="295" t="str">
        <f t="shared" si="0"/>
        <v>T11</v>
      </c>
      <c r="D69" s="284"/>
      <c r="E69" s="282" t="s">
        <v>656</v>
      </c>
      <c r="F69" s="236" t="s">
        <v>171</v>
      </c>
      <c r="G69" s="285" t="s">
        <v>659</v>
      </c>
      <c r="H69" s="236" t="s">
        <v>171</v>
      </c>
      <c r="I69" s="283" t="s">
        <v>660</v>
      </c>
      <c r="J69" s="236" t="s">
        <v>171</v>
      </c>
      <c r="K69" t="s">
        <v>171</v>
      </c>
    </row>
    <row r="70" spans="2:15" x14ac:dyDescent="0.3">
      <c r="B70" s="280" t="str">
        <f t="shared" si="0"/>
        <v>Manufacturing</v>
      </c>
      <c r="C70" s="295" t="str">
        <f t="shared" si="0"/>
        <v>T11</v>
      </c>
      <c r="D70" s="284"/>
      <c r="E70" s="282" t="s">
        <v>656</v>
      </c>
      <c r="F70" s="236" t="s">
        <v>171</v>
      </c>
      <c r="G70" s="285" t="s">
        <v>661</v>
      </c>
      <c r="H70" s="236" t="s">
        <v>171</v>
      </c>
      <c r="I70" s="283" t="s">
        <v>662</v>
      </c>
      <c r="J70" s="236" t="s">
        <v>171</v>
      </c>
      <c r="K70" t="s">
        <v>171</v>
      </c>
    </row>
    <row r="71" spans="2:15" x14ac:dyDescent="0.3">
      <c r="B71" s="280" t="str">
        <f t="shared" si="0"/>
        <v>Manufacturing</v>
      </c>
      <c r="C71" s="295" t="s">
        <v>663</v>
      </c>
      <c r="D71" s="284"/>
      <c r="E71" s="282" t="s">
        <v>656</v>
      </c>
      <c r="F71" s="236" t="s">
        <v>171</v>
      </c>
      <c r="G71" s="285" t="s">
        <v>657</v>
      </c>
      <c r="H71" s="236" t="s">
        <v>171</v>
      </c>
      <c r="I71" s="236" t="s">
        <v>171</v>
      </c>
      <c r="J71" s="280" t="s">
        <v>640</v>
      </c>
      <c r="K71" t="s">
        <v>171</v>
      </c>
    </row>
    <row r="72" spans="2:15" x14ac:dyDescent="0.3">
      <c r="B72" s="280" t="str">
        <f t="shared" si="0"/>
        <v>Manufacturing</v>
      </c>
      <c r="C72" s="295" t="str">
        <f>C71</f>
        <v>T12</v>
      </c>
      <c r="D72" s="284"/>
      <c r="E72" s="282" t="s">
        <v>656</v>
      </c>
      <c r="F72" s="236" t="s">
        <v>171</v>
      </c>
      <c r="G72" s="285" t="s">
        <v>658</v>
      </c>
      <c r="H72" s="236" t="s">
        <v>171</v>
      </c>
      <c r="I72" s="236" t="s">
        <v>171</v>
      </c>
      <c r="J72" s="236" t="s">
        <v>171</v>
      </c>
      <c r="K72" t="s">
        <v>171</v>
      </c>
    </row>
    <row r="73" spans="2:15" x14ac:dyDescent="0.3">
      <c r="B73" s="280" t="str">
        <f t="shared" si="0"/>
        <v>Manufacturing</v>
      </c>
      <c r="C73" s="295" t="s">
        <v>664</v>
      </c>
      <c r="D73" s="284"/>
      <c r="E73" s="282" t="s">
        <v>656</v>
      </c>
      <c r="F73" s="236" t="s">
        <v>171</v>
      </c>
      <c r="G73" s="285" t="s">
        <v>665</v>
      </c>
      <c r="H73" s="236" t="s">
        <v>171</v>
      </c>
      <c r="I73" s="236" t="s">
        <v>171</v>
      </c>
      <c r="J73" s="236" t="s">
        <v>171</v>
      </c>
      <c r="K73" t="s">
        <v>171</v>
      </c>
    </row>
    <row r="74" spans="2:15" x14ac:dyDescent="0.3">
      <c r="B74" s="280" t="str">
        <f t="shared" si="0"/>
        <v>Manufacturing</v>
      </c>
      <c r="C74" s="295" t="str">
        <f>C73</f>
        <v>T13</v>
      </c>
      <c r="D74" s="284"/>
      <c r="E74" s="282" t="s">
        <v>656</v>
      </c>
      <c r="F74" s="236" t="s">
        <v>171</v>
      </c>
      <c r="G74" s="282" t="s">
        <v>666</v>
      </c>
      <c r="H74" s="236" t="s">
        <v>171</v>
      </c>
      <c r="I74" s="285" t="s">
        <v>667</v>
      </c>
      <c r="J74" s="280" t="s">
        <v>668</v>
      </c>
      <c r="K74" t="s">
        <v>171</v>
      </c>
    </row>
    <row r="75" spans="2:15" x14ac:dyDescent="0.3">
      <c r="B75" s="280" t="str">
        <f t="shared" si="0"/>
        <v>Manufacturing</v>
      </c>
      <c r="C75" s="295" t="s">
        <v>669</v>
      </c>
      <c r="D75" s="284"/>
      <c r="E75" s="282" t="s">
        <v>656</v>
      </c>
      <c r="F75" s="236" t="s">
        <v>171</v>
      </c>
      <c r="G75" s="285" t="s">
        <v>670</v>
      </c>
      <c r="H75" s="236" t="s">
        <v>171</v>
      </c>
      <c r="I75" s="236" t="s">
        <v>171</v>
      </c>
      <c r="J75" s="236" t="s">
        <v>171</v>
      </c>
      <c r="K75" t="s">
        <v>171</v>
      </c>
    </row>
    <row r="76" spans="2:15" x14ac:dyDescent="0.3">
      <c r="B76" s="280" t="str">
        <f t="shared" si="0"/>
        <v>Manufacturing</v>
      </c>
      <c r="C76" s="296" t="s">
        <v>671</v>
      </c>
      <c r="D76" s="281"/>
      <c r="E76" s="282" t="s">
        <v>672</v>
      </c>
      <c r="F76" s="236" t="s">
        <v>171</v>
      </c>
      <c r="G76" s="285" t="s">
        <v>673</v>
      </c>
      <c r="H76" s="236" t="s">
        <v>171</v>
      </c>
      <c r="I76" s="285" t="s">
        <v>622</v>
      </c>
      <c r="J76" s="236" t="s">
        <v>171</v>
      </c>
      <c r="K76" t="s">
        <v>171</v>
      </c>
    </row>
    <row r="77" spans="2:15" x14ac:dyDescent="0.3">
      <c r="B77" s="280" t="str">
        <f t="shared" si="0"/>
        <v>Manufacturing</v>
      </c>
      <c r="C77" s="296" t="str">
        <f>C76</f>
        <v>T14 -&gt; T10</v>
      </c>
      <c r="D77" s="284"/>
      <c r="E77" s="286" t="s">
        <v>536</v>
      </c>
      <c r="F77" s="236" t="s">
        <v>536</v>
      </c>
      <c r="G77" s="282" t="s">
        <v>674</v>
      </c>
      <c r="H77" s="236" t="s">
        <v>171</v>
      </c>
      <c r="I77" s="283" t="s">
        <v>675</v>
      </c>
      <c r="J77" s="280" t="s">
        <v>676</v>
      </c>
      <c r="K77" t="s">
        <v>171</v>
      </c>
    </row>
    <row r="78" spans="2:15" x14ac:dyDescent="0.3">
      <c r="B78" s="280" t="str">
        <f t="shared" si="0"/>
        <v>Manufacturing</v>
      </c>
      <c r="C78" s="280" t="s">
        <v>677</v>
      </c>
      <c r="D78" s="292"/>
      <c r="E78" s="282" t="s">
        <v>678</v>
      </c>
      <c r="F78" s="236" t="s">
        <v>171</v>
      </c>
      <c r="G78" s="282" t="s">
        <v>679</v>
      </c>
      <c r="H78" s="236" t="s">
        <v>171</v>
      </c>
      <c r="I78" s="283" t="s">
        <v>680</v>
      </c>
      <c r="J78" s="236" t="s">
        <v>171</v>
      </c>
      <c r="K78" t="s">
        <v>171</v>
      </c>
      <c r="O78" s="108"/>
    </row>
    <row r="79" spans="2:15" x14ac:dyDescent="0.3">
      <c r="B79" s="280" t="str">
        <f t="shared" ref="B79:B85" si="4">B78</f>
        <v>Manufacturing</v>
      </c>
      <c r="C79" s="280" t="str">
        <f>C78</f>
        <v>T15 -&gt;T11</v>
      </c>
      <c r="D79" s="284"/>
      <c r="E79" s="282" t="s">
        <v>681</v>
      </c>
      <c r="F79" s="236" t="s">
        <v>171</v>
      </c>
      <c r="G79" s="291" t="s">
        <v>682</v>
      </c>
      <c r="H79" s="236" t="s">
        <v>171</v>
      </c>
      <c r="I79" s="236" t="s">
        <v>171</v>
      </c>
      <c r="J79" s="236" t="s">
        <v>171</v>
      </c>
      <c r="K79" t="s">
        <v>171</v>
      </c>
    </row>
    <row r="80" spans="2:15" x14ac:dyDescent="0.3">
      <c r="B80" s="280" t="str">
        <f t="shared" si="4"/>
        <v>Manufacturing</v>
      </c>
      <c r="C80" s="280" t="str">
        <f>C79</f>
        <v>T15 -&gt;T11</v>
      </c>
      <c r="D80" s="297"/>
      <c r="E80" s="282" t="s">
        <v>532</v>
      </c>
      <c r="F80" s="236" t="s">
        <v>171</v>
      </c>
      <c r="G80" s="285" t="s">
        <v>622</v>
      </c>
      <c r="H80" s="236" t="s">
        <v>171</v>
      </c>
      <c r="I80" s="236" t="s">
        <v>171</v>
      </c>
      <c r="J80" s="236" t="s">
        <v>171</v>
      </c>
      <c r="K80" t="s">
        <v>171</v>
      </c>
    </row>
    <row r="81" spans="1:24" x14ac:dyDescent="0.3">
      <c r="B81" s="280" t="str">
        <f t="shared" si="4"/>
        <v>Manufacturing</v>
      </c>
      <c r="C81" s="295" t="s">
        <v>683</v>
      </c>
      <c r="D81" s="284"/>
      <c r="E81" s="286" t="s">
        <v>536</v>
      </c>
      <c r="F81" s="236" t="s">
        <v>536</v>
      </c>
      <c r="G81" s="282" t="s">
        <v>639</v>
      </c>
      <c r="H81" s="236" t="s">
        <v>171</v>
      </c>
      <c r="I81" s="236" t="s">
        <v>171</v>
      </c>
      <c r="J81" s="280" t="s">
        <v>640</v>
      </c>
      <c r="K81" t="s">
        <v>171</v>
      </c>
      <c r="M81" s="137"/>
    </row>
    <row r="82" spans="1:24" x14ac:dyDescent="0.3">
      <c r="B82" s="280" t="str">
        <f t="shared" si="4"/>
        <v>Manufacturing</v>
      </c>
      <c r="C82" s="280" t="s">
        <v>684</v>
      </c>
      <c r="D82" s="284"/>
      <c r="E82" s="282" t="s">
        <v>685</v>
      </c>
      <c r="F82" s="236" t="s">
        <v>171</v>
      </c>
      <c r="G82" s="285" t="s">
        <v>622</v>
      </c>
      <c r="H82" s="236" t="s">
        <v>171</v>
      </c>
      <c r="I82" s="236" t="s">
        <v>171</v>
      </c>
      <c r="J82" s="236" t="s">
        <v>171</v>
      </c>
      <c r="K82" t="s">
        <v>171</v>
      </c>
    </row>
    <row r="83" spans="1:24" x14ac:dyDescent="0.3">
      <c r="B83" s="280" t="str">
        <f t="shared" si="4"/>
        <v>Manufacturing</v>
      </c>
      <c r="C83" s="296" t="s">
        <v>686</v>
      </c>
      <c r="D83" s="284"/>
      <c r="E83" s="298" t="s">
        <v>687</v>
      </c>
      <c r="F83" s="236" t="s">
        <v>171</v>
      </c>
      <c r="G83" s="282" t="s">
        <v>688</v>
      </c>
      <c r="H83" s="236" t="s">
        <v>171</v>
      </c>
      <c r="I83" s="285" t="s">
        <v>689</v>
      </c>
      <c r="J83" s="236" t="s">
        <v>171</v>
      </c>
      <c r="K83" t="s">
        <v>171</v>
      </c>
      <c r="N83" s="134"/>
    </row>
    <row r="84" spans="1:24" x14ac:dyDescent="0.3">
      <c r="B84" s="280" t="str">
        <f t="shared" si="4"/>
        <v>Manufacturing</v>
      </c>
      <c r="C84" s="296" t="str">
        <f>C83</f>
        <v>T18 -&gt; T13</v>
      </c>
      <c r="D84" s="292"/>
      <c r="E84" s="282" t="s">
        <v>532</v>
      </c>
      <c r="F84" s="236" t="s">
        <v>171</v>
      </c>
      <c r="G84" s="285" t="s">
        <v>622</v>
      </c>
      <c r="H84" s="236" t="s">
        <v>171</v>
      </c>
      <c r="I84" s="236" t="s">
        <v>171</v>
      </c>
      <c r="J84" s="236" t="s">
        <v>171</v>
      </c>
      <c r="K84" t="s">
        <v>171</v>
      </c>
    </row>
    <row r="85" spans="1:24" x14ac:dyDescent="0.3">
      <c r="A85" s="239"/>
      <c r="B85" s="280" t="str">
        <f t="shared" si="4"/>
        <v>Manufacturing</v>
      </c>
      <c r="C85" s="296" t="str">
        <f>C84</f>
        <v>T18 -&gt; T13</v>
      </c>
      <c r="D85" s="284"/>
      <c r="E85" s="282" t="s">
        <v>532</v>
      </c>
      <c r="F85" s="236" t="s">
        <v>171</v>
      </c>
      <c r="G85" s="291" t="s">
        <v>627</v>
      </c>
      <c r="H85" s="236" t="s">
        <v>171</v>
      </c>
      <c r="I85" s="285" t="s">
        <v>628</v>
      </c>
      <c r="J85" s="236" t="s">
        <v>171</v>
      </c>
      <c r="K85" t="s">
        <v>171</v>
      </c>
    </row>
    <row r="86" spans="1:24" x14ac:dyDescent="0.3">
      <c r="B86" s="280"/>
      <c r="C86" s="280"/>
      <c r="D86" s="284"/>
      <c r="E86" s="299"/>
      <c r="F86" s="299"/>
      <c r="G86" s="299"/>
      <c r="H86" s="280"/>
      <c r="I86" s="280"/>
      <c r="J86" s="280"/>
    </row>
    <row r="87" spans="1:24" x14ac:dyDescent="0.3">
      <c r="B87" s="280" t="s">
        <v>184</v>
      </c>
      <c r="C87" s="280"/>
      <c r="D87" s="281"/>
      <c r="E87" s="286" t="s">
        <v>536</v>
      </c>
      <c r="F87" s="236" t="s">
        <v>536</v>
      </c>
      <c r="G87" s="286" t="s">
        <v>536</v>
      </c>
      <c r="H87" s="236" t="s">
        <v>536</v>
      </c>
      <c r="I87" s="282" t="s">
        <v>690</v>
      </c>
      <c r="J87" s="236" t="s">
        <v>171</v>
      </c>
      <c r="K87" t="s">
        <v>171</v>
      </c>
      <c r="X87" s="108"/>
    </row>
    <row r="88" spans="1:24" x14ac:dyDescent="0.3">
      <c r="B88" s="280" t="s">
        <v>184</v>
      </c>
      <c r="C88" s="280"/>
      <c r="D88" s="281"/>
      <c r="E88" s="282" t="s">
        <v>532</v>
      </c>
      <c r="F88" s="236" t="s">
        <v>171</v>
      </c>
      <c r="G88" s="285" t="s">
        <v>691</v>
      </c>
      <c r="H88" s="236" t="s">
        <v>171</v>
      </c>
      <c r="I88" s="283" t="s">
        <v>692</v>
      </c>
      <c r="J88" s="236" t="s">
        <v>171</v>
      </c>
      <c r="K88" t="s">
        <v>171</v>
      </c>
    </row>
    <row r="89" spans="1:24" x14ac:dyDescent="0.3">
      <c r="B89" s="280"/>
      <c r="C89" s="280"/>
      <c r="D89" s="281"/>
      <c r="E89" s="280"/>
      <c r="F89" s="280"/>
      <c r="G89" s="280"/>
      <c r="H89" s="280"/>
      <c r="I89" s="280"/>
      <c r="J89" s="280"/>
    </row>
    <row r="90" spans="1:24" x14ac:dyDescent="0.3">
      <c r="B90" s="280"/>
      <c r="C90" s="280"/>
      <c r="D90" s="281"/>
      <c r="E90" s="280"/>
      <c r="F90" s="280"/>
      <c r="G90" s="280"/>
      <c r="H90" s="280"/>
      <c r="I90" s="280"/>
      <c r="J90" s="280"/>
    </row>
  </sheetData>
  <mergeCells count="13">
    <mergeCell ref="B2:C2"/>
    <mergeCell ref="B3:C3"/>
    <mergeCell ref="B4:C4"/>
    <mergeCell ref="B5:C5"/>
    <mergeCell ref="E8:F8"/>
    <mergeCell ref="G8:H8"/>
    <mergeCell ref="I8:J8"/>
    <mergeCell ref="I9:J9"/>
    <mergeCell ref="G9:H9"/>
    <mergeCell ref="B9:B10"/>
    <mergeCell ref="C9:C10"/>
    <mergeCell ref="D9:D10"/>
    <mergeCell ref="E9:F9"/>
  </mergeCells>
  <phoneticPr fontId="35" type="noConversion"/>
  <pageMargins left="0.7" right="0.7" top="0.75" bottom="0.75" header="0.3" footer="0.3"/>
  <pageSetup orientation="portrait"/>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2" ma:contentTypeDescription="Opret et nyt dokument." ma:contentTypeScope="" ma:versionID="9e6b95913210b4a1861acae37ab891b6">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aa81f0113623a9606ce25a1b7a633ea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7CE4AE-6465-4D26-AEDC-AD38565B3918}">
  <ds:schemaRefs>
    <ds:schemaRef ds:uri="http://schemas.microsoft.com/sharepoint/v3/contenttype/forms"/>
  </ds:schemaRefs>
</ds:datastoreItem>
</file>

<file path=customXml/itemProps2.xml><?xml version="1.0" encoding="utf-8"?>
<ds:datastoreItem xmlns:ds="http://schemas.openxmlformats.org/officeDocument/2006/customXml" ds:itemID="{DE706391-D236-4E68-ADCA-57B8BBFA2818}">
  <ds:schemaRefs>
    <ds:schemaRef ds:uri="http://schemas.microsoft.com/office/2006/metadata/properties"/>
    <ds:schemaRef ds:uri="http://schemas.microsoft.com/office/2006/documentManagement/types"/>
    <ds:schemaRef ds:uri="http://purl.org/dc/dcmitype/"/>
    <ds:schemaRef ds:uri="d9e37eb4-c6bb-4629-be18-95901fa69551"/>
    <ds:schemaRef ds:uri="http://schemas.openxmlformats.org/package/2006/metadata/core-properties"/>
    <ds:schemaRef ds:uri="http://purl.org/dc/elements/1.1/"/>
    <ds:schemaRef ds:uri="http://schemas.microsoft.com/office/infopath/2007/PartnerControls"/>
    <ds:schemaRef ds:uri="3e967a12-6289-42ca-b82d-6fdfb36083b1"/>
    <ds:schemaRef ds:uri="http://www.w3.org/XML/1998/namespace"/>
    <ds:schemaRef ds:uri="http://purl.org/dc/terms/"/>
  </ds:schemaRefs>
</ds:datastoreItem>
</file>

<file path=customXml/itemProps3.xml><?xml version="1.0" encoding="utf-8"?>
<ds:datastoreItem xmlns:ds="http://schemas.openxmlformats.org/officeDocument/2006/customXml" ds:itemID="{D9B42F81-A3D0-4160-993E-AFFE4C14F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e37eb4-c6bb-4629-be18-95901fa69551"/>
    <ds:schemaRef ds:uri="3e967a12-6289-42ca-b82d-6fdfb36083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21</vt:i4>
      </vt:variant>
    </vt:vector>
  </HeadingPairs>
  <TitlesOfParts>
    <vt:vector size="28" baseType="lpstr">
      <vt:lpstr>DD lists</vt:lpstr>
      <vt:lpstr>Metadata</vt:lpstr>
      <vt:lpstr>Read Me </vt:lpstr>
      <vt:lpstr>Contact details</vt:lpstr>
      <vt:lpstr>Manufacturing</vt:lpstr>
      <vt:lpstr>References</vt:lpstr>
      <vt:lpstr>Feedback</vt:lpstr>
      <vt:lpstr>Color</vt:lpstr>
      <vt:lpstr>LCA_practitioner</vt:lpstr>
      <vt:lpstr>REFF1</vt:lpstr>
      <vt:lpstr>REFT1</vt:lpstr>
      <vt:lpstr>REFT10</vt:lpstr>
      <vt:lpstr>REFT11</vt:lpstr>
      <vt:lpstr>REFT12</vt:lpstr>
      <vt:lpstr>REFT13</vt:lpstr>
      <vt:lpstr>REFT2</vt:lpstr>
      <vt:lpstr>REFT3</vt:lpstr>
      <vt:lpstr>REFT4</vt:lpstr>
      <vt:lpstr>REFT5</vt:lpstr>
      <vt:lpstr>REFT6</vt:lpstr>
      <vt:lpstr>REFT7</vt:lpstr>
      <vt:lpstr>REFT8</vt:lpstr>
      <vt:lpstr>REFT8.1</vt:lpstr>
      <vt:lpstr>REFT8.2</vt:lpstr>
      <vt:lpstr>REFT8.3</vt:lpstr>
      <vt:lpstr>REFT8.4</vt:lpstr>
      <vt:lpstr>REFT9</vt:lpstr>
      <vt:lpstr>TOP</vt:lpstr>
    </vt:vector>
  </TitlesOfParts>
  <Manager/>
  <Company>DTU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Karen Saavedra Rubio</dc:creator>
  <cp:keywords/>
  <dc:description/>
  <cp:lastModifiedBy>Karen Saavedra Rubio</cp:lastModifiedBy>
  <cp:revision/>
  <dcterms:created xsi:type="dcterms:W3CDTF">2021-03-07T12:51:39Z</dcterms:created>
  <dcterms:modified xsi:type="dcterms:W3CDTF">2022-05-24T15:15:51Z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0x0101008CAD3BD7DA0AC04185699C2E4E7ED281</vt:lpwstr>
  </property>
</Properties>
</file>