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Data/LCI/from_premise/"/>
    </mc:Choice>
  </mc:AlternateContent>
  <xr:revisionPtr revIDLastSave="0" documentId="13_ncr:1_{C995736C-4528-6444-9125-4E59C7A7F0EB}" xr6:coauthVersionLast="47" xr6:coauthVersionMax="47" xr10:uidLastSave="{00000000-0000-0000-0000-000000000000}"/>
  <bookViews>
    <workbookView xWindow="28680" yWindow="-120" windowWidth="29040" windowHeight="15720" tabRatio="847" activeTab="4"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5" i="7" l="1"/>
  <c r="K44" i="7"/>
  <c r="K43" i="7"/>
  <c r="J45" i="7"/>
  <c r="J44" i="7"/>
  <c r="J43" i="7"/>
  <c r="K96" i="5"/>
  <c r="K95" i="5"/>
  <c r="K94" i="5"/>
  <c r="J96" i="5"/>
  <c r="J95" i="5"/>
  <c r="J94" i="5"/>
  <c r="D30" i="17"/>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<sst xmlns="http://schemas.openxmlformats.org/spreadsheetml/2006/main" count="2533" uniqueCount="158">
  <si>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</si>
  <si>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</si>
  <si>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</si>
  <si>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</si>
  <si>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</si>
  <si>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</si>
  <si>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</si>
  <si>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</si>
  <si>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</si>
  <si>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</si>
  <si>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</si>
  <si>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</si>
  <si>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</si>
  <si>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</si>
  <si>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</si>
  <si>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</si>
  <si>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</si>
  <si>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</si>
  <si>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</si>
  <si>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</si>
  <si>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</si>
  <si>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</si>
  <si>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</si>
  <si>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</si>
  <si>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</si>
  <si>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</si>
  <si>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</si>
  <si>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</si>
  <si>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</si>
  <si>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</si>
  <si>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</si>
  <si>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</si>
  <si>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</si>
  <si>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</si>
  <si>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</si>
  <si>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</si>
  <si>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</si>
  <si>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</si>
  <si>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</si>
  <si>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</si>
  <si>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</si>
  <si>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</si>
  <si>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</si>
  <si>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</si>
  <si>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</si>
  <si>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</si>
  <si>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</si>
  <si>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</si>
  <si>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</si>
  <si>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</si>
  <si>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</si>
  <si>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</si>
  <si>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</si>
  <si>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</si>
  <si>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</si>
  <si>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</si>
  <si>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</si>
  <si>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</si>
  <si>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</si>
  <si>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</si>
  <si>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</si>
  <si>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</si>
  <si>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</si>
  <si>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</si>
  <si>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</si>
  <si>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</si>
  <si>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</si>
  <si>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</si>
  <si>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</si>
  <si>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</si>
  <si>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</si>
  <si>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</si>
  <si>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</si>
  <si>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</si>
  <si>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</si>
  <si>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</si>
  <si>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</si>
  <si>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</si>
  <si>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</si>
  <si>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</si>
  <si>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</si>
  <si>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</si>
  <si>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</si>
  <si>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</si>
  <si>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</si>
  <si>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</si>
  <si>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</si>
  <si>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</si>
  <si>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</si>
  <si>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</si>
  <si>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</si>
  <si>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</si>
  <si>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</si>
  <si>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</si>
  <si>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</si>
  <si>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</si>
  <si>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</si>
  <si>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</si>
  <si>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</si>
  <si>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</si>
  <si>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</si>
  <si>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</si>
  <si>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</si>
  <si>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</si>
  <si>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</si>
  <si>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</si>
  <si>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</si>
  <si>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</si>
  <si>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</si>
  <si>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</si>
  <si>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</si>
  <si>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</si>
  <si>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</si>
  <si>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</si>
  <si>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</si>
  <si>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</si>
  <si>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</si>
  <si>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</si>
  <si>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</si>
  <si>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</si>
  <si>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</si>
  <si>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</si>
  <si>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</si>
  <si>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</si>
  <si>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</si>
  <si>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</si>
  <si>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</si>
  <si>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</si>
  <si>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</si>
  <si>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</si>
  <si>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</si>
  <si>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</si>
  <si>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</si>
  <si>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</si>
  <si>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</si>
  <si>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</si>
  <si>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</si>
  <si>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</si>
  <si>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</si>
  <si>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</si>
  <si>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</si>
  <si>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</si>
  <si>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</si>
  <si>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</si>
  <si>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</si>
  <si>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</si>
  <si>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</si>
  <si>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</si>
  <si>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</si>
  <si>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</si>
  <si>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</si>
  <si>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</si>
  <si>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</si>
  <si>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</si>
  <si>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</si>
  <si>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</si>
  <si>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</si>
  <si>
    <t>market for neutralising agent, sodium hydroxide-equivalent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</si>
</sst>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2" fillId="2" borderId="0" xfId="0" applyFont="1" applyFill="1"/>
    <xf numFmtId="0" fontId="3" fillId="2" borderId="0" xfId="0" applyFon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defaultColWidth="9" defaultRowHeight="14.4" x14ac:dyDescent="0.3"/>
  <cols>
    <col min="1" max="1" width="39.109375" style="2" customWidth="1"/>
    <col min="2" max="3" width="11.44140625" style="2" customWidth="1"/>
    <col min="4" max="16384" width="9" style="2"/>
  </cols>
  <sheetData>
    <row r="1" spans="1:1" x14ac:dyDescent="0.3">
      <c r="A1" s="2" t="s">
        <v>84</v>
      </c>
    </row>
    <row r="2" spans="1:1" ht="33" customHeight="1" x14ac:dyDescent="0.3">
      <c r="A2" s="2" t="s">
        <v>81</v>
      </c>
    </row>
    <row r="3" spans="1:1" ht="33" customHeight="1" x14ac:dyDescent="0.45">
      <c r="A3" s="4" t="s">
        <v>76</v>
      </c>
    </row>
    <row r="4" spans="1:1" ht="33" customHeight="1" x14ac:dyDescent="0.3">
      <c r="A4" s="3" t="s">
        <v>78</v>
      </c>
    </row>
    <row r="5" spans="1:1" ht="33" customHeight="1" x14ac:dyDescent="0.3">
      <c r="A5" s="2" t="s">
        <v>79</v>
      </c>
    </row>
    <row r="6" spans="1:1" ht="33" customHeight="1" x14ac:dyDescent="0.3">
      <c r="A6" s="2" t="s">
        <v>80</v>
      </c>
    </row>
    <row r="7" spans="1:1" ht="33" customHeight="1" x14ac:dyDescent="0.3">
      <c r="A7" s="2"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workbookViewId="0">
      <selection activeCell="A17" sqref="A17"/>
    </sheetView>
  </sheetViews>
  <sheetFormatPr defaultColWidth="11.5546875" defaultRowHeight="14.4" x14ac:dyDescent="0.3"/>
  <cols>
    <col min="1" max="1" width="40.33203125" bestFit="1" customWidth="1"/>
    <col min="2" max="2" width="26.109375" bestFit="1" customWidth="1"/>
    <col min="7" max="7" width="11.44140625" bestFit="1" customWidth="1"/>
  </cols>
  <sheetData>
    <row r="1" spans="1:8" x14ac:dyDescent="0.3">
      <c r="A1" t="s">
        <v>0</v>
      </c>
      <c r="B1" t="s">
        <v>82</v>
      </c>
    </row>
    <row r="4" spans="1:8" x14ac:dyDescent="0.3">
      <c r="A4" s="1" t="s">
        <v>2</v>
      </c>
      <c r="B4" s="1" t="s">
        <v>133</v>
      </c>
    </row>
    <row r="5" spans="1:8" x14ac:dyDescent="0.3">
      <c r="A5" t="s">
        <v>3</v>
      </c>
      <c r="B5" t="s">
        <v>139</v>
      </c>
    </row>
    <row r="6" spans="1:8" x14ac:dyDescent="0.3">
      <c r="A6" t="s">
        <v>4</v>
      </c>
      <c r="B6" t="s">
        <v>45</v>
      </c>
    </row>
    <row r="7" spans="1:8" x14ac:dyDescent="0.3">
      <c r="A7" t="s">
        <v>6</v>
      </c>
      <c r="B7">
        <v>1</v>
      </c>
    </row>
    <row r="8" spans="1:8" x14ac:dyDescent="0.3">
      <c r="A8" t="s">
        <v>7</v>
      </c>
      <c r="B8" t="s">
        <v>17</v>
      </c>
    </row>
    <row r="9" spans="1:8" x14ac:dyDescent="0.3">
      <c r="A9" t="s">
        <v>83</v>
      </c>
      <c r="B9" t="s">
        <v>155</v>
      </c>
    </row>
    <row r="10" spans="1:8" x14ac:dyDescent="0.3">
      <c r="A10" t="s">
        <v>8</v>
      </c>
    </row>
    <row r="11" spans="1:8" x14ac:dyDescent="0.3">
      <c r="A11" s="1" t="s">
        <v>9</v>
      </c>
      <c r="B11" s="1" t="s">
        <v>3</v>
      </c>
      <c r="C11" s="1" t="s">
        <v>4</v>
      </c>
      <c r="D11" s="1" t="s">
        <v>6</v>
      </c>
      <c r="E11" s="1" t="s">
        <v>7</v>
      </c>
      <c r="F11" s="1" t="s">
        <v>0</v>
      </c>
      <c r="G11" s="1" t="s">
        <v>10</v>
      </c>
      <c r="H11" s="1"/>
    </row>
    <row r="12" spans="1:8" x14ac:dyDescent="0.3">
      <c r="A12" t="s">
        <v>133</v>
      </c>
      <c r="B12" t="s">
        <v>139</v>
      </c>
      <c r="C12" t="s">
        <v>45</v>
      </c>
      <c r="D12">
        <v>1</v>
      </c>
      <c r="E12" t="s">
        <v>17</v>
      </c>
      <c r="F12" t="s">
        <v>1</v>
      </c>
      <c r="G12" t="s">
        <v>18</v>
      </c>
    </row>
    <row r="13" spans="1:8" x14ac:dyDescent="0.3">
      <c r="A13" t="s">
        <v>134</v>
      </c>
      <c r="B13" t="s">
        <v>139</v>
      </c>
      <c r="C13" t="s">
        <v>5</v>
      </c>
      <c r="D13" s="5">
        <f>88100/153100</f>
        <v>0.57544088830829521</v>
      </c>
      <c r="E13" t="s">
        <v>17</v>
      </c>
      <c r="F13" t="s">
        <v>1</v>
      </c>
      <c r="G13" t="s">
        <v>27</v>
      </c>
    </row>
    <row r="14" spans="1:8" x14ac:dyDescent="0.3">
      <c r="A14" t="s">
        <v>135</v>
      </c>
      <c r="B14" t="s">
        <v>139</v>
      </c>
      <c r="C14" t="s">
        <v>54</v>
      </c>
      <c r="D14" s="5">
        <f>12000/153100</f>
        <v>7.838014369693011E-2</v>
      </c>
      <c r="E14" t="s">
        <v>17</v>
      </c>
      <c r="F14" t="s">
        <v>1</v>
      </c>
      <c r="G14" t="s">
        <v>27</v>
      </c>
    </row>
    <row r="15" spans="1:8" x14ac:dyDescent="0.3">
      <c r="A15" t="s">
        <v>136</v>
      </c>
      <c r="B15" t="s">
        <v>139</v>
      </c>
      <c r="C15" t="s">
        <v>54</v>
      </c>
      <c r="D15" s="5">
        <f>40000/153100</f>
        <v>0.26126714565643372</v>
      </c>
      <c r="E15" t="s">
        <v>17</v>
      </c>
      <c r="F15" t="s">
        <v>1</v>
      </c>
      <c r="G15" t="s">
        <v>27</v>
      </c>
    </row>
    <row r="16" spans="1:8" x14ac:dyDescent="0.3">
      <c r="A16" t="s">
        <v>137</v>
      </c>
      <c r="B16" t="s">
        <v>139</v>
      </c>
      <c r="C16" t="s">
        <v>54</v>
      </c>
      <c r="D16" s="5">
        <f>5000/153100</f>
        <v>3.2658393207054215E-2</v>
      </c>
      <c r="E16" t="s">
        <v>17</v>
      </c>
      <c r="F16" t="s">
        <v>1</v>
      </c>
      <c r="G16" t="s">
        <v>27</v>
      </c>
    </row>
    <row r="17" spans="1:8" x14ac:dyDescent="0.3">
      <c r="A17" t="s">
        <v>138</v>
      </c>
      <c r="B17" t="s">
        <v>139</v>
      </c>
      <c r="C17" t="s">
        <v>58</v>
      </c>
      <c r="D17" s="5">
        <f>8000/153100</f>
        <v>5.2253429131286742E-2</v>
      </c>
      <c r="E17" t="s">
        <v>17</v>
      </c>
      <c r="F17" t="s">
        <v>1</v>
      </c>
      <c r="G17" t="s">
        <v>27</v>
      </c>
    </row>
    <row r="18" spans="1:8" x14ac:dyDescent="0.3">
      <c r="A18" t="s">
        <v>153</v>
      </c>
      <c r="B18" t="s">
        <v>152</v>
      </c>
      <c r="C18" t="s">
        <v>45</v>
      </c>
      <c r="D18">
        <f>16000*0.001</f>
        <v>16</v>
      </c>
      <c r="E18" t="s">
        <v>39</v>
      </c>
      <c r="F18" t="s">
        <v>145</v>
      </c>
      <c r="G18" t="s">
        <v>27</v>
      </c>
    </row>
    <row r="20" spans="1:8" x14ac:dyDescent="0.3">
      <c r="A20" s="1" t="s">
        <v>2</v>
      </c>
      <c r="B20" s="1" t="s">
        <v>154</v>
      </c>
    </row>
    <row r="21" spans="1:8" x14ac:dyDescent="0.3">
      <c r="A21" t="s">
        <v>3</v>
      </c>
      <c r="B21" t="s">
        <v>142</v>
      </c>
    </row>
    <row r="22" spans="1:8" x14ac:dyDescent="0.3">
      <c r="A22" t="s">
        <v>4</v>
      </c>
      <c r="B22" t="s">
        <v>45</v>
      </c>
    </row>
    <row r="23" spans="1:8" x14ac:dyDescent="0.3">
      <c r="A23" t="s">
        <v>6</v>
      </c>
      <c r="B23">
        <v>1</v>
      </c>
    </row>
    <row r="24" spans="1:8" x14ac:dyDescent="0.3">
      <c r="A24" t="s">
        <v>7</v>
      </c>
      <c r="B24" t="s">
        <v>17</v>
      </c>
    </row>
    <row r="25" spans="1:8" x14ac:dyDescent="0.3">
      <c r="A25" t="s">
        <v>83</v>
      </c>
      <c r="B25" t="s">
        <v>156</v>
      </c>
    </row>
    <row r="26" spans="1:8" x14ac:dyDescent="0.3">
      <c r="A26" t="s">
        <v>8</v>
      </c>
    </row>
    <row r="27" spans="1:8" x14ac:dyDescent="0.3">
      <c r="A27" s="1" t="s">
        <v>9</v>
      </c>
      <c r="B27" s="1" t="s">
        <v>3</v>
      </c>
      <c r="C27" s="1" t="s">
        <v>4</v>
      </c>
      <c r="D27" s="1" t="s">
        <v>6</v>
      </c>
      <c r="E27" s="1" t="s">
        <v>7</v>
      </c>
      <c r="F27" s="1" t="s">
        <v>0</v>
      </c>
      <c r="G27" s="1" t="s">
        <v>10</v>
      </c>
      <c r="H27" s="1"/>
    </row>
    <row r="28" spans="1:8" x14ac:dyDescent="0.3">
      <c r="A28" t="s">
        <v>154</v>
      </c>
      <c r="B28" t="s">
        <v>142</v>
      </c>
      <c r="C28" t="s">
        <v>45</v>
      </c>
      <c r="D28">
        <v>1</v>
      </c>
      <c r="E28" t="s">
        <v>17</v>
      </c>
      <c r="F28" t="s">
        <v>1</v>
      </c>
      <c r="G28" t="s">
        <v>18</v>
      </c>
    </row>
    <row r="29" spans="1:8" x14ac:dyDescent="0.3">
      <c r="A29" t="s">
        <v>141</v>
      </c>
      <c r="B29" t="s">
        <v>142</v>
      </c>
      <c r="C29" t="s">
        <v>45</v>
      </c>
      <c r="D29">
        <v>1</v>
      </c>
      <c r="E29" t="s">
        <v>17</v>
      </c>
      <c r="F29" t="s">
        <v>73</v>
      </c>
      <c r="G29" t="s">
        <v>27</v>
      </c>
    </row>
    <row r="30" spans="1:8" x14ac:dyDescent="0.3">
      <c r="A30" t="s">
        <v>153</v>
      </c>
      <c r="B30" t="s">
        <v>152</v>
      </c>
      <c r="C30" t="s">
        <v>45</v>
      </c>
      <c r="D30">
        <f>16000*0.001</f>
        <v>16</v>
      </c>
      <c r="E30" t="s">
        <v>39</v>
      </c>
      <c r="F30" t="s">
        <v>145</v>
      </c>
      <c r="G30"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topLeftCell="A47" zoomScaleNormal="50" workbookViewId="0">
      <selection activeCell="B67" sqref="B67"/>
    </sheetView>
  </sheetViews>
  <sheetFormatPr defaultColWidth="8.77734375" defaultRowHeight="14.4" x14ac:dyDescent="0.3"/>
  <cols>
    <col min="1" max="1" width="49.44140625" customWidth="1"/>
    <col min="2" max="2" width="30.77734375" customWidth="1"/>
    <col min="3" max="3" width="20.77734375" customWidth="1"/>
    <col min="4" max="4" width="16.109375" bestFit="1" customWidth="1"/>
    <col min="5" max="5" width="22.33203125" customWidth="1"/>
    <col min="6" max="6" width="20.44140625" customWidth="1"/>
    <col min="7" max="7" width="16.77734375" customWidth="1"/>
    <col min="8" max="8" width="9.109375" customWidth="1"/>
    <col min="9" max="13" width="9"/>
  </cols>
  <sheetData>
    <row r="1" spans="1:13" s="1" customFormat="1" x14ac:dyDescent="0.3">
      <c r="A1" s="1" t="s">
        <v>2</v>
      </c>
      <c r="B1" s="1" t="s">
        <v>107</v>
      </c>
    </row>
    <row r="2" spans="1:13" x14ac:dyDescent="0.3">
      <c r="A2" t="s">
        <v>3</v>
      </c>
      <c r="B2" t="s">
        <v>108</v>
      </c>
    </row>
    <row r="3" spans="1:13" x14ac:dyDescent="0.3">
      <c r="A3" t="s">
        <v>4</v>
      </c>
      <c r="B3" t="s">
        <v>5</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v>
      </c>
      <c r="D9">
        <v>1</v>
      </c>
      <c r="E9" t="s">
        <v>17</v>
      </c>
      <c r="F9" t="s">
        <v>1</v>
      </c>
      <c r="G9" t="s">
        <v>18</v>
      </c>
    </row>
    <row r="10" spans="1:13" x14ac:dyDescent="0.3">
      <c r="A10" t="s">
        <v>23</v>
      </c>
      <c r="B10" t="s">
        <v>24</v>
      </c>
      <c r="C10" t="s">
        <v>5</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s="1" customFormat="1" x14ac:dyDescent="0.3">
      <c r="A13" s="1" t="s">
        <v>2</v>
      </c>
      <c r="B13" s="1" t="s">
        <v>109</v>
      </c>
    </row>
    <row r="14" spans="1:13" x14ac:dyDescent="0.3">
      <c r="A14" t="s">
        <v>3</v>
      </c>
      <c r="B14" t="str">
        <f>B13</f>
        <v>filtering, through water ion exchanger</v>
      </c>
    </row>
    <row r="15" spans="1:13" x14ac:dyDescent="0.3">
      <c r="A15" t="s">
        <v>4</v>
      </c>
      <c r="B15" t="s">
        <v>5</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x14ac:dyDescent="0.3">
      <c r="A20" t="s">
        <v>9</v>
      </c>
      <c r="B20" t="s">
        <v>3</v>
      </c>
      <c r="C20" t="s">
        <v>4</v>
      </c>
      <c r="D20" t="s">
        <v>6</v>
      </c>
      <c r="E20" t="s">
        <v>7</v>
      </c>
      <c r="F20" t="s">
        <v>0</v>
      </c>
      <c r="G20" t="s">
        <v>10</v>
      </c>
      <c r="H20" t="s">
        <v>11</v>
      </c>
      <c r="I20" t="s">
        <v>12</v>
      </c>
      <c r="J20" t="s">
        <v>13</v>
      </c>
      <c r="K20" t="s">
        <v>14</v>
      </c>
      <c r="L20" t="s">
        <v>15</v>
      </c>
      <c r="M20" t="s">
        <v>16</v>
      </c>
    </row>
    <row r="21" spans="1:13" x14ac:dyDescent="0.3">
      <c r="A21" t="str">
        <f>B14</f>
        <v>filtering, through water ion exchanger</v>
      </c>
      <c r="B21" t="str">
        <f>B14</f>
        <v>filtering, through water ion exchanger</v>
      </c>
      <c r="C21" t="s">
        <v>5</v>
      </c>
      <c r="D21">
        <v>1</v>
      </c>
      <c r="E21" t="s">
        <v>17</v>
      </c>
      <c r="F21" t="s">
        <v>1</v>
      </c>
      <c r="G21" t="s">
        <v>18</v>
      </c>
    </row>
    <row r="22" spans="1:13" x14ac:dyDescent="0.3">
      <c r="A22" t="s">
        <v>23</v>
      </c>
      <c r="B22" t="s">
        <v>24</v>
      </c>
      <c r="C22" t="s">
        <v>5</v>
      </c>
      <c r="D22">
        <v>8.1999999999999998E-4</v>
      </c>
      <c r="E22" t="s">
        <v>25</v>
      </c>
      <c r="F22" t="s">
        <v>26</v>
      </c>
      <c r="G22" t="s">
        <v>27</v>
      </c>
      <c r="I22">
        <v>2</v>
      </c>
      <c r="J22">
        <v>-7.1062062177059753</v>
      </c>
      <c r="K22">
        <v>0.52269439874826651</v>
      </c>
    </row>
    <row r="23" spans="1:13" x14ac:dyDescent="0.3">
      <c r="A23" t="s">
        <v>52</v>
      </c>
      <c r="D23">
        <v>1E-3</v>
      </c>
      <c r="E23" t="s">
        <v>53</v>
      </c>
      <c r="F23" t="s">
        <v>20</v>
      </c>
      <c r="G23" t="s">
        <v>21</v>
      </c>
      <c r="H23" t="s">
        <v>22</v>
      </c>
      <c r="I23">
        <v>2</v>
      </c>
      <c r="J23">
        <v>-6.9077552789821368</v>
      </c>
      <c r="K23">
        <v>0.52269439874826651</v>
      </c>
    </row>
    <row r="25" spans="1:13" s="1" customFormat="1" x14ac:dyDescent="0.3">
      <c r="A25" s="1" t="s">
        <v>2</v>
      </c>
      <c r="B25" s="1" t="s">
        <v>85</v>
      </c>
    </row>
    <row r="26" spans="1:13" x14ac:dyDescent="0.3">
      <c r="A26" t="s">
        <v>3</v>
      </c>
      <c r="B26" t="s">
        <v>86</v>
      </c>
    </row>
    <row r="27" spans="1:13" x14ac:dyDescent="0.3">
      <c r="A27" t="s">
        <v>4</v>
      </c>
      <c r="B27" t="s">
        <v>45</v>
      </c>
    </row>
    <row r="28" spans="1:13" x14ac:dyDescent="0.3">
      <c r="A28" t="s">
        <v>6</v>
      </c>
      <c r="B28">
        <v>1</v>
      </c>
    </row>
    <row r="29" spans="1:13" x14ac:dyDescent="0.3">
      <c r="A29" t="s">
        <v>7</v>
      </c>
      <c r="B29" t="s">
        <v>17</v>
      </c>
    </row>
    <row r="30" spans="1:13" x14ac:dyDescent="0.3">
      <c r="A30" t="s">
        <v>83</v>
      </c>
      <c r="B30" t="s">
        <v>106</v>
      </c>
    </row>
    <row r="31" spans="1:13" x14ac:dyDescent="0.3">
      <c r="A31" t="s">
        <v>8</v>
      </c>
    </row>
    <row r="32" spans="1:13" x14ac:dyDescent="0.3">
      <c r="A32" t="s">
        <v>9</v>
      </c>
      <c r="B32" t="s">
        <v>3</v>
      </c>
      <c r="C32" t="s">
        <v>4</v>
      </c>
      <c r="D32" t="s">
        <v>6</v>
      </c>
      <c r="E32" t="s">
        <v>7</v>
      </c>
      <c r="F32" t="s">
        <v>0</v>
      </c>
      <c r="G32" t="s">
        <v>10</v>
      </c>
      <c r="H32" t="s">
        <v>11</v>
      </c>
      <c r="I32" t="s">
        <v>12</v>
      </c>
      <c r="J32" t="s">
        <v>13</v>
      </c>
      <c r="K32" t="s">
        <v>14</v>
      </c>
      <c r="L32" t="s">
        <v>15</v>
      </c>
      <c r="M32" t="s">
        <v>16</v>
      </c>
    </row>
    <row r="33" spans="1:13" x14ac:dyDescent="0.3">
      <c r="A33" t="s">
        <v>85</v>
      </c>
      <c r="B33" t="s">
        <v>86</v>
      </c>
      <c r="C33" t="s">
        <v>45</v>
      </c>
      <c r="D33">
        <v>1</v>
      </c>
      <c r="E33" t="s">
        <v>17</v>
      </c>
      <c r="F33" t="s">
        <v>1</v>
      </c>
      <c r="G33" t="s">
        <v>18</v>
      </c>
    </row>
    <row r="34" spans="1:13" x14ac:dyDescent="0.3">
      <c r="A34" t="s">
        <v>56</v>
      </c>
      <c r="B34" t="s">
        <v>57</v>
      </c>
      <c r="C34" t="s">
        <v>37</v>
      </c>
      <c r="D34">
        <v>2</v>
      </c>
      <c r="E34" t="s">
        <v>17</v>
      </c>
      <c r="F34" t="s">
        <v>26</v>
      </c>
      <c r="G34" t="s">
        <v>27</v>
      </c>
      <c r="I34">
        <v>2</v>
      </c>
      <c r="J34">
        <v>0.69314718055994529</v>
      </c>
      <c r="K34">
        <v>0.92281206220477863</v>
      </c>
    </row>
    <row r="36" spans="1:13" s="1" customFormat="1" x14ac:dyDescent="0.3">
      <c r="A36" s="1" t="s">
        <v>2</v>
      </c>
      <c r="B36" s="1" t="s">
        <v>87</v>
      </c>
    </row>
    <row r="37" spans="1:13" x14ac:dyDescent="0.3">
      <c r="A37" t="s">
        <v>3</v>
      </c>
      <c r="B37" t="s">
        <v>88</v>
      </c>
    </row>
    <row r="38" spans="1:13" x14ac:dyDescent="0.3">
      <c r="A38" t="s">
        <v>4</v>
      </c>
      <c r="B38" t="s">
        <v>5</v>
      </c>
    </row>
    <row r="39" spans="1:13" x14ac:dyDescent="0.3">
      <c r="A39" t="s">
        <v>6</v>
      </c>
      <c r="B39">
        <v>1</v>
      </c>
    </row>
    <row r="40" spans="1:13" ht="13.95" customHeight="1" x14ac:dyDescent="0.3">
      <c r="A40" t="s">
        <v>7</v>
      </c>
      <c r="B40" t="s">
        <v>17</v>
      </c>
    </row>
    <row r="41" spans="1:13" x14ac:dyDescent="0.3">
      <c r="A41" t="s">
        <v>83</v>
      </c>
      <c r="B41" t="s">
        <v>90</v>
      </c>
    </row>
    <row r="42" spans="1:13" x14ac:dyDescent="0.3">
      <c r="A42" t="s">
        <v>8</v>
      </c>
    </row>
    <row r="43" spans="1:13" x14ac:dyDescent="0.3">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3">
      <c r="A44" t="s">
        <v>87</v>
      </c>
      <c r="B44" t="s">
        <v>88</v>
      </c>
      <c r="C44" t="s">
        <v>5</v>
      </c>
      <c r="D44">
        <v>1</v>
      </c>
      <c r="E44" t="s">
        <v>17</v>
      </c>
      <c r="F44" t="s">
        <v>1</v>
      </c>
      <c r="G44" t="s">
        <v>18</v>
      </c>
    </row>
    <row r="45" spans="1:13" x14ac:dyDescent="0.3">
      <c r="A45" t="s">
        <v>19</v>
      </c>
      <c r="D45">
        <v>0.1055414191739782</v>
      </c>
      <c r="E45" t="s">
        <v>17</v>
      </c>
      <c r="F45" t="s">
        <v>20</v>
      </c>
      <c r="G45" t="s">
        <v>21</v>
      </c>
      <c r="H45" t="s">
        <v>22</v>
      </c>
      <c r="I45">
        <v>5</v>
      </c>
      <c r="J45">
        <v>0.1055414191739782</v>
      </c>
      <c r="L45">
        <v>7.3878993421784736E-2</v>
      </c>
      <c r="M45">
        <v>0.13720384492617166</v>
      </c>
    </row>
    <row r="46" spans="1:13" x14ac:dyDescent="0.3">
      <c r="A46" t="s">
        <v>23</v>
      </c>
      <c r="B46" t="s">
        <v>24</v>
      </c>
      <c r="C46" t="s">
        <v>5</v>
      </c>
      <c r="D46">
        <v>2.2472632505511989E-3</v>
      </c>
      <c r="E46" t="s">
        <v>25</v>
      </c>
      <c r="F46" t="s">
        <v>26</v>
      </c>
      <c r="G46" t="s">
        <v>27</v>
      </c>
      <c r="I46">
        <v>5</v>
      </c>
      <c r="J46">
        <v>2.2472632505511989E-3</v>
      </c>
      <c r="L46">
        <v>1.9101737629685191E-3</v>
      </c>
      <c r="M46">
        <v>2.5843527381338785E-3</v>
      </c>
    </row>
    <row r="47" spans="1:13" x14ac:dyDescent="0.3">
      <c r="A47" t="s">
        <v>28</v>
      </c>
      <c r="B47" t="s">
        <v>28</v>
      </c>
      <c r="C47" t="s">
        <v>45</v>
      </c>
      <c r="D47">
        <v>1.6088665933519349E-4</v>
      </c>
      <c r="E47" t="s">
        <v>29</v>
      </c>
      <c r="F47" t="s">
        <v>26</v>
      </c>
      <c r="G47" t="s">
        <v>27</v>
      </c>
      <c r="I47">
        <v>2</v>
      </c>
      <c r="J47">
        <v>-8.7348104201740959</v>
      </c>
      <c r="K47">
        <v>0.21699341161764388</v>
      </c>
    </row>
    <row r="48" spans="1:13" x14ac:dyDescent="0.3">
      <c r="A48" t="s">
        <v>107</v>
      </c>
      <c r="B48" t="s">
        <v>108</v>
      </c>
      <c r="C48" t="s">
        <v>5</v>
      </c>
      <c r="D48">
        <v>0.1895833262163252</v>
      </c>
      <c r="E48" t="s">
        <v>17</v>
      </c>
      <c r="F48" t="s">
        <v>1</v>
      </c>
      <c r="G48" t="s">
        <v>27</v>
      </c>
      <c r="I48">
        <v>2</v>
      </c>
      <c r="J48">
        <v>-1.66292663492535</v>
      </c>
      <c r="K48">
        <v>0.1110776002800187</v>
      </c>
    </row>
    <row r="49" spans="1:13" x14ac:dyDescent="0.3">
      <c r="A49" t="s">
        <v>38</v>
      </c>
      <c r="B49" t="s">
        <v>38</v>
      </c>
      <c r="C49" t="s">
        <v>37</v>
      </c>
      <c r="D49">
        <v>0.24</v>
      </c>
      <c r="E49" t="s">
        <v>39</v>
      </c>
      <c r="F49" t="s">
        <v>26</v>
      </c>
      <c r="G49" t="s">
        <v>27</v>
      </c>
      <c r="I49">
        <v>5</v>
      </c>
      <c r="J49">
        <v>0.24</v>
      </c>
      <c r="L49">
        <v>0.216</v>
      </c>
      <c r="M49">
        <v>0.26400000000000001</v>
      </c>
    </row>
    <row r="50" spans="1:13" x14ac:dyDescent="0.3">
      <c r="A50" t="s">
        <v>31</v>
      </c>
      <c r="D50">
        <v>2.2033311689119981E-10</v>
      </c>
      <c r="E50" t="s">
        <v>32</v>
      </c>
      <c r="F50" t="s">
        <v>20</v>
      </c>
      <c r="G50" t="s">
        <v>21</v>
      </c>
      <c r="H50" t="s">
        <v>33</v>
      </c>
      <c r="I50">
        <v>2</v>
      </c>
      <c r="J50">
        <v>-22.235880547084939</v>
      </c>
      <c r="K50">
        <v>0.18977295444631392</v>
      </c>
    </row>
    <row r="51" spans="1:13" x14ac:dyDescent="0.3">
      <c r="A51" t="s">
        <v>34</v>
      </c>
      <c r="D51">
        <v>5.5083279222799941E-12</v>
      </c>
      <c r="E51" t="s">
        <v>35</v>
      </c>
      <c r="F51" t="s">
        <v>20</v>
      </c>
      <c r="G51" t="s">
        <v>21</v>
      </c>
      <c r="H51" t="s">
        <v>33</v>
      </c>
      <c r="I51">
        <v>2</v>
      </c>
      <c r="J51">
        <v>-25.924760001198877</v>
      </c>
      <c r="K51">
        <v>5.2655713531501343E-2</v>
      </c>
    </row>
    <row r="52" spans="1:13" x14ac:dyDescent="0.3">
      <c r="A52" t="s">
        <v>36</v>
      </c>
      <c r="D52">
        <v>5.5083279222799941E-12</v>
      </c>
      <c r="E52" t="s">
        <v>35</v>
      </c>
      <c r="F52" t="s">
        <v>20</v>
      </c>
      <c r="G52" t="s">
        <v>21</v>
      </c>
      <c r="H52" t="s">
        <v>33</v>
      </c>
      <c r="I52">
        <v>2</v>
      </c>
      <c r="J52">
        <v>-25.924760001198877</v>
      </c>
      <c r="K52">
        <v>5.2655713531501343E-2</v>
      </c>
    </row>
    <row r="54" spans="1:13" s="1" customFormat="1" x14ac:dyDescent="0.3">
      <c r="A54" s="1" t="s">
        <v>2</v>
      </c>
      <c r="B54" s="1" t="s">
        <v>91</v>
      </c>
    </row>
    <row r="55" spans="1:13" x14ac:dyDescent="0.3">
      <c r="A55" t="s">
        <v>3</v>
      </c>
      <c r="B55" t="s">
        <v>92</v>
      </c>
    </row>
    <row r="56" spans="1:13" x14ac:dyDescent="0.3">
      <c r="A56" t="s">
        <v>4</v>
      </c>
      <c r="B56" t="s">
        <v>5</v>
      </c>
    </row>
    <row r="57" spans="1:13" x14ac:dyDescent="0.3">
      <c r="A57" t="s">
        <v>6</v>
      </c>
      <c r="B57">
        <v>1</v>
      </c>
    </row>
    <row r="58" spans="1:13" x14ac:dyDescent="0.3">
      <c r="A58" t="s">
        <v>7</v>
      </c>
      <c r="B58" t="s">
        <v>17</v>
      </c>
    </row>
    <row r="59" spans="1:13" x14ac:dyDescent="0.3">
      <c r="A59" t="s">
        <v>83</v>
      </c>
      <c r="B59" t="s">
        <v>89</v>
      </c>
    </row>
    <row r="60" spans="1:13" x14ac:dyDescent="0.3">
      <c r="A60" t="s">
        <v>8</v>
      </c>
    </row>
    <row r="61" spans="1:13" s="1" customFormat="1" x14ac:dyDescent="0.3">
      <c r="A61" s="1" t="s">
        <v>9</v>
      </c>
      <c r="B61" s="1" t="s">
        <v>3</v>
      </c>
      <c r="C61" s="1" t="s">
        <v>4</v>
      </c>
      <c r="D61" s="1" t="s">
        <v>6</v>
      </c>
      <c r="E61" s="1" t="s">
        <v>7</v>
      </c>
      <c r="F61" s="1" t="s">
        <v>0</v>
      </c>
      <c r="G61" s="1" t="s">
        <v>10</v>
      </c>
      <c r="H61" s="1" t="s">
        <v>11</v>
      </c>
      <c r="I61" s="1" t="s">
        <v>12</v>
      </c>
      <c r="J61" s="1" t="s">
        <v>13</v>
      </c>
      <c r="K61" s="1" t="s">
        <v>14</v>
      </c>
      <c r="L61" s="1" t="s">
        <v>15</v>
      </c>
      <c r="M61" s="1" t="s">
        <v>16</v>
      </c>
    </row>
    <row r="62" spans="1:13" x14ac:dyDescent="0.3">
      <c r="A62" t="s">
        <v>91</v>
      </c>
      <c r="B62" t="s">
        <v>92</v>
      </c>
      <c r="C62" t="s">
        <v>5</v>
      </c>
      <c r="D62">
        <v>1</v>
      </c>
      <c r="E62" t="s">
        <v>17</v>
      </c>
      <c r="F62" t="s">
        <v>1</v>
      </c>
      <c r="G62" t="s">
        <v>18</v>
      </c>
    </row>
    <row r="63" spans="1:13" x14ac:dyDescent="0.3">
      <c r="A63" t="s">
        <v>87</v>
      </c>
      <c r="B63" t="s">
        <v>88</v>
      </c>
      <c r="C63" t="s">
        <v>5</v>
      </c>
      <c r="D63">
        <v>0.99199999999999999</v>
      </c>
      <c r="E63" t="s">
        <v>17</v>
      </c>
      <c r="F63" t="s">
        <v>1</v>
      </c>
      <c r="G63" t="s">
        <v>27</v>
      </c>
      <c r="I63">
        <v>5</v>
      </c>
      <c r="J63">
        <v>0.99199999999999999</v>
      </c>
      <c r="L63">
        <v>0.69439999999999991</v>
      </c>
      <c r="M63">
        <v>1.2896000000000001</v>
      </c>
    </row>
    <row r="64" spans="1:13" x14ac:dyDescent="0.3">
      <c r="A64" t="s">
        <v>40</v>
      </c>
      <c r="B64" t="s">
        <v>41</v>
      </c>
      <c r="C64" t="s">
        <v>37</v>
      </c>
      <c r="D64">
        <v>3.1279417142857147E-2</v>
      </c>
      <c r="E64" t="s">
        <v>42</v>
      </c>
      <c r="F64" t="s">
        <v>26</v>
      </c>
      <c r="G64" t="s">
        <v>27</v>
      </c>
      <c r="I64">
        <v>5</v>
      </c>
      <c r="J64">
        <v>3.1279417142857147E-2</v>
      </c>
      <c r="L64">
        <v>2.1895592000000002E-2</v>
      </c>
      <c r="M64">
        <v>4.0663242285714295E-2</v>
      </c>
    </row>
    <row r="65" spans="1:13" x14ac:dyDescent="0.3">
      <c r="A65" t="s">
        <v>43</v>
      </c>
      <c r="B65" t="s">
        <v>44</v>
      </c>
      <c r="C65" t="s">
        <v>37</v>
      </c>
      <c r="D65">
        <v>2.7408058004678409E-2</v>
      </c>
      <c r="E65" t="s">
        <v>17</v>
      </c>
      <c r="F65" t="s">
        <v>26</v>
      </c>
      <c r="G65" t="s">
        <v>27</v>
      </c>
      <c r="I65">
        <v>5</v>
      </c>
      <c r="J65">
        <v>2.7408058004678409E-2</v>
      </c>
      <c r="L65">
        <v>1.3704029002339205E-2</v>
      </c>
      <c r="M65">
        <v>4.1112087007017614E-2</v>
      </c>
    </row>
    <row r="66" spans="1:13" x14ac:dyDescent="0.3">
      <c r="A66" t="s">
        <v>85</v>
      </c>
      <c r="B66" t="s">
        <v>86</v>
      </c>
      <c r="C66" t="s">
        <v>45</v>
      </c>
      <c r="D66">
        <v>2.4546136534133539E-2</v>
      </c>
      <c r="E66" t="s">
        <v>17</v>
      </c>
      <c r="F66" t="s">
        <v>1</v>
      </c>
      <c r="G66" t="s">
        <v>27</v>
      </c>
      <c r="I66">
        <v>5</v>
      </c>
      <c r="J66">
        <v>2.4546136534133539E-2</v>
      </c>
      <c r="L66">
        <v>1.227306826706677E-2</v>
      </c>
      <c r="M66">
        <v>3.6819204801200309E-2</v>
      </c>
    </row>
    <row r="67" spans="1:13" x14ac:dyDescent="0.3">
      <c r="A67" t="s">
        <v>157</v>
      </c>
      <c r="B67" t="s">
        <v>46</v>
      </c>
      <c r="C67" t="s">
        <v>45</v>
      </c>
      <c r="D67">
        <v>1.4800000000000001E-2</v>
      </c>
      <c r="E67" t="s">
        <v>17</v>
      </c>
      <c r="F67" t="s">
        <v>26</v>
      </c>
      <c r="G67" t="s">
        <v>27</v>
      </c>
      <c r="I67">
        <v>5</v>
      </c>
      <c r="J67">
        <v>1.4800000000000001E-2</v>
      </c>
      <c r="L67">
        <v>7.4000000000000003E-3</v>
      </c>
      <c r="M67">
        <v>2.2200000000000001E-2</v>
      </c>
    </row>
    <row r="68" spans="1:13" x14ac:dyDescent="0.3">
      <c r="A68" t="s">
        <v>109</v>
      </c>
      <c r="B68" t="s">
        <v>109</v>
      </c>
      <c r="C68" t="s">
        <v>5</v>
      </c>
      <c r="D68">
        <v>5.9335833958489619E-2</v>
      </c>
      <c r="E68" t="s">
        <v>17</v>
      </c>
      <c r="F68" t="s">
        <v>1</v>
      </c>
      <c r="G68" t="s">
        <v>27</v>
      </c>
      <c r="I68">
        <v>5</v>
      </c>
      <c r="J68">
        <v>5.9335833958489619E-2</v>
      </c>
      <c r="L68">
        <v>2.9667916979244809E-2</v>
      </c>
      <c r="M68">
        <v>8.9003750937734424E-2</v>
      </c>
    </row>
    <row r="70" spans="1:13" s="1" customFormat="1" x14ac:dyDescent="0.3">
      <c r="A70" s="1" t="s">
        <v>2</v>
      </c>
      <c r="B70" s="1" t="s">
        <v>93</v>
      </c>
    </row>
    <row r="71" spans="1:13" x14ac:dyDescent="0.3">
      <c r="A71" t="s">
        <v>3</v>
      </c>
      <c r="B71" t="s">
        <v>94</v>
      </c>
    </row>
    <row r="72" spans="1:13" x14ac:dyDescent="0.3">
      <c r="A72" t="s">
        <v>4</v>
      </c>
      <c r="B72" t="s">
        <v>5</v>
      </c>
    </row>
    <row r="73" spans="1:13" x14ac:dyDescent="0.3">
      <c r="A73" t="s">
        <v>6</v>
      </c>
      <c r="B73">
        <v>1</v>
      </c>
    </row>
    <row r="74" spans="1:13" x14ac:dyDescent="0.3">
      <c r="A74" t="s">
        <v>7</v>
      </c>
      <c r="B74" t="s">
        <v>17</v>
      </c>
    </row>
    <row r="75" spans="1:13" x14ac:dyDescent="0.3">
      <c r="A75" t="s">
        <v>83</v>
      </c>
      <c r="B75" t="s">
        <v>95</v>
      </c>
    </row>
    <row r="76" spans="1:13" x14ac:dyDescent="0.3">
      <c r="A76" t="s">
        <v>8</v>
      </c>
    </row>
    <row r="77" spans="1:13" x14ac:dyDescent="0.3">
      <c r="A77" t="s">
        <v>9</v>
      </c>
      <c r="B77" t="s">
        <v>3</v>
      </c>
      <c r="C77" t="s">
        <v>4</v>
      </c>
      <c r="D77" t="s">
        <v>6</v>
      </c>
      <c r="E77" t="s">
        <v>7</v>
      </c>
      <c r="F77" t="s">
        <v>0</v>
      </c>
      <c r="G77" t="s">
        <v>10</v>
      </c>
      <c r="H77" t="s">
        <v>11</v>
      </c>
      <c r="I77" s="1" t="s">
        <v>12</v>
      </c>
      <c r="J77" s="1" t="s">
        <v>13</v>
      </c>
      <c r="K77" s="1" t="s">
        <v>14</v>
      </c>
      <c r="L77" s="1" t="s">
        <v>15</v>
      </c>
      <c r="M77" s="1" t="s">
        <v>16</v>
      </c>
    </row>
    <row r="78" spans="1:13" x14ac:dyDescent="0.3">
      <c r="A78" t="s">
        <v>93</v>
      </c>
      <c r="B78" t="s">
        <v>94</v>
      </c>
      <c r="C78" t="s">
        <v>5</v>
      </c>
      <c r="D78">
        <v>1</v>
      </c>
      <c r="E78" t="s">
        <v>17</v>
      </c>
      <c r="F78" t="s">
        <v>47</v>
      </c>
      <c r="G78" t="s">
        <v>18</v>
      </c>
    </row>
    <row r="79" spans="1:13" x14ac:dyDescent="0.3">
      <c r="A79" t="s">
        <v>23</v>
      </c>
      <c r="B79" t="s">
        <v>24</v>
      </c>
      <c r="C79" t="s">
        <v>5</v>
      </c>
      <c r="D79">
        <f>0.166666666666667*0.00106295993458708</f>
        <v>1.7715998909784703E-4</v>
      </c>
      <c r="E79" t="s">
        <v>25</v>
      </c>
      <c r="F79" t="s">
        <v>47</v>
      </c>
      <c r="G79" t="s">
        <v>27</v>
      </c>
      <c r="I79">
        <v>5</v>
      </c>
      <c r="J79">
        <f>0.166666666666667*0.00106295993458708</f>
        <v>1.7715998909784703E-4</v>
      </c>
      <c r="L79">
        <f>0.166666666666667*0.00106295993458708</f>
        <v>1.7715998909784703E-4</v>
      </c>
      <c r="M79">
        <f>0.166666666666667*0.00106295993458708*2</f>
        <v>3.5431997819569406E-4</v>
      </c>
    </row>
    <row r="80" spans="1:13" x14ac:dyDescent="0.3">
      <c r="A80" t="s">
        <v>91</v>
      </c>
      <c r="B80" t="s">
        <v>92</v>
      </c>
      <c r="C80" t="s">
        <v>5</v>
      </c>
      <c r="D80">
        <v>0.16666666666666699</v>
      </c>
      <c r="E80" t="s">
        <v>17</v>
      </c>
      <c r="F80" t="s">
        <v>47</v>
      </c>
      <c r="G80" t="s">
        <v>27</v>
      </c>
      <c r="I80">
        <v>5</v>
      </c>
      <c r="J80">
        <v>0.16666666666666699</v>
      </c>
      <c r="L80">
        <f>0.166666667*0.7</f>
        <v>0.11666666689999998</v>
      </c>
      <c r="M80">
        <f>0.166666667*1.3</f>
        <v>0.21666666709999999</v>
      </c>
    </row>
    <row r="81" spans="1:13" x14ac:dyDescent="0.3">
      <c r="A81" t="s">
        <v>40</v>
      </c>
      <c r="B81" t="s">
        <v>41</v>
      </c>
      <c r="C81" t="s">
        <v>37</v>
      </c>
      <c r="D81">
        <v>0</v>
      </c>
      <c r="E81" t="s">
        <v>42</v>
      </c>
      <c r="F81" t="s">
        <v>26</v>
      </c>
      <c r="G81" t="s">
        <v>27</v>
      </c>
      <c r="I81">
        <v>5</v>
      </c>
      <c r="J81">
        <v>0</v>
      </c>
      <c r="L81">
        <v>0</v>
      </c>
      <c r="M81">
        <v>0.3</v>
      </c>
    </row>
    <row r="82" spans="1:13" x14ac:dyDescent="0.3">
      <c r="A82" t="s">
        <v>48</v>
      </c>
      <c r="B82" t="s">
        <v>49</v>
      </c>
      <c r="C82" t="s">
        <v>45</v>
      </c>
      <c r="D82">
        <v>1.319382605060973E-2</v>
      </c>
      <c r="E82" t="s">
        <v>17</v>
      </c>
      <c r="F82" t="s">
        <v>26</v>
      </c>
      <c r="G82" t="s">
        <v>27</v>
      </c>
      <c r="I82">
        <v>5</v>
      </c>
      <c r="J82">
        <v>1.319382605060973E-2</v>
      </c>
      <c r="L82">
        <v>1.1874443445548758E-2</v>
      </c>
      <c r="M82">
        <v>1.4513208655670705E-2</v>
      </c>
    </row>
    <row r="83" spans="1:13" x14ac:dyDescent="0.3">
      <c r="A83" t="s">
        <v>109</v>
      </c>
      <c r="B83" t="s">
        <v>109</v>
      </c>
      <c r="C83" t="s">
        <v>5</v>
      </c>
      <c r="D83">
        <v>0</v>
      </c>
      <c r="E83" t="s">
        <v>17</v>
      </c>
      <c r="F83" t="s">
        <v>1</v>
      </c>
      <c r="G83" t="s">
        <v>27</v>
      </c>
    </row>
    <row r="85" spans="1:13" s="1" customFormat="1" x14ac:dyDescent="0.3">
      <c r="A85" s="1" t="s">
        <v>2</v>
      </c>
      <c r="B85" s="1" t="s">
        <v>96</v>
      </c>
    </row>
    <row r="86" spans="1:13" x14ac:dyDescent="0.3">
      <c r="A86" t="s">
        <v>3</v>
      </c>
      <c r="B86" t="s">
        <v>97</v>
      </c>
    </row>
    <row r="87" spans="1:13" x14ac:dyDescent="0.3">
      <c r="A87" t="s">
        <v>4</v>
      </c>
      <c r="B87" t="s">
        <v>5</v>
      </c>
    </row>
    <row r="88" spans="1:13" x14ac:dyDescent="0.3">
      <c r="A88" t="s">
        <v>6</v>
      </c>
      <c r="B88">
        <v>1</v>
      </c>
    </row>
    <row r="89" spans="1:13" x14ac:dyDescent="0.3">
      <c r="A89" t="s">
        <v>7</v>
      </c>
      <c r="B89" t="s">
        <v>17</v>
      </c>
    </row>
    <row r="90" spans="1:13" x14ac:dyDescent="0.3">
      <c r="A90" t="s">
        <v>83</v>
      </c>
      <c r="B90" t="s">
        <v>89</v>
      </c>
    </row>
    <row r="91" spans="1:13" x14ac:dyDescent="0.3">
      <c r="A91" t="s">
        <v>8</v>
      </c>
    </row>
    <row r="92" spans="1:13" x14ac:dyDescent="0.3">
      <c r="A92" t="s">
        <v>9</v>
      </c>
      <c r="B92" t="s">
        <v>3</v>
      </c>
      <c r="C92" t="s">
        <v>4</v>
      </c>
      <c r="D92" t="s">
        <v>6</v>
      </c>
      <c r="E92" t="s">
        <v>7</v>
      </c>
      <c r="F92" t="s">
        <v>0</v>
      </c>
      <c r="G92" t="s">
        <v>10</v>
      </c>
      <c r="H92" t="s">
        <v>11</v>
      </c>
      <c r="I92" s="1" t="s">
        <v>12</v>
      </c>
      <c r="J92" s="1" t="s">
        <v>13</v>
      </c>
      <c r="K92" s="1" t="s">
        <v>14</v>
      </c>
      <c r="L92" s="1" t="s">
        <v>15</v>
      </c>
      <c r="M92" s="1" t="s">
        <v>16</v>
      </c>
    </row>
    <row r="93" spans="1:13" x14ac:dyDescent="0.3">
      <c r="A93" t="s">
        <v>96</v>
      </c>
      <c r="B93" t="s">
        <v>97</v>
      </c>
      <c r="C93" t="s">
        <v>5</v>
      </c>
      <c r="D93">
        <v>1</v>
      </c>
      <c r="E93" t="s">
        <v>17</v>
      </c>
      <c r="F93" t="s">
        <v>1</v>
      </c>
      <c r="G93" t="s">
        <v>18</v>
      </c>
    </row>
    <row r="94" spans="1:13" x14ac:dyDescent="0.3">
      <c r="A94" t="s">
        <v>93</v>
      </c>
      <c r="B94" t="s">
        <v>94</v>
      </c>
      <c r="C94" t="s">
        <v>5</v>
      </c>
      <c r="D94">
        <f>1.021316546*0.999412878</f>
        <v>1.0207169085868795</v>
      </c>
      <c r="E94" t="s">
        <v>17</v>
      </c>
      <c r="F94" t="s">
        <v>1</v>
      </c>
      <c r="G94" t="s">
        <v>27</v>
      </c>
      <c r="I94">
        <v>5</v>
      </c>
      <c r="J94">
        <f>1.02131654611599*0.999412878</f>
        <v>1.0207169087028014</v>
      </c>
      <c r="L94">
        <f>0.714921582281192*0.999412878</f>
        <v>0.71450183609195983</v>
      </c>
      <c r="M94">
        <f>1.32771150995078*0.999412878</f>
        <v>1.3269319813136347</v>
      </c>
    </row>
    <row r="95" spans="1:13" x14ac:dyDescent="0.3">
      <c r="A95" t="s">
        <v>23</v>
      </c>
      <c r="B95" t="s">
        <v>24</v>
      </c>
      <c r="C95" t="s">
        <v>5</v>
      </c>
      <c r="D95">
        <f>0.999412878*0.000996032640623244</f>
        <v>9.9544784794721591E-4</v>
      </c>
      <c r="E95" t="s">
        <v>25</v>
      </c>
      <c r="F95" t="s">
        <v>26</v>
      </c>
      <c r="G95" t="s">
        <v>27</v>
      </c>
      <c r="I95">
        <v>2</v>
      </c>
      <c r="J95">
        <v>-6.9117305292065723</v>
      </c>
      <c r="K95">
        <v>0.61115429177263814</v>
      </c>
    </row>
    <row r="96" spans="1:13" x14ac:dyDescent="0.3">
      <c r="A96" t="s">
        <v>50</v>
      </c>
      <c r="B96" t="s">
        <v>51</v>
      </c>
      <c r="C96" t="s">
        <v>37</v>
      </c>
      <c r="D96">
        <v>1.8276552313448999E-3</v>
      </c>
      <c r="E96" t="s">
        <v>17</v>
      </c>
      <c r="F96" t="s">
        <v>26</v>
      </c>
      <c r="G96" t="s">
        <v>27</v>
      </c>
      <c r="I96">
        <v>5</v>
      </c>
      <c r="J96">
        <v>1.8276552313448999E-3</v>
      </c>
      <c r="L96">
        <v>1.2793586619414298E-3</v>
      </c>
      <c r="M96">
        <v>2.3759518007483698E-3</v>
      </c>
    </row>
    <row r="97" spans="1:13" x14ac:dyDescent="0.3">
      <c r="A97" t="s">
        <v>109</v>
      </c>
      <c r="B97" t="s">
        <v>109</v>
      </c>
      <c r="C97" t="s">
        <v>5</v>
      </c>
      <c r="D97">
        <v>5.8712189933269796E-4</v>
      </c>
      <c r="E97" t="s">
        <v>17</v>
      </c>
      <c r="F97" t="s">
        <v>1</v>
      </c>
      <c r="G97" t="s">
        <v>27</v>
      </c>
      <c r="I97">
        <v>5</v>
      </c>
      <c r="J97">
        <v>5.8712189933269796E-4</v>
      </c>
      <c r="L97">
        <v>4.1098532953288855E-4</v>
      </c>
      <c r="M97">
        <v>7.6325846913250742E-4</v>
      </c>
    </row>
    <row r="99" spans="1:13" s="1" customFormat="1" x14ac:dyDescent="0.3">
      <c r="A99" s="1" t="s">
        <v>2</v>
      </c>
      <c r="B99" s="1" t="s">
        <v>98</v>
      </c>
    </row>
    <row r="100" spans="1:13" x14ac:dyDescent="0.3">
      <c r="A100" t="s">
        <v>3</v>
      </c>
      <c r="B100" t="s">
        <v>103</v>
      </c>
    </row>
    <row r="101" spans="1:13" x14ac:dyDescent="0.3">
      <c r="A101" t="s">
        <v>4</v>
      </c>
      <c r="B101" t="s">
        <v>5</v>
      </c>
    </row>
    <row r="102" spans="1:13" x14ac:dyDescent="0.3">
      <c r="A102" t="s">
        <v>6</v>
      </c>
      <c r="B102">
        <v>1</v>
      </c>
    </row>
    <row r="103" spans="1:13" x14ac:dyDescent="0.3">
      <c r="A103" t="s">
        <v>7</v>
      </c>
      <c r="B103" t="s">
        <v>17</v>
      </c>
    </row>
    <row r="104" spans="1:13" x14ac:dyDescent="0.3">
      <c r="A104" t="s">
        <v>83</v>
      </c>
      <c r="B104" t="s">
        <v>99</v>
      </c>
    </row>
    <row r="105" spans="1:13" x14ac:dyDescent="0.3">
      <c r="A105" t="s">
        <v>8</v>
      </c>
    </row>
    <row r="106" spans="1:13" x14ac:dyDescent="0.3">
      <c r="A106" t="s">
        <v>9</v>
      </c>
      <c r="B106" t="s">
        <v>3</v>
      </c>
      <c r="C106" t="s">
        <v>4</v>
      </c>
      <c r="D106" t="s">
        <v>6</v>
      </c>
      <c r="E106" t="s">
        <v>7</v>
      </c>
      <c r="F106" t="s">
        <v>0</v>
      </c>
      <c r="G106" t="s">
        <v>10</v>
      </c>
      <c r="H106" t="s">
        <v>11</v>
      </c>
      <c r="I106" s="1" t="s">
        <v>12</v>
      </c>
      <c r="J106" s="1" t="s">
        <v>13</v>
      </c>
      <c r="K106" s="1" t="s">
        <v>14</v>
      </c>
      <c r="L106" s="1" t="s">
        <v>15</v>
      </c>
      <c r="M106" s="1" t="s">
        <v>16</v>
      </c>
    </row>
    <row r="107" spans="1:13" x14ac:dyDescent="0.3">
      <c r="A107" t="s">
        <v>98</v>
      </c>
      <c r="B107" t="s">
        <v>103</v>
      </c>
      <c r="C107" t="s">
        <v>5</v>
      </c>
      <c r="D107">
        <v>1</v>
      </c>
      <c r="E107" t="s">
        <v>17</v>
      </c>
      <c r="F107" t="s">
        <v>1</v>
      </c>
      <c r="G107" t="s">
        <v>18</v>
      </c>
    </row>
    <row r="108" spans="1:13" x14ac:dyDescent="0.3">
      <c r="A108" t="s">
        <v>23</v>
      </c>
      <c r="B108" t="s">
        <v>24</v>
      </c>
      <c r="C108" t="s">
        <v>5</v>
      </c>
      <c r="D108">
        <f>0.638398335*0.00106748788883396</f>
        <v>6.8148249086426511E-4</v>
      </c>
      <c r="E108" t="s">
        <v>25</v>
      </c>
      <c r="F108" t="s">
        <v>26</v>
      </c>
      <c r="G108" t="s">
        <v>27</v>
      </c>
      <c r="I108">
        <v>2</v>
      </c>
      <c r="J108">
        <f>0.638398335*-6.84244715828046</f>
        <v>-4.3682068731717267</v>
      </c>
      <c r="K108">
        <f>0.638398335*0.611154291772638</f>
        <v>0.39015988229575632</v>
      </c>
    </row>
    <row r="109" spans="1:13" x14ac:dyDescent="0.3">
      <c r="A109" t="s">
        <v>96</v>
      </c>
      <c r="B109" t="s">
        <v>97</v>
      </c>
      <c r="C109" t="s">
        <v>5</v>
      </c>
      <c r="D109">
        <f>1.00425976*0.638398335</f>
        <v>0.64111775869149967</v>
      </c>
      <c r="E109" t="s">
        <v>17</v>
      </c>
      <c r="F109" t="s">
        <v>1</v>
      </c>
      <c r="G109" t="s">
        <v>27</v>
      </c>
      <c r="I109">
        <v>5</v>
      </c>
      <c r="J109">
        <f>0.638398335*1.00425976003379</f>
        <v>0.64111775871307097</v>
      </c>
      <c r="L109">
        <f>0.638398335*0.702981832023654</f>
        <v>0.44878243109915039</v>
      </c>
      <c r="M109">
        <f>0.638398335*1.30553768804393</f>
        <v>0.83345308632699433</v>
      </c>
    </row>
    <row r="110" spans="1:13" x14ac:dyDescent="0.3">
      <c r="A110" t="s">
        <v>40</v>
      </c>
      <c r="B110" t="s">
        <v>41</v>
      </c>
      <c r="C110" t="s">
        <v>37</v>
      </c>
      <c r="D110">
        <v>8.7889210766141285E-2</v>
      </c>
      <c r="E110" t="s">
        <v>42</v>
      </c>
      <c r="F110" t="s">
        <v>26</v>
      </c>
      <c r="G110" t="s">
        <v>27</v>
      </c>
      <c r="I110">
        <v>5</v>
      </c>
      <c r="J110">
        <v>8.7889210766141285E-2</v>
      </c>
      <c r="L110">
        <v>6.1522447536298895E-2</v>
      </c>
      <c r="M110">
        <v>0.11425597399598367</v>
      </c>
    </row>
    <row r="111" spans="1:13" x14ac:dyDescent="0.3">
      <c r="A111" t="s">
        <v>48</v>
      </c>
      <c r="B111" t="s">
        <v>49</v>
      </c>
      <c r="C111" t="s">
        <v>45</v>
      </c>
      <c r="D111">
        <v>6.0266944179898863E-2</v>
      </c>
      <c r="E111" t="s">
        <v>17</v>
      </c>
      <c r="F111" t="s">
        <v>26</v>
      </c>
      <c r="G111" t="s">
        <v>27</v>
      </c>
      <c r="I111">
        <v>5</v>
      </c>
      <c r="J111">
        <v>6.0266944179898863E-2</v>
      </c>
      <c r="L111">
        <v>4.2186860925929201E-2</v>
      </c>
      <c r="M111">
        <v>7.8347027433868524E-2</v>
      </c>
    </row>
    <row r="112" spans="1:13" x14ac:dyDescent="0.3">
      <c r="A112" t="s">
        <v>109</v>
      </c>
      <c r="B112" t="s">
        <v>109</v>
      </c>
      <c r="C112" t="s">
        <v>5</v>
      </c>
      <c r="D112">
        <v>0.30133472089949431</v>
      </c>
      <c r="E112" t="s">
        <v>17</v>
      </c>
      <c r="F112" t="s">
        <v>30</v>
      </c>
      <c r="G112" t="s">
        <v>27</v>
      </c>
      <c r="I112">
        <v>5</v>
      </c>
      <c r="J112">
        <v>0.30133472089949431</v>
      </c>
      <c r="L112">
        <v>0.21093430462964602</v>
      </c>
      <c r="M112">
        <v>0.39173513716934261</v>
      </c>
    </row>
    <row r="114" spans="1:13" s="1" customFormat="1" x14ac:dyDescent="0.3">
      <c r="A114" s="1" t="s">
        <v>2</v>
      </c>
      <c r="B114" s="1" t="s">
        <v>101</v>
      </c>
    </row>
    <row r="115" spans="1:13" x14ac:dyDescent="0.3">
      <c r="A115" t="s">
        <v>3</v>
      </c>
      <c r="B115" t="s">
        <v>100</v>
      </c>
    </row>
    <row r="116" spans="1:13" x14ac:dyDescent="0.3">
      <c r="A116" t="s">
        <v>4</v>
      </c>
      <c r="B116" t="s">
        <v>5</v>
      </c>
    </row>
    <row r="117" spans="1:13" x14ac:dyDescent="0.3">
      <c r="A117" t="s">
        <v>6</v>
      </c>
      <c r="B117">
        <v>1</v>
      </c>
    </row>
    <row r="118" spans="1:13" x14ac:dyDescent="0.3">
      <c r="A118" t="s">
        <v>7</v>
      </c>
      <c r="B118" t="s">
        <v>17</v>
      </c>
    </row>
    <row r="119" spans="1:13" x14ac:dyDescent="0.3">
      <c r="A119" t="s">
        <v>83</v>
      </c>
      <c r="B119" t="s">
        <v>102</v>
      </c>
    </row>
    <row r="120" spans="1:13" x14ac:dyDescent="0.3">
      <c r="A120" t="s">
        <v>8</v>
      </c>
    </row>
    <row r="121" spans="1:13" x14ac:dyDescent="0.3">
      <c r="A121" t="s">
        <v>9</v>
      </c>
      <c r="B121" t="s">
        <v>3</v>
      </c>
      <c r="C121" t="s">
        <v>4</v>
      </c>
      <c r="D121" t="s">
        <v>6</v>
      </c>
      <c r="E121" t="s">
        <v>7</v>
      </c>
      <c r="F121" t="s">
        <v>0</v>
      </c>
      <c r="G121" t="s">
        <v>10</v>
      </c>
      <c r="H121" t="s">
        <v>11</v>
      </c>
      <c r="I121" s="1" t="s">
        <v>12</v>
      </c>
      <c r="J121" s="1" t="s">
        <v>13</v>
      </c>
      <c r="K121" s="1" t="s">
        <v>14</v>
      </c>
      <c r="L121" s="1" t="s">
        <v>15</v>
      </c>
      <c r="M121" s="1" t="s">
        <v>16</v>
      </c>
    </row>
    <row r="122" spans="1:13" x14ac:dyDescent="0.3">
      <c r="A122" t="s">
        <v>101</v>
      </c>
      <c r="B122" t="s">
        <v>100</v>
      </c>
      <c r="C122" t="s">
        <v>5</v>
      </c>
      <c r="D122">
        <v>1</v>
      </c>
      <c r="E122" t="s">
        <v>17</v>
      </c>
      <c r="F122" t="s">
        <v>1</v>
      </c>
      <c r="G122" t="s">
        <v>18</v>
      </c>
    </row>
    <row r="123" spans="1:13" x14ac:dyDescent="0.3">
      <c r="A123" t="s">
        <v>23</v>
      </c>
      <c r="B123" t="s">
        <v>24</v>
      </c>
      <c r="C123" t="s">
        <v>5</v>
      </c>
      <c r="D123">
        <f>0.75*0.0240952374678258</f>
        <v>1.8071428100869352E-2</v>
      </c>
      <c r="E123" t="s">
        <v>25</v>
      </c>
      <c r="F123" t="s">
        <v>26</v>
      </c>
      <c r="G123" t="s">
        <v>27</v>
      </c>
      <c r="I123">
        <v>2</v>
      </c>
      <c r="J123">
        <f>0.75*-3.72574107345695</f>
        <v>-2.7943058050927125</v>
      </c>
      <c r="K123">
        <f>0.75*0.611154291772638</f>
        <v>0.45836571882947852</v>
      </c>
    </row>
    <row r="124" spans="1:13" x14ac:dyDescent="0.3">
      <c r="A124" t="s">
        <v>98</v>
      </c>
      <c r="B124" t="s">
        <v>103</v>
      </c>
      <c r="C124" t="s">
        <v>5</v>
      </c>
      <c r="D124">
        <f>0.75*22.66805802</f>
        <v>17.001043514999999</v>
      </c>
      <c r="E124" t="s">
        <v>17</v>
      </c>
      <c r="F124" t="s">
        <v>1</v>
      </c>
      <c r="G124" t="s">
        <v>27</v>
      </c>
      <c r="I124">
        <v>5</v>
      </c>
      <c r="J124">
        <f>0.75*22.6680580178084</f>
        <v>17.001043513356301</v>
      </c>
      <c r="L124">
        <f>0.75*15.8676406124659</f>
        <v>11.900730459349425</v>
      </c>
      <c r="M124">
        <f>0.75*29.4684754231509</f>
        <v>22.101356567363176</v>
      </c>
    </row>
    <row r="125" spans="1:13" x14ac:dyDescent="0.3">
      <c r="A125" t="s">
        <v>109</v>
      </c>
      <c r="B125" t="s">
        <v>109</v>
      </c>
      <c r="C125" t="s">
        <v>5</v>
      </c>
      <c r="D125">
        <v>1</v>
      </c>
      <c r="E125" t="s">
        <v>17</v>
      </c>
      <c r="F125" t="s">
        <v>1</v>
      </c>
      <c r="G125" t="s">
        <v>27</v>
      </c>
      <c r="I125">
        <v>2</v>
      </c>
      <c r="J125">
        <v>0</v>
      </c>
      <c r="K125">
        <v>0.45728286044739258</v>
      </c>
    </row>
    <row r="126" spans="1:13" x14ac:dyDescent="0.3">
      <c r="A126" t="s">
        <v>40</v>
      </c>
      <c r="B126" t="s">
        <v>41</v>
      </c>
      <c r="C126" t="s">
        <v>37</v>
      </c>
      <c r="D126">
        <v>0.49501857142857142</v>
      </c>
      <c r="E126" t="s">
        <v>42</v>
      </c>
      <c r="F126" t="s">
        <v>26</v>
      </c>
      <c r="G126" t="s">
        <v>27</v>
      </c>
      <c r="I126">
        <v>5</v>
      </c>
      <c r="J126">
        <v>0.49501857142857142</v>
      </c>
      <c r="L126">
        <v>0.34651299999999996</v>
      </c>
      <c r="M126">
        <v>0.64352414285714288</v>
      </c>
    </row>
    <row r="128" spans="1:13" s="1" customFormat="1" x14ac:dyDescent="0.3">
      <c r="A128" s="1" t="s">
        <v>2</v>
      </c>
      <c r="B128" s="1" t="s">
        <v>105</v>
      </c>
    </row>
    <row r="129" spans="1:13" x14ac:dyDescent="0.3">
      <c r="A129" t="s">
        <v>3</v>
      </c>
      <c r="B129" t="s">
        <v>103</v>
      </c>
    </row>
    <row r="130" spans="1:13" x14ac:dyDescent="0.3">
      <c r="A130" t="s">
        <v>4</v>
      </c>
      <c r="B130" t="s">
        <v>5</v>
      </c>
    </row>
    <row r="131" spans="1:13" x14ac:dyDescent="0.3">
      <c r="A131" t="s">
        <v>6</v>
      </c>
      <c r="B131">
        <v>1</v>
      </c>
    </row>
    <row r="132" spans="1:13" x14ac:dyDescent="0.3">
      <c r="A132" t="s">
        <v>7</v>
      </c>
      <c r="B132" t="s">
        <v>17</v>
      </c>
    </row>
    <row r="133" spans="1:13" x14ac:dyDescent="0.3">
      <c r="A133" t="s">
        <v>83</v>
      </c>
      <c r="B133" t="s">
        <v>89</v>
      </c>
    </row>
    <row r="134" spans="1:13" x14ac:dyDescent="0.3">
      <c r="A134" t="s">
        <v>8</v>
      </c>
    </row>
    <row r="135" spans="1:13" x14ac:dyDescent="0.3">
      <c r="A135" t="s">
        <v>9</v>
      </c>
      <c r="B135" t="s">
        <v>3</v>
      </c>
      <c r="C135" t="s">
        <v>4</v>
      </c>
      <c r="D135" t="s">
        <v>6</v>
      </c>
      <c r="E135" t="s">
        <v>7</v>
      </c>
      <c r="F135" t="s">
        <v>0</v>
      </c>
      <c r="G135" t="s">
        <v>10</v>
      </c>
      <c r="H135" t="s">
        <v>11</v>
      </c>
      <c r="I135" s="1" t="s">
        <v>12</v>
      </c>
      <c r="J135" s="1" t="s">
        <v>13</v>
      </c>
      <c r="K135" s="1" t="s">
        <v>14</v>
      </c>
      <c r="L135" s="1" t="s">
        <v>15</v>
      </c>
      <c r="M135" s="1" t="s">
        <v>16</v>
      </c>
    </row>
    <row r="136" spans="1:13" x14ac:dyDescent="0.3">
      <c r="A136" t="s">
        <v>105</v>
      </c>
      <c r="B136" t="s">
        <v>103</v>
      </c>
      <c r="C136" t="s">
        <v>5</v>
      </c>
      <c r="D136">
        <v>1</v>
      </c>
      <c r="E136" t="s">
        <v>17</v>
      </c>
      <c r="F136" t="s">
        <v>1</v>
      </c>
      <c r="G136" t="s">
        <v>18</v>
      </c>
    </row>
    <row r="137" spans="1:13" x14ac:dyDescent="0.3">
      <c r="A137" t="s">
        <v>109</v>
      </c>
      <c r="B137" t="s">
        <v>109</v>
      </c>
      <c r="C137" t="s">
        <v>5</v>
      </c>
      <c r="D137">
        <f>1.045680271*0.96487842531841</f>
        <v>1.0089543332690081</v>
      </c>
      <c r="E137" t="s">
        <v>17</v>
      </c>
      <c r="F137" t="s">
        <v>1</v>
      </c>
      <c r="G137" t="s">
        <v>27</v>
      </c>
      <c r="I137">
        <v>5</v>
      </c>
      <c r="J137">
        <f>1.045680271*0.96487842531841</f>
        <v>1.0089543332690081</v>
      </c>
      <c r="L137">
        <f>1.045680271*0.675414897722887</f>
        <v>0.70626803328830567</v>
      </c>
      <c r="M137">
        <f>1.045680271*1.25434195291393</f>
        <v>1.3116406332497075</v>
      </c>
    </row>
    <row r="138" spans="1:13" x14ac:dyDescent="0.3">
      <c r="A138" t="s">
        <v>101</v>
      </c>
      <c r="B138" t="s">
        <v>100</v>
      </c>
      <c r="C138" t="s">
        <v>5</v>
      </c>
      <c r="D138">
        <f>0.070243149*1.045680271</f>
        <v>7.3451875082213375E-2</v>
      </c>
      <c r="E138" t="s">
        <v>17</v>
      </c>
      <c r="F138" t="s">
        <v>1</v>
      </c>
      <c r="G138" t="s">
        <v>27</v>
      </c>
      <c r="I138">
        <v>5</v>
      </c>
      <c r="J138">
        <f>1.045680271*0.0702431493631802</f>
        <v>7.3451875461983743E-2</v>
      </c>
      <c r="L138">
        <f>1.045680271*0.0491702045542262</f>
        <v>5.1416312823388682E-2</v>
      </c>
      <c r="M138">
        <f>1.045680271*0.0913160941721343</f>
        <v>9.54874381005789E-2</v>
      </c>
    </row>
    <row r="139" spans="1:13" x14ac:dyDescent="0.3">
      <c r="A139" t="s">
        <v>40</v>
      </c>
      <c r="B139" t="s">
        <v>41</v>
      </c>
      <c r="C139" t="s">
        <v>37</v>
      </c>
      <c r="D139">
        <v>0.58369443111746944</v>
      </c>
      <c r="E139" t="s">
        <v>42</v>
      </c>
      <c r="F139" t="s">
        <v>26</v>
      </c>
      <c r="G139" t="s">
        <v>27</v>
      </c>
      <c r="I139">
        <v>5</v>
      </c>
      <c r="J139">
        <v>0.58369443111746944</v>
      </c>
      <c r="L139">
        <v>0.40858610178222859</v>
      </c>
      <c r="M139">
        <v>0.75880276045271033</v>
      </c>
    </row>
    <row r="141" spans="1:13" s="1" customFormat="1" x14ac:dyDescent="0.3">
      <c r="A141" s="1" t="s">
        <v>2</v>
      </c>
      <c r="B141" s="1" t="s">
        <v>134</v>
      </c>
    </row>
    <row r="142" spans="1:13" x14ac:dyDescent="0.3">
      <c r="A142" t="s">
        <v>3</v>
      </c>
      <c r="B142" t="s">
        <v>139</v>
      </c>
    </row>
    <row r="143" spans="1:13" x14ac:dyDescent="0.3">
      <c r="A143" t="s">
        <v>4</v>
      </c>
      <c r="B143" t="s">
        <v>5</v>
      </c>
    </row>
    <row r="144" spans="1:13" x14ac:dyDescent="0.3">
      <c r="A144" t="s">
        <v>6</v>
      </c>
      <c r="B144">
        <v>1</v>
      </c>
    </row>
    <row r="145" spans="1:13" x14ac:dyDescent="0.3">
      <c r="A145" t="s">
        <v>7</v>
      </c>
      <c r="B145" t="s">
        <v>17</v>
      </c>
    </row>
    <row r="146" spans="1:13" x14ac:dyDescent="0.3">
      <c r="A146" t="s">
        <v>83</v>
      </c>
      <c r="B146" t="s">
        <v>104</v>
      </c>
    </row>
    <row r="147" spans="1:13" x14ac:dyDescent="0.3">
      <c r="A147" t="s">
        <v>8</v>
      </c>
    </row>
    <row r="148" spans="1:13" x14ac:dyDescent="0.3">
      <c r="A148" t="s">
        <v>9</v>
      </c>
      <c r="B148" t="s">
        <v>3</v>
      </c>
      <c r="C148" t="s">
        <v>4</v>
      </c>
      <c r="D148" t="s">
        <v>6</v>
      </c>
      <c r="E148" t="s">
        <v>7</v>
      </c>
      <c r="F148" t="s">
        <v>0</v>
      </c>
      <c r="G148" t="s">
        <v>10</v>
      </c>
      <c r="H148" t="s">
        <v>11</v>
      </c>
      <c r="I148" s="1" t="s">
        <v>12</v>
      </c>
      <c r="J148" s="1" t="s">
        <v>13</v>
      </c>
      <c r="K148" s="1" t="s">
        <v>14</v>
      </c>
      <c r="L148" s="1" t="s">
        <v>15</v>
      </c>
      <c r="M148" s="1" t="s">
        <v>16</v>
      </c>
    </row>
    <row r="149" spans="1:13" x14ac:dyDescent="0.3">
      <c r="A149" t="s">
        <v>134</v>
      </c>
      <c r="B149" t="s">
        <v>139</v>
      </c>
      <c r="C149" t="s">
        <v>5</v>
      </c>
      <c r="D149">
        <v>1</v>
      </c>
      <c r="E149" t="s">
        <v>17</v>
      </c>
      <c r="F149" t="s">
        <v>1</v>
      </c>
      <c r="G149" t="s">
        <v>18</v>
      </c>
    </row>
    <row r="150" spans="1:13" x14ac:dyDescent="0.3">
      <c r="A150" t="s">
        <v>23</v>
      </c>
      <c r="B150" t="s">
        <v>24</v>
      </c>
      <c r="C150" t="s">
        <v>5</v>
      </c>
      <c r="D150">
        <f>0.0192953536452123*0.75*1.1764*1.7</f>
        <v>2.8941293885990382E-2</v>
      </c>
      <c r="E150" t="s">
        <v>25</v>
      </c>
      <c r="F150" t="s">
        <v>26</v>
      </c>
      <c r="G150" t="s">
        <v>27</v>
      </c>
      <c r="I150">
        <v>2</v>
      </c>
      <c r="J150">
        <f>-3.94789095582612*0.75*1.1764*0.17</f>
        <v>-0.59214811235531561</v>
      </c>
      <c r="K150">
        <f>0.611154291772638*0.75*1.1764*1.7</f>
        <v>0.91667643377269736</v>
      </c>
    </row>
    <row r="151" spans="1:13" x14ac:dyDescent="0.3">
      <c r="A151" t="s">
        <v>105</v>
      </c>
      <c r="B151" t="s">
        <v>103</v>
      </c>
      <c r="C151" t="s">
        <v>5</v>
      </c>
      <c r="D151">
        <f>18.15*0.75*1.1764*1.7</f>
        <v>27.223366499999994</v>
      </c>
      <c r="E151" t="s">
        <v>17</v>
      </c>
      <c r="G151" t="s">
        <v>27</v>
      </c>
      <c r="I151">
        <v>5</v>
      </c>
      <c r="J151">
        <f>18.1524750062266*0.75*1.1764*1.7</f>
        <v>27.227078786589338</v>
      </c>
      <c r="L151">
        <f>12.7067325043586*0.75*1.1764*1.7</f>
        <v>19.058955150612508</v>
      </c>
      <c r="M151">
        <f>23.5982175080946*0.75*1.1764*1.7</f>
        <v>35.395202422566165</v>
      </c>
    </row>
    <row r="152" spans="1:13" x14ac:dyDescent="0.3">
      <c r="A152" t="s">
        <v>23</v>
      </c>
      <c r="B152" t="s">
        <v>24</v>
      </c>
      <c r="C152" t="s">
        <v>5</v>
      </c>
      <c r="D152">
        <f>0.00125054109951421*1.7</f>
        <v>2.1259198691741571E-3</v>
      </c>
      <c r="E152" t="s">
        <v>25</v>
      </c>
      <c r="F152" t="s">
        <v>26</v>
      </c>
      <c r="G152" t="s">
        <v>27</v>
      </c>
      <c r="I152">
        <v>2</v>
      </c>
      <c r="J152">
        <f>-6.68417894172191*1.7</f>
        <v>-11.363104200927248</v>
      </c>
      <c r="K152">
        <f>0.611154291772638*1.7</f>
        <v>1.0389622960134846</v>
      </c>
    </row>
    <row r="153" spans="1:13" x14ac:dyDescent="0.3">
      <c r="A153" t="s">
        <v>40</v>
      </c>
      <c r="B153" t="s">
        <v>41</v>
      </c>
      <c r="C153" t="s">
        <v>37</v>
      </c>
      <c r="D153">
        <v>3</v>
      </c>
      <c r="E153" t="s">
        <v>42</v>
      </c>
      <c r="F153" t="s">
        <v>26</v>
      </c>
      <c r="G153" t="s">
        <v>27</v>
      </c>
      <c r="I153">
        <v>2</v>
      </c>
      <c r="J153">
        <v>1.0986122886681098</v>
      </c>
      <c r="K153">
        <v>1.0034440819843768</v>
      </c>
    </row>
    <row r="154" spans="1:13" x14ac:dyDescent="0.3">
      <c r="A154" t="s">
        <v>23</v>
      </c>
      <c r="B154" t="s">
        <v>24</v>
      </c>
      <c r="C154" t="s">
        <v>5</v>
      </c>
      <c r="D154">
        <v>0.3</v>
      </c>
      <c r="E154" t="s">
        <v>25</v>
      </c>
      <c r="F154" t="s">
        <v>26</v>
      </c>
      <c r="G154" t="s">
        <v>27</v>
      </c>
      <c r="I154">
        <v>2</v>
      </c>
      <c r="J154">
        <v>-1.2039728043259361</v>
      </c>
      <c r="K154">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zoomScale="90" zoomScaleNormal="55" workbookViewId="0">
      <selection activeCell="D83" sqref="D83"/>
    </sheetView>
  </sheetViews>
  <sheetFormatPr defaultColWidth="8.77734375" defaultRowHeight="14.4" x14ac:dyDescent="0.3"/>
  <cols>
    <col min="1" max="1" width="51.6640625" customWidth="1"/>
    <col min="2" max="2" width="19" customWidth="1"/>
    <col min="3" max="3" width="20.77734375" customWidth="1"/>
    <col min="4" max="4" width="16.109375" bestFit="1" customWidth="1"/>
    <col min="5" max="5" width="22.33203125" customWidth="1"/>
    <col min="6" max="6" width="20.44140625" customWidth="1"/>
    <col min="7" max="7" width="16.77734375" customWidth="1"/>
    <col min="8" max="8" width="9" customWidth="1"/>
    <col min="9" max="9" width="8.44140625" customWidth="1"/>
    <col min="13" max="13" width="8.44140625" customWidth="1"/>
  </cols>
  <sheetData>
    <row r="1" spans="1:13" s="1" customFormat="1" x14ac:dyDescent="0.3">
      <c r="A1" s="1" t="s">
        <v>2</v>
      </c>
      <c r="B1" s="1" t="s">
        <v>107</v>
      </c>
    </row>
    <row r="2" spans="1:13" x14ac:dyDescent="0.3">
      <c r="A2" t="s">
        <v>3</v>
      </c>
      <c r="B2" t="s">
        <v>108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54</v>
      </c>
      <c r="D9">
        <v>1</v>
      </c>
      <c r="E9" t="s">
        <v>17</v>
      </c>
      <c r="F9" t="s">
        <v>1</v>
      </c>
      <c r="G9" t="s">
        <v>18</v>
      </c>
    </row>
    <row r="10" spans="1:13" x14ac:dyDescent="0.3">
      <c r="A10" t="s">
        <v>23</v>
      </c>
      <c r="B10" t="s">
        <v>24</v>
      </c>
      <c r="C10" t="s">
        <v>54</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s="1" customFormat="1" x14ac:dyDescent="0.3">
      <c r="A13" s="1" t="s">
        <v>2</v>
      </c>
      <c r="B13" s="1" t="s">
        <v>111</v>
      </c>
    </row>
    <row r="14" spans="1:13" x14ac:dyDescent="0.3">
      <c r="A14" t="s">
        <v>3</v>
      </c>
      <c r="B14" t="s">
        <v>88</v>
      </c>
    </row>
    <row r="15" spans="1:13" x14ac:dyDescent="0.3">
      <c r="A15" t="s">
        <v>4</v>
      </c>
      <c r="B15" t="s">
        <v>54</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s="1" customFormat="1" x14ac:dyDescent="0.3">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3">
      <c r="A21" t="s">
        <v>111</v>
      </c>
      <c r="B21" t="s">
        <v>88</v>
      </c>
      <c r="C21" t="s">
        <v>54</v>
      </c>
      <c r="D21">
        <v>1</v>
      </c>
      <c r="E21" t="s">
        <v>17</v>
      </c>
      <c r="F21" t="s">
        <v>61</v>
      </c>
      <c r="G21" t="s">
        <v>18</v>
      </c>
      <c r="I21">
        <v>0</v>
      </c>
    </row>
    <row r="22" spans="1:13" x14ac:dyDescent="0.3">
      <c r="A22" t="s">
        <v>19</v>
      </c>
      <c r="D22">
        <v>2.46438646485755E-2</v>
      </c>
      <c r="E22" t="s">
        <v>17</v>
      </c>
      <c r="F22" t="s">
        <v>20</v>
      </c>
      <c r="G22" t="s">
        <v>21</v>
      </c>
      <c r="H22" t="s">
        <v>22</v>
      </c>
      <c r="I22">
        <v>5</v>
      </c>
      <c r="J22">
        <v>2.46438646485755E-2</v>
      </c>
      <c r="L22">
        <v>1.7250705254002848E-2</v>
      </c>
      <c r="M22">
        <v>3.2037024043148149E-2</v>
      </c>
    </row>
    <row r="23" spans="1:13" x14ac:dyDescent="0.3">
      <c r="A23" t="s">
        <v>55</v>
      </c>
      <c r="B23" t="s">
        <v>24</v>
      </c>
      <c r="C23" t="s">
        <v>37</v>
      </c>
      <c r="D23">
        <v>5.5256514194748354E-3</v>
      </c>
      <c r="E23" t="s">
        <v>25</v>
      </c>
      <c r="F23" t="s">
        <v>26</v>
      </c>
      <c r="G23" t="s">
        <v>27</v>
      </c>
      <c r="I23">
        <v>5</v>
      </c>
      <c r="J23">
        <v>5.5256514194748354E-3</v>
      </c>
      <c r="L23">
        <v>4.6968037065536102E-3</v>
      </c>
      <c r="M23">
        <v>6.3544991323960598E-3</v>
      </c>
    </row>
    <row r="24" spans="1:13" x14ac:dyDescent="0.3">
      <c r="A24" t="s">
        <v>28</v>
      </c>
      <c r="B24" t="s">
        <v>28</v>
      </c>
      <c r="C24" t="s">
        <v>45</v>
      </c>
      <c r="D24">
        <v>8.7124460310566236E-5</v>
      </c>
      <c r="E24" t="s">
        <v>29</v>
      </c>
      <c r="F24" t="s">
        <v>26</v>
      </c>
      <c r="G24" t="s">
        <v>27</v>
      </c>
      <c r="I24">
        <v>2</v>
      </c>
      <c r="J24">
        <v>-9.3481728833295588</v>
      </c>
      <c r="K24">
        <v>0.74909590556190686</v>
      </c>
    </row>
    <row r="25" spans="1:13" x14ac:dyDescent="0.3">
      <c r="A25" t="s">
        <v>50</v>
      </c>
      <c r="B25" t="s">
        <v>51</v>
      </c>
      <c r="C25" t="s">
        <v>37</v>
      </c>
      <c r="D25">
        <v>0.2361297135148511</v>
      </c>
      <c r="E25" t="s">
        <v>17</v>
      </c>
      <c r="F25" t="s">
        <v>26</v>
      </c>
      <c r="G25" t="s">
        <v>27</v>
      </c>
      <c r="I25">
        <v>5</v>
      </c>
      <c r="J25">
        <v>0.2361297135148511</v>
      </c>
      <c r="L25">
        <v>0.212516742163366</v>
      </c>
      <c r="M25">
        <v>0.25974268486633623</v>
      </c>
    </row>
    <row r="26" spans="1:13" x14ac:dyDescent="0.3">
      <c r="A26" t="s">
        <v>107</v>
      </c>
      <c r="B26" t="s">
        <v>108</v>
      </c>
      <c r="C26" t="s">
        <v>54</v>
      </c>
      <c r="D26">
        <v>0.17847791948095601</v>
      </c>
      <c r="E26" t="s">
        <v>17</v>
      </c>
      <c r="F26" t="s">
        <v>61</v>
      </c>
      <c r="G26" t="s">
        <v>27</v>
      </c>
      <c r="I26">
        <v>2</v>
      </c>
      <c r="J26">
        <v>-1.7232903858007682</v>
      </c>
      <c r="K26">
        <v>0.51431269492042531</v>
      </c>
    </row>
    <row r="27" spans="1:13" x14ac:dyDescent="0.3">
      <c r="A27" t="s">
        <v>31</v>
      </c>
      <c r="D27">
        <v>1.513059157704539E-10</v>
      </c>
      <c r="E27" t="s">
        <v>32</v>
      </c>
      <c r="F27" t="s">
        <v>20</v>
      </c>
      <c r="G27" t="s">
        <v>21</v>
      </c>
      <c r="H27" t="s">
        <v>33</v>
      </c>
      <c r="I27">
        <v>2</v>
      </c>
      <c r="J27">
        <v>-22.611717396292171</v>
      </c>
      <c r="K27">
        <v>0.18977295444631392</v>
      </c>
    </row>
    <row r="28" spans="1:13" x14ac:dyDescent="0.3">
      <c r="A28" t="s">
        <v>34</v>
      </c>
      <c r="D28">
        <v>3.7826478942613479E-12</v>
      </c>
      <c r="E28" t="s">
        <v>35</v>
      </c>
      <c r="F28" t="s">
        <v>20</v>
      </c>
      <c r="G28" t="s">
        <v>21</v>
      </c>
      <c r="H28" t="s">
        <v>33</v>
      </c>
      <c r="I28">
        <v>2</v>
      </c>
      <c r="J28">
        <v>-26.300596850406109</v>
      </c>
      <c r="K28">
        <v>5.2655713531501343E-2</v>
      </c>
    </row>
    <row r="29" spans="1:13" x14ac:dyDescent="0.3">
      <c r="A29" t="s">
        <v>36</v>
      </c>
      <c r="D29">
        <v>3.7826478942613479E-12</v>
      </c>
      <c r="E29" t="s">
        <v>35</v>
      </c>
      <c r="F29" t="s">
        <v>20</v>
      </c>
      <c r="G29" t="s">
        <v>21</v>
      </c>
      <c r="H29" t="s">
        <v>33</v>
      </c>
      <c r="I29">
        <v>2</v>
      </c>
      <c r="J29">
        <v>-26.300596850406109</v>
      </c>
      <c r="K29">
        <v>5.2655713531501343E-2</v>
      </c>
    </row>
    <row r="31" spans="1:13" s="1" customFormat="1" x14ac:dyDescent="0.3">
      <c r="A31" s="1" t="s">
        <v>2</v>
      </c>
      <c r="B31" s="1" t="s">
        <v>112</v>
      </c>
    </row>
    <row r="32" spans="1:13" x14ac:dyDescent="0.3">
      <c r="A32" t="s">
        <v>3</v>
      </c>
      <c r="B32" t="s">
        <v>103</v>
      </c>
    </row>
    <row r="33" spans="1:13" x14ac:dyDescent="0.3">
      <c r="A33" t="s">
        <v>4</v>
      </c>
      <c r="B33" t="s">
        <v>54</v>
      </c>
    </row>
    <row r="34" spans="1:13" x14ac:dyDescent="0.3">
      <c r="A34" t="s">
        <v>6</v>
      </c>
      <c r="B34">
        <v>1</v>
      </c>
    </row>
    <row r="35" spans="1:13" x14ac:dyDescent="0.3">
      <c r="A35" t="s">
        <v>7</v>
      </c>
      <c r="B35" t="s">
        <v>17</v>
      </c>
    </row>
    <row r="36" spans="1:13" x14ac:dyDescent="0.3">
      <c r="A36" t="s">
        <v>83</v>
      </c>
      <c r="B36" t="s">
        <v>89</v>
      </c>
    </row>
    <row r="37" spans="1:13" x14ac:dyDescent="0.3">
      <c r="A37" t="s">
        <v>8</v>
      </c>
    </row>
    <row r="38" spans="1:13" s="1" customFormat="1" x14ac:dyDescent="0.3">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3">
      <c r="A39" t="s">
        <v>112</v>
      </c>
      <c r="B39" t="s">
        <v>103</v>
      </c>
      <c r="C39" t="s">
        <v>54</v>
      </c>
      <c r="D39">
        <v>1</v>
      </c>
      <c r="E39" t="s">
        <v>17</v>
      </c>
      <c r="F39" t="s">
        <v>61</v>
      </c>
      <c r="G39" t="s">
        <v>18</v>
      </c>
      <c r="I39">
        <v>0</v>
      </c>
    </row>
    <row r="40" spans="1:13" x14ac:dyDescent="0.3">
      <c r="A40" t="s">
        <v>111</v>
      </c>
      <c r="B40" t="s">
        <v>88</v>
      </c>
      <c r="C40" t="s">
        <v>54</v>
      </c>
      <c r="D40">
        <v>0.66142198976273825</v>
      </c>
      <c r="E40" t="s">
        <v>17</v>
      </c>
      <c r="F40" t="s">
        <v>61</v>
      </c>
      <c r="G40" t="s">
        <v>27</v>
      </c>
      <c r="I40">
        <v>2</v>
      </c>
      <c r="J40">
        <f>0.661421989762738*-6.8368374790856</f>
        <v>-4.5220346491012595</v>
      </c>
      <c r="K40">
        <f>0.661421989762738*0.905936770530121</f>
        <v>0.59920650136326159</v>
      </c>
    </row>
    <row r="41" spans="1:13" x14ac:dyDescent="0.3">
      <c r="A41" t="s">
        <v>55</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3">
      <c r="A42" t="s">
        <v>55</v>
      </c>
      <c r="B42" t="s">
        <v>41</v>
      </c>
      <c r="C42" t="s">
        <v>37</v>
      </c>
      <c r="D42">
        <v>0.187316819693571</v>
      </c>
      <c r="E42" t="s">
        <v>42</v>
      </c>
      <c r="F42" t="s">
        <v>26</v>
      </c>
      <c r="G42" t="s">
        <v>27</v>
      </c>
      <c r="I42">
        <v>5</v>
      </c>
      <c r="J42">
        <v>0.187316819693571</v>
      </c>
      <c r="L42">
        <v>0.13112177378549969</v>
      </c>
      <c r="M42">
        <v>0.24351186560164231</v>
      </c>
    </row>
    <row r="43" spans="1:13" x14ac:dyDescent="0.3">
      <c r="A43" t="s">
        <v>48</v>
      </c>
      <c r="B43" t="s">
        <v>49</v>
      </c>
      <c r="C43" t="s">
        <v>45</v>
      </c>
      <c r="D43">
        <v>6.1517636867216077E-2</v>
      </c>
      <c r="E43" t="s">
        <v>17</v>
      </c>
      <c r="F43" t="s">
        <v>26</v>
      </c>
      <c r="G43" t="s">
        <v>27</v>
      </c>
      <c r="I43">
        <v>5</v>
      </c>
      <c r="J43">
        <v>6.1517636867216077E-2</v>
      </c>
      <c r="L43">
        <v>4.3062345807051254E-2</v>
      </c>
      <c r="M43">
        <v>7.9972927927380907E-2</v>
      </c>
    </row>
    <row r="44" spans="1:13" x14ac:dyDescent="0.3">
      <c r="A44" t="s">
        <v>107</v>
      </c>
      <c r="B44" t="s">
        <v>108</v>
      </c>
      <c r="C44" t="s">
        <v>54</v>
      </c>
      <c r="D44">
        <v>0.30758818433608037</v>
      </c>
      <c r="E44" t="s">
        <v>17</v>
      </c>
      <c r="F44" t="s">
        <v>61</v>
      </c>
      <c r="G44" t="s">
        <v>27</v>
      </c>
      <c r="I44">
        <v>5</v>
      </c>
      <c r="J44">
        <v>0.30758818433608037</v>
      </c>
      <c r="L44">
        <v>0.21531172903525625</v>
      </c>
      <c r="M44">
        <v>0.3998646396369045</v>
      </c>
    </row>
    <row r="46" spans="1:13" x14ac:dyDescent="0.3">
      <c r="A46" s="1" t="s">
        <v>2</v>
      </c>
      <c r="B46" s="1" t="s">
        <v>113</v>
      </c>
    </row>
    <row r="47" spans="1:13" x14ac:dyDescent="0.3">
      <c r="A47" t="s">
        <v>3</v>
      </c>
      <c r="B47" t="s">
        <v>103</v>
      </c>
    </row>
    <row r="48" spans="1:13" x14ac:dyDescent="0.3">
      <c r="A48" t="s">
        <v>4</v>
      </c>
      <c r="B48" t="s">
        <v>54</v>
      </c>
    </row>
    <row r="49" spans="1:13" x14ac:dyDescent="0.3">
      <c r="A49" t="s">
        <v>6</v>
      </c>
      <c r="B49">
        <v>1</v>
      </c>
    </row>
    <row r="50" spans="1:13" x14ac:dyDescent="0.3">
      <c r="A50" t="s">
        <v>7</v>
      </c>
      <c r="B50" t="s">
        <v>17</v>
      </c>
    </row>
    <row r="51" spans="1:13" x14ac:dyDescent="0.3">
      <c r="A51" t="s">
        <v>83</v>
      </c>
      <c r="B51" t="s">
        <v>110</v>
      </c>
    </row>
    <row r="52" spans="1:13" x14ac:dyDescent="0.3">
      <c r="A52" t="s">
        <v>8</v>
      </c>
    </row>
    <row r="53" spans="1:13" s="1" customFormat="1" x14ac:dyDescent="0.3">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3">
      <c r="A54" t="s">
        <v>113</v>
      </c>
      <c r="B54" t="s">
        <v>103</v>
      </c>
      <c r="C54" t="s">
        <v>54</v>
      </c>
      <c r="D54">
        <v>1</v>
      </c>
      <c r="E54" t="s">
        <v>17</v>
      </c>
      <c r="F54" t="s">
        <v>61</v>
      </c>
      <c r="G54" t="s">
        <v>18</v>
      </c>
      <c r="I54">
        <v>0</v>
      </c>
    </row>
    <row r="55" spans="1:13" x14ac:dyDescent="0.3">
      <c r="A55" t="s">
        <v>55</v>
      </c>
      <c r="B55" t="s">
        <v>24</v>
      </c>
      <c r="C55" t="s">
        <v>37</v>
      </c>
      <c r="D55">
        <v>4.0556716495562294E-3</v>
      </c>
      <c r="E55" t="s">
        <v>25</v>
      </c>
      <c r="F55" t="s">
        <v>26</v>
      </c>
      <c r="G55" t="s">
        <v>27</v>
      </c>
      <c r="I55">
        <v>2</v>
      </c>
      <c r="J55">
        <v>-1.8677058164693483</v>
      </c>
      <c r="K55">
        <v>0.36741820765295391</v>
      </c>
    </row>
    <row r="56" spans="1:13" x14ac:dyDescent="0.3">
      <c r="A56" t="s">
        <v>112</v>
      </c>
      <c r="B56" t="s">
        <v>103</v>
      </c>
      <c r="C56" t="s">
        <v>54</v>
      </c>
      <c r="D56">
        <v>1.0507597273268783</v>
      </c>
      <c r="E56" t="s">
        <v>17</v>
      </c>
      <c r="F56" t="s">
        <v>61</v>
      </c>
      <c r="G56" t="s">
        <v>27</v>
      </c>
      <c r="I56">
        <v>5</v>
      </c>
      <c r="J56">
        <v>1.0507597273268778</v>
      </c>
      <c r="L56">
        <v>0.52537986366344103</v>
      </c>
      <c r="M56">
        <v>1.5761395909903189</v>
      </c>
    </row>
    <row r="57" spans="1:13" x14ac:dyDescent="0.3">
      <c r="A57" t="s">
        <v>55</v>
      </c>
      <c r="B57" t="s">
        <v>41</v>
      </c>
      <c r="C57" t="s">
        <v>37</v>
      </c>
      <c r="D57">
        <v>2.7189222738624952E-2</v>
      </c>
      <c r="E57" t="s">
        <v>42</v>
      </c>
      <c r="F57" t="s">
        <v>26</v>
      </c>
      <c r="G57" t="s">
        <v>27</v>
      </c>
      <c r="I57">
        <v>5</v>
      </c>
      <c r="J57">
        <v>2.7189222738624962E-2</v>
      </c>
      <c r="L57">
        <v>1.903245591703747E-2</v>
      </c>
      <c r="M57">
        <v>3.534598956021244E-2</v>
      </c>
    </row>
    <row r="58" spans="1:13" x14ac:dyDescent="0.3">
      <c r="A58" t="s">
        <v>55</v>
      </c>
      <c r="B58" t="s">
        <v>41</v>
      </c>
      <c r="C58" t="s">
        <v>37</v>
      </c>
      <c r="D58">
        <v>0.42365160614409048</v>
      </c>
      <c r="E58" t="s">
        <v>42</v>
      </c>
      <c r="F58" t="s">
        <v>26</v>
      </c>
      <c r="G58" t="s">
        <v>27</v>
      </c>
      <c r="I58">
        <v>5</v>
      </c>
      <c r="J58">
        <v>0.42365160614409048</v>
      </c>
      <c r="L58">
        <v>0.29655612430086331</v>
      </c>
      <c r="M58">
        <v>0.55074708798731764</v>
      </c>
    </row>
    <row r="59" spans="1:13" x14ac:dyDescent="0.3">
      <c r="A59" t="s">
        <v>107</v>
      </c>
      <c r="B59" t="s">
        <v>108</v>
      </c>
      <c r="C59" t="s">
        <v>54</v>
      </c>
      <c r="D59">
        <v>0.99831917527537961</v>
      </c>
      <c r="E59" t="s">
        <v>17</v>
      </c>
      <c r="F59" t="s">
        <v>61</v>
      </c>
      <c r="G59" t="s">
        <v>27</v>
      </c>
      <c r="I59">
        <v>5</v>
      </c>
      <c r="J59">
        <v>0.99831917527537961</v>
      </c>
      <c r="L59">
        <v>0.69882342269276621</v>
      </c>
      <c r="M59">
        <v>1.2978149278579942</v>
      </c>
    </row>
    <row r="60" spans="1:13" x14ac:dyDescent="0.3">
      <c r="A60" t="s">
        <v>55</v>
      </c>
      <c r="B60" t="s">
        <v>24</v>
      </c>
      <c r="C60" t="s">
        <v>37</v>
      </c>
      <c r="D60">
        <v>1.2277624175474771E-3</v>
      </c>
      <c r="E60" t="s">
        <v>25</v>
      </c>
      <c r="F60" t="s">
        <v>26</v>
      </c>
      <c r="G60" t="s">
        <v>27</v>
      </c>
      <c r="I60">
        <v>2</v>
      </c>
      <c r="J60">
        <v>-7.0027519644095735</v>
      </c>
      <c r="K60">
        <v>0.94115587037256665</v>
      </c>
    </row>
    <row r="61" spans="1:13" x14ac:dyDescent="0.3">
      <c r="A61" t="s">
        <v>55</v>
      </c>
      <c r="B61" t="s">
        <v>24</v>
      </c>
      <c r="C61" t="s">
        <v>37</v>
      </c>
      <c r="D61">
        <v>5.9631476187652068E-3</v>
      </c>
      <c r="E61" t="s">
        <v>25</v>
      </c>
      <c r="F61" t="s">
        <v>26</v>
      </c>
      <c r="G61" t="s">
        <v>27</v>
      </c>
    </row>
    <row r="62" spans="1:13" x14ac:dyDescent="0.3">
      <c r="A62" t="s">
        <v>107</v>
      </c>
      <c r="B62" t="s">
        <v>108</v>
      </c>
      <c r="C62" t="s">
        <v>54</v>
      </c>
      <c r="D62">
        <v>7.2721312423965934</v>
      </c>
      <c r="E62" t="s">
        <v>17</v>
      </c>
      <c r="F62" t="s">
        <v>61</v>
      </c>
      <c r="G62" t="s">
        <v>27</v>
      </c>
    </row>
    <row r="63" spans="1:13" x14ac:dyDescent="0.3">
      <c r="A63" t="s">
        <v>43</v>
      </c>
      <c r="B63" t="s">
        <v>44</v>
      </c>
      <c r="C63" t="s">
        <v>37</v>
      </c>
      <c r="D63">
        <v>1.7453114981751824E-3</v>
      </c>
      <c r="E63" t="s">
        <v>17</v>
      </c>
      <c r="F63" t="s">
        <v>26</v>
      </c>
      <c r="G63" t="s">
        <v>27</v>
      </c>
    </row>
    <row r="64" spans="1:13" x14ac:dyDescent="0.3">
      <c r="A64" t="s">
        <v>62</v>
      </c>
      <c r="B64" t="s">
        <v>63</v>
      </c>
      <c r="C64" t="s">
        <v>45</v>
      </c>
      <c r="D64">
        <v>8.7265574908759129E-4</v>
      </c>
      <c r="E64" t="s">
        <v>17</v>
      </c>
      <c r="F64" t="s">
        <v>26</v>
      </c>
      <c r="G64" t="s">
        <v>27</v>
      </c>
    </row>
    <row r="65" spans="1:8" x14ac:dyDescent="0.3">
      <c r="A65" t="s">
        <v>64</v>
      </c>
      <c r="D65">
        <v>1.1780852612682483E-2</v>
      </c>
      <c r="E65" t="s">
        <v>42</v>
      </c>
      <c r="F65" t="s">
        <v>20</v>
      </c>
      <c r="G65" t="s">
        <v>21</v>
      </c>
      <c r="H65" t="s">
        <v>65</v>
      </c>
    </row>
    <row r="66" spans="1:8" x14ac:dyDescent="0.3">
      <c r="A66" t="s">
        <v>66</v>
      </c>
      <c r="D66">
        <v>1.6725901857512168E-3</v>
      </c>
      <c r="E66" t="s">
        <v>17</v>
      </c>
      <c r="F66" t="s">
        <v>20</v>
      </c>
      <c r="G66" t="s">
        <v>21</v>
      </c>
      <c r="H66" t="s">
        <v>67</v>
      </c>
    </row>
    <row r="67" spans="1:8" x14ac:dyDescent="0.3">
      <c r="A67" t="s">
        <v>68</v>
      </c>
      <c r="D67">
        <v>5.0904918696776183E-4</v>
      </c>
      <c r="E67" t="s">
        <v>17</v>
      </c>
      <c r="F67" t="s">
        <v>20</v>
      </c>
      <c r="G67" t="s">
        <v>21</v>
      </c>
      <c r="H67" t="s">
        <v>67</v>
      </c>
    </row>
    <row r="69" spans="1:8" s="1" customFormat="1" x14ac:dyDescent="0.3">
      <c r="A69" s="1" t="s">
        <v>2</v>
      </c>
      <c r="B69" s="1" t="s">
        <v>135</v>
      </c>
    </row>
    <row r="70" spans="1:8" x14ac:dyDescent="0.3">
      <c r="A70" t="s">
        <v>3</v>
      </c>
      <c r="B70" t="s">
        <v>139</v>
      </c>
    </row>
    <row r="71" spans="1:8" x14ac:dyDescent="0.3">
      <c r="A71" t="s">
        <v>4</v>
      </c>
      <c r="B71" t="s">
        <v>54</v>
      </c>
    </row>
    <row r="72" spans="1:8" x14ac:dyDescent="0.3">
      <c r="A72" t="s">
        <v>6</v>
      </c>
      <c r="B72">
        <v>1</v>
      </c>
    </row>
    <row r="73" spans="1:8" x14ac:dyDescent="0.3">
      <c r="A73" t="s">
        <v>7</v>
      </c>
      <c r="B73" t="s">
        <v>17</v>
      </c>
    </row>
    <row r="74" spans="1:8" x14ac:dyDescent="0.3">
      <c r="A74" t="s">
        <v>83</v>
      </c>
      <c r="B74" t="s">
        <v>89</v>
      </c>
    </row>
    <row r="75" spans="1:8" x14ac:dyDescent="0.3">
      <c r="A75" t="s">
        <v>8</v>
      </c>
    </row>
    <row r="76" spans="1:8" s="1" customFormat="1" x14ac:dyDescent="0.3">
      <c r="A76" s="1" t="s">
        <v>9</v>
      </c>
      <c r="B76" s="1" t="s">
        <v>3</v>
      </c>
      <c r="C76" s="1" t="s">
        <v>4</v>
      </c>
      <c r="D76" s="1" t="s">
        <v>6</v>
      </c>
      <c r="E76" s="1" t="s">
        <v>7</v>
      </c>
      <c r="F76" s="1" t="s">
        <v>0</v>
      </c>
      <c r="G76" s="1" t="s">
        <v>10</v>
      </c>
      <c r="H76" s="1" t="s">
        <v>11</v>
      </c>
    </row>
    <row r="77" spans="1:8" x14ac:dyDescent="0.3">
      <c r="A77" t="s">
        <v>135</v>
      </c>
      <c r="B77" t="s">
        <v>139</v>
      </c>
      <c r="C77" t="s">
        <v>54</v>
      </c>
      <c r="D77">
        <v>1</v>
      </c>
      <c r="E77" t="s">
        <v>17</v>
      </c>
      <c r="F77" t="s">
        <v>61</v>
      </c>
      <c r="G77" t="s">
        <v>18</v>
      </c>
    </row>
    <row r="78" spans="1:8" x14ac:dyDescent="0.3">
      <c r="A78" t="s">
        <v>113</v>
      </c>
      <c r="B78" t="s">
        <v>103</v>
      </c>
      <c r="C78" t="s">
        <v>54</v>
      </c>
      <c r="D78">
        <f>24.65*0.5*1.33*1.5</f>
        <v>24.588374999999999</v>
      </c>
      <c r="E78" t="s">
        <v>17</v>
      </c>
      <c r="F78" t="s">
        <v>61</v>
      </c>
      <c r="G78" t="s">
        <v>27</v>
      </c>
    </row>
    <row r="79" spans="1:8" x14ac:dyDescent="0.3">
      <c r="A79" t="s">
        <v>55</v>
      </c>
      <c r="B79" t="s">
        <v>24</v>
      </c>
      <c r="C79" t="s">
        <v>37</v>
      </c>
      <c r="D79">
        <f>0.01*0.5*1.33*1.5</f>
        <v>9.9750000000000012E-3</v>
      </c>
      <c r="E79" t="s">
        <v>25</v>
      </c>
      <c r="F79" t="s">
        <v>26</v>
      </c>
      <c r="G79" t="s">
        <v>27</v>
      </c>
    </row>
    <row r="80" spans="1:8" x14ac:dyDescent="0.3">
      <c r="A80" t="s">
        <v>107</v>
      </c>
      <c r="B80" t="s">
        <v>108</v>
      </c>
      <c r="C80" t="s">
        <v>54</v>
      </c>
      <c r="D80">
        <f>1*1.33*1.5</f>
        <v>1.9950000000000001</v>
      </c>
      <c r="E80" t="s">
        <v>17</v>
      </c>
      <c r="F80" t="s">
        <v>61</v>
      </c>
      <c r="G80" t="s">
        <v>27</v>
      </c>
    </row>
    <row r="81" spans="1:7" x14ac:dyDescent="0.3">
      <c r="A81" t="s">
        <v>55</v>
      </c>
      <c r="B81" t="s">
        <v>41</v>
      </c>
      <c r="C81" t="s">
        <v>37</v>
      </c>
      <c r="D81">
        <f>0.387*1.33*1.5</f>
        <v>0.772065</v>
      </c>
      <c r="E81" t="s">
        <v>42</v>
      </c>
      <c r="F81" t="s">
        <v>26</v>
      </c>
      <c r="G81" t="s">
        <v>27</v>
      </c>
    </row>
    <row r="82" spans="1:7" x14ac:dyDescent="0.3">
      <c r="A82" t="s">
        <v>55</v>
      </c>
      <c r="B82" t="s">
        <v>24</v>
      </c>
      <c r="C82" t="s">
        <v>37</v>
      </c>
      <c r="D82">
        <f>0.0067*1.5</f>
        <v>1.005E-2</v>
      </c>
      <c r="E82" t="s">
        <v>25</v>
      </c>
      <c r="F82" t="s">
        <v>26</v>
      </c>
      <c r="G82" t="s">
        <v>27</v>
      </c>
    </row>
    <row r="83" spans="1:7" x14ac:dyDescent="0.3">
      <c r="A83" t="s">
        <v>55</v>
      </c>
      <c r="B83" t="s">
        <v>41</v>
      </c>
      <c r="C83" t="s">
        <v>37</v>
      </c>
      <c r="D83">
        <v>2.4705882352941182</v>
      </c>
      <c r="E83" t="s">
        <v>42</v>
      </c>
      <c r="F83" t="s">
        <v>26</v>
      </c>
      <c r="G83" t="s">
        <v>27</v>
      </c>
    </row>
    <row r="84" spans="1:7" x14ac:dyDescent="0.3">
      <c r="A84" t="s">
        <v>55</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abSelected="1" zoomScaleNormal="40" workbookViewId="0">
      <selection activeCell="A16" sqref="A16"/>
    </sheetView>
  </sheetViews>
  <sheetFormatPr defaultColWidth="8.77734375" defaultRowHeight="14.4" x14ac:dyDescent="0.3"/>
  <cols>
    <col min="1" max="1" width="72.44140625" customWidth="1"/>
    <col min="2" max="2" width="30.77734375" customWidth="1"/>
    <col min="3" max="3" width="20.77734375" customWidth="1"/>
    <col min="4" max="4" width="13.109375" bestFit="1" customWidth="1"/>
    <col min="5" max="5" width="22.33203125" customWidth="1"/>
    <col min="6" max="6" width="20.44140625" customWidth="1"/>
    <col min="7" max="7" width="27.109375" customWidth="1"/>
  </cols>
  <sheetData>
    <row r="1" spans="1:13" x14ac:dyDescent="0.3">
      <c r="A1" s="1" t="s">
        <v>2</v>
      </c>
      <c r="B1" s="1" t="s">
        <v>114</v>
      </c>
    </row>
    <row r="2" spans="1:13" x14ac:dyDescent="0.3">
      <c r="A2" t="s">
        <v>3</v>
      </c>
      <c r="B2" t="s">
        <v>88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114</v>
      </c>
      <c r="B9" t="s">
        <v>88</v>
      </c>
      <c r="C9" t="s">
        <v>54</v>
      </c>
      <c r="D9">
        <v>1</v>
      </c>
      <c r="E9" t="s">
        <v>17</v>
      </c>
      <c r="F9" t="s">
        <v>69</v>
      </c>
      <c r="G9" t="s">
        <v>18</v>
      </c>
    </row>
    <row r="10" spans="1:13" x14ac:dyDescent="0.3">
      <c r="A10" t="s">
        <v>19</v>
      </c>
      <c r="D10">
        <v>7.1608191482419814E-2</v>
      </c>
      <c r="E10" t="s">
        <v>17</v>
      </c>
      <c r="F10" t="s">
        <v>20</v>
      </c>
      <c r="G10" t="s">
        <v>21</v>
      </c>
      <c r="H10" t="s">
        <v>22</v>
      </c>
      <c r="I10">
        <v>5</v>
      </c>
      <c r="J10">
        <v>7.1608191482419814E-2</v>
      </c>
      <c r="L10">
        <v>5.0125734037693867E-2</v>
      </c>
      <c r="M10">
        <v>9.3090648927145761E-2</v>
      </c>
    </row>
    <row r="11" spans="1:13" x14ac:dyDescent="0.3">
      <c r="A11" t="s">
        <v>23</v>
      </c>
      <c r="B11" t="s">
        <v>24</v>
      </c>
      <c r="C11" t="s">
        <v>54</v>
      </c>
      <c r="D11">
        <v>4.9495489419640352E-3</v>
      </c>
      <c r="E11" t="s">
        <v>25</v>
      </c>
      <c r="F11" t="s">
        <v>26</v>
      </c>
      <c r="G11" t="s">
        <v>27</v>
      </c>
      <c r="I11">
        <v>5</v>
      </c>
      <c r="J11">
        <v>4.9495489419640352E-3</v>
      </c>
      <c r="L11">
        <v>4.2071166006694295E-3</v>
      </c>
      <c r="M11">
        <v>5.6919812832586401E-3</v>
      </c>
    </row>
    <row r="12" spans="1:13" x14ac:dyDescent="0.3">
      <c r="A12" t="s">
        <v>28</v>
      </c>
      <c r="B12" t="s">
        <v>28</v>
      </c>
      <c r="C12" t="s">
        <v>45</v>
      </c>
      <c r="D12">
        <v>3.2965264292831139E-4</v>
      </c>
      <c r="E12" t="s">
        <v>29</v>
      </c>
      <c r="F12" t="s">
        <v>26</v>
      </c>
      <c r="G12" t="s">
        <v>27</v>
      </c>
      <c r="I12">
        <v>2</v>
      </c>
      <c r="J12">
        <v>-8.0174710550601542</v>
      </c>
      <c r="K12">
        <v>0.74909590556190686</v>
      </c>
    </row>
    <row r="13" spans="1:13" x14ac:dyDescent="0.3">
      <c r="A13" t="s">
        <v>50</v>
      </c>
      <c r="B13" t="s">
        <v>51</v>
      </c>
      <c r="C13" t="s">
        <v>37</v>
      </c>
      <c r="D13">
        <v>0.55384014895048994</v>
      </c>
      <c r="E13" t="s">
        <v>17</v>
      </c>
      <c r="F13" t="s">
        <v>26</v>
      </c>
      <c r="G13" t="s">
        <v>27</v>
      </c>
      <c r="I13">
        <v>5</v>
      </c>
      <c r="J13">
        <v>0.55384014895048994</v>
      </c>
      <c r="L13">
        <v>0.44307211916039196</v>
      </c>
      <c r="M13">
        <v>0.66460817874058786</v>
      </c>
    </row>
    <row r="14" spans="1:13" x14ac:dyDescent="0.3">
      <c r="A14" t="s">
        <v>107</v>
      </c>
      <c r="B14" t="s">
        <v>108</v>
      </c>
      <c r="C14" t="s">
        <v>54</v>
      </c>
      <c r="D14">
        <v>0.56621125225181224</v>
      </c>
      <c r="E14" t="s">
        <v>17</v>
      </c>
      <c r="F14" t="s">
        <v>69</v>
      </c>
      <c r="G14" t="s">
        <v>27</v>
      </c>
      <c r="I14">
        <v>2</v>
      </c>
      <c r="J14">
        <v>-0.56878803322061455</v>
      </c>
      <c r="K14">
        <v>0.51431269492042531</v>
      </c>
    </row>
    <row r="15" spans="1:13" x14ac:dyDescent="0.3">
      <c r="A15" t="s">
        <v>31</v>
      </c>
      <c r="D15">
        <v>1.039978926150609E-10</v>
      </c>
      <c r="E15" t="s">
        <v>32</v>
      </c>
      <c r="F15" t="s">
        <v>20</v>
      </c>
      <c r="G15" t="s">
        <v>21</v>
      </c>
      <c r="H15" t="s">
        <v>33</v>
      </c>
      <c r="I15">
        <v>2</v>
      </c>
      <c r="J15">
        <v>-22.986650480309201</v>
      </c>
      <c r="K15">
        <v>0.10707245441294824</v>
      </c>
    </row>
    <row r="16" spans="1:13" x14ac:dyDescent="0.3">
      <c r="A16" t="s">
        <v>34</v>
      </c>
      <c r="D16">
        <v>2.5999473153765219E-12</v>
      </c>
      <c r="E16" t="s">
        <v>35</v>
      </c>
      <c r="F16" t="s">
        <v>20</v>
      </c>
      <c r="G16" t="s">
        <v>21</v>
      </c>
      <c r="H16" t="s">
        <v>33</v>
      </c>
      <c r="I16">
        <v>2</v>
      </c>
      <c r="J16">
        <v>-26.675529934423139</v>
      </c>
      <c r="K16">
        <v>0.10707245441294824</v>
      </c>
    </row>
    <row r="17" spans="1:13" x14ac:dyDescent="0.3">
      <c r="A17" t="s">
        <v>36</v>
      </c>
      <c r="D17">
        <v>2.5999473153765219E-12</v>
      </c>
      <c r="E17" t="s">
        <v>35</v>
      </c>
      <c r="F17" t="s">
        <v>20</v>
      </c>
      <c r="G17" t="s">
        <v>21</v>
      </c>
      <c r="H17" t="s">
        <v>33</v>
      </c>
      <c r="I17">
        <v>2</v>
      </c>
      <c r="J17">
        <v>-26.675529934423139</v>
      </c>
      <c r="K17">
        <v>0.10707245441294824</v>
      </c>
    </row>
    <row r="19" spans="1:13" x14ac:dyDescent="0.3">
      <c r="A19" s="1" t="s">
        <v>2</v>
      </c>
      <c r="B19" s="1" t="s">
        <v>115</v>
      </c>
    </row>
    <row r="20" spans="1:13" x14ac:dyDescent="0.3">
      <c r="A20" t="s">
        <v>3</v>
      </c>
      <c r="B20" t="s">
        <v>92</v>
      </c>
    </row>
    <row r="21" spans="1:13" x14ac:dyDescent="0.3">
      <c r="A21" t="s">
        <v>4</v>
      </c>
      <c r="B21" t="s">
        <v>54</v>
      </c>
    </row>
    <row r="22" spans="1:13" x14ac:dyDescent="0.3">
      <c r="A22" t="s">
        <v>6</v>
      </c>
      <c r="B22">
        <v>1</v>
      </c>
    </row>
    <row r="23" spans="1:13" x14ac:dyDescent="0.3">
      <c r="A23" t="s">
        <v>7</v>
      </c>
      <c r="B23" t="s">
        <v>17</v>
      </c>
    </row>
    <row r="24" spans="1:13" x14ac:dyDescent="0.3">
      <c r="A24" t="s">
        <v>83</v>
      </c>
      <c r="B24" t="s">
        <v>89</v>
      </c>
    </row>
    <row r="25" spans="1:13" x14ac:dyDescent="0.3">
      <c r="A25" t="s">
        <v>8</v>
      </c>
    </row>
    <row r="26" spans="1:13" s="1" customFormat="1" x14ac:dyDescent="0.3">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3">
      <c r="A27" t="s">
        <v>115</v>
      </c>
      <c r="B27" t="s">
        <v>92</v>
      </c>
      <c r="C27" t="s">
        <v>54</v>
      </c>
      <c r="D27">
        <v>1</v>
      </c>
      <c r="E27" t="s">
        <v>17</v>
      </c>
      <c r="F27" t="s">
        <v>69</v>
      </c>
      <c r="G27" t="s">
        <v>18</v>
      </c>
    </row>
    <row r="28" spans="1:13" x14ac:dyDescent="0.3">
      <c r="A28" t="s">
        <v>114</v>
      </c>
      <c r="B28" t="s">
        <v>88</v>
      </c>
      <c r="C28" t="s">
        <v>54</v>
      </c>
      <c r="D28">
        <v>1.0404624277456651</v>
      </c>
      <c r="E28" t="s">
        <v>17</v>
      </c>
      <c r="F28" t="s">
        <v>69</v>
      </c>
      <c r="G28" t="s">
        <v>27</v>
      </c>
      <c r="I28">
        <v>5</v>
      </c>
      <c r="J28">
        <v>1.0404624277456651</v>
      </c>
      <c r="L28">
        <v>0.72832369942196551</v>
      </c>
      <c r="M28">
        <v>1.3526011560693647</v>
      </c>
    </row>
    <row r="29" spans="1:13" x14ac:dyDescent="0.3">
      <c r="A29" t="s">
        <v>43</v>
      </c>
      <c r="B29" t="s">
        <v>44</v>
      </c>
      <c r="C29" t="s">
        <v>37</v>
      </c>
      <c r="D29">
        <v>9.6988464925709048E-2</v>
      </c>
      <c r="E29" t="s">
        <v>17</v>
      </c>
      <c r="F29" t="s">
        <v>26</v>
      </c>
      <c r="G29" t="s">
        <v>27</v>
      </c>
      <c r="I29">
        <v>5</v>
      </c>
      <c r="J29">
        <v>9.6988464925709048E-2</v>
      </c>
      <c r="L29">
        <v>4.8494232462854524E-2</v>
      </c>
      <c r="M29">
        <v>0.14548269738856356</v>
      </c>
    </row>
    <row r="30" spans="1:13" x14ac:dyDescent="0.3">
      <c r="A30" t="s">
        <v>85</v>
      </c>
      <c r="B30" t="s">
        <v>86</v>
      </c>
      <c r="C30" t="s">
        <v>45</v>
      </c>
      <c r="D30">
        <v>2.5596940327697881E-2</v>
      </c>
      <c r="E30" t="s">
        <v>17</v>
      </c>
      <c r="F30" t="s">
        <v>69</v>
      </c>
      <c r="G30" t="s">
        <v>27</v>
      </c>
      <c r="I30">
        <v>5</v>
      </c>
      <c r="J30">
        <v>2.5596940327697881E-2</v>
      </c>
      <c r="L30">
        <v>1.2798470163848941E-2</v>
      </c>
      <c r="M30">
        <v>3.8395410491546822E-2</v>
      </c>
    </row>
    <row r="31" spans="1:13" x14ac:dyDescent="0.3">
      <c r="A31" t="s">
        <v>157</v>
      </c>
      <c r="B31" t="s">
        <v>46</v>
      </c>
      <c r="C31" t="s">
        <v>45</v>
      </c>
      <c r="D31">
        <v>7.4855491329479759E-2</v>
      </c>
      <c r="E31" t="s">
        <v>17</v>
      </c>
      <c r="F31" t="s">
        <v>26</v>
      </c>
      <c r="G31" t="s">
        <v>27</v>
      </c>
      <c r="I31">
        <v>5</v>
      </c>
      <c r="J31">
        <v>7.4855491329479759E-2</v>
      </c>
      <c r="L31">
        <v>3.742774566473988E-2</v>
      </c>
      <c r="M31">
        <v>0.11228323699421963</v>
      </c>
    </row>
    <row r="32" spans="1:13" x14ac:dyDescent="0.3">
      <c r="A32" t="s">
        <v>107</v>
      </c>
      <c r="B32" t="s">
        <v>108</v>
      </c>
      <c r="C32" t="s">
        <v>54</v>
      </c>
      <c r="D32">
        <v>0.25994900546163102</v>
      </c>
      <c r="E32" t="s">
        <v>17</v>
      </c>
      <c r="F32" t="s">
        <v>69</v>
      </c>
      <c r="G32" t="s">
        <v>27</v>
      </c>
      <c r="I32">
        <v>5</v>
      </c>
      <c r="J32">
        <v>0.25994900546163102</v>
      </c>
      <c r="L32">
        <v>0.12997450273081551</v>
      </c>
      <c r="M32">
        <v>0.38992350819244653</v>
      </c>
    </row>
    <row r="34" spans="1:13" x14ac:dyDescent="0.3">
      <c r="A34" s="1" t="s">
        <v>2</v>
      </c>
      <c r="B34" s="1" t="s">
        <v>116</v>
      </c>
    </row>
    <row r="35" spans="1:13" x14ac:dyDescent="0.3">
      <c r="A35" t="s">
        <v>3</v>
      </c>
      <c r="B35" t="s">
        <v>94</v>
      </c>
    </row>
    <row r="36" spans="1:13" x14ac:dyDescent="0.3">
      <c r="A36" t="s">
        <v>4</v>
      </c>
      <c r="B36" t="s">
        <v>54</v>
      </c>
    </row>
    <row r="37" spans="1:13" x14ac:dyDescent="0.3">
      <c r="A37" t="s">
        <v>6</v>
      </c>
      <c r="B37">
        <v>1</v>
      </c>
    </row>
    <row r="38" spans="1:13" x14ac:dyDescent="0.3">
      <c r="A38" t="s">
        <v>7</v>
      </c>
      <c r="B38" t="s">
        <v>17</v>
      </c>
    </row>
    <row r="39" spans="1:13" x14ac:dyDescent="0.3">
      <c r="A39" t="s">
        <v>83</v>
      </c>
      <c r="B39" t="s">
        <v>89</v>
      </c>
    </row>
    <row r="40" spans="1:13" x14ac:dyDescent="0.3">
      <c r="A40" t="s">
        <v>8</v>
      </c>
    </row>
    <row r="41" spans="1:13" s="1" customFormat="1" x14ac:dyDescent="0.3">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3">
      <c r="A42" t="s">
        <v>116</v>
      </c>
      <c r="B42" t="s">
        <v>94</v>
      </c>
      <c r="C42" t="s">
        <v>54</v>
      </c>
      <c r="D42">
        <v>1</v>
      </c>
      <c r="E42" t="s">
        <v>17</v>
      </c>
      <c r="F42" t="s">
        <v>69</v>
      </c>
      <c r="G42" t="s">
        <v>18</v>
      </c>
    </row>
    <row r="43" spans="1:13" x14ac:dyDescent="0.3">
      <c r="A43" t="s">
        <v>115</v>
      </c>
      <c r="B43" t="s">
        <v>92</v>
      </c>
      <c r="C43" t="s">
        <v>54</v>
      </c>
      <c r="D43">
        <v>0.16660855557628931</v>
      </c>
      <c r="E43" t="s">
        <v>17</v>
      </c>
      <c r="F43" t="s">
        <v>69</v>
      </c>
      <c r="G43" t="s">
        <v>27</v>
      </c>
      <c r="I43">
        <v>5</v>
      </c>
      <c r="J43">
        <v>0.16660855557628931</v>
      </c>
      <c r="L43">
        <v>0.11662598890340251</v>
      </c>
      <c r="M43">
        <v>0.21659112224917612</v>
      </c>
    </row>
    <row r="44" spans="1:13" x14ac:dyDescent="0.3">
      <c r="A44" t="s">
        <v>40</v>
      </c>
      <c r="B44" t="s">
        <v>41</v>
      </c>
      <c r="C44" t="s">
        <v>37</v>
      </c>
      <c r="D44">
        <v>0</v>
      </c>
      <c r="E44" t="s">
        <v>42</v>
      </c>
      <c r="F44" t="s">
        <v>26</v>
      </c>
      <c r="G44" t="s">
        <v>27</v>
      </c>
    </row>
    <row r="45" spans="1:13" x14ac:dyDescent="0.3">
      <c r="A45" t="s">
        <v>48</v>
      </c>
      <c r="B45" t="s">
        <v>49</v>
      </c>
      <c r="C45" t="s">
        <v>45</v>
      </c>
      <c r="D45">
        <v>6.973330845282996E-5</v>
      </c>
      <c r="E45" t="s">
        <v>17</v>
      </c>
      <c r="F45" t="s">
        <v>26</v>
      </c>
      <c r="G45" t="s">
        <v>27</v>
      </c>
      <c r="I45">
        <v>5</v>
      </c>
      <c r="J45">
        <v>6.973330845282996E-5</v>
      </c>
      <c r="L45">
        <v>6.2759977607546971E-5</v>
      </c>
      <c r="M45">
        <v>7.6706639298112963E-5</v>
      </c>
    </row>
    <row r="46" spans="1:13" x14ac:dyDescent="0.3">
      <c r="A46" t="s">
        <v>107</v>
      </c>
      <c r="B46" t="s">
        <v>108</v>
      </c>
      <c r="C46" t="s">
        <v>54</v>
      </c>
      <c r="D46">
        <v>2.7893323381131979E-4</v>
      </c>
      <c r="E46" t="s">
        <v>17</v>
      </c>
      <c r="F46" t="s">
        <v>69</v>
      </c>
      <c r="G46" t="s">
        <v>27</v>
      </c>
      <c r="I46">
        <v>5</v>
      </c>
      <c r="J46">
        <v>2.7893323381131979E-4</v>
      </c>
      <c r="L46">
        <v>1.9525326366792383E-4</v>
      </c>
      <c r="M46">
        <v>3.6261320395471571E-4</v>
      </c>
    </row>
    <row r="48" spans="1:13" x14ac:dyDescent="0.3">
      <c r="A48" s="1" t="s">
        <v>2</v>
      </c>
      <c r="B48" s="1" t="s">
        <v>117</v>
      </c>
    </row>
    <row r="49" spans="1:13" x14ac:dyDescent="0.3">
      <c r="A49" t="s">
        <v>3</v>
      </c>
      <c r="B49" t="s">
        <v>97</v>
      </c>
    </row>
    <row r="50" spans="1:13" x14ac:dyDescent="0.3">
      <c r="A50" t="s">
        <v>4</v>
      </c>
      <c r="B50" t="s">
        <v>54</v>
      </c>
    </row>
    <row r="51" spans="1:13" x14ac:dyDescent="0.3">
      <c r="A51" t="s">
        <v>6</v>
      </c>
      <c r="B51">
        <v>1</v>
      </c>
    </row>
    <row r="52" spans="1:13" x14ac:dyDescent="0.3">
      <c r="A52" t="s">
        <v>7</v>
      </c>
      <c r="B52" t="s">
        <v>17</v>
      </c>
    </row>
    <row r="53" spans="1:13" x14ac:dyDescent="0.3">
      <c r="A53" t="s">
        <v>83</v>
      </c>
      <c r="B53" t="s">
        <v>89</v>
      </c>
    </row>
    <row r="54" spans="1:13" x14ac:dyDescent="0.3">
      <c r="A54" t="s">
        <v>8</v>
      </c>
    </row>
    <row r="55" spans="1:13" s="1" customFormat="1" x14ac:dyDescent="0.3">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3">
      <c r="A56" t="s">
        <v>117</v>
      </c>
      <c r="B56" t="s">
        <v>97</v>
      </c>
      <c r="C56" t="s">
        <v>54</v>
      </c>
      <c r="D56">
        <v>1</v>
      </c>
      <c r="E56" t="s">
        <v>17</v>
      </c>
      <c r="F56" t="s">
        <v>69</v>
      </c>
      <c r="G56" t="s">
        <v>18</v>
      </c>
    </row>
    <row r="57" spans="1:13" x14ac:dyDescent="0.3">
      <c r="A57" t="s">
        <v>23</v>
      </c>
      <c r="B57" t="s">
        <v>24</v>
      </c>
      <c r="C57" t="s">
        <v>54</v>
      </c>
      <c r="D57">
        <v>1.0652177002029011E-3</v>
      </c>
      <c r="E57" t="s">
        <v>25</v>
      </c>
      <c r="F57" t="s">
        <v>26</v>
      </c>
      <c r="G57" t="s">
        <v>27</v>
      </c>
      <c r="I57">
        <v>2</v>
      </c>
      <c r="J57">
        <v>-6.8441315543549459</v>
      </c>
      <c r="K57">
        <v>0.61115429177263814</v>
      </c>
    </row>
    <row r="58" spans="1:13" x14ac:dyDescent="0.3">
      <c r="A58" t="s">
        <v>116</v>
      </c>
      <c r="B58" t="s">
        <v>94</v>
      </c>
      <c r="C58" t="s">
        <v>54</v>
      </c>
      <c r="D58">
        <v>0.99966584172887607</v>
      </c>
      <c r="E58" t="s">
        <v>17</v>
      </c>
      <c r="F58" t="s">
        <v>69</v>
      </c>
      <c r="G58" t="s">
        <v>27</v>
      </c>
      <c r="I58">
        <v>5</v>
      </c>
      <c r="J58">
        <v>0.99966584172887696</v>
      </c>
      <c r="L58">
        <v>0.69976608921021299</v>
      </c>
      <c r="M58">
        <v>1.2995655942475342</v>
      </c>
    </row>
    <row r="59" spans="1:13" x14ac:dyDescent="0.3">
      <c r="A59" t="s">
        <v>50</v>
      </c>
      <c r="B59" t="s">
        <v>51</v>
      </c>
      <c r="C59" t="s">
        <v>37</v>
      </c>
      <c r="D59">
        <v>1.383481939272662E-3</v>
      </c>
      <c r="E59" t="s">
        <v>17</v>
      </c>
      <c r="F59" t="s">
        <v>26</v>
      </c>
      <c r="G59" t="s">
        <v>27</v>
      </c>
      <c r="I59">
        <v>5</v>
      </c>
      <c r="J59">
        <v>1.383481939272662E-3</v>
      </c>
      <c r="L59">
        <v>9.6843735749086335E-4</v>
      </c>
      <c r="M59">
        <v>1.7985265210544606E-3</v>
      </c>
    </row>
    <row r="60" spans="1:13" x14ac:dyDescent="0.3">
      <c r="A60" t="s">
        <v>107</v>
      </c>
      <c r="B60" t="s">
        <v>108</v>
      </c>
      <c r="C60" t="s">
        <v>54</v>
      </c>
      <c r="D60">
        <v>4.4443422914097969E-4</v>
      </c>
      <c r="E60" t="s">
        <v>17</v>
      </c>
      <c r="F60" t="s">
        <v>69</v>
      </c>
      <c r="G60" t="s">
        <v>27</v>
      </c>
      <c r="I60">
        <v>5</v>
      </c>
      <c r="J60">
        <v>4.4443422914097969E-4</v>
      </c>
      <c r="L60">
        <v>3.1110396039868578E-4</v>
      </c>
      <c r="M60">
        <v>5.777644978832736E-4</v>
      </c>
    </row>
    <row r="62" spans="1:13" x14ac:dyDescent="0.3">
      <c r="A62" s="1" t="s">
        <v>2</v>
      </c>
      <c r="B62" s="1" t="s">
        <v>118</v>
      </c>
    </row>
    <row r="63" spans="1:13" x14ac:dyDescent="0.3">
      <c r="A63" t="s">
        <v>3</v>
      </c>
      <c r="B63" t="s">
        <v>119</v>
      </c>
    </row>
    <row r="64" spans="1:13" x14ac:dyDescent="0.3">
      <c r="A64" t="s">
        <v>4</v>
      </c>
      <c r="B64" t="s">
        <v>54</v>
      </c>
    </row>
    <row r="65" spans="1:13" x14ac:dyDescent="0.3">
      <c r="A65" t="s">
        <v>6</v>
      </c>
      <c r="B65">
        <v>1</v>
      </c>
    </row>
    <row r="66" spans="1:13" x14ac:dyDescent="0.3">
      <c r="A66" t="s">
        <v>7</v>
      </c>
      <c r="B66" t="s">
        <v>17</v>
      </c>
    </row>
    <row r="67" spans="1:13" x14ac:dyDescent="0.3">
      <c r="A67" t="s">
        <v>83</v>
      </c>
      <c r="B67" t="s">
        <v>89</v>
      </c>
    </row>
    <row r="68" spans="1:13" x14ac:dyDescent="0.3">
      <c r="A68" t="s">
        <v>8</v>
      </c>
    </row>
    <row r="69" spans="1:13" s="1" customFormat="1" x14ac:dyDescent="0.3">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3">
      <c r="A70" t="s">
        <v>118</v>
      </c>
      <c r="B70" t="s">
        <v>119</v>
      </c>
      <c r="C70" t="s">
        <v>54</v>
      </c>
      <c r="D70">
        <v>1</v>
      </c>
      <c r="E70" t="s">
        <v>17</v>
      </c>
      <c r="F70" t="s">
        <v>69</v>
      </c>
      <c r="G70" t="s">
        <v>18</v>
      </c>
    </row>
    <row r="71" spans="1:13" x14ac:dyDescent="0.3">
      <c r="A71" t="s">
        <v>23</v>
      </c>
      <c r="B71" t="s">
        <v>24</v>
      </c>
      <c r="C71" t="s">
        <v>54</v>
      </c>
      <c r="D71">
        <v>1.0672197919344695E-3</v>
      </c>
      <c r="E71" t="s">
        <v>25</v>
      </c>
      <c r="F71" t="s">
        <v>26</v>
      </c>
      <c r="G71" t="s">
        <v>27</v>
      </c>
      <c r="I71">
        <v>2</v>
      </c>
      <c r="J71">
        <v>-6.8295940418244934</v>
      </c>
      <c r="K71">
        <v>0.61013301059195868</v>
      </c>
    </row>
    <row r="72" spans="1:13" x14ac:dyDescent="0.3">
      <c r="A72" t="s">
        <v>117</v>
      </c>
      <c r="B72" t="s">
        <v>97</v>
      </c>
      <c r="C72" t="s">
        <v>54</v>
      </c>
      <c r="D72">
        <v>1.0015447278154255</v>
      </c>
      <c r="E72" t="s">
        <v>17</v>
      </c>
      <c r="F72" t="s">
        <v>69</v>
      </c>
      <c r="G72" t="s">
        <v>27</v>
      </c>
      <c r="I72">
        <v>5</v>
      </c>
      <c r="J72">
        <v>1.0015447278154215</v>
      </c>
      <c r="L72">
        <v>0.70108130947079794</v>
      </c>
      <c r="M72">
        <v>1.3020081461600577</v>
      </c>
    </row>
    <row r="73" spans="1:13" x14ac:dyDescent="0.3">
      <c r="A73" t="s">
        <v>70</v>
      </c>
      <c r="B73" t="s">
        <v>71</v>
      </c>
      <c r="C73" t="s">
        <v>37</v>
      </c>
      <c r="D73">
        <v>1.1332328445376029E-3</v>
      </c>
      <c r="E73" t="s">
        <v>17</v>
      </c>
      <c r="F73" t="s">
        <v>26</v>
      </c>
      <c r="G73" t="s">
        <v>27</v>
      </c>
      <c r="I73">
        <v>5</v>
      </c>
      <c r="J73">
        <v>1.1332328445376029E-3</v>
      </c>
      <c r="L73">
        <v>7.9326299117632199E-4</v>
      </c>
      <c r="M73">
        <v>1.4732026978988839E-3</v>
      </c>
    </row>
    <row r="74" spans="1:13" x14ac:dyDescent="0.3">
      <c r="A74" t="s">
        <v>107</v>
      </c>
      <c r="B74" t="s">
        <v>108</v>
      </c>
      <c r="C74" t="s">
        <v>54</v>
      </c>
      <c r="D74">
        <v>3.7774428151253442E-3</v>
      </c>
      <c r="E74" t="s">
        <v>17</v>
      </c>
      <c r="F74" t="s">
        <v>69</v>
      </c>
      <c r="G74" t="s">
        <v>27</v>
      </c>
      <c r="I74">
        <v>5</v>
      </c>
      <c r="J74">
        <v>3.7774428151253442E-3</v>
      </c>
      <c r="L74">
        <v>2.6442099705877406E-3</v>
      </c>
      <c r="M74">
        <v>4.9106756596629473E-3</v>
      </c>
    </row>
    <row r="76" spans="1:13" x14ac:dyDescent="0.3">
      <c r="A76" s="1" t="s">
        <v>2</v>
      </c>
      <c r="B76" s="1" t="s">
        <v>120</v>
      </c>
    </row>
    <row r="77" spans="1:13" x14ac:dyDescent="0.3">
      <c r="A77" t="s">
        <v>3</v>
      </c>
      <c r="B77" t="s">
        <v>103</v>
      </c>
    </row>
    <row r="78" spans="1:13" x14ac:dyDescent="0.3">
      <c r="A78" t="s">
        <v>4</v>
      </c>
      <c r="B78" t="s">
        <v>54</v>
      </c>
    </row>
    <row r="79" spans="1:13" x14ac:dyDescent="0.3">
      <c r="A79" t="s">
        <v>6</v>
      </c>
      <c r="B79">
        <v>1</v>
      </c>
    </row>
    <row r="80" spans="1:13" x14ac:dyDescent="0.3">
      <c r="A80" t="s">
        <v>7</v>
      </c>
      <c r="B80" t="s">
        <v>17</v>
      </c>
    </row>
    <row r="81" spans="1:13" x14ac:dyDescent="0.3">
      <c r="A81" t="s">
        <v>83</v>
      </c>
      <c r="B81" t="s">
        <v>89</v>
      </c>
    </row>
    <row r="82" spans="1:13" x14ac:dyDescent="0.3">
      <c r="A82" t="s">
        <v>8</v>
      </c>
    </row>
    <row r="83" spans="1:13" s="1" customFormat="1" x14ac:dyDescent="0.3">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3">
      <c r="A84" t="s">
        <v>120</v>
      </c>
      <c r="B84" t="s">
        <v>103</v>
      </c>
      <c r="C84" t="s">
        <v>54</v>
      </c>
      <c r="D84">
        <v>1</v>
      </c>
      <c r="E84" t="s">
        <v>17</v>
      </c>
      <c r="F84" t="s">
        <v>69</v>
      </c>
      <c r="G84" t="s">
        <v>18</v>
      </c>
    </row>
    <row r="85" spans="1:13" x14ac:dyDescent="0.3">
      <c r="A85" t="s">
        <v>118</v>
      </c>
      <c r="B85" t="s">
        <v>119</v>
      </c>
      <c r="C85" t="s">
        <v>54</v>
      </c>
      <c r="D85">
        <v>0.78087814402253886</v>
      </c>
      <c r="E85" t="s">
        <v>17</v>
      </c>
      <c r="F85" t="s">
        <v>69</v>
      </c>
      <c r="G85" t="s">
        <v>27</v>
      </c>
      <c r="I85">
        <v>5</v>
      </c>
      <c r="J85">
        <v>0.78087814402253886</v>
      </c>
      <c r="L85">
        <v>0.54661470081577723</v>
      </c>
      <c r="M85">
        <v>1.0151415872293006</v>
      </c>
    </row>
    <row r="86" spans="1:13" x14ac:dyDescent="0.3">
      <c r="A86" t="s">
        <v>23</v>
      </c>
      <c r="B86" t="s">
        <v>24</v>
      </c>
      <c r="C86" t="s">
        <v>54</v>
      </c>
      <c r="D86">
        <v>1.9209602342954454E-3</v>
      </c>
      <c r="E86" t="s">
        <v>25</v>
      </c>
      <c r="F86" t="s">
        <v>26</v>
      </c>
      <c r="G86" t="s">
        <v>27</v>
      </c>
      <c r="I86">
        <v>2</v>
      </c>
      <c r="J86">
        <v>-4.6911987973481635</v>
      </c>
      <c r="K86">
        <v>0.47723702907082671</v>
      </c>
    </row>
    <row r="87" spans="1:13" x14ac:dyDescent="0.3">
      <c r="A87" t="s">
        <v>43</v>
      </c>
      <c r="B87" t="s">
        <v>44</v>
      </c>
      <c r="C87" t="s">
        <v>37</v>
      </c>
      <c r="D87">
        <v>5.6223226369622791E-4</v>
      </c>
      <c r="E87" t="s">
        <v>17</v>
      </c>
      <c r="F87" t="s">
        <v>26</v>
      </c>
      <c r="G87" t="s">
        <v>27</v>
      </c>
      <c r="I87">
        <v>2</v>
      </c>
      <c r="J87">
        <v>-5.6506367677344427</v>
      </c>
      <c r="K87">
        <v>0.47723702907082671</v>
      </c>
    </row>
    <row r="88" spans="1:13" x14ac:dyDescent="0.3">
      <c r="A88" t="s">
        <v>62</v>
      </c>
      <c r="B88" t="s">
        <v>63</v>
      </c>
      <c r="C88" t="s">
        <v>45</v>
      </c>
      <c r="D88">
        <v>2.8111613184811401E-4</v>
      </c>
      <c r="E88" t="s">
        <v>17</v>
      </c>
      <c r="F88" t="s">
        <v>26</v>
      </c>
      <c r="G88" t="s">
        <v>27</v>
      </c>
      <c r="I88">
        <v>2</v>
      </c>
      <c r="J88">
        <v>-6.1919002516245518</v>
      </c>
      <c r="K88">
        <v>0.47723702907082671</v>
      </c>
    </row>
    <row r="89" spans="1:13" x14ac:dyDescent="0.3">
      <c r="A89" t="s">
        <v>23</v>
      </c>
      <c r="B89" t="s">
        <v>24</v>
      </c>
      <c r="C89" t="s">
        <v>54</v>
      </c>
      <c r="D89">
        <v>1.4197784436773438E-3</v>
      </c>
      <c r="E89" t="s">
        <v>25</v>
      </c>
      <c r="F89" t="s">
        <v>26</v>
      </c>
      <c r="G89" t="s">
        <v>27</v>
      </c>
      <c r="I89">
        <v>2</v>
      </c>
      <c r="J89">
        <v>-4.0288434816128786</v>
      </c>
      <c r="K89">
        <v>0.48045558304237562</v>
      </c>
    </row>
    <row r="90" spans="1:13" x14ac:dyDescent="0.3">
      <c r="A90" t="s">
        <v>40</v>
      </c>
      <c r="B90" t="s">
        <v>41</v>
      </c>
      <c r="C90" t="s">
        <v>37</v>
      </c>
      <c r="D90">
        <v>0.10293393716660725</v>
      </c>
      <c r="E90" t="s">
        <v>42</v>
      </c>
      <c r="F90" t="s">
        <v>26</v>
      </c>
      <c r="G90" t="s">
        <v>27</v>
      </c>
      <c r="I90">
        <v>2</v>
      </c>
      <c r="J90">
        <v>-1.216499317480739</v>
      </c>
      <c r="K90">
        <v>0.48045558304237562</v>
      </c>
    </row>
    <row r="91" spans="1:13" x14ac:dyDescent="0.3">
      <c r="A91" t="s">
        <v>40</v>
      </c>
      <c r="B91" t="s">
        <v>41</v>
      </c>
      <c r="C91" t="s">
        <v>37</v>
      </c>
      <c r="D91">
        <v>0.23625384038530711</v>
      </c>
      <c r="E91" t="s">
        <v>42</v>
      </c>
      <c r="F91" t="s">
        <v>26</v>
      </c>
      <c r="G91" t="s">
        <v>27</v>
      </c>
      <c r="I91">
        <v>5</v>
      </c>
      <c r="J91">
        <v>0.23625384038530711</v>
      </c>
      <c r="L91">
        <v>0.16537768826971497</v>
      </c>
      <c r="M91">
        <v>0.30712999250089923</v>
      </c>
    </row>
    <row r="92" spans="1:13" x14ac:dyDescent="0.3">
      <c r="A92" t="s">
        <v>48</v>
      </c>
      <c r="B92" t="s">
        <v>49</v>
      </c>
      <c r="C92" t="s">
        <v>45</v>
      </c>
      <c r="D92">
        <v>5.7243401702514671E-2</v>
      </c>
      <c r="E92" t="s">
        <v>17</v>
      </c>
      <c r="F92" t="s">
        <v>26</v>
      </c>
      <c r="G92" t="s">
        <v>27</v>
      </c>
      <c r="I92">
        <v>5</v>
      </c>
      <c r="J92">
        <v>5.7243401702514671E-2</v>
      </c>
      <c r="L92">
        <v>4.007038119176027E-2</v>
      </c>
      <c r="M92">
        <v>7.4416422213269079E-2</v>
      </c>
    </row>
    <row r="93" spans="1:13" x14ac:dyDescent="0.3">
      <c r="A93" t="s">
        <v>107</v>
      </c>
      <c r="B93" t="s">
        <v>108</v>
      </c>
      <c r="C93" t="s">
        <v>54</v>
      </c>
      <c r="D93">
        <v>0.28621700851257342</v>
      </c>
      <c r="E93" t="s">
        <v>17</v>
      </c>
      <c r="F93" t="s">
        <v>69</v>
      </c>
      <c r="G93" t="s">
        <v>27</v>
      </c>
      <c r="I93">
        <v>5</v>
      </c>
      <c r="J93">
        <v>0.28621700851257342</v>
      </c>
      <c r="L93">
        <v>0.2003519059588014</v>
      </c>
      <c r="M93">
        <v>0.37208211106634548</v>
      </c>
    </row>
    <row r="94" spans="1:13" x14ac:dyDescent="0.3">
      <c r="A94" t="s">
        <v>64</v>
      </c>
      <c r="D94">
        <v>3.7950677799495399E-3</v>
      </c>
      <c r="E94" t="s">
        <v>42</v>
      </c>
      <c r="F94" t="s">
        <v>20</v>
      </c>
      <c r="G94" t="s">
        <v>21</v>
      </c>
      <c r="H94" t="s">
        <v>65</v>
      </c>
      <c r="I94">
        <v>2</v>
      </c>
      <c r="J94">
        <f>LN(D94)</f>
        <v>-5.5740530079647783</v>
      </c>
      <c r="K94">
        <f>LN(SQRT(EXP(
SQRT(
+POWER(LN(1.05),2)
+POWER(LN(1.2),2)
+POWER(LN(1),2)
+POWER(LN(1.01),2)
+POWER(LN(1.2),2)
+POWER(LN(1.2),2)
+POWER(LN(1.5),2)
)
)))</f>
        <v>0.25816898211842121</v>
      </c>
    </row>
    <row r="95" spans="1:13" x14ac:dyDescent="0.3">
      <c r="A95" t="s">
        <v>66</v>
      </c>
      <c r="D95">
        <v>5.3880591937555198E-4</v>
      </c>
      <c r="E95" t="s">
        <v>17</v>
      </c>
      <c r="F95" t="s">
        <v>20</v>
      </c>
      <c r="G95" t="s">
        <v>21</v>
      </c>
      <c r="H95" t="s">
        <v>67</v>
      </c>
      <c r="I95">
        <v>2</v>
      </c>
      <c r="J95">
        <f>LN(D95)</f>
        <v>-7.5261551272680123</v>
      </c>
      <c r="K95">
        <f>LN(SQRT(EXP(
SQRT(
+POWER(LN(1.05),2)
+POWER(LN(1.2),2)
+POWER(LN(1),2)
+POWER(LN(1.01),2)
+POWER(LN(1.2),2)
+POWER(LN(1.2),2)
+POWER(LN(1.5),2)
)
)))</f>
        <v>0.25816898211842121</v>
      </c>
    </row>
    <row r="96" spans="1:13" x14ac:dyDescent="0.3">
      <c r="A96" t="s">
        <v>68</v>
      </c>
      <c r="D96">
        <v>1.6398441024473301E-4</v>
      </c>
      <c r="E96" t="s">
        <v>17</v>
      </c>
      <c r="F96" t="s">
        <v>20</v>
      </c>
      <c r="G96" t="s">
        <v>21</v>
      </c>
      <c r="H96" t="s">
        <v>67</v>
      </c>
      <c r="I96">
        <v>2</v>
      </c>
      <c r="J96">
        <f>LN(D96)</f>
        <v>-8.7157391941418503</v>
      </c>
      <c r="K96">
        <f>LN(SQRT(EXP(
SQRT(
+POWER(LN(1.05),2)
+POWER(LN(1.2),2)
+POWER(LN(1),2)
+POWER(LN(1.01),2)
+POWER(LN(1.2),2)
+POWER(LN(1.2),2)
+POWER(LN(1.5),2)
)
)))</f>
        <v>0.25816898211842121</v>
      </c>
    </row>
    <row r="98" spans="1:13" x14ac:dyDescent="0.3">
      <c r="A98" s="1" t="s">
        <v>2</v>
      </c>
      <c r="B98" s="1" t="s">
        <v>121</v>
      </c>
    </row>
    <row r="99" spans="1:13" x14ac:dyDescent="0.3">
      <c r="A99" t="s">
        <v>3</v>
      </c>
      <c r="B99" t="s">
        <v>103</v>
      </c>
    </row>
    <row r="100" spans="1:13" x14ac:dyDescent="0.3">
      <c r="A100" t="s">
        <v>4</v>
      </c>
      <c r="B100" t="s">
        <v>54</v>
      </c>
    </row>
    <row r="101" spans="1:13" x14ac:dyDescent="0.3">
      <c r="A101" t="s">
        <v>6</v>
      </c>
      <c r="B101">
        <v>1</v>
      </c>
    </row>
    <row r="102" spans="1:13" x14ac:dyDescent="0.3">
      <c r="A102" t="s">
        <v>7</v>
      </c>
      <c r="B102" t="s">
        <v>17</v>
      </c>
    </row>
    <row r="103" spans="1:13" x14ac:dyDescent="0.3">
      <c r="A103" t="s">
        <v>83</v>
      </c>
      <c r="B103" t="s">
        <v>89</v>
      </c>
    </row>
    <row r="104" spans="1:13" x14ac:dyDescent="0.3">
      <c r="A104" t="s">
        <v>8</v>
      </c>
    </row>
    <row r="105" spans="1:13" s="1" customFormat="1" x14ac:dyDescent="0.3">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3">
      <c r="A106" t="s">
        <v>121</v>
      </c>
      <c r="B106" t="s">
        <v>103</v>
      </c>
      <c r="C106" t="s">
        <v>54</v>
      </c>
      <c r="D106">
        <v>1</v>
      </c>
      <c r="E106" t="s">
        <v>17</v>
      </c>
      <c r="F106" t="s">
        <v>69</v>
      </c>
      <c r="G106" t="s">
        <v>18</v>
      </c>
    </row>
    <row r="107" spans="1:13" x14ac:dyDescent="0.3">
      <c r="A107" t="s">
        <v>120</v>
      </c>
      <c r="B107" t="s">
        <v>103</v>
      </c>
      <c r="C107" t="s">
        <v>54</v>
      </c>
      <c r="D107">
        <v>1.3495665548704479</v>
      </c>
      <c r="E107" t="s">
        <v>17</v>
      </c>
      <c r="F107" t="s">
        <v>69</v>
      </c>
      <c r="G107" t="s">
        <v>27</v>
      </c>
      <c r="I107">
        <v>5</v>
      </c>
      <c r="J107">
        <v>1.3495665548704481</v>
      </c>
      <c r="L107">
        <v>0.94469658840931259</v>
      </c>
      <c r="M107">
        <v>1.7544365213315836</v>
      </c>
    </row>
    <row r="108" spans="1:13" x14ac:dyDescent="0.3">
      <c r="A108" t="s">
        <v>23</v>
      </c>
      <c r="B108" t="s">
        <v>24</v>
      </c>
      <c r="C108" t="s">
        <v>54</v>
      </c>
      <c r="D108">
        <v>1.438062722402936E-3</v>
      </c>
      <c r="E108" t="s">
        <v>25</v>
      </c>
      <c r="F108" t="s">
        <v>26</v>
      </c>
      <c r="G108" t="s">
        <v>27</v>
      </c>
      <c r="I108">
        <v>2</v>
      </c>
      <c r="J108">
        <v>-0.2076380259042675</v>
      </c>
      <c r="K108">
        <v>3.4560269466645081E-2</v>
      </c>
    </row>
    <row r="109" spans="1:13" x14ac:dyDescent="0.3">
      <c r="A109" t="s">
        <v>107</v>
      </c>
      <c r="B109" t="s">
        <v>108</v>
      </c>
      <c r="C109" t="s">
        <v>54</v>
      </c>
      <c r="D109">
        <v>7.5398896660293688E-2</v>
      </c>
      <c r="E109" t="s">
        <v>17</v>
      </c>
      <c r="F109" t="s">
        <v>69</v>
      </c>
      <c r="G109" t="s">
        <v>27</v>
      </c>
      <c r="I109">
        <v>5</v>
      </c>
      <c r="J109">
        <v>7.5398896660293646E-2</v>
      </c>
      <c r="L109">
        <v>5.2779227662205594E-2</v>
      </c>
      <c r="M109">
        <v>9.8018565658381823E-2</v>
      </c>
    </row>
    <row r="110" spans="1:13" x14ac:dyDescent="0.3">
      <c r="A110" t="s">
        <v>40</v>
      </c>
      <c r="B110" t="s">
        <v>41</v>
      </c>
      <c r="C110" t="s">
        <v>37</v>
      </c>
      <c r="D110">
        <v>3.1183298271595654E-2</v>
      </c>
      <c r="E110" t="s">
        <v>42</v>
      </c>
      <c r="F110" t="s">
        <v>26</v>
      </c>
      <c r="G110" t="s">
        <v>27</v>
      </c>
    </row>
    <row r="111" spans="1:13" x14ac:dyDescent="0.3">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3">
      <c r="A113" s="1" t="s">
        <v>2</v>
      </c>
      <c r="B113" s="1" t="s">
        <v>136</v>
      </c>
    </row>
    <row r="114" spans="1:13" x14ac:dyDescent="0.3">
      <c r="A114" t="s">
        <v>3</v>
      </c>
      <c r="B114" t="s">
        <v>139</v>
      </c>
    </row>
    <row r="115" spans="1:13" x14ac:dyDescent="0.3">
      <c r="A115" t="s">
        <v>4</v>
      </c>
      <c r="B115" t="s">
        <v>54</v>
      </c>
    </row>
    <row r="116" spans="1:13" x14ac:dyDescent="0.3">
      <c r="A116" t="s">
        <v>6</v>
      </c>
      <c r="B116">
        <v>1</v>
      </c>
    </row>
    <row r="117" spans="1:13" x14ac:dyDescent="0.3">
      <c r="A117" t="s">
        <v>7</v>
      </c>
      <c r="B117" t="s">
        <v>17</v>
      </c>
    </row>
    <row r="118" spans="1:13" x14ac:dyDescent="0.3">
      <c r="A118" t="s">
        <v>83</v>
      </c>
      <c r="B118" t="s">
        <v>89</v>
      </c>
    </row>
    <row r="119" spans="1:13" x14ac:dyDescent="0.3">
      <c r="A119" t="s">
        <v>8</v>
      </c>
    </row>
    <row r="120" spans="1:13" s="1" customFormat="1" x14ac:dyDescent="0.3">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3">
      <c r="A121" t="s">
        <v>136</v>
      </c>
      <c r="B121" t="s">
        <v>139</v>
      </c>
      <c r="C121" t="s">
        <v>54</v>
      </c>
      <c r="D121">
        <v>1</v>
      </c>
      <c r="E121" t="s">
        <v>17</v>
      </c>
      <c r="F121" t="s">
        <v>69</v>
      </c>
      <c r="G121" t="s">
        <v>18</v>
      </c>
    </row>
    <row r="122" spans="1:13" x14ac:dyDescent="0.3">
      <c r="A122" t="s">
        <v>121</v>
      </c>
      <c r="B122" t="s">
        <v>103</v>
      </c>
      <c r="C122" t="s">
        <v>54</v>
      </c>
      <c r="D122">
        <v>26.525587091955867</v>
      </c>
      <c r="E122" t="s">
        <v>17</v>
      </c>
      <c r="F122" t="s">
        <v>69</v>
      </c>
      <c r="G122" t="s">
        <v>27</v>
      </c>
      <c r="I122">
        <v>5</v>
      </c>
      <c r="J122">
        <v>26.525587091955888</v>
      </c>
      <c r="L122">
        <v>18.567910964369091</v>
      </c>
      <c r="M122">
        <v>34.483263219542692</v>
      </c>
    </row>
    <row r="123" spans="1:13" x14ac:dyDescent="0.3">
      <c r="A123" t="s">
        <v>23</v>
      </c>
      <c r="B123" t="s">
        <v>24</v>
      </c>
      <c r="C123" t="s">
        <v>54</v>
      </c>
      <c r="D123">
        <v>2.927400468384074E-2</v>
      </c>
      <c r="E123" t="s">
        <v>25</v>
      </c>
      <c r="F123" t="s">
        <v>26</v>
      </c>
      <c r="G123" t="s">
        <v>27</v>
      </c>
      <c r="I123">
        <v>2</v>
      </c>
      <c r="J123">
        <v>-5.9047807155427927</v>
      </c>
      <c r="K123">
        <v>0.9167314376589567</v>
      </c>
    </row>
    <row r="124" spans="1:13" x14ac:dyDescent="0.3">
      <c r="A124" t="s">
        <v>107</v>
      </c>
      <c r="B124" t="s">
        <v>108</v>
      </c>
      <c r="C124" t="s">
        <v>54</v>
      </c>
      <c r="D124">
        <v>1.9999999999999996</v>
      </c>
      <c r="E124" t="s">
        <v>17</v>
      </c>
      <c r="F124" t="s">
        <v>69</v>
      </c>
      <c r="G124" t="s">
        <v>27</v>
      </c>
      <c r="I124">
        <v>5</v>
      </c>
      <c r="J124">
        <v>1.9999999999999982</v>
      </c>
      <c r="L124">
        <v>1.4</v>
      </c>
      <c r="M124">
        <v>2.6</v>
      </c>
    </row>
    <row r="125" spans="1:13" x14ac:dyDescent="0.3">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3">
      <c r="A126" t="s">
        <v>23</v>
      </c>
      <c r="B126" t="s">
        <v>24</v>
      </c>
      <c r="C126" t="s">
        <v>54</v>
      </c>
      <c r="D126">
        <v>3.7295081967213123E-3</v>
      </c>
      <c r="E126" t="s">
        <v>25</v>
      </c>
      <c r="F126" t="s">
        <v>26</v>
      </c>
      <c r="G126" t="s">
        <v>27</v>
      </c>
      <c r="I126">
        <v>2</v>
      </c>
      <c r="J126">
        <v>-8.9954160193089141</v>
      </c>
      <c r="K126">
        <v>0.91673143765895704</v>
      </c>
    </row>
    <row r="127" spans="1:13" x14ac:dyDescent="0.3">
      <c r="A127" t="s">
        <v>40</v>
      </c>
      <c r="B127" t="s">
        <v>41</v>
      </c>
      <c r="C127" t="s">
        <v>37</v>
      </c>
      <c r="D127">
        <v>2.4705882352941182</v>
      </c>
      <c r="E127" t="s">
        <v>42</v>
      </c>
      <c r="F127" t="s">
        <v>26</v>
      </c>
      <c r="G127" t="s">
        <v>27</v>
      </c>
      <c r="I127">
        <v>2</v>
      </c>
      <c r="J127">
        <v>0.90445627422715247</v>
      </c>
      <c r="K127">
        <v>1.0034440819843768</v>
      </c>
    </row>
    <row r="128" spans="1:13" x14ac:dyDescent="0.3">
      <c r="A128" t="s">
        <v>23</v>
      </c>
      <c r="B128" t="s">
        <v>24</v>
      </c>
      <c r="C128" t="s">
        <v>54</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zoomScaleNormal="50" workbookViewId="0">
      <selection activeCell="B33" sqref="B33"/>
    </sheetView>
  </sheetViews>
  <sheetFormatPr defaultColWidth="8.77734375" defaultRowHeight="14.4" x14ac:dyDescent="0.3"/>
  <cols>
    <col min="1" max="1" width="73.77734375" customWidth="1"/>
    <col min="2" max="2" width="30.77734375" customWidth="1"/>
    <col min="3" max="3" width="20.77734375" customWidth="1"/>
    <col min="4" max="4" width="11.33203125" bestFit="1" customWidth="1"/>
    <col min="5" max="5" width="22.33203125" customWidth="1"/>
    <col min="6" max="6" width="20.44140625" customWidth="1"/>
    <col min="7" max="7" width="16.77734375" customWidth="1"/>
  </cols>
  <sheetData>
    <row r="1" spans="1:13" x14ac:dyDescent="0.3">
      <c r="A1" s="1" t="s">
        <v>2</v>
      </c>
      <c r="B1" s="1" t="s">
        <v>122</v>
      </c>
    </row>
    <row r="2" spans="1:13" x14ac:dyDescent="0.3">
      <c r="A2" t="s">
        <v>3</v>
      </c>
      <c r="B2" t="s">
        <v>88</v>
      </c>
    </row>
    <row r="3" spans="1:13" x14ac:dyDescent="0.3">
      <c r="A3" t="s">
        <v>4</v>
      </c>
      <c r="B3" t="s">
        <v>54</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122</v>
      </c>
      <c r="B9" t="s">
        <v>88</v>
      </c>
      <c r="C9" t="s">
        <v>54</v>
      </c>
      <c r="D9">
        <v>1</v>
      </c>
      <c r="E9" t="s">
        <v>17</v>
      </c>
      <c r="F9" t="s">
        <v>72</v>
      </c>
      <c r="G9" t="s">
        <v>18</v>
      </c>
    </row>
    <row r="10" spans="1:13" x14ac:dyDescent="0.3">
      <c r="A10" t="s">
        <v>19</v>
      </c>
      <c r="D10">
        <v>2.1369181440740272E-2</v>
      </c>
      <c r="E10" t="s">
        <v>17</v>
      </c>
      <c r="F10" t="s">
        <v>20</v>
      </c>
      <c r="G10" t="s">
        <v>21</v>
      </c>
      <c r="H10" t="s">
        <v>22</v>
      </c>
      <c r="I10">
        <v>5</v>
      </c>
      <c r="J10">
        <v>2.1369181440740272E-2</v>
      </c>
      <c r="L10">
        <v>1.4958427008518189E-2</v>
      </c>
      <c r="M10">
        <v>2.7779935872962354E-2</v>
      </c>
    </row>
    <row r="11" spans="1:13" x14ac:dyDescent="0.3">
      <c r="A11" t="s">
        <v>23</v>
      </c>
      <c r="B11" t="s">
        <v>24</v>
      </c>
      <c r="C11" t="s">
        <v>54</v>
      </c>
      <c r="D11">
        <v>5.2753186487926717E-3</v>
      </c>
      <c r="E11" t="s">
        <v>25</v>
      </c>
      <c r="F11" t="s">
        <v>26</v>
      </c>
      <c r="G11" t="s">
        <v>27</v>
      </c>
      <c r="I11">
        <v>5</v>
      </c>
      <c r="J11">
        <v>5.2753186487926717E-3</v>
      </c>
      <c r="L11">
        <v>4.4840208514737709E-3</v>
      </c>
      <c r="M11">
        <v>6.0666164461115717E-3</v>
      </c>
    </row>
    <row r="12" spans="1:13" x14ac:dyDescent="0.3">
      <c r="A12" t="s">
        <v>28</v>
      </c>
      <c r="B12" t="s">
        <v>28</v>
      </c>
      <c r="C12" t="s">
        <v>45</v>
      </c>
      <c r="D12">
        <v>7.2549759976893482E-5</v>
      </c>
      <c r="E12" t="s">
        <v>29</v>
      </c>
      <c r="F12" t="s">
        <v>26</v>
      </c>
      <c r="G12" t="s">
        <v>27</v>
      </c>
      <c r="I12">
        <v>2</v>
      </c>
      <c r="J12">
        <v>-9.5312378870214456</v>
      </c>
      <c r="K12">
        <v>0.74909590556190686</v>
      </c>
    </row>
    <row r="13" spans="1:13" x14ac:dyDescent="0.3">
      <c r="A13" t="s">
        <v>50</v>
      </c>
      <c r="B13" t="s">
        <v>51</v>
      </c>
      <c r="C13" t="s">
        <v>37</v>
      </c>
      <c r="D13">
        <v>0.1347141132054436</v>
      </c>
      <c r="E13" t="s">
        <v>17</v>
      </c>
      <c r="F13" t="s">
        <v>26</v>
      </c>
      <c r="G13" t="s">
        <v>27</v>
      </c>
      <c r="I13">
        <v>5</v>
      </c>
      <c r="J13">
        <v>0.1347141132054436</v>
      </c>
      <c r="L13">
        <v>0.12124270188489925</v>
      </c>
      <c r="M13">
        <v>0.14818552452598799</v>
      </c>
    </row>
    <row r="14" spans="1:13" x14ac:dyDescent="0.3">
      <c r="A14" t="s">
        <v>107</v>
      </c>
      <c r="B14" t="s">
        <v>108</v>
      </c>
      <c r="C14" t="s">
        <v>54</v>
      </c>
      <c r="D14">
        <v>0.1287314802939144</v>
      </c>
      <c r="E14" t="s">
        <v>17</v>
      </c>
      <c r="F14" t="s">
        <v>72</v>
      </c>
      <c r="G14" t="s">
        <v>27</v>
      </c>
      <c r="I14">
        <v>2</v>
      </c>
      <c r="J14">
        <v>-2.0500265921619625</v>
      </c>
      <c r="K14">
        <v>0.51431269492042531</v>
      </c>
    </row>
    <row r="15" spans="1:13" x14ac:dyDescent="0.3">
      <c r="A15" t="s">
        <v>31</v>
      </c>
      <c r="D15">
        <v>2.5497580994949042E-10</v>
      </c>
      <c r="E15" t="s">
        <v>32</v>
      </c>
      <c r="F15" t="s">
        <v>20</v>
      </c>
      <c r="G15" t="s">
        <v>21</v>
      </c>
      <c r="H15" t="s">
        <v>33</v>
      </c>
      <c r="I15">
        <v>2</v>
      </c>
      <c r="J15">
        <v>-22.089852438213072</v>
      </c>
      <c r="K15">
        <v>0.18977295444631392</v>
      </c>
    </row>
    <row r="16" spans="1:13" x14ac:dyDescent="0.3">
      <c r="A16" t="s">
        <v>34</v>
      </c>
      <c r="D16">
        <v>8.4991936649830144E-12</v>
      </c>
      <c r="E16" t="s">
        <v>35</v>
      </c>
      <c r="F16" t="s">
        <v>20</v>
      </c>
      <c r="G16" t="s">
        <v>21</v>
      </c>
      <c r="H16" t="s">
        <v>33</v>
      </c>
      <c r="I16">
        <v>2</v>
      </c>
      <c r="J16">
        <v>-25.491049819875226</v>
      </c>
      <c r="K16">
        <v>5.2655713531501343E-2</v>
      </c>
    </row>
    <row r="17" spans="1:13" x14ac:dyDescent="0.3">
      <c r="A17" t="s">
        <v>36</v>
      </c>
      <c r="D17">
        <v>8.4991936649830144E-12</v>
      </c>
      <c r="E17" t="s">
        <v>35</v>
      </c>
      <c r="F17" t="s">
        <v>20</v>
      </c>
      <c r="G17" t="s">
        <v>21</v>
      </c>
      <c r="H17" t="s">
        <v>33</v>
      </c>
      <c r="I17">
        <v>2</v>
      </c>
      <c r="J17">
        <v>-25.491049819875226</v>
      </c>
      <c r="K17">
        <v>5.2655713531501343E-2</v>
      </c>
    </row>
    <row r="19" spans="1:13" x14ac:dyDescent="0.3">
      <c r="A19" s="1" t="s">
        <v>2</v>
      </c>
      <c r="B19" s="1" t="s">
        <v>123</v>
      </c>
    </row>
    <row r="20" spans="1:13" x14ac:dyDescent="0.3">
      <c r="A20" t="s">
        <v>3</v>
      </c>
      <c r="B20" t="s">
        <v>92</v>
      </c>
    </row>
    <row r="21" spans="1:13" x14ac:dyDescent="0.3">
      <c r="A21" t="s">
        <v>4</v>
      </c>
      <c r="B21" t="s">
        <v>54</v>
      </c>
    </row>
    <row r="22" spans="1:13" x14ac:dyDescent="0.3">
      <c r="A22" t="s">
        <v>6</v>
      </c>
      <c r="B22">
        <v>1</v>
      </c>
    </row>
    <row r="23" spans="1:13" x14ac:dyDescent="0.3">
      <c r="A23" t="s">
        <v>7</v>
      </c>
      <c r="B23" t="s">
        <v>17</v>
      </c>
    </row>
    <row r="24" spans="1:13" x14ac:dyDescent="0.3">
      <c r="A24" t="s">
        <v>83</v>
      </c>
      <c r="B24" t="s">
        <v>89</v>
      </c>
    </row>
    <row r="25" spans="1:13" x14ac:dyDescent="0.3">
      <c r="A25" t="s">
        <v>8</v>
      </c>
    </row>
    <row r="26" spans="1:13" s="1" customFormat="1" x14ac:dyDescent="0.3">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3">
      <c r="A27" t="s">
        <v>123</v>
      </c>
      <c r="B27" t="s">
        <v>92</v>
      </c>
      <c r="C27" t="s">
        <v>54</v>
      </c>
      <c r="D27">
        <v>1</v>
      </c>
      <c r="E27" t="s">
        <v>17</v>
      </c>
      <c r="F27" t="s">
        <v>72</v>
      </c>
      <c r="G27" t="s">
        <v>18</v>
      </c>
    </row>
    <row r="28" spans="1:13" x14ac:dyDescent="0.3">
      <c r="A28" t="s">
        <v>23</v>
      </c>
      <c r="B28" t="s">
        <v>24</v>
      </c>
      <c r="C28" t="s">
        <v>54</v>
      </c>
      <c r="D28">
        <v>1.0798785240464343E-3</v>
      </c>
      <c r="E28" t="s">
        <v>25</v>
      </c>
      <c r="F28" t="s">
        <v>26</v>
      </c>
      <c r="G28" t="s">
        <v>27</v>
      </c>
      <c r="I28">
        <v>2</v>
      </c>
      <c r="J28">
        <v>-6.8449648095221507</v>
      </c>
      <c r="K28">
        <v>0.90756292703322261</v>
      </c>
    </row>
    <row r="29" spans="1:13" x14ac:dyDescent="0.3">
      <c r="A29" t="s">
        <v>122</v>
      </c>
      <c r="B29" t="s">
        <v>88</v>
      </c>
      <c r="C29" t="s">
        <v>54</v>
      </c>
      <c r="D29">
        <v>1.001795922707208</v>
      </c>
      <c r="E29" t="s">
        <v>17</v>
      </c>
      <c r="F29" t="s">
        <v>72</v>
      </c>
      <c r="G29" t="s">
        <v>27</v>
      </c>
      <c r="I29">
        <v>5</v>
      </c>
      <c r="J29">
        <v>1.001795922707208</v>
      </c>
      <c r="L29">
        <v>0.70125714589504551</v>
      </c>
      <c r="M29">
        <v>1.3023346995193703</v>
      </c>
    </row>
    <row r="30" spans="1:13" x14ac:dyDescent="0.3">
      <c r="A30" t="s">
        <v>40</v>
      </c>
      <c r="B30" t="s">
        <v>41</v>
      </c>
      <c r="C30" t="s">
        <v>37</v>
      </c>
      <c r="D30">
        <v>0</v>
      </c>
      <c r="E30" t="s">
        <v>42</v>
      </c>
      <c r="F30" t="s">
        <v>26</v>
      </c>
      <c r="G30" t="s">
        <v>27</v>
      </c>
    </row>
    <row r="31" spans="1:13" x14ac:dyDescent="0.3">
      <c r="A31" t="s">
        <v>43</v>
      </c>
      <c r="B31" t="s">
        <v>44</v>
      </c>
      <c r="C31" t="s">
        <v>37</v>
      </c>
      <c r="D31">
        <v>3.7605451539022561E-2</v>
      </c>
      <c r="E31" t="s">
        <v>17</v>
      </c>
      <c r="F31" t="s">
        <v>26</v>
      </c>
      <c r="G31" t="s">
        <v>27</v>
      </c>
      <c r="I31">
        <v>5</v>
      </c>
      <c r="J31">
        <v>3.7605451539022561E-2</v>
      </c>
      <c r="L31">
        <v>1.880272576951128E-2</v>
      </c>
      <c r="M31">
        <v>5.6408177308533841E-2</v>
      </c>
    </row>
    <row r="32" spans="1:13" x14ac:dyDescent="0.3">
      <c r="A32" t="s">
        <v>85</v>
      </c>
      <c r="B32" t="s">
        <v>86</v>
      </c>
      <c r="C32" t="s">
        <v>45</v>
      </c>
      <c r="D32">
        <v>2.9780204108346382E-2</v>
      </c>
      <c r="E32" t="s">
        <v>17</v>
      </c>
      <c r="F32" t="s">
        <v>72</v>
      </c>
      <c r="G32" t="s">
        <v>27</v>
      </c>
      <c r="I32">
        <v>5</v>
      </c>
      <c r="J32">
        <v>2.9780204108346382E-2</v>
      </c>
      <c r="L32">
        <v>1.4890102054173191E-2</v>
      </c>
      <c r="M32">
        <v>4.4670306162519574E-2</v>
      </c>
    </row>
    <row r="33" spans="1:13" x14ac:dyDescent="0.3">
      <c r="A33" t="s">
        <v>157</v>
      </c>
      <c r="B33" t="s">
        <v>46</v>
      </c>
      <c r="C33" t="s">
        <v>45</v>
      </c>
      <c r="D33">
        <v>3.322457008335008E-3</v>
      </c>
      <c r="E33" t="s">
        <v>17</v>
      </c>
      <c r="F33" t="s">
        <v>26</v>
      </c>
      <c r="G33" t="s">
        <v>27</v>
      </c>
      <c r="I33">
        <v>5</v>
      </c>
      <c r="J33">
        <v>3.322457008335008E-3</v>
      </c>
      <c r="L33">
        <v>1.661228504167504E-3</v>
      </c>
      <c r="M33">
        <v>4.9836855125025125E-3</v>
      </c>
    </row>
    <row r="34" spans="1:13" x14ac:dyDescent="0.3">
      <c r="A34" t="s">
        <v>107</v>
      </c>
      <c r="B34" t="s">
        <v>108</v>
      </c>
      <c r="C34" t="s">
        <v>54</v>
      </c>
      <c r="D34">
        <v>2.321022919173869E-2</v>
      </c>
      <c r="E34" t="s">
        <v>17</v>
      </c>
      <c r="F34" t="s">
        <v>72</v>
      </c>
      <c r="G34" t="s">
        <v>27</v>
      </c>
      <c r="I34">
        <v>5</v>
      </c>
      <c r="J34">
        <v>2.321022919173869E-2</v>
      </c>
      <c r="L34">
        <v>1.1605114595869345E-2</v>
      </c>
      <c r="M34">
        <v>3.4815343787608033E-2</v>
      </c>
    </row>
    <row r="36" spans="1:13" x14ac:dyDescent="0.3">
      <c r="A36" t="s">
        <v>2</v>
      </c>
      <c r="B36" s="1" t="s">
        <v>124</v>
      </c>
    </row>
    <row r="37" spans="1:13" x14ac:dyDescent="0.3">
      <c r="A37" t="s">
        <v>3</v>
      </c>
      <c r="B37" t="s">
        <v>94</v>
      </c>
    </row>
    <row r="38" spans="1:13" x14ac:dyDescent="0.3">
      <c r="A38" t="s">
        <v>4</v>
      </c>
      <c r="B38" t="s">
        <v>54</v>
      </c>
    </row>
    <row r="39" spans="1:13" x14ac:dyDescent="0.3">
      <c r="A39" t="s">
        <v>6</v>
      </c>
      <c r="B39">
        <v>1</v>
      </c>
    </row>
    <row r="40" spans="1:13" x14ac:dyDescent="0.3">
      <c r="A40" t="s">
        <v>7</v>
      </c>
      <c r="B40" t="s">
        <v>17</v>
      </c>
    </row>
    <row r="41" spans="1:13" x14ac:dyDescent="0.3">
      <c r="A41" t="s">
        <v>83</v>
      </c>
      <c r="B41" t="s">
        <v>89</v>
      </c>
    </row>
    <row r="42" spans="1:13" x14ac:dyDescent="0.3">
      <c r="A42" t="s">
        <v>8</v>
      </c>
    </row>
    <row r="43" spans="1:13" s="1" customFormat="1" x14ac:dyDescent="0.3">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3">
      <c r="A44" t="s">
        <v>124</v>
      </c>
      <c r="B44" t="s">
        <v>94</v>
      </c>
      <c r="C44" t="s">
        <v>54</v>
      </c>
      <c r="D44">
        <v>1</v>
      </c>
      <c r="E44" t="s">
        <v>17</v>
      </c>
      <c r="F44" t="s">
        <v>72</v>
      </c>
      <c r="G44" t="s">
        <v>18</v>
      </c>
    </row>
    <row r="45" spans="1:13" x14ac:dyDescent="0.3">
      <c r="A45" t="s">
        <v>123</v>
      </c>
      <c r="B45" t="s">
        <v>92</v>
      </c>
      <c r="C45" t="s">
        <v>54</v>
      </c>
      <c r="D45">
        <v>0.99323801490440133</v>
      </c>
      <c r="E45" t="s">
        <v>17</v>
      </c>
      <c r="F45" t="s">
        <v>72</v>
      </c>
      <c r="G45" t="s">
        <v>27</v>
      </c>
      <c r="I45">
        <v>5</v>
      </c>
      <c r="J45">
        <v>0.99323801490440133</v>
      </c>
      <c r="L45">
        <v>0.69526661043308091</v>
      </c>
      <c r="M45">
        <v>1.2912094193757218</v>
      </c>
    </row>
    <row r="46" spans="1:13" x14ac:dyDescent="0.3">
      <c r="A46" t="s">
        <v>23</v>
      </c>
      <c r="B46" t="s">
        <v>24</v>
      </c>
      <c r="C46" t="s">
        <v>54</v>
      </c>
      <c r="D46">
        <v>1.0706545765967841E-3</v>
      </c>
      <c r="E46" t="s">
        <v>25</v>
      </c>
      <c r="F46" t="s">
        <v>26</v>
      </c>
      <c r="G46" t="s">
        <v>27</v>
      </c>
      <c r="I46">
        <v>2</v>
      </c>
      <c r="J46">
        <v>-6.7864974964940581</v>
      </c>
      <c r="K46">
        <v>0.59266937550012422</v>
      </c>
    </row>
    <row r="47" spans="1:13" x14ac:dyDescent="0.3">
      <c r="A47" t="s">
        <v>40</v>
      </c>
      <c r="B47" t="s">
        <v>41</v>
      </c>
      <c r="C47" t="s">
        <v>37</v>
      </c>
      <c r="D47">
        <v>0</v>
      </c>
      <c r="E47" t="s">
        <v>42</v>
      </c>
      <c r="F47" t="s">
        <v>26</v>
      </c>
      <c r="G47" t="s">
        <v>27</v>
      </c>
      <c r="I47">
        <v>5</v>
      </c>
      <c r="J47">
        <v>0</v>
      </c>
      <c r="L47">
        <v>0</v>
      </c>
      <c r="M47">
        <v>0.3</v>
      </c>
    </row>
    <row r="48" spans="1:13" x14ac:dyDescent="0.3">
      <c r="A48" t="s">
        <v>48</v>
      </c>
      <c r="B48" t="s">
        <v>49</v>
      </c>
      <c r="C48" t="s">
        <v>45</v>
      </c>
      <c r="D48">
        <v>1.69049627389967E-3</v>
      </c>
      <c r="E48" t="s">
        <v>17</v>
      </c>
      <c r="F48" t="s">
        <v>26</v>
      </c>
      <c r="G48" t="s">
        <v>27</v>
      </c>
      <c r="I48">
        <v>5</v>
      </c>
      <c r="J48">
        <v>1.69049627389967E-3</v>
      </c>
      <c r="L48">
        <v>1.5214466465097031E-3</v>
      </c>
      <c r="M48">
        <v>1.8595459012896371E-3</v>
      </c>
    </row>
    <row r="49" spans="1:13" x14ac:dyDescent="0.3">
      <c r="A49" t="s">
        <v>107</v>
      </c>
      <c r="B49" t="s">
        <v>108</v>
      </c>
      <c r="C49" t="s">
        <v>54</v>
      </c>
      <c r="D49">
        <v>6.7619850955986781E-3</v>
      </c>
      <c r="E49" t="s">
        <v>17</v>
      </c>
      <c r="F49" t="s">
        <v>72</v>
      </c>
      <c r="G49" t="s">
        <v>27</v>
      </c>
      <c r="I49">
        <v>5</v>
      </c>
      <c r="J49">
        <v>6.7619850955986781E-3</v>
      </c>
      <c r="L49">
        <v>6.0857865860388105E-3</v>
      </c>
      <c r="M49">
        <v>7.4381836051585467E-3</v>
      </c>
    </row>
    <row r="51" spans="1:13" x14ac:dyDescent="0.3">
      <c r="A51" t="s">
        <v>2</v>
      </c>
      <c r="B51" s="1" t="s">
        <v>125</v>
      </c>
    </row>
    <row r="52" spans="1:13" x14ac:dyDescent="0.3">
      <c r="A52" t="s">
        <v>3</v>
      </c>
      <c r="B52" t="s">
        <v>103</v>
      </c>
    </row>
    <row r="53" spans="1:13" x14ac:dyDescent="0.3">
      <c r="A53" t="s">
        <v>4</v>
      </c>
      <c r="B53" t="s">
        <v>54</v>
      </c>
    </row>
    <row r="54" spans="1:13" x14ac:dyDescent="0.3">
      <c r="A54" t="s">
        <v>6</v>
      </c>
      <c r="B54">
        <v>1</v>
      </c>
    </row>
    <row r="55" spans="1:13" x14ac:dyDescent="0.3">
      <c r="A55" t="s">
        <v>7</v>
      </c>
      <c r="B55" t="s">
        <v>17</v>
      </c>
    </row>
    <row r="56" spans="1:13" x14ac:dyDescent="0.3">
      <c r="A56" t="s">
        <v>83</v>
      </c>
      <c r="B56" t="s">
        <v>89</v>
      </c>
    </row>
    <row r="57" spans="1:13" x14ac:dyDescent="0.3">
      <c r="A57" t="s">
        <v>8</v>
      </c>
    </row>
    <row r="58" spans="1:13" s="1" customFormat="1" x14ac:dyDescent="0.3">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3">
      <c r="A59" t="s">
        <v>125</v>
      </c>
      <c r="B59" t="s">
        <v>103</v>
      </c>
      <c r="C59" t="s">
        <v>54</v>
      </c>
      <c r="D59">
        <v>1</v>
      </c>
      <c r="E59" t="s">
        <v>17</v>
      </c>
      <c r="F59" t="s">
        <v>72</v>
      </c>
      <c r="G59" t="s">
        <v>18</v>
      </c>
    </row>
    <row r="60" spans="1:13" x14ac:dyDescent="0.3">
      <c r="A60" t="s">
        <v>23</v>
      </c>
      <c r="B60" t="s">
        <v>24</v>
      </c>
      <c r="C60" t="s">
        <v>54</v>
      </c>
      <c r="D60">
        <v>2.1250963723678339E-5</v>
      </c>
      <c r="E60" t="s">
        <v>25</v>
      </c>
      <c r="F60" t="s">
        <v>26</v>
      </c>
      <c r="G60" t="s">
        <v>27</v>
      </c>
      <c r="I60">
        <v>2</v>
      </c>
      <c r="J60">
        <v>-7.5821757866136421</v>
      </c>
      <c r="K60">
        <v>0.4333915585189857</v>
      </c>
    </row>
    <row r="61" spans="1:13" x14ac:dyDescent="0.3">
      <c r="A61" t="s">
        <v>124</v>
      </c>
      <c r="B61" t="s">
        <v>94</v>
      </c>
      <c r="C61" t="s">
        <v>54</v>
      </c>
      <c r="D61">
        <v>0.72843387670453408</v>
      </c>
      <c r="E61" t="s">
        <v>17</v>
      </c>
      <c r="F61" t="s">
        <v>72</v>
      </c>
      <c r="G61" t="s">
        <v>27</v>
      </c>
    </row>
    <row r="62" spans="1:13" x14ac:dyDescent="0.3">
      <c r="A62" t="s">
        <v>40</v>
      </c>
      <c r="B62" t="s">
        <v>41</v>
      </c>
      <c r="C62" t="s">
        <v>37</v>
      </c>
      <c r="D62">
        <v>8.2346326071306916E-2</v>
      </c>
      <c r="E62" t="s">
        <v>42</v>
      </c>
      <c r="F62" t="s">
        <v>26</v>
      </c>
      <c r="G62" t="s">
        <v>27</v>
      </c>
      <c r="I62">
        <v>5</v>
      </c>
      <c r="J62">
        <v>8.2346326071306916E-2</v>
      </c>
      <c r="L62">
        <v>5.7642428249914834E-2</v>
      </c>
      <c r="M62">
        <v>0.107050223892699</v>
      </c>
    </row>
    <row r="63" spans="1:13" x14ac:dyDescent="0.3">
      <c r="A63" t="s">
        <v>48</v>
      </c>
      <c r="B63" t="s">
        <v>49</v>
      </c>
      <c r="C63" t="s">
        <v>45</v>
      </c>
      <c r="D63">
        <v>4.9728087933036992E-2</v>
      </c>
      <c r="E63" t="s">
        <v>17</v>
      </c>
      <c r="F63" t="s">
        <v>26</v>
      </c>
      <c r="G63" t="s">
        <v>27</v>
      </c>
      <c r="I63">
        <v>5</v>
      </c>
      <c r="J63">
        <v>4.9728087933036992E-2</v>
      </c>
      <c r="L63">
        <v>3.4809661553125891E-2</v>
      </c>
      <c r="M63">
        <v>6.4646514312948086E-2</v>
      </c>
    </row>
    <row r="64" spans="1:13" x14ac:dyDescent="0.3">
      <c r="A64" t="s">
        <v>107</v>
      </c>
      <c r="B64" t="s">
        <v>108</v>
      </c>
      <c r="C64" t="s">
        <v>54</v>
      </c>
      <c r="D64">
        <v>0.24864043966518501</v>
      </c>
      <c r="E64" t="s">
        <v>17</v>
      </c>
      <c r="F64" t="s">
        <v>72</v>
      </c>
      <c r="G64" t="s">
        <v>27</v>
      </c>
      <c r="I64">
        <v>5</v>
      </c>
      <c r="J64">
        <v>0.24864043966518501</v>
      </c>
      <c r="L64">
        <v>0.17404830776562949</v>
      </c>
      <c r="M64">
        <v>0.3232325715647405</v>
      </c>
    </row>
    <row r="66" spans="1:13" x14ac:dyDescent="0.3">
      <c r="A66" t="s">
        <v>2</v>
      </c>
      <c r="B66" s="1" t="s">
        <v>126</v>
      </c>
    </row>
    <row r="67" spans="1:13" x14ac:dyDescent="0.3">
      <c r="A67" t="s">
        <v>3</v>
      </c>
      <c r="B67" t="s">
        <v>103</v>
      </c>
    </row>
    <row r="68" spans="1:13" x14ac:dyDescent="0.3">
      <c r="A68" t="s">
        <v>4</v>
      </c>
      <c r="B68" t="s">
        <v>54</v>
      </c>
    </row>
    <row r="69" spans="1:13" x14ac:dyDescent="0.3">
      <c r="A69" t="s">
        <v>6</v>
      </c>
      <c r="B69">
        <v>1</v>
      </c>
    </row>
    <row r="70" spans="1:13" x14ac:dyDescent="0.3">
      <c r="A70" t="s">
        <v>7</v>
      </c>
      <c r="B70" t="s">
        <v>17</v>
      </c>
    </row>
    <row r="71" spans="1:13" x14ac:dyDescent="0.3">
      <c r="A71" t="s">
        <v>83</v>
      </c>
      <c r="B71" t="s">
        <v>89</v>
      </c>
    </row>
    <row r="72" spans="1:13" x14ac:dyDescent="0.3">
      <c r="A72" t="s">
        <v>8</v>
      </c>
    </row>
    <row r="73" spans="1:13" s="1" customFormat="1" x14ac:dyDescent="0.3">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3">
      <c r="A74" t="s">
        <v>126</v>
      </c>
      <c r="B74" t="s">
        <v>103</v>
      </c>
      <c r="C74" t="s">
        <v>54</v>
      </c>
      <c r="D74">
        <v>1</v>
      </c>
      <c r="E74" t="s">
        <v>17</v>
      </c>
      <c r="F74" t="s">
        <v>72</v>
      </c>
      <c r="G74" t="s">
        <v>18</v>
      </c>
    </row>
    <row r="75" spans="1:13" x14ac:dyDescent="0.3">
      <c r="A75" t="s">
        <v>125</v>
      </c>
      <c r="B75" t="s">
        <v>103</v>
      </c>
      <c r="C75" t="s">
        <v>54</v>
      </c>
      <c r="D75">
        <v>1.177094713258485</v>
      </c>
      <c r="E75" t="s">
        <v>17</v>
      </c>
      <c r="F75" t="s">
        <v>72</v>
      </c>
      <c r="G75" t="s">
        <v>27</v>
      </c>
      <c r="I75">
        <v>5</v>
      </c>
      <c r="J75">
        <v>1.1770947132584821</v>
      </c>
      <c r="L75">
        <v>0.82396629928093912</v>
      </c>
      <c r="M75">
        <v>1.5302231272360307</v>
      </c>
    </row>
    <row r="76" spans="1:13" x14ac:dyDescent="0.3">
      <c r="A76" t="s">
        <v>23</v>
      </c>
      <c r="B76" t="s">
        <v>24</v>
      </c>
      <c r="C76" t="s">
        <v>54</v>
      </c>
      <c r="D76">
        <v>5.6100290333411344E-3</v>
      </c>
      <c r="E76" t="s">
        <v>25</v>
      </c>
      <c r="F76" t="s">
        <v>26</v>
      </c>
      <c r="G76" t="s">
        <v>27</v>
      </c>
      <c r="I76">
        <v>2</v>
      </c>
      <c r="J76">
        <v>-0.12584468332831428</v>
      </c>
      <c r="K76">
        <v>3.2871786395504608E-2</v>
      </c>
    </row>
    <row r="77" spans="1:13" x14ac:dyDescent="0.3">
      <c r="A77" t="s">
        <v>107</v>
      </c>
      <c r="B77" t="s">
        <v>108</v>
      </c>
      <c r="C77" t="s">
        <v>54</v>
      </c>
      <c r="D77">
        <v>7.3451875453676471E-2</v>
      </c>
      <c r="E77" t="s">
        <v>17</v>
      </c>
      <c r="F77" t="s">
        <v>72</v>
      </c>
      <c r="G77" t="s">
        <v>27</v>
      </c>
      <c r="I77">
        <v>2</v>
      </c>
      <c r="J77">
        <v>-7.1933451025351494E-2</v>
      </c>
      <c r="K77">
        <v>7.4238824986050014E-2</v>
      </c>
    </row>
    <row r="78" spans="1:13" x14ac:dyDescent="0.3">
      <c r="A78" t="s">
        <v>40</v>
      </c>
      <c r="B78" t="s">
        <v>41</v>
      </c>
      <c r="C78" t="s">
        <v>37</v>
      </c>
      <c r="D78">
        <v>2.9400452566886393E-2</v>
      </c>
      <c r="E78" t="s">
        <v>42</v>
      </c>
      <c r="F78" t="s">
        <v>26</v>
      </c>
      <c r="G78" t="s">
        <v>27</v>
      </c>
      <c r="I78">
        <v>5</v>
      </c>
      <c r="J78">
        <v>2.9400452566886403E-2</v>
      </c>
      <c r="L78">
        <v>2.0580316796820472E-2</v>
      </c>
      <c r="M78">
        <v>3.8220588336952341E-2</v>
      </c>
    </row>
    <row r="79" spans="1:13" x14ac:dyDescent="0.3">
      <c r="A79" t="s">
        <v>107</v>
      </c>
      <c r="B79" t="s">
        <v>108</v>
      </c>
      <c r="C79" t="s">
        <v>54</v>
      </c>
      <c r="D79">
        <v>1.0089543331548967</v>
      </c>
      <c r="E79" t="s">
        <v>17</v>
      </c>
      <c r="F79" t="s">
        <v>72</v>
      </c>
      <c r="G79" t="s">
        <v>27</v>
      </c>
      <c r="I79">
        <v>5</v>
      </c>
      <c r="J79">
        <v>1.0089543331548969</v>
      </c>
      <c r="L79">
        <v>0.70626803320842779</v>
      </c>
      <c r="M79">
        <v>1.3116406331013628</v>
      </c>
    </row>
    <row r="80" spans="1:13" x14ac:dyDescent="0.3">
      <c r="A80" t="s">
        <v>40</v>
      </c>
      <c r="B80" t="s">
        <v>41</v>
      </c>
      <c r="C80" t="s">
        <v>37</v>
      </c>
      <c r="D80">
        <v>0.42142329738875889</v>
      </c>
      <c r="E80" t="s">
        <v>42</v>
      </c>
      <c r="F80" t="s">
        <v>26</v>
      </c>
      <c r="G80" t="s">
        <v>27</v>
      </c>
      <c r="I80">
        <v>5</v>
      </c>
      <c r="J80">
        <v>0.42142329738875889</v>
      </c>
      <c r="L80">
        <v>0.29499630817213118</v>
      </c>
      <c r="M80">
        <v>0.54785028660538659</v>
      </c>
    </row>
    <row r="82" spans="1:13" x14ac:dyDescent="0.3">
      <c r="A82" t="s">
        <v>2</v>
      </c>
      <c r="B82" s="1" t="s">
        <v>137</v>
      </c>
    </row>
    <row r="83" spans="1:13" x14ac:dyDescent="0.3">
      <c r="A83" t="s">
        <v>3</v>
      </c>
      <c r="B83" t="s">
        <v>139</v>
      </c>
    </row>
    <row r="84" spans="1:13" x14ac:dyDescent="0.3">
      <c r="A84" t="s">
        <v>4</v>
      </c>
      <c r="B84" t="s">
        <v>54</v>
      </c>
    </row>
    <row r="85" spans="1:13" x14ac:dyDescent="0.3">
      <c r="A85" t="s">
        <v>6</v>
      </c>
      <c r="B85">
        <v>1</v>
      </c>
    </row>
    <row r="86" spans="1:13" x14ac:dyDescent="0.3">
      <c r="A86" t="s">
        <v>7</v>
      </c>
      <c r="B86" t="s">
        <v>17</v>
      </c>
    </row>
    <row r="87" spans="1:13" x14ac:dyDescent="0.3">
      <c r="A87" t="s">
        <v>83</v>
      </c>
      <c r="B87" t="s">
        <v>89</v>
      </c>
    </row>
    <row r="88" spans="1:13" x14ac:dyDescent="0.3">
      <c r="A88" t="s">
        <v>8</v>
      </c>
    </row>
    <row r="89" spans="1:13" s="1" customFormat="1" x14ac:dyDescent="0.3">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3">
      <c r="A90" t="s">
        <v>137</v>
      </c>
      <c r="B90" t="s">
        <v>139</v>
      </c>
      <c r="C90" t="s">
        <v>54</v>
      </c>
      <c r="D90">
        <v>1</v>
      </c>
      <c r="E90" t="s">
        <v>17</v>
      </c>
      <c r="F90" t="s">
        <v>72</v>
      </c>
      <c r="G90" t="s">
        <v>18</v>
      </c>
    </row>
    <row r="91" spans="1:13" x14ac:dyDescent="0.3">
      <c r="A91" t="s">
        <v>126</v>
      </c>
      <c r="B91" t="s">
        <v>103</v>
      </c>
      <c r="C91" t="s">
        <v>54</v>
      </c>
      <c r="D91">
        <v>27.228712509339942</v>
      </c>
      <c r="E91" t="s">
        <v>17</v>
      </c>
      <c r="F91" t="s">
        <v>72</v>
      </c>
      <c r="G91" t="s">
        <v>27</v>
      </c>
      <c r="I91">
        <v>5</v>
      </c>
      <c r="J91">
        <v>27.228712509339886</v>
      </c>
      <c r="L91">
        <v>19.060098756537894</v>
      </c>
      <c r="M91">
        <v>35.397326262141888</v>
      </c>
    </row>
    <row r="92" spans="1:13" x14ac:dyDescent="0.3">
      <c r="A92" t="s">
        <v>23</v>
      </c>
      <c r="B92" t="s">
        <v>24</v>
      </c>
      <c r="C92" t="s">
        <v>54</v>
      </c>
      <c r="D92">
        <v>1.4999999999999996E-2</v>
      </c>
      <c r="E92" t="s">
        <v>25</v>
      </c>
      <c r="F92" t="s">
        <v>26</v>
      </c>
      <c r="G92" t="s">
        <v>27</v>
      </c>
      <c r="I92">
        <v>2</v>
      </c>
      <c r="J92">
        <v>-6.9077552789821324</v>
      </c>
      <c r="K92">
        <v>0.89505642143162656</v>
      </c>
    </row>
    <row r="93" spans="1:13" x14ac:dyDescent="0.3">
      <c r="A93" t="s">
        <v>107</v>
      </c>
      <c r="B93" t="s">
        <v>108</v>
      </c>
      <c r="C93" t="s">
        <v>54</v>
      </c>
      <c r="D93">
        <v>1.9999999999999996</v>
      </c>
      <c r="E93" t="s">
        <v>17</v>
      </c>
      <c r="F93" t="s">
        <v>72</v>
      </c>
      <c r="G93" t="s">
        <v>27</v>
      </c>
      <c r="I93">
        <v>2</v>
      </c>
      <c r="J93">
        <v>-1.9586552577739802</v>
      </c>
      <c r="K93">
        <v>2.0214276225763586</v>
      </c>
    </row>
    <row r="94" spans="1:13" x14ac:dyDescent="0.3">
      <c r="A94" t="s">
        <v>40</v>
      </c>
      <c r="B94" t="s">
        <v>41</v>
      </c>
      <c r="C94" t="s">
        <v>37</v>
      </c>
      <c r="D94">
        <v>0.80053647058823496</v>
      </c>
      <c r="E94" t="s">
        <v>42</v>
      </c>
      <c r="F94" t="s">
        <v>26</v>
      </c>
      <c r="G94" t="s">
        <v>27</v>
      </c>
      <c r="I94">
        <v>5</v>
      </c>
      <c r="J94">
        <v>0.8005364705882354</v>
      </c>
      <c r="L94">
        <v>0.56037552941176438</v>
      </c>
      <c r="M94">
        <v>1.0406974117647063</v>
      </c>
    </row>
    <row r="95" spans="1:13" x14ac:dyDescent="0.3">
      <c r="A95" t="s">
        <v>23</v>
      </c>
      <c r="B95" t="s">
        <v>24</v>
      </c>
      <c r="C95" t="s">
        <v>54</v>
      </c>
      <c r="D95">
        <v>1.4999999999999999E-2</v>
      </c>
      <c r="E95" t="s">
        <v>25</v>
      </c>
      <c r="F95" t="s">
        <v>26</v>
      </c>
      <c r="G95" t="s">
        <v>27</v>
      </c>
      <c r="I95">
        <v>2</v>
      </c>
      <c r="J95">
        <v>-6.907755278982135</v>
      </c>
      <c r="K95">
        <v>0.895056421431627</v>
      </c>
    </row>
    <row r="96" spans="1:13" x14ac:dyDescent="0.3">
      <c r="A96" t="s">
        <v>40</v>
      </c>
      <c r="B96" t="s">
        <v>41</v>
      </c>
      <c r="C96" t="s">
        <v>37</v>
      </c>
      <c r="D96">
        <v>2.4705882352941182</v>
      </c>
      <c r="E96" t="s">
        <v>42</v>
      </c>
      <c r="F96" t="s">
        <v>26</v>
      </c>
      <c r="G96" t="s">
        <v>27</v>
      </c>
      <c r="I96">
        <v>2</v>
      </c>
      <c r="J96">
        <v>0.90445627422715247</v>
      </c>
      <c r="K96">
        <v>0.90664754423415661</v>
      </c>
    </row>
    <row r="97" spans="1:11" x14ac:dyDescent="0.3">
      <c r="A97" t="s">
        <v>23</v>
      </c>
      <c r="B97" t="s">
        <v>24</v>
      </c>
      <c r="C97" t="s">
        <v>54</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opLeftCell="B22" zoomScale="125" zoomScaleNormal="55" workbookViewId="0">
      <selection activeCell="D30" sqref="D30"/>
    </sheetView>
  </sheetViews>
  <sheetFormatPr defaultColWidth="8.77734375" defaultRowHeight="14.4" x14ac:dyDescent="0.3"/>
  <cols>
    <col min="1" max="1" width="49.44140625" customWidth="1"/>
    <col min="2" max="2" width="30.77734375" customWidth="1"/>
    <col min="3" max="3" width="20.77734375" customWidth="1"/>
    <col min="4" max="4" width="11.33203125" bestFit="1" customWidth="1"/>
    <col min="5" max="5" width="22.33203125" customWidth="1"/>
    <col min="6" max="6" width="26.33203125" customWidth="1"/>
    <col min="7" max="7" width="16.77734375" customWidth="1"/>
    <col min="14" max="15" width="9" customWidth="1"/>
  </cols>
  <sheetData>
    <row r="1" spans="1:13" s="1" customFormat="1" x14ac:dyDescent="0.3">
      <c r="A1" s="1" t="s">
        <v>2</v>
      </c>
      <c r="B1" s="1" t="s">
        <v>107</v>
      </c>
    </row>
    <row r="2" spans="1:13" x14ac:dyDescent="0.3">
      <c r="A2" t="s">
        <v>3</v>
      </c>
      <c r="B2" t="s">
        <v>108</v>
      </c>
    </row>
    <row r="3" spans="1:13" x14ac:dyDescent="0.3">
      <c r="A3" t="s">
        <v>4</v>
      </c>
      <c r="B3" t="s">
        <v>58</v>
      </c>
    </row>
    <row r="4" spans="1:13" x14ac:dyDescent="0.3">
      <c r="A4" t="s">
        <v>6</v>
      </c>
      <c r="B4">
        <v>1</v>
      </c>
    </row>
    <row r="5" spans="1:13" ht="13.95" customHeight="1" x14ac:dyDescent="0.3">
      <c r="A5" t="s">
        <v>7</v>
      </c>
      <c r="B5" t="s">
        <v>17</v>
      </c>
    </row>
    <row r="6" spans="1:13" x14ac:dyDescent="0.3">
      <c r="A6" t="s">
        <v>83</v>
      </c>
      <c r="B6" t="s">
        <v>89</v>
      </c>
    </row>
    <row r="7" spans="1:13" x14ac:dyDescent="0.3">
      <c r="A7" t="s">
        <v>8</v>
      </c>
    </row>
    <row r="8" spans="1:13" x14ac:dyDescent="0.3">
      <c r="A8" t="s">
        <v>9</v>
      </c>
      <c r="B8" t="s">
        <v>3</v>
      </c>
      <c r="C8" t="s">
        <v>4</v>
      </c>
      <c r="D8" t="s">
        <v>6</v>
      </c>
      <c r="E8" t="s">
        <v>7</v>
      </c>
      <c r="F8" t="s">
        <v>0</v>
      </c>
      <c r="G8" t="s">
        <v>10</v>
      </c>
      <c r="H8" t="s">
        <v>11</v>
      </c>
      <c r="I8" t="s">
        <v>12</v>
      </c>
      <c r="J8" t="s">
        <v>13</v>
      </c>
      <c r="K8" t="s">
        <v>14</v>
      </c>
      <c r="L8" t="s">
        <v>15</v>
      </c>
      <c r="M8" t="s">
        <v>16</v>
      </c>
    </row>
    <row r="9" spans="1:13" x14ac:dyDescent="0.3">
      <c r="A9" t="s">
        <v>107</v>
      </c>
      <c r="B9" t="s">
        <v>108</v>
      </c>
      <c r="C9" t="s">
        <v>58</v>
      </c>
      <c r="D9">
        <v>1</v>
      </c>
      <c r="E9" t="s">
        <v>17</v>
      </c>
      <c r="F9" t="s">
        <v>1</v>
      </c>
      <c r="G9" t="s">
        <v>18</v>
      </c>
    </row>
    <row r="10" spans="1:13" x14ac:dyDescent="0.3">
      <c r="A10" t="s">
        <v>59</v>
      </c>
      <c r="B10" t="s">
        <v>24</v>
      </c>
      <c r="C10" t="s">
        <v>60</v>
      </c>
      <c r="D10">
        <v>3.6029999999999999E-3</v>
      </c>
      <c r="E10" t="s">
        <v>25</v>
      </c>
      <c r="F10" t="s">
        <v>26</v>
      </c>
      <c r="G10" t="s">
        <v>27</v>
      </c>
      <c r="I10">
        <v>2</v>
      </c>
      <c r="J10">
        <v>-5.625988447216181</v>
      </c>
      <c r="K10">
        <v>0.52269439874826651</v>
      </c>
    </row>
    <row r="11" spans="1:13" x14ac:dyDescent="0.3">
      <c r="A11" t="s">
        <v>52</v>
      </c>
      <c r="D11">
        <v>1E-3</v>
      </c>
      <c r="E11" t="s">
        <v>53</v>
      </c>
      <c r="F11" t="s">
        <v>20</v>
      </c>
      <c r="G11" t="s">
        <v>21</v>
      </c>
      <c r="H11" t="s">
        <v>22</v>
      </c>
      <c r="I11">
        <v>2</v>
      </c>
      <c r="J11">
        <v>-6.9077552789821368</v>
      </c>
      <c r="K11">
        <v>0.52269439874826651</v>
      </c>
    </row>
    <row r="13" spans="1:13" x14ac:dyDescent="0.3">
      <c r="A13" t="s">
        <v>2</v>
      </c>
      <c r="B13" s="1" t="s">
        <v>127</v>
      </c>
    </row>
    <row r="14" spans="1:13" x14ac:dyDescent="0.3">
      <c r="A14" t="s">
        <v>3</v>
      </c>
      <c r="B14" t="s">
        <v>128</v>
      </c>
    </row>
    <row r="15" spans="1:13" x14ac:dyDescent="0.3">
      <c r="A15" t="s">
        <v>4</v>
      </c>
      <c r="B15" t="s">
        <v>58</v>
      </c>
    </row>
    <row r="16" spans="1:13" x14ac:dyDescent="0.3">
      <c r="A16" t="s">
        <v>6</v>
      </c>
      <c r="B16">
        <v>1</v>
      </c>
    </row>
    <row r="17" spans="1:13" ht="13.95" customHeight="1" x14ac:dyDescent="0.3">
      <c r="A17" t="s">
        <v>7</v>
      </c>
      <c r="B17" t="s">
        <v>17</v>
      </c>
    </row>
    <row r="18" spans="1:13" x14ac:dyDescent="0.3">
      <c r="A18" t="s">
        <v>83</v>
      </c>
      <c r="B18" t="s">
        <v>89</v>
      </c>
    </row>
    <row r="19" spans="1:13" x14ac:dyDescent="0.3">
      <c r="A19" t="s">
        <v>8</v>
      </c>
    </row>
    <row r="20" spans="1:13" s="1" customFormat="1" x14ac:dyDescent="0.3">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3">
      <c r="A21" t="s">
        <v>127</v>
      </c>
      <c r="B21" t="s">
        <v>128</v>
      </c>
      <c r="C21" t="s">
        <v>58</v>
      </c>
      <c r="D21">
        <v>1</v>
      </c>
      <c r="E21" t="s">
        <v>17</v>
      </c>
      <c r="F21" t="s">
        <v>73</v>
      </c>
      <c r="G21" t="s">
        <v>18</v>
      </c>
    </row>
    <row r="22" spans="1:13" x14ac:dyDescent="0.3">
      <c r="A22" t="s">
        <v>19</v>
      </c>
      <c r="D22">
        <v>6.8931060044477392E-4</v>
      </c>
      <c r="E22" t="s">
        <v>17</v>
      </c>
      <c r="F22" t="s">
        <v>20</v>
      </c>
      <c r="G22" t="s">
        <v>21</v>
      </c>
      <c r="H22" t="s">
        <v>22</v>
      </c>
      <c r="I22">
        <v>2</v>
      </c>
      <c r="J22">
        <v>-7.2798185896260339</v>
      </c>
      <c r="K22">
        <v>0.27989096928158774</v>
      </c>
    </row>
    <row r="23" spans="1:13" x14ac:dyDescent="0.3">
      <c r="A23" t="s">
        <v>59</v>
      </c>
      <c r="B23" t="s">
        <v>24</v>
      </c>
      <c r="C23" t="s">
        <v>60</v>
      </c>
      <c r="D23">
        <v>5.2450354690000006E-3</v>
      </c>
      <c r="E23" t="s">
        <v>25</v>
      </c>
      <c r="F23" t="s">
        <v>26</v>
      </c>
      <c r="G23" t="s">
        <v>27</v>
      </c>
      <c r="I23">
        <v>2</v>
      </c>
      <c r="J23">
        <v>-5.2504732747163221</v>
      </c>
      <c r="K23">
        <v>1.0034440819843768</v>
      </c>
    </row>
    <row r="24" spans="1:13" x14ac:dyDescent="0.3">
      <c r="A24" t="s">
        <v>40</v>
      </c>
      <c r="B24" t="s">
        <v>41</v>
      </c>
      <c r="C24" t="s">
        <v>37</v>
      </c>
      <c r="D24">
        <v>9.6327576588150859E-2</v>
      </c>
      <c r="E24" t="s">
        <v>42</v>
      </c>
      <c r="F24" t="s">
        <v>26</v>
      </c>
      <c r="G24" t="s">
        <v>27</v>
      </c>
      <c r="I24">
        <v>2</v>
      </c>
      <c r="J24">
        <v>-2.3400006399239408</v>
      </c>
      <c r="K24">
        <v>1.0034440819843768</v>
      </c>
    </row>
    <row r="25" spans="1:13" x14ac:dyDescent="0.3">
      <c r="A25" t="s">
        <v>107</v>
      </c>
      <c r="B25" t="s">
        <v>108</v>
      </c>
      <c r="C25" t="s">
        <v>58</v>
      </c>
      <c r="D25">
        <v>0.42365758195277881</v>
      </c>
      <c r="E25" t="s">
        <v>17</v>
      </c>
      <c r="F25" t="s">
        <v>73</v>
      </c>
      <c r="G25" t="s">
        <v>27</v>
      </c>
      <c r="I25">
        <v>2</v>
      </c>
      <c r="J25">
        <v>-0.85882973976045751</v>
      </c>
      <c r="K25">
        <v>0.27989096928158774</v>
      </c>
    </row>
    <row r="26" spans="1:13" x14ac:dyDescent="0.3">
      <c r="A26" t="s">
        <v>74</v>
      </c>
      <c r="B26" t="s">
        <v>75</v>
      </c>
      <c r="C26" t="s">
        <v>45</v>
      </c>
      <c r="D26">
        <v>5.9999999999999995E-4</v>
      </c>
      <c r="E26" t="s">
        <v>17</v>
      </c>
      <c r="F26" t="s">
        <v>26</v>
      </c>
      <c r="G26" t="s">
        <v>27</v>
      </c>
      <c r="I26">
        <v>2</v>
      </c>
      <c r="J26">
        <v>-7.4185809027481282</v>
      </c>
      <c r="K26">
        <v>0.27989096928158774</v>
      </c>
    </row>
    <row r="28" spans="1:13" x14ac:dyDescent="0.3">
      <c r="A28" t="s">
        <v>2</v>
      </c>
      <c r="B28" s="1" t="s">
        <v>129</v>
      </c>
    </row>
    <row r="29" spans="1:13" x14ac:dyDescent="0.3">
      <c r="A29" t="s">
        <v>3</v>
      </c>
      <c r="B29" t="s">
        <v>130</v>
      </c>
    </row>
    <row r="30" spans="1:13" x14ac:dyDescent="0.3">
      <c r="A30" t="s">
        <v>4</v>
      </c>
      <c r="B30" t="s">
        <v>58</v>
      </c>
    </row>
    <row r="31" spans="1:13" x14ac:dyDescent="0.3">
      <c r="A31" t="s">
        <v>6</v>
      </c>
      <c r="B31">
        <v>1</v>
      </c>
    </row>
    <row r="32" spans="1:13" x14ac:dyDescent="0.3">
      <c r="A32" t="s">
        <v>7</v>
      </c>
      <c r="B32" t="s">
        <v>17</v>
      </c>
    </row>
    <row r="33" spans="1:13" x14ac:dyDescent="0.3">
      <c r="A33" t="s">
        <v>83</v>
      </c>
      <c r="B33" t="s">
        <v>89</v>
      </c>
    </row>
    <row r="34" spans="1:13" x14ac:dyDescent="0.3">
      <c r="A34" t="s">
        <v>8</v>
      </c>
    </row>
    <row r="35" spans="1:13" s="1" customFormat="1" x14ac:dyDescent="0.3">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3">
      <c r="A36" t="s">
        <v>129</v>
      </c>
      <c r="B36" t="s">
        <v>130</v>
      </c>
      <c r="C36" t="s">
        <v>58</v>
      </c>
      <c r="D36">
        <v>1</v>
      </c>
      <c r="E36" t="s">
        <v>17</v>
      </c>
      <c r="F36" t="s">
        <v>73</v>
      </c>
      <c r="G36" t="s">
        <v>18</v>
      </c>
    </row>
    <row r="37" spans="1:13" x14ac:dyDescent="0.3">
      <c r="A37" t="s">
        <v>127</v>
      </c>
      <c r="B37" t="s">
        <v>128</v>
      </c>
      <c r="C37" t="s">
        <v>58</v>
      </c>
      <c r="D37">
        <v>1.455251909267939</v>
      </c>
      <c r="E37" t="s">
        <v>17</v>
      </c>
      <c r="F37" t="s">
        <v>73</v>
      </c>
      <c r="G37" t="s">
        <v>27</v>
      </c>
      <c r="I37">
        <v>2</v>
      </c>
      <c r="J37">
        <v>0.37517901915506191</v>
      </c>
      <c r="K37">
        <v>0.27989096928158774</v>
      </c>
    </row>
    <row r="38" spans="1:13" x14ac:dyDescent="0.3">
      <c r="A38" t="s">
        <v>40</v>
      </c>
      <c r="B38" t="s">
        <v>41</v>
      </c>
      <c r="C38" t="s">
        <v>37</v>
      </c>
      <c r="D38">
        <v>0.2510737558754626</v>
      </c>
      <c r="E38" t="s">
        <v>42</v>
      </c>
      <c r="F38" t="s">
        <v>26</v>
      </c>
      <c r="G38" t="s">
        <v>27</v>
      </c>
      <c r="I38">
        <v>2</v>
      </c>
      <c r="J38">
        <v>-1.3820085349058404</v>
      </c>
      <c r="K38">
        <v>1.0034440819843768</v>
      </c>
    </row>
    <row r="39" spans="1:13" x14ac:dyDescent="0.3">
      <c r="A39" t="s">
        <v>59</v>
      </c>
      <c r="B39" t="s">
        <v>24</v>
      </c>
      <c r="C39" t="s">
        <v>60</v>
      </c>
      <c r="D39">
        <v>8.0888266046705761E-3</v>
      </c>
      <c r="E39" t="s">
        <v>25</v>
      </c>
      <c r="F39" t="s">
        <v>26</v>
      </c>
      <c r="G39" t="s">
        <v>27</v>
      </c>
      <c r="I39">
        <v>2</v>
      </c>
      <c r="J39">
        <v>-4.8172716011174055</v>
      </c>
      <c r="K39">
        <v>1.0034440819843768</v>
      </c>
    </row>
    <row r="40" spans="1:13" x14ac:dyDescent="0.3">
      <c r="A40" t="s">
        <v>107</v>
      </c>
      <c r="B40" t="s">
        <v>108</v>
      </c>
      <c r="C40" t="s">
        <v>58</v>
      </c>
      <c r="D40">
        <v>0</v>
      </c>
      <c r="E40" t="s">
        <v>17</v>
      </c>
      <c r="F40" t="s">
        <v>73</v>
      </c>
      <c r="G40" t="s">
        <v>27</v>
      </c>
      <c r="I40">
        <v>0</v>
      </c>
    </row>
    <row r="41" spans="1:13" x14ac:dyDescent="0.3">
      <c r="A41" t="s">
        <v>43</v>
      </c>
      <c r="B41" t="s">
        <v>44</v>
      </c>
      <c r="C41" t="s">
        <v>37</v>
      </c>
      <c r="D41">
        <v>6.9852091644861068E-4</v>
      </c>
      <c r="E41" t="s">
        <v>17</v>
      </c>
      <c r="F41" t="s">
        <v>26</v>
      </c>
      <c r="G41" t="s">
        <v>27</v>
      </c>
      <c r="I41">
        <v>2</v>
      </c>
      <c r="J41">
        <v>-7.2665454349072753</v>
      </c>
      <c r="K41">
        <v>1.0034440819843768</v>
      </c>
    </row>
    <row r="42" spans="1:13" x14ac:dyDescent="0.3">
      <c r="A42" t="s">
        <v>62</v>
      </c>
      <c r="B42" t="s">
        <v>63</v>
      </c>
      <c r="C42" t="s">
        <v>45</v>
      </c>
      <c r="D42">
        <v>3.4926045822430529E-4</v>
      </c>
      <c r="E42" t="s">
        <v>17</v>
      </c>
      <c r="F42" t="s">
        <v>26</v>
      </c>
      <c r="G42" t="s">
        <v>27</v>
      </c>
      <c r="I42">
        <v>2</v>
      </c>
      <c r="J42">
        <v>-7.9596926154672207</v>
      </c>
      <c r="K42">
        <v>1.0034440819843768</v>
      </c>
    </row>
    <row r="43" spans="1:13" x14ac:dyDescent="0.3">
      <c r="A43" t="s">
        <v>64</v>
      </c>
      <c r="D43">
        <v>4.7150161860281198E-3</v>
      </c>
      <c r="E43" t="s">
        <v>42</v>
      </c>
      <c r="F43" t="s">
        <v>20</v>
      </c>
      <c r="G43" t="s">
        <v>21</v>
      </c>
      <c r="H43" t="s">
        <v>65</v>
      </c>
      <c r="I43">
        <v>2</v>
      </c>
      <c r="J43">
        <f>LN(D43)</f>
        <v>-5.3570029300228379</v>
      </c>
      <c r="K43">
        <f>LN(SQRT(EXP(
SQRT(
+POWER(LN(1.05),2)
+POWER(LN(1.2),2)
+POWER(LN(1),2)
+POWER(LN(1.01),2)
+POWER(LN(1.2),2)
+POWER(LN(1.2),2)
+POWER(LN(1.5),2)
)
)))</f>
        <v>0.25816898211842121</v>
      </c>
    </row>
    <row r="44" spans="1:13" x14ac:dyDescent="0.3">
      <c r="A44" t="s">
        <v>66</v>
      </c>
      <c r="D44">
        <v>6.6941587826325197E-4</v>
      </c>
      <c r="E44" t="s">
        <v>17</v>
      </c>
      <c r="F44" t="s">
        <v>20</v>
      </c>
      <c r="G44" t="s">
        <v>21</v>
      </c>
      <c r="H44" t="s">
        <v>67</v>
      </c>
      <c r="I44">
        <v>2</v>
      </c>
      <c r="J44">
        <f>LN(D44)</f>
        <v>-7.3091050493260719</v>
      </c>
      <c r="K44">
        <f>LN(SQRT(EXP(
SQRT(
+POWER(LN(1.05),2)
+POWER(LN(1.2),2)
+POWER(LN(1),2)
+POWER(LN(1.01),2)
+POWER(LN(1.2),2)
+POWER(LN(1.2),2)
+POWER(LN(1.5),2)
)
)))</f>
        <v>0.25816898211842121</v>
      </c>
    </row>
    <row r="45" spans="1:13" x14ac:dyDescent="0.3">
      <c r="A45" t="s">
        <v>68</v>
      </c>
      <c r="D45">
        <v>2.03735267297511E-4</v>
      </c>
      <c r="E45" t="s">
        <v>17</v>
      </c>
      <c r="F45" t="s">
        <v>20</v>
      </c>
      <c r="G45" t="s">
        <v>21</v>
      </c>
      <c r="H45" t="s">
        <v>67</v>
      </c>
      <c r="I45">
        <v>2</v>
      </c>
      <c r="J45">
        <f>LN(D45)</f>
        <v>-8.4986891161999107</v>
      </c>
      <c r="K45">
        <f>LN(SQRT(EXP(
SQRT(
+POWER(LN(1.05),2)
+POWER(LN(1.2),2)
+POWER(LN(1),2)
+POWER(LN(1.01),2)
+POWER(LN(1.2),2)
+POWER(LN(1.2),2)
+POWER(LN(1.5),2)
)
)))</f>
        <v>0.25816898211842121</v>
      </c>
    </row>
    <row r="47" spans="1:13" x14ac:dyDescent="0.3">
      <c r="A47" t="s">
        <v>2</v>
      </c>
      <c r="B47" s="1" t="s">
        <v>131</v>
      </c>
    </row>
    <row r="48" spans="1:13" x14ac:dyDescent="0.3">
      <c r="A48" t="s">
        <v>3</v>
      </c>
      <c r="B48" t="s">
        <v>132</v>
      </c>
    </row>
    <row r="49" spans="1:13" x14ac:dyDescent="0.3">
      <c r="A49" t="s">
        <v>4</v>
      </c>
      <c r="B49" t="s">
        <v>58</v>
      </c>
    </row>
    <row r="50" spans="1:13" x14ac:dyDescent="0.3">
      <c r="A50" t="s">
        <v>6</v>
      </c>
      <c r="B50">
        <v>1</v>
      </c>
    </row>
    <row r="51" spans="1:13" x14ac:dyDescent="0.3">
      <c r="A51" t="s">
        <v>7</v>
      </c>
      <c r="B51" t="s">
        <v>17</v>
      </c>
    </row>
    <row r="52" spans="1:13" x14ac:dyDescent="0.3">
      <c r="A52" t="s">
        <v>83</v>
      </c>
      <c r="B52" t="s">
        <v>89</v>
      </c>
    </row>
    <row r="53" spans="1:13" x14ac:dyDescent="0.3">
      <c r="A53" t="s">
        <v>8</v>
      </c>
    </row>
    <row r="54" spans="1:13" s="1" customFormat="1" x14ac:dyDescent="0.3">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3">
      <c r="A55" t="s">
        <v>131</v>
      </c>
      <c r="B55" t="s">
        <v>132</v>
      </c>
      <c r="C55" t="s">
        <v>58</v>
      </c>
      <c r="D55">
        <v>1</v>
      </c>
      <c r="E55" t="s">
        <v>17</v>
      </c>
      <c r="F55" t="s">
        <v>73</v>
      </c>
      <c r="G55" t="s">
        <v>18</v>
      </c>
    </row>
    <row r="56" spans="1:13" x14ac:dyDescent="0.3">
      <c r="A56" t="s">
        <v>129</v>
      </c>
      <c r="B56" t="s">
        <v>130</v>
      </c>
      <c r="C56" t="s">
        <v>58</v>
      </c>
      <c r="D56">
        <v>43.438077634011087</v>
      </c>
      <c r="E56" t="s">
        <v>17</v>
      </c>
      <c r="F56" t="s">
        <v>73</v>
      </c>
      <c r="G56" t="s">
        <v>27</v>
      </c>
      <c r="I56">
        <v>2</v>
      </c>
      <c r="J56">
        <v>3.7713364212857687</v>
      </c>
      <c r="K56">
        <v>0.27989096928158774</v>
      </c>
    </row>
    <row r="57" spans="1:13" x14ac:dyDescent="0.3">
      <c r="A57" t="s">
        <v>59</v>
      </c>
      <c r="B57" t="s">
        <v>24</v>
      </c>
      <c r="C57" t="s">
        <v>60</v>
      </c>
      <c r="D57">
        <v>0.54144160562658517</v>
      </c>
      <c r="E57" t="s">
        <v>25</v>
      </c>
      <c r="F57" t="s">
        <v>26</v>
      </c>
      <c r="G57" t="s">
        <v>27</v>
      </c>
      <c r="I57">
        <v>2</v>
      </c>
      <c r="J57">
        <v>-0.61352005653409758</v>
      </c>
      <c r="K57">
        <v>0.21143713147359924</v>
      </c>
    </row>
    <row r="58" spans="1:13" x14ac:dyDescent="0.3">
      <c r="A58" t="s">
        <v>59</v>
      </c>
      <c r="B58" t="s">
        <v>24</v>
      </c>
      <c r="C58" t="s">
        <v>60</v>
      </c>
      <c r="D58">
        <v>0.35853651380453599</v>
      </c>
      <c r="E58" t="s">
        <v>25</v>
      </c>
      <c r="F58" t="s">
        <v>26</v>
      </c>
      <c r="G58" t="s">
        <v>27</v>
      </c>
      <c r="I58">
        <v>2</v>
      </c>
      <c r="J58">
        <v>-1.0257247725124279</v>
      </c>
      <c r="K58">
        <v>0.21143713147359924</v>
      </c>
    </row>
    <row r="60" spans="1:13" x14ac:dyDescent="0.3">
      <c r="A60" t="s">
        <v>2</v>
      </c>
      <c r="B60" s="1" t="s">
        <v>98</v>
      </c>
    </row>
    <row r="61" spans="1:13" x14ac:dyDescent="0.3">
      <c r="A61" t="s">
        <v>3</v>
      </c>
      <c r="B61" t="s">
        <v>103</v>
      </c>
    </row>
    <row r="62" spans="1:13" x14ac:dyDescent="0.3">
      <c r="A62" t="s">
        <v>4</v>
      </c>
      <c r="B62" t="s">
        <v>58</v>
      </c>
    </row>
    <row r="63" spans="1:13" x14ac:dyDescent="0.3">
      <c r="A63" t="s">
        <v>6</v>
      </c>
      <c r="B63">
        <v>1</v>
      </c>
    </row>
    <row r="64" spans="1:13" x14ac:dyDescent="0.3">
      <c r="A64" t="s">
        <v>7</v>
      </c>
      <c r="B64" t="s">
        <v>17</v>
      </c>
    </row>
    <row r="65" spans="1:13" x14ac:dyDescent="0.3">
      <c r="A65" t="s">
        <v>83</v>
      </c>
      <c r="B65" t="s">
        <v>89</v>
      </c>
    </row>
    <row r="66" spans="1:13" x14ac:dyDescent="0.3">
      <c r="A66" t="s">
        <v>8</v>
      </c>
    </row>
    <row r="67" spans="1:13" s="1" customFormat="1" x14ac:dyDescent="0.3">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3">
      <c r="A68" t="s">
        <v>98</v>
      </c>
      <c r="B68" t="s">
        <v>103</v>
      </c>
      <c r="C68" t="s">
        <v>58</v>
      </c>
      <c r="D68">
        <v>1</v>
      </c>
      <c r="E68" t="s">
        <v>17</v>
      </c>
      <c r="F68" t="s">
        <v>73</v>
      </c>
      <c r="G68" t="s">
        <v>18</v>
      </c>
    </row>
    <row r="69" spans="1:13" x14ac:dyDescent="0.3">
      <c r="A69" t="s">
        <v>131</v>
      </c>
      <c r="B69" t="s">
        <v>132</v>
      </c>
      <c r="C69" t="s">
        <v>58</v>
      </c>
      <c r="D69">
        <v>0.62924190386724055</v>
      </c>
      <c r="E69" t="s">
        <v>17</v>
      </c>
      <c r="F69" t="s">
        <v>73</v>
      </c>
      <c r="G69" t="s">
        <v>27</v>
      </c>
      <c r="I69">
        <v>2</v>
      </c>
      <c r="J69">
        <v>-0.46323951137091302</v>
      </c>
      <c r="K69">
        <v>0.27989096928158774</v>
      </c>
    </row>
    <row r="70" spans="1:13" x14ac:dyDescent="0.3">
      <c r="A70" t="s">
        <v>40</v>
      </c>
      <c r="B70" t="s">
        <v>41</v>
      </c>
      <c r="C70" t="s">
        <v>37</v>
      </c>
      <c r="D70">
        <v>0.2410092728808593</v>
      </c>
      <c r="E70" t="s">
        <v>42</v>
      </c>
      <c r="F70" t="s">
        <v>26</v>
      </c>
      <c r="G70" t="s">
        <v>27</v>
      </c>
      <c r="I70">
        <v>5</v>
      </c>
      <c r="J70">
        <v>0.2410092728808593</v>
      </c>
      <c r="L70">
        <v>0.16870649101660151</v>
      </c>
      <c r="M70">
        <v>0.31331205474511709</v>
      </c>
    </row>
    <row r="71" spans="1:13" x14ac:dyDescent="0.3">
      <c r="A71" t="s">
        <v>48</v>
      </c>
      <c r="B71" t="s">
        <v>49</v>
      </c>
      <c r="C71" t="s">
        <v>45</v>
      </c>
      <c r="D71">
        <v>6.1793016022126578E-2</v>
      </c>
      <c r="E71" t="s">
        <v>17</v>
      </c>
      <c r="F71" t="s">
        <v>26</v>
      </c>
      <c r="G71" t="s">
        <v>27</v>
      </c>
      <c r="I71">
        <v>5</v>
      </c>
      <c r="J71">
        <v>6.1793016022126578E-2</v>
      </c>
      <c r="L71">
        <v>4.3255111215488605E-2</v>
      </c>
      <c r="M71">
        <v>8.0330920828764557E-2</v>
      </c>
    </row>
    <row r="72" spans="1:13" x14ac:dyDescent="0.3">
      <c r="A72" t="s">
        <v>107</v>
      </c>
      <c r="B72" t="s">
        <v>108</v>
      </c>
      <c r="C72" t="s">
        <v>58</v>
      </c>
      <c r="D72">
        <v>0.30896508011063278</v>
      </c>
      <c r="E72" t="s">
        <v>17</v>
      </c>
      <c r="F72" t="s">
        <v>73</v>
      </c>
      <c r="G72" t="s">
        <v>27</v>
      </c>
      <c r="I72">
        <v>5</v>
      </c>
      <c r="J72">
        <v>0.30896508011063278</v>
      </c>
      <c r="L72">
        <v>0.21627555607744295</v>
      </c>
      <c r="M72">
        <v>0.40165460414382265</v>
      </c>
    </row>
    <row r="74" spans="1:13" x14ac:dyDescent="0.3">
      <c r="A74" t="s">
        <v>2</v>
      </c>
      <c r="B74" s="1" t="s">
        <v>105</v>
      </c>
    </row>
    <row r="75" spans="1:13" x14ac:dyDescent="0.3">
      <c r="A75" t="s">
        <v>3</v>
      </c>
      <c r="B75" t="s">
        <v>103</v>
      </c>
    </row>
    <row r="76" spans="1:13" x14ac:dyDescent="0.3">
      <c r="A76" t="s">
        <v>4</v>
      </c>
      <c r="B76" t="s">
        <v>58</v>
      </c>
    </row>
    <row r="77" spans="1:13" x14ac:dyDescent="0.3">
      <c r="A77" t="s">
        <v>6</v>
      </c>
      <c r="B77">
        <v>1</v>
      </c>
    </row>
    <row r="78" spans="1:13" x14ac:dyDescent="0.3">
      <c r="A78" t="s">
        <v>7</v>
      </c>
      <c r="B78" t="s">
        <v>17</v>
      </c>
    </row>
    <row r="79" spans="1:13" x14ac:dyDescent="0.3">
      <c r="A79" t="s">
        <v>83</v>
      </c>
      <c r="B79" t="s">
        <v>89</v>
      </c>
    </row>
    <row r="80" spans="1:13" x14ac:dyDescent="0.3">
      <c r="A80" t="s">
        <v>8</v>
      </c>
    </row>
    <row r="81" spans="1:13" s="1" customFormat="1" x14ac:dyDescent="0.3">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3">
      <c r="A82" t="s">
        <v>105</v>
      </c>
      <c r="B82" t="s">
        <v>103</v>
      </c>
      <c r="C82" t="s">
        <v>58</v>
      </c>
      <c r="D82">
        <v>1</v>
      </c>
      <c r="E82" t="s">
        <v>17</v>
      </c>
      <c r="F82" t="s">
        <v>73</v>
      </c>
      <c r="G82" t="s">
        <v>18</v>
      </c>
    </row>
    <row r="83" spans="1:13" x14ac:dyDescent="0.3">
      <c r="A83" t="s">
        <v>98</v>
      </c>
      <c r="B83" t="s">
        <v>103</v>
      </c>
      <c r="C83" t="s">
        <v>58</v>
      </c>
      <c r="D83">
        <v>0.94726998574516974</v>
      </c>
      <c r="E83" t="s">
        <v>17</v>
      </c>
      <c r="F83" t="s">
        <v>73</v>
      </c>
      <c r="G83" t="s">
        <v>27</v>
      </c>
      <c r="I83">
        <v>5</v>
      </c>
      <c r="J83">
        <v>0.9472699857451724</v>
      </c>
      <c r="L83">
        <v>0.66308899002161903</v>
      </c>
      <c r="M83">
        <v>1.2314509814687202</v>
      </c>
    </row>
    <row r="84" spans="1:13" x14ac:dyDescent="0.3">
      <c r="A84" t="s">
        <v>59</v>
      </c>
      <c r="B84" t="s">
        <v>24</v>
      </c>
      <c r="C84" t="s">
        <v>60</v>
      </c>
      <c r="D84">
        <v>9.4726998574516978E-4</v>
      </c>
      <c r="E84" t="s">
        <v>25</v>
      </c>
      <c r="F84" t="s">
        <v>26</v>
      </c>
      <c r="G84" t="s">
        <v>27</v>
      </c>
      <c r="I84">
        <v>2</v>
      </c>
      <c r="J84">
        <v>-0.22383281028064578</v>
      </c>
      <c r="K84">
        <v>3.3667821691697741E-2</v>
      </c>
    </row>
    <row r="85" spans="1:13" x14ac:dyDescent="0.3">
      <c r="A85" t="s">
        <v>107</v>
      </c>
      <c r="B85" t="s">
        <v>108</v>
      </c>
      <c r="C85" t="s">
        <v>58</v>
      </c>
      <c r="D85">
        <v>7.3451875453676471E-2</v>
      </c>
      <c r="E85" t="s">
        <v>17</v>
      </c>
      <c r="F85" t="s">
        <v>73</v>
      </c>
      <c r="G85" t="s">
        <v>27</v>
      </c>
      <c r="I85">
        <v>2</v>
      </c>
      <c r="J85">
        <v>-7.1933451025351494E-2</v>
      </c>
      <c r="K85">
        <v>7.4238824986050014E-2</v>
      </c>
    </row>
    <row r="86" spans="1:13" x14ac:dyDescent="0.3">
      <c r="A86" t="s">
        <v>40</v>
      </c>
      <c r="B86" t="s">
        <v>41</v>
      </c>
      <c r="C86" t="s">
        <v>37</v>
      </c>
      <c r="D86">
        <v>3.095737308459098E-2</v>
      </c>
      <c r="E86" t="s">
        <v>42</v>
      </c>
      <c r="F86" t="s">
        <v>26</v>
      </c>
      <c r="G86" t="s">
        <v>27</v>
      </c>
      <c r="I86">
        <v>5</v>
      </c>
      <c r="J86">
        <v>3.095737308459098E-2</v>
      </c>
      <c r="L86">
        <v>2.1670161159213656E-2</v>
      </c>
      <c r="M86">
        <v>4.0244585009968296E-2</v>
      </c>
    </row>
    <row r="87" spans="1:13" x14ac:dyDescent="0.3">
      <c r="A87" t="s">
        <v>107</v>
      </c>
      <c r="B87" t="s">
        <v>108</v>
      </c>
      <c r="C87" t="s">
        <v>58</v>
      </c>
      <c r="D87">
        <v>1.0089543331548967</v>
      </c>
      <c r="E87" t="s">
        <v>17</v>
      </c>
      <c r="F87" t="s">
        <v>73</v>
      </c>
      <c r="G87" t="s">
        <v>27</v>
      </c>
      <c r="I87">
        <v>5</v>
      </c>
      <c r="J87">
        <v>1.0089543331548969</v>
      </c>
      <c r="L87">
        <v>0.70626803320842779</v>
      </c>
      <c r="M87">
        <v>1.3116406331013628</v>
      </c>
    </row>
    <row r="88" spans="1:13" x14ac:dyDescent="0.3">
      <c r="A88" t="s">
        <v>40</v>
      </c>
      <c r="B88" t="s">
        <v>41</v>
      </c>
      <c r="C88" t="s">
        <v>37</v>
      </c>
      <c r="D88">
        <v>0.44010329409849352</v>
      </c>
      <c r="E88" t="s">
        <v>42</v>
      </c>
      <c r="F88" t="s">
        <v>26</v>
      </c>
      <c r="G88" t="s">
        <v>27</v>
      </c>
      <c r="I88">
        <v>5</v>
      </c>
      <c r="J88">
        <v>0.44010329409849352</v>
      </c>
      <c r="L88">
        <v>0.30807230586894546</v>
      </c>
      <c r="M88">
        <v>0.57213428232804164</v>
      </c>
    </row>
    <row r="90" spans="1:13" x14ac:dyDescent="0.3">
      <c r="A90" t="s">
        <v>2</v>
      </c>
      <c r="B90" s="1" t="s">
        <v>138</v>
      </c>
    </row>
    <row r="91" spans="1:13" x14ac:dyDescent="0.3">
      <c r="A91" t="s">
        <v>3</v>
      </c>
      <c r="B91" t="s">
        <v>139</v>
      </c>
    </row>
    <row r="92" spans="1:13" x14ac:dyDescent="0.3">
      <c r="A92" t="s">
        <v>4</v>
      </c>
      <c r="B92" t="s">
        <v>58</v>
      </c>
    </row>
    <row r="93" spans="1:13" x14ac:dyDescent="0.3">
      <c r="A93" t="s">
        <v>6</v>
      </c>
      <c r="B93">
        <v>1</v>
      </c>
    </row>
    <row r="94" spans="1:13" x14ac:dyDescent="0.3">
      <c r="A94" t="s">
        <v>7</v>
      </c>
      <c r="B94" t="s">
        <v>17</v>
      </c>
    </row>
    <row r="95" spans="1:13" x14ac:dyDescent="0.3">
      <c r="A95" t="s">
        <v>83</v>
      </c>
      <c r="B95" t="s">
        <v>89</v>
      </c>
    </row>
    <row r="96" spans="1:13" x14ac:dyDescent="0.3">
      <c r="A96" t="s">
        <v>8</v>
      </c>
    </row>
    <row r="97" spans="1:13" s="1" customFormat="1" x14ac:dyDescent="0.3">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3">
      <c r="A98" t="s">
        <v>138</v>
      </c>
      <c r="B98" t="s">
        <v>139</v>
      </c>
      <c r="C98" t="s">
        <v>58</v>
      </c>
      <c r="D98">
        <v>1</v>
      </c>
      <c r="E98" t="s">
        <v>17</v>
      </c>
      <c r="F98" t="s">
        <v>73</v>
      </c>
      <c r="G98" t="s">
        <v>18</v>
      </c>
    </row>
    <row r="99" spans="1:13" x14ac:dyDescent="0.3">
      <c r="A99" t="s">
        <v>105</v>
      </c>
      <c r="B99" t="s">
        <v>103</v>
      </c>
      <c r="C99" t="s">
        <v>58</v>
      </c>
      <c r="D99">
        <v>27.228712509339935</v>
      </c>
      <c r="E99" t="s">
        <v>17</v>
      </c>
      <c r="F99" t="s">
        <v>73</v>
      </c>
      <c r="G99" t="s">
        <v>27</v>
      </c>
      <c r="I99">
        <v>5</v>
      </c>
      <c r="J99">
        <v>27.228712509339879</v>
      </c>
      <c r="L99">
        <v>19.06009875653789</v>
      </c>
      <c r="M99">
        <v>35.397326262141881</v>
      </c>
    </row>
    <row r="100" spans="1:13" x14ac:dyDescent="0.3">
      <c r="A100" t="s">
        <v>59</v>
      </c>
      <c r="B100" t="s">
        <v>24</v>
      </c>
      <c r="C100" t="s">
        <v>60</v>
      </c>
      <c r="D100">
        <v>2.7228712509339933E-2</v>
      </c>
      <c r="E100" t="s">
        <v>25</v>
      </c>
      <c r="F100" t="s">
        <v>26</v>
      </c>
      <c r="G100" t="s">
        <v>27</v>
      </c>
      <c r="I100">
        <v>2</v>
      </c>
      <c r="J100">
        <v>-6.013422545382852</v>
      </c>
      <c r="K100">
        <v>0.91673143765895648</v>
      </c>
    </row>
    <row r="101" spans="1:13" x14ac:dyDescent="0.3">
      <c r="A101" t="s">
        <v>107</v>
      </c>
      <c r="B101" t="s">
        <v>108</v>
      </c>
      <c r="C101" t="s">
        <v>58</v>
      </c>
      <c r="D101">
        <v>1.9999999999999993</v>
      </c>
      <c r="E101" t="s">
        <v>17</v>
      </c>
      <c r="F101" t="s">
        <v>73</v>
      </c>
      <c r="G101" t="s">
        <v>27</v>
      </c>
      <c r="I101">
        <v>2</v>
      </c>
      <c r="J101">
        <v>-1.95865525777398</v>
      </c>
      <c r="K101">
        <v>2.1333389546514319</v>
      </c>
    </row>
    <row r="102" spans="1:13" x14ac:dyDescent="0.3">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3">
      <c r="A103" t="s">
        <v>59</v>
      </c>
      <c r="B103" t="s">
        <v>24</v>
      </c>
      <c r="C103" t="s">
        <v>60</v>
      </c>
      <c r="D103">
        <v>3.5000000000000001E-3</v>
      </c>
      <c r="E103" t="s">
        <v>25</v>
      </c>
      <c r="F103" t="s">
        <v>26</v>
      </c>
      <c r="G103" t="s">
        <v>27</v>
      </c>
      <c r="I103">
        <v>2</v>
      </c>
      <c r="J103">
        <v>-10.515554954633197</v>
      </c>
      <c r="K103">
        <v>1.0143972776225105</v>
      </c>
    </row>
    <row r="104" spans="1:13" x14ac:dyDescent="0.3">
      <c r="A104" t="s">
        <v>40</v>
      </c>
      <c r="B104" t="s">
        <v>41</v>
      </c>
      <c r="C104" t="s">
        <v>37</v>
      </c>
      <c r="D104">
        <v>2.4705882352941182</v>
      </c>
      <c r="E104" t="s">
        <v>42</v>
      </c>
      <c r="F104" t="s">
        <v>26</v>
      </c>
      <c r="G104" t="s">
        <v>27</v>
      </c>
      <c r="I104">
        <v>2</v>
      </c>
      <c r="J104">
        <v>0.90445627422715247</v>
      </c>
      <c r="K104">
        <v>0.90664754423415661</v>
      </c>
    </row>
    <row r="105" spans="1:13" x14ac:dyDescent="0.3">
      <c r="A105" t="s">
        <v>59</v>
      </c>
      <c r="B105" t="s">
        <v>24</v>
      </c>
      <c r="C105" t="s">
        <v>60</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14" sqref="A14"/>
    </sheetView>
  </sheetViews>
  <sheetFormatPr defaultColWidth="11.5546875" defaultRowHeight="14.4" x14ac:dyDescent="0.3"/>
  <cols>
    <col min="1" max="1" width="48.6640625" bestFit="1" customWidth="1"/>
    <col min="2" max="2" width="38.109375" customWidth="1"/>
  </cols>
  <sheetData>
    <row r="1" spans="1:13" x14ac:dyDescent="0.3">
      <c r="A1" t="s">
        <v>2</v>
      </c>
      <c r="B1" s="1" t="s">
        <v>141</v>
      </c>
    </row>
    <row r="2" spans="1:13" x14ac:dyDescent="0.3">
      <c r="A2" t="s">
        <v>3</v>
      </c>
      <c r="B2" t="s">
        <v>142</v>
      </c>
    </row>
    <row r="3" spans="1:13" x14ac:dyDescent="0.3">
      <c r="A3" t="s">
        <v>4</v>
      </c>
      <c r="B3" t="s">
        <v>45</v>
      </c>
    </row>
    <row r="4" spans="1:13" x14ac:dyDescent="0.3">
      <c r="A4" t="s">
        <v>6</v>
      </c>
      <c r="B4">
        <v>1</v>
      </c>
    </row>
    <row r="5" spans="1:13" x14ac:dyDescent="0.3">
      <c r="A5" t="s">
        <v>7</v>
      </c>
      <c r="B5" t="s">
        <v>17</v>
      </c>
    </row>
    <row r="6" spans="1:13" x14ac:dyDescent="0.3">
      <c r="A6" t="s">
        <v>83</v>
      </c>
      <c r="B6" t="s">
        <v>140</v>
      </c>
    </row>
    <row r="7" spans="1:13" x14ac:dyDescent="0.3">
      <c r="A7" t="s">
        <v>8</v>
      </c>
    </row>
    <row r="8" spans="1:13" s="1" customFormat="1" x14ac:dyDescent="0.3">
      <c r="A8" s="1" t="s">
        <v>9</v>
      </c>
      <c r="B8" s="1" t="s">
        <v>3</v>
      </c>
      <c r="C8" s="1" t="s">
        <v>4</v>
      </c>
      <c r="D8" s="1" t="s">
        <v>6</v>
      </c>
      <c r="E8" s="1" t="s">
        <v>7</v>
      </c>
      <c r="F8" s="1" t="s">
        <v>0</v>
      </c>
      <c r="G8" s="1" t="s">
        <v>10</v>
      </c>
      <c r="H8" s="1" t="s">
        <v>11</v>
      </c>
      <c r="I8" s="1" t="s">
        <v>12</v>
      </c>
      <c r="J8" s="1" t="s">
        <v>13</v>
      </c>
      <c r="K8" s="1" t="s">
        <v>14</v>
      </c>
      <c r="L8" s="1" t="s">
        <v>15</v>
      </c>
      <c r="M8" s="1" t="s">
        <v>16</v>
      </c>
    </row>
    <row r="9" spans="1:13" x14ac:dyDescent="0.3">
      <c r="A9" t="s">
        <v>141</v>
      </c>
      <c r="B9" t="s">
        <v>142</v>
      </c>
      <c r="C9" t="s">
        <v>45</v>
      </c>
      <c r="D9">
        <v>1</v>
      </c>
      <c r="E9" t="s">
        <v>17</v>
      </c>
      <c r="F9" t="s">
        <v>73</v>
      </c>
      <c r="G9" t="s">
        <v>18</v>
      </c>
    </row>
    <row r="10" spans="1:13" x14ac:dyDescent="0.3">
      <c r="A10" t="s">
        <v>134</v>
      </c>
      <c r="B10" t="s">
        <v>139</v>
      </c>
      <c r="C10" t="s">
        <v>5</v>
      </c>
      <c r="D10" s="5">
        <f>0.575440888308295*1.05</f>
        <v>0.60421293272370979</v>
      </c>
      <c r="E10" t="s">
        <v>17</v>
      </c>
      <c r="F10" t="s">
        <v>1</v>
      </c>
      <c r="G10" t="s">
        <v>27</v>
      </c>
    </row>
    <row r="11" spans="1:13" x14ac:dyDescent="0.3">
      <c r="A11" t="s">
        <v>135</v>
      </c>
      <c r="B11" t="s">
        <v>139</v>
      </c>
      <c r="C11" t="s">
        <v>54</v>
      </c>
      <c r="D11" s="5">
        <f>0.0783801436969301*1.05</f>
        <v>8.2299150881776612E-2</v>
      </c>
      <c r="E11" t="s">
        <v>17</v>
      </c>
      <c r="F11" t="s">
        <v>1</v>
      </c>
      <c r="G11" t="s">
        <v>27</v>
      </c>
    </row>
    <row r="12" spans="1:13" x14ac:dyDescent="0.3">
      <c r="A12" t="s">
        <v>136</v>
      </c>
      <c r="B12" t="s">
        <v>139</v>
      </c>
      <c r="C12" t="s">
        <v>54</v>
      </c>
      <c r="D12" s="5">
        <f>0.261267145656434*1.05</f>
        <v>0.2743305029392557</v>
      </c>
      <c r="E12" t="s">
        <v>17</v>
      </c>
      <c r="F12" t="s">
        <v>1</v>
      </c>
      <c r="G12" t="s">
        <v>27</v>
      </c>
    </row>
    <row r="13" spans="1:13" x14ac:dyDescent="0.3">
      <c r="A13" t="s">
        <v>137</v>
      </c>
      <c r="B13" t="s">
        <v>139</v>
      </c>
      <c r="C13" t="s">
        <v>54</v>
      </c>
      <c r="D13" s="5">
        <f>0.0326583932070542*1.05</f>
        <v>3.4291312867406915E-2</v>
      </c>
      <c r="E13" t="s">
        <v>17</v>
      </c>
      <c r="F13" t="s">
        <v>1</v>
      </c>
      <c r="G13" t="s">
        <v>27</v>
      </c>
    </row>
    <row r="14" spans="1:13" x14ac:dyDescent="0.3">
      <c r="A14" t="s">
        <v>138</v>
      </c>
      <c r="B14" t="s">
        <v>139</v>
      </c>
      <c r="C14" t="s">
        <v>58</v>
      </c>
      <c r="D14" s="5">
        <f>0.0522534291312867*1.05</f>
        <v>5.486610058785104E-2</v>
      </c>
      <c r="E14" t="s">
        <v>17</v>
      </c>
      <c r="F14" t="s">
        <v>1</v>
      </c>
      <c r="G14" t="s">
        <v>27</v>
      </c>
    </row>
    <row r="15" spans="1:13" x14ac:dyDescent="0.3">
      <c r="A15" t="s">
        <v>143</v>
      </c>
      <c r="B15" t="s">
        <v>144</v>
      </c>
      <c r="C15" t="s">
        <v>37</v>
      </c>
      <c r="D15">
        <v>1.1499999999999999</v>
      </c>
      <c r="E15" t="s">
        <v>17</v>
      </c>
      <c r="F15" t="s">
        <v>145</v>
      </c>
      <c r="G15" t="s">
        <v>27</v>
      </c>
    </row>
    <row r="16" spans="1:13" x14ac:dyDescent="0.3">
      <c r="A16" t="s">
        <v>52</v>
      </c>
      <c r="D16">
        <f>0.5/1000</f>
        <v>5.0000000000000001E-4</v>
      </c>
      <c r="E16" t="s">
        <v>53</v>
      </c>
      <c r="F16" t="s">
        <v>20</v>
      </c>
      <c r="G16" t="s">
        <v>21</v>
      </c>
      <c r="H16" t="s">
        <v>22</v>
      </c>
      <c r="I16">
        <v>2</v>
      </c>
      <c r="J16">
        <v>-6.9077552789821368</v>
      </c>
      <c r="K16">
        <v>0.52269439874826651</v>
      </c>
    </row>
    <row r="17" spans="1:8" x14ac:dyDescent="0.3">
      <c r="A17" t="s">
        <v>146</v>
      </c>
      <c r="B17" t="s">
        <v>147</v>
      </c>
      <c r="C17" t="s">
        <v>45</v>
      </c>
      <c r="D17">
        <f>5000/3.6/1000</f>
        <v>1.3888888888888888</v>
      </c>
      <c r="E17" t="s">
        <v>25</v>
      </c>
      <c r="F17" t="s">
        <v>145</v>
      </c>
      <c r="G17" t="s">
        <v>27</v>
      </c>
    </row>
    <row r="18" spans="1:8" x14ac:dyDescent="0.3">
      <c r="A18" t="s">
        <v>148</v>
      </c>
      <c r="B18" t="s">
        <v>149</v>
      </c>
      <c r="C18" t="s">
        <v>45</v>
      </c>
      <c r="D18">
        <f>3000/1000</f>
        <v>3</v>
      </c>
      <c r="E18" t="s">
        <v>42</v>
      </c>
      <c r="F18" t="s">
        <v>145</v>
      </c>
      <c r="G18" t="s">
        <v>27</v>
      </c>
    </row>
    <row r="19" spans="1:8" x14ac:dyDescent="0.3">
      <c r="A19" t="s">
        <v>40</v>
      </c>
      <c r="B19" t="s">
        <v>41</v>
      </c>
      <c r="C19" t="s">
        <v>37</v>
      </c>
      <c r="D19">
        <v>21</v>
      </c>
      <c r="E19" t="s">
        <v>42</v>
      </c>
      <c r="F19" t="s">
        <v>145</v>
      </c>
      <c r="G19" t="s">
        <v>27</v>
      </c>
    </row>
    <row r="20" spans="1:8" x14ac:dyDescent="0.3">
      <c r="A20" t="s">
        <v>150</v>
      </c>
      <c r="D20">
        <f>0.1/1000</f>
        <v>1E-4</v>
      </c>
      <c r="E20" t="s">
        <v>17</v>
      </c>
      <c r="F20" t="s">
        <v>20</v>
      </c>
      <c r="G20" t="s">
        <v>21</v>
      </c>
      <c r="H20" t="s">
        <v>65</v>
      </c>
    </row>
    <row r="21" spans="1:8" x14ac:dyDescent="0.3">
      <c r="A21" t="s">
        <v>151</v>
      </c>
      <c r="D21">
        <f>0.05/1000</f>
        <v>5.0000000000000002E-5</v>
      </c>
      <c r="E21" t="s">
        <v>17</v>
      </c>
      <c r="F21" t="s">
        <v>20</v>
      </c>
      <c r="G21" t="s">
        <v>21</v>
      </c>
      <c r="H21"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Marin PELLAN</cp:lastModifiedBy>
  <dcterms:created xsi:type="dcterms:W3CDTF">2022-03-31T12:33:49Z</dcterms:created>
  <dcterms:modified xsi:type="dcterms:W3CDTF">2024-10-17T21:28:48Z</dcterms:modified>
</cp:coreProperties>
</file>