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ocuments\Code\007 - Análise de Rendimentos Sobre  um  Plano Gerador de Benefício Livre - PBGL\"/>
    </mc:Choice>
  </mc:AlternateContent>
  <xr:revisionPtr revIDLastSave="0" documentId="13_ncr:1_{939A3F1E-DFAB-4ACB-94C0-89DFC13D0FED}" xr6:coauthVersionLast="47" xr6:coauthVersionMax="47" xr10:uidLastSave="{00000000-0000-0000-0000-000000000000}"/>
  <bookViews>
    <workbookView xWindow="-108" yWindow="-108" windowWidth="23256" windowHeight="12456" xr2:uid="{B76E65C5-79C3-44EE-8269-1F2173E76360}"/>
  </bookViews>
  <sheets>
    <sheet name="Planilha1" sheetId="1" r:id="rId1"/>
    <sheet name="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Q43" i="1"/>
  <c r="J43" i="1"/>
  <c r="P23" i="1"/>
  <c r="Q8" i="1"/>
  <c r="K66" i="1"/>
  <c r="J8" i="1"/>
  <c r="D17" i="1"/>
  <c r="D16" i="1"/>
  <c r="D15" i="1"/>
  <c r="D14" i="1"/>
  <c r="D11" i="1"/>
  <c r="O53" i="1" s="1"/>
  <c r="D6" i="1"/>
  <c r="D5" i="1"/>
  <c r="D4" i="1"/>
  <c r="D3" i="1"/>
  <c r="B7" i="1"/>
  <c r="D7" i="1" s="1"/>
  <c r="O46" i="1" l="1"/>
  <c r="O49" i="1"/>
  <c r="O51" i="1"/>
  <c r="O52" i="1"/>
  <c r="O56" i="1"/>
  <c r="O8" i="1"/>
  <c r="R8" i="1" s="1"/>
  <c r="N9" i="1" s="1"/>
  <c r="O43" i="1"/>
  <c r="R43" i="1" s="1"/>
  <c r="N44" i="1" s="1"/>
  <c r="Q44" i="1" s="1"/>
  <c r="O54" i="1"/>
  <c r="H8" i="1"/>
  <c r="O44" i="1"/>
  <c r="O55" i="1"/>
  <c r="O47" i="1"/>
  <c r="O57" i="1"/>
  <c r="O48" i="1"/>
  <c r="H43" i="1"/>
  <c r="K43" i="1" s="1"/>
  <c r="G44" i="1" s="1"/>
  <c r="O50" i="1"/>
  <c r="O45" i="1"/>
  <c r="D8" i="1"/>
  <c r="C8" i="1" s="1"/>
  <c r="D12" i="1"/>
  <c r="B18" i="1" s="1"/>
  <c r="D18" i="1" s="1"/>
  <c r="D19" i="1" s="1"/>
  <c r="R44" i="1" l="1"/>
  <c r="N45" i="1" s="1"/>
  <c r="Q45" i="1" s="1"/>
  <c r="R45" i="1" s="1"/>
  <c r="N46" i="1" s="1"/>
  <c r="O58" i="1"/>
  <c r="J44" i="1"/>
  <c r="Q9" i="1"/>
  <c r="D9" i="1"/>
  <c r="D22" i="1"/>
  <c r="D20" i="1"/>
  <c r="C19" i="1"/>
  <c r="K65" i="1" l="1"/>
  <c r="K67" i="1" s="1"/>
  <c r="I19" i="1"/>
  <c r="I11" i="1"/>
  <c r="I52" i="1"/>
  <c r="I44" i="1"/>
  <c r="I18" i="1"/>
  <c r="I10" i="1"/>
  <c r="I51" i="1"/>
  <c r="I17" i="1"/>
  <c r="I9" i="1"/>
  <c r="I50" i="1"/>
  <c r="I20" i="1"/>
  <c r="I12" i="1"/>
  <c r="I53" i="1"/>
  <c r="I45" i="1"/>
  <c r="I16" i="1"/>
  <c r="I57" i="1"/>
  <c r="I49" i="1"/>
  <c r="I15" i="1"/>
  <c r="I56" i="1"/>
  <c r="I48" i="1"/>
  <c r="I22" i="1"/>
  <c r="I14" i="1"/>
  <c r="I55" i="1"/>
  <c r="I47" i="1"/>
  <c r="I21" i="1"/>
  <c r="I13" i="1"/>
  <c r="I54" i="1"/>
  <c r="I46" i="1"/>
  <c r="Q46" i="1"/>
  <c r="R46" i="1" s="1"/>
  <c r="N47" i="1" s="1"/>
  <c r="D23" i="1"/>
  <c r="I23" i="1" l="1"/>
  <c r="I58" i="1"/>
  <c r="O21" i="1"/>
  <c r="O13" i="1"/>
  <c r="H20" i="1"/>
  <c r="H12" i="1"/>
  <c r="O20" i="1"/>
  <c r="O12" i="1"/>
  <c r="H19" i="1"/>
  <c r="H11" i="1"/>
  <c r="O19" i="1"/>
  <c r="O11" i="1"/>
  <c r="H18" i="1"/>
  <c r="H10" i="1"/>
  <c r="O22" i="1"/>
  <c r="O14" i="1"/>
  <c r="H21" i="1"/>
  <c r="H13" i="1"/>
  <c r="O18" i="1"/>
  <c r="O10" i="1"/>
  <c r="H17" i="1"/>
  <c r="H9" i="1"/>
  <c r="O17" i="1"/>
  <c r="O9" i="1"/>
  <c r="H16" i="1"/>
  <c r="O16" i="1"/>
  <c r="H15" i="1"/>
  <c r="O15" i="1"/>
  <c r="H22" i="1"/>
  <c r="H14" i="1"/>
  <c r="H47" i="1"/>
  <c r="H53" i="1"/>
  <c r="H45" i="1"/>
  <c r="H52" i="1"/>
  <c r="H44" i="1"/>
  <c r="H46" i="1"/>
  <c r="H51" i="1"/>
  <c r="H50" i="1"/>
  <c r="H57" i="1"/>
  <c r="H49" i="1"/>
  <c r="H56" i="1"/>
  <c r="H48" i="1"/>
  <c r="H55" i="1"/>
  <c r="H54" i="1"/>
  <c r="Q47" i="1"/>
  <c r="K8" i="1"/>
  <c r="G9" i="1" s="1"/>
  <c r="H23" i="1" l="1"/>
  <c r="O23" i="1"/>
  <c r="R9" i="1"/>
  <c r="N10" i="1" s="1"/>
  <c r="Q10" i="1" s="1"/>
  <c r="R10" i="1" s="1"/>
  <c r="N11" i="1" s="1"/>
  <c r="H58" i="1"/>
  <c r="K44" i="1"/>
  <c r="G45" i="1" s="1"/>
  <c r="R47" i="1"/>
  <c r="N48" i="1" s="1"/>
  <c r="J9" i="1"/>
  <c r="K9" i="1" s="1"/>
  <c r="G10" i="1" s="1"/>
  <c r="J45" i="1" l="1"/>
  <c r="K45" i="1" s="1"/>
  <c r="G46" i="1" s="1"/>
  <c r="J46" i="1" s="1"/>
  <c r="K46" i="1" s="1"/>
  <c r="G47" i="1" s="1"/>
  <c r="J47" i="1" s="1"/>
  <c r="K47" i="1" s="1"/>
  <c r="G48" i="1" s="1"/>
  <c r="J48" i="1" s="1"/>
  <c r="K48" i="1" s="1"/>
  <c r="G49" i="1" s="1"/>
  <c r="Q48" i="1"/>
  <c r="R48" i="1" s="1"/>
  <c r="N49" i="1" s="1"/>
  <c r="Q11" i="1"/>
  <c r="R11" i="1" s="1"/>
  <c r="N12" i="1" s="1"/>
  <c r="J10" i="1"/>
  <c r="K10" i="1" s="1"/>
  <c r="G11" i="1" s="1"/>
  <c r="J49" i="1" l="1"/>
  <c r="K49" i="1" s="1"/>
  <c r="G50" i="1" s="1"/>
  <c r="Q49" i="1"/>
  <c r="R49" i="1" s="1"/>
  <c r="N50" i="1" s="1"/>
  <c r="Q12" i="1"/>
  <c r="R12" i="1" s="1"/>
  <c r="N13" i="1" s="1"/>
  <c r="J11" i="1"/>
  <c r="K11" i="1" s="1"/>
  <c r="Q50" i="1" l="1"/>
  <c r="R50" i="1" s="1"/>
  <c r="N51" i="1" s="1"/>
  <c r="J50" i="1"/>
  <c r="K50" i="1" s="1"/>
  <c r="G51" i="1" s="1"/>
  <c r="Q13" i="1"/>
  <c r="R13" i="1" s="1"/>
  <c r="N14" i="1" s="1"/>
  <c r="G12" i="1"/>
  <c r="J51" i="1" l="1"/>
  <c r="K51" i="1" s="1"/>
  <c r="G52" i="1" s="1"/>
  <c r="Q51" i="1"/>
  <c r="R51" i="1" s="1"/>
  <c r="N52" i="1" s="1"/>
  <c r="Q14" i="1"/>
  <c r="R14" i="1" s="1"/>
  <c r="N15" i="1" s="1"/>
  <c r="J12" i="1"/>
  <c r="K12" i="1" s="1"/>
  <c r="G13" i="1" s="1"/>
  <c r="J52" i="1" l="1"/>
  <c r="K52" i="1" s="1"/>
  <c r="G53" i="1" s="1"/>
  <c r="Q52" i="1"/>
  <c r="R52" i="1" s="1"/>
  <c r="N53" i="1" s="1"/>
  <c r="Q15" i="1"/>
  <c r="R15" i="1" s="1"/>
  <c r="N16" i="1" s="1"/>
  <c r="J13" i="1"/>
  <c r="K13" i="1" s="1"/>
  <c r="G14" i="1" s="1"/>
  <c r="Q53" i="1" l="1"/>
  <c r="R53" i="1" s="1"/>
  <c r="N54" i="1" s="1"/>
  <c r="J53" i="1"/>
  <c r="K53" i="1" s="1"/>
  <c r="G54" i="1" s="1"/>
  <c r="Q16" i="1"/>
  <c r="R16" i="1" s="1"/>
  <c r="N17" i="1" s="1"/>
  <c r="J14" i="1"/>
  <c r="K14" i="1" s="1"/>
  <c r="G15" i="1" s="1"/>
  <c r="Q54" i="1" l="1"/>
  <c r="R54" i="1" s="1"/>
  <c r="N55" i="1" s="1"/>
  <c r="J54" i="1"/>
  <c r="K54" i="1" s="1"/>
  <c r="G55" i="1" s="1"/>
  <c r="Q17" i="1"/>
  <c r="R17" i="1" s="1"/>
  <c r="N18" i="1" s="1"/>
  <c r="J15" i="1"/>
  <c r="K15" i="1" s="1"/>
  <c r="G16" i="1" s="1"/>
  <c r="J55" i="1" l="1"/>
  <c r="K55" i="1" s="1"/>
  <c r="G56" i="1" s="1"/>
  <c r="Q55" i="1"/>
  <c r="R55" i="1" s="1"/>
  <c r="N56" i="1" s="1"/>
  <c r="Q18" i="1"/>
  <c r="R18" i="1" s="1"/>
  <c r="N19" i="1" s="1"/>
  <c r="J16" i="1"/>
  <c r="K16" i="1" s="1"/>
  <c r="G17" i="1" s="1"/>
  <c r="Q56" i="1" l="1"/>
  <c r="R56" i="1" s="1"/>
  <c r="N57" i="1" s="1"/>
  <c r="J56" i="1"/>
  <c r="K56" i="1" s="1"/>
  <c r="G57" i="1" s="1"/>
  <c r="Q19" i="1"/>
  <c r="R19" i="1" s="1"/>
  <c r="N20" i="1" s="1"/>
  <c r="J17" i="1"/>
  <c r="K17" i="1" s="1"/>
  <c r="G18" i="1" s="1"/>
  <c r="J57" i="1" l="1"/>
  <c r="J58" i="1" s="1"/>
  <c r="K58" i="1" s="1"/>
  <c r="Q57" i="1"/>
  <c r="Q58" i="1" s="1"/>
  <c r="Q20" i="1"/>
  <c r="R20" i="1" s="1"/>
  <c r="N21" i="1" s="1"/>
  <c r="J18" i="1"/>
  <c r="K18" i="1" s="1"/>
  <c r="G19" i="1" s="1"/>
  <c r="K57" i="1" l="1"/>
  <c r="R60" i="1"/>
  <c r="R66" i="1" s="1"/>
  <c r="R58" i="1"/>
  <c r="R57" i="1"/>
  <c r="K60" i="1"/>
  <c r="R65" i="1" s="1"/>
  <c r="Q21" i="1"/>
  <c r="R21" i="1" s="1"/>
  <c r="N22" i="1" s="1"/>
  <c r="J19" i="1"/>
  <c r="K19" i="1" s="1"/>
  <c r="G20" i="1" s="1"/>
  <c r="R61" i="1" l="1"/>
  <c r="K61" i="1"/>
  <c r="Q22" i="1"/>
  <c r="Q23" i="1" s="1"/>
  <c r="J20" i="1"/>
  <c r="K20" i="1" s="1"/>
  <c r="G21" i="1" s="1"/>
  <c r="R23" i="1" l="1"/>
  <c r="R25" i="1"/>
  <c r="R22" i="1"/>
  <c r="J21" i="1"/>
  <c r="K21" i="1" s="1"/>
  <c r="G22" i="1" s="1"/>
  <c r="R26" i="1" l="1"/>
  <c r="R31" i="1" s="1"/>
  <c r="J22" i="1"/>
  <c r="J23" i="1" s="1"/>
  <c r="K23" i="1" s="1"/>
  <c r="K22" i="1" l="1"/>
  <c r="K25" i="1" l="1"/>
  <c r="K26" i="1" s="1"/>
  <c r="R30" i="1" s="1"/>
  <c r="R32" i="1" s="1"/>
  <c r="K73" i="1" s="1"/>
  <c r="R67" i="1" l="1"/>
  <c r="K74" i="1" s="1"/>
  <c r="K75" i="1" s="1"/>
</calcChain>
</file>

<file path=xl/sharedStrings.xml><?xml version="1.0" encoding="utf-8"?>
<sst xmlns="http://schemas.openxmlformats.org/spreadsheetml/2006/main" count="80" uniqueCount="41">
  <si>
    <t>supondo uma renda anual bruta de</t>
  </si>
  <si>
    <t>tributação:</t>
  </si>
  <si>
    <t>Faixa 1</t>
  </si>
  <si>
    <t>Faixa 2</t>
  </si>
  <si>
    <t>Faixa 3</t>
  </si>
  <si>
    <t>Faixa 4</t>
  </si>
  <si>
    <t>Faixa 5</t>
  </si>
  <si>
    <t>TOTAL</t>
  </si>
  <si>
    <t xml:space="preserve">Líquido </t>
  </si>
  <si>
    <t>supondo um aporte sobre a renda anual:</t>
  </si>
  <si>
    <t>Nova Base tributável:</t>
  </si>
  <si>
    <t>Diferença tributária</t>
  </si>
  <si>
    <t>período [anos]</t>
  </si>
  <si>
    <t>V0</t>
  </si>
  <si>
    <t>aporte</t>
  </si>
  <si>
    <t>juro</t>
  </si>
  <si>
    <t>yield médio (selic 2005 a 2023) [% ao ano]</t>
  </si>
  <si>
    <t>tributação (PGBL regressiva)</t>
  </si>
  <si>
    <t>Líquido:</t>
  </si>
  <si>
    <t>Período [anos]</t>
  </si>
  <si>
    <t>Diferença de tributação anual</t>
  </si>
  <si>
    <t>tributação CDB, 15% sobre a rentabilidade</t>
  </si>
  <si>
    <t>Tributação total no CDB:</t>
  </si>
  <si>
    <t>Tributação total no PGBL:</t>
  </si>
  <si>
    <t>Conclusão:</t>
  </si>
  <si>
    <t>Investidos em CDB 100%CDI:</t>
  </si>
  <si>
    <t>diferença</t>
  </si>
  <si>
    <t>aporte a partir do segundo ano:</t>
  </si>
  <si>
    <t>ano</t>
  </si>
  <si>
    <t>restituições</t>
  </si>
  <si>
    <t>Hipótese 02 -  aportes iguais R$ 12.000</t>
  </si>
  <si>
    <t>Hipótese 01 -  aportes de R$ 8.700</t>
  </si>
  <si>
    <t>Valor Líquido PGBL</t>
  </si>
  <si>
    <t>Valor Líquido CDB</t>
  </si>
  <si>
    <t>Diferença:</t>
  </si>
  <si>
    <t>Hipotese 1</t>
  </si>
  <si>
    <t>Hipotese 2</t>
  </si>
  <si>
    <t>Rentabilidade das deduções</t>
  </si>
  <si>
    <t xml:space="preserve">Logo conseguimos uma diferença da tributação ao longo do tempo: </t>
  </si>
  <si>
    <t>PGBL</t>
  </si>
  <si>
    <t>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</si>
</sst>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&quot;R$&quot;\ #,##0.00"/>
    <numFmt numFmtId="166" formatCode="0.000%"/>
    <numFmt numFmtId="168" formatCode="&quot;R$&quot;\ #,##0"/>
  </numFmts>
  <fonts count="8">
    <font>
      <sz val="10"/>
      <color theme="1"/>
      <name val="Bradesco Sans"/>
      <family val="2"/>
    </font>
    <font>
      <sz val="10"/>
      <color theme="1"/>
      <name val="Bradesco Sans"/>
      <family val="2"/>
    </font>
    <font>
      <sz val="10"/>
      <color rgb="FF9C5700"/>
      <name val="Bradesco Sans"/>
      <family val="2"/>
    </font>
    <font>
      <sz val="8"/>
      <name val="Bradesco Sans"/>
      <family val="2"/>
    </font>
    <font>
      <b/>
      <sz val="10"/>
      <color theme="1"/>
      <name val="Bradesco Sans"/>
    </font>
    <font>
      <b/>
      <sz val="10"/>
      <color theme="4"/>
      <name val="Bradesco Sans"/>
    </font>
    <font>
      <sz val="10"/>
      <color theme="1"/>
      <name val="Bradesco Sans"/>
    </font>
    <font>
      <b/>
      <sz val="12"/>
      <color theme="0"/>
      <name val="Bradesco San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165" fontId="0" fillId="0" borderId="0" xfId="0" applyNumberFormat="1"/>
    <xf numFmtId="10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10" fontId="0" fillId="0" borderId="0" xfId="0" applyNumberFormat="1" applyAlignment="1">
      <alignment horizontal="left" indent="1"/>
    </xf>
    <xf numFmtId="0" fontId="0" fillId="0" borderId="1" xfId="0" applyBorder="1" applyAlignment="1">
      <alignment horizontal="left" indent="1"/>
    </xf>
    <xf numFmtId="165" fontId="0" fillId="0" borderId="1" xfId="0" applyNumberFormat="1" applyBorder="1" applyAlignment="1">
      <alignment horizontal="left" indent="1"/>
    </xf>
    <xf numFmtId="10" fontId="0" fillId="0" borderId="1" xfId="0" applyNumberFormat="1" applyBorder="1" applyAlignment="1">
      <alignment horizontal="left" indent="1"/>
    </xf>
    <xf numFmtId="0" fontId="4" fillId="0" borderId="0" xfId="0" applyFont="1" applyAlignment="1">
      <alignment horizontal="left" indent="1"/>
    </xf>
    <xf numFmtId="10" fontId="4" fillId="0" borderId="0" xfId="0" applyNumberFormat="1" applyFont="1" applyAlignment="1">
      <alignment horizontal="left" indent="1"/>
    </xf>
    <xf numFmtId="165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5" fontId="5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4" fillId="0" borderId="0" xfId="0" applyFont="1"/>
    <xf numFmtId="0" fontId="6" fillId="0" borderId="0" xfId="0" applyFont="1"/>
    <xf numFmtId="165" fontId="6" fillId="0" borderId="0" xfId="0" applyNumberFormat="1" applyFont="1"/>
    <xf numFmtId="0" fontId="5" fillId="0" borderId="0" xfId="0" applyFont="1" applyAlignment="1">
      <alignment horizontal="left" indent="1"/>
    </xf>
    <xf numFmtId="0" fontId="7" fillId="3" borderId="0" xfId="0" applyFont="1" applyFill="1"/>
    <xf numFmtId="165" fontId="7" fillId="3" borderId="0" xfId="1" applyNumberFormat="1" applyFont="1" applyFill="1"/>
    <xf numFmtId="165" fontId="2" fillId="2" borderId="1" xfId="2" applyNumberFormat="1" applyBorder="1"/>
    <xf numFmtId="168" fontId="0" fillId="0" borderId="0" xfId="0" applyNumberFormat="1"/>
    <xf numFmtId="168" fontId="0" fillId="0" borderId="1" xfId="0" applyNumberFormat="1" applyBorder="1"/>
    <xf numFmtId="168" fontId="6" fillId="0" borderId="1" xfId="0" applyNumberFormat="1" applyFont="1" applyBorder="1"/>
    <xf numFmtId="168" fontId="4" fillId="0" borderId="0" xfId="0" applyNumberFormat="1" applyFont="1"/>
    <xf numFmtId="0" fontId="0" fillId="0" borderId="1" xfId="0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4636-BE9D-12085FA390D9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A-4636-BE9D-12085FA390D9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1-488A-9899-96777D0A2410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1-488A-9899-96777D0A2410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8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49CD-BF2E-FAD81809AE9A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49CD-BF2E-FAD81809AE9A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B43-9390-0A5530509B72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F-4B43-9390-0A5530509B72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H1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1AD-9BAA-500FD09FD6D0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1AD-9BAA-500FD09FD6D0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H1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C18-A631-3F3A8409EB4C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4-4C18-A631-3F3A8409EB4C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H2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391-A832-F5D7658F970F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7-4391-A832-F5D7658F970F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H2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E-48BC-A485-A639EDC28B63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E-48BC-A485-A639EDC28B63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21</xdr:col>
      <xdr:colOff>0</xdr:colOff>
      <xdr:row>23</xdr:row>
      <xdr:rowOff>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FA5B01C1-A267-E873-852C-6151CFCB357D}"/>
            </a:ext>
          </a:extLst>
        </xdr:cNvPr>
        <xdr:cNvGrpSpPr/>
      </xdr:nvGrpSpPr>
      <xdr:grpSpPr>
        <a:xfrm>
          <a:off x="17875624" y="197224"/>
          <a:ext cx="10399058" cy="3747247"/>
          <a:chOff x="17861280" y="198120"/>
          <a:chExt cx="6964680" cy="268224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4C5C54B-F715-1D00-E70A-3A0E25C77485}"/>
              </a:ext>
            </a:extLst>
          </xdr:cNvPr>
          <xdr:cNvGraphicFramePr/>
        </xdr:nvGraphicFramePr>
        <xdr:xfrm>
          <a:off x="1786128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9DA61AB2-A05D-4DBC-A6D9-484A94CED0C0}"/>
              </a:ext>
            </a:extLst>
          </xdr:cNvPr>
          <xdr:cNvGraphicFramePr>
            <a:graphicFrameLocks/>
          </xdr:cNvGraphicFramePr>
        </xdr:nvGraphicFramePr>
        <xdr:xfrm>
          <a:off x="2134362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19</xdr:col>
      <xdr:colOff>0</xdr:colOff>
      <xdr:row>36</xdr:row>
      <xdr:rowOff>0</xdr:rowOff>
    </xdr:from>
    <xdr:to>
      <xdr:col>21</xdr:col>
      <xdr:colOff>0</xdr:colOff>
      <xdr:row>58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96CE7C5-21C9-4BA8-A959-572399DF0B86}"/>
            </a:ext>
          </a:extLst>
        </xdr:cNvPr>
        <xdr:cNvGrpSpPr/>
      </xdr:nvGrpSpPr>
      <xdr:grpSpPr>
        <a:xfrm>
          <a:off x="17875624" y="6185647"/>
          <a:ext cx="10399058" cy="3747247"/>
          <a:chOff x="17861280" y="198120"/>
          <a:chExt cx="6964680" cy="268224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2FEB54E-F83F-A447-9DEA-1758CE034685}"/>
              </a:ext>
            </a:extLst>
          </xdr:cNvPr>
          <xdr:cNvGraphicFramePr/>
        </xdr:nvGraphicFramePr>
        <xdr:xfrm>
          <a:off x="1786128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D68F9C7-9C40-3A5F-66F1-062AFB684A2F}"/>
              </a:ext>
            </a:extLst>
          </xdr:cNvPr>
          <xdr:cNvGraphicFramePr>
            <a:graphicFrameLocks/>
          </xdr:cNvGraphicFramePr>
        </xdr:nvGraphicFramePr>
        <xdr:xfrm>
          <a:off x="2134362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35858</xdr:colOff>
      <xdr:row>45</xdr:row>
      <xdr:rowOff>57782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31720C6-6E10-4A3C-AD8B-DC7EB0DF654D}"/>
            </a:ext>
          </a:extLst>
        </xdr:cNvPr>
        <xdr:cNvGrpSpPr/>
      </xdr:nvGrpSpPr>
      <xdr:grpSpPr>
        <a:xfrm>
          <a:off x="0" y="170329"/>
          <a:ext cx="10399058" cy="7552277"/>
          <a:chOff x="0" y="0"/>
          <a:chExt cx="10399058" cy="7372982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A5DC7801-2DFF-3AFC-84B2-F32EECAECA9A}"/>
              </a:ext>
            </a:extLst>
          </xdr:cNvPr>
          <xdr:cNvGraphicFramePr/>
        </xdr:nvGraphicFramePr>
        <xdr:xfrm>
          <a:off x="0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CADB4D12-FE83-FF6B-DA3F-06290D6E6CFA}"/>
              </a:ext>
            </a:extLst>
          </xdr:cNvPr>
          <xdr:cNvGraphicFramePr>
            <a:graphicFrameLocks/>
          </xdr:cNvGraphicFramePr>
        </xdr:nvGraphicFramePr>
        <xdr:xfrm>
          <a:off x="5199529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A0A54FDC-9156-BCD6-797F-F36A5A1F0956}"/>
              </a:ext>
            </a:extLst>
          </xdr:cNvPr>
          <xdr:cNvGraphicFramePr/>
        </xdr:nvGraphicFramePr>
        <xdr:xfrm>
          <a:off x="0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C099AFC-8AC8-05D3-9E48-11EAB9FB7D45}"/>
              </a:ext>
            </a:extLst>
          </xdr:cNvPr>
          <xdr:cNvGraphicFramePr>
            <a:graphicFrameLocks/>
          </xdr:cNvGraphicFramePr>
        </xdr:nvGraphicFramePr>
        <xdr:xfrm>
          <a:off x="5199529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0C65-8369-46B2-8998-BD6A74AAEDFB}">
  <dimension ref="A1:R1048553"/>
  <sheetViews>
    <sheetView showGridLines="0" tabSelected="1" topLeftCell="E6" zoomScale="85" zoomScaleNormal="85" workbookViewId="0">
      <selection activeCell="K28" sqref="K28"/>
    </sheetView>
  </sheetViews>
  <sheetFormatPr defaultRowHeight="13.2"/>
  <cols>
    <col min="1" max="1" width="10.88671875" customWidth="1"/>
    <col min="2" max="2" width="30.44140625" customWidth="1"/>
    <col min="3" max="3" width="10.21875" customWidth="1"/>
    <col min="4" max="4" width="12.88671875" bestFit="1" customWidth="1"/>
    <col min="5" max="5" width="10" customWidth="1"/>
    <col min="6" max="6" width="5.77734375" customWidth="1"/>
    <col min="7" max="11" width="15.6640625" customWidth="1"/>
    <col min="13" max="13" width="5.77734375" customWidth="1"/>
    <col min="14" max="18" width="15.6640625" customWidth="1"/>
    <col min="19" max="19" width="8.88671875" customWidth="1"/>
    <col min="20" max="21" width="75.77734375" customWidth="1"/>
  </cols>
  <sheetData>
    <row r="1" spans="1:18" ht="15.6">
      <c r="A1" s="3" t="s">
        <v>0</v>
      </c>
      <c r="B1" s="3"/>
      <c r="C1" s="3"/>
      <c r="D1" s="25">
        <v>100000</v>
      </c>
      <c r="F1" s="23" t="s">
        <v>31</v>
      </c>
      <c r="G1" s="23"/>
      <c r="H1" s="23"/>
      <c r="I1" s="23"/>
      <c r="J1" s="23"/>
      <c r="K1" s="24"/>
      <c r="M1" s="23" t="s">
        <v>25</v>
      </c>
      <c r="N1" s="23"/>
      <c r="O1" s="23"/>
      <c r="P1" s="23"/>
      <c r="Q1" s="23"/>
      <c r="R1" s="24"/>
    </row>
    <row r="2" spans="1:18">
      <c r="A2" t="s">
        <v>1</v>
      </c>
      <c r="D2" s="2"/>
    </row>
    <row r="3" spans="1:18">
      <c r="A3" s="5" t="s">
        <v>2</v>
      </c>
      <c r="B3" s="6">
        <v>1903.98</v>
      </c>
      <c r="C3" s="7">
        <v>0</v>
      </c>
      <c r="D3" s="1">
        <f>C3*B3</f>
        <v>0</v>
      </c>
      <c r="F3" s="5" t="s">
        <v>16</v>
      </c>
      <c r="K3" s="18">
        <v>7.6670000000000002E-2</v>
      </c>
      <c r="M3" s="5" t="s">
        <v>16</v>
      </c>
      <c r="R3" s="18">
        <v>7.6670000000000002E-2</v>
      </c>
    </row>
    <row r="4" spans="1:18">
      <c r="A4" s="5" t="s">
        <v>3</v>
      </c>
      <c r="B4" s="6">
        <v>922.67</v>
      </c>
      <c r="C4" s="7">
        <v>7.4999999999999997E-2</v>
      </c>
      <c r="D4" s="1">
        <f>C4*B4</f>
        <v>69.200249999999997</v>
      </c>
      <c r="F4" s="8" t="s">
        <v>12</v>
      </c>
      <c r="G4" s="3"/>
      <c r="H4" s="3"/>
      <c r="I4" s="3"/>
      <c r="J4" s="3"/>
      <c r="K4" s="3">
        <v>15</v>
      </c>
      <c r="M4" s="8" t="s">
        <v>12</v>
      </c>
      <c r="N4" s="3"/>
      <c r="O4" s="3"/>
      <c r="P4" s="3"/>
      <c r="Q4" s="3"/>
      <c r="R4" s="3">
        <v>15</v>
      </c>
    </row>
    <row r="5" spans="1:18">
      <c r="A5" s="5" t="s">
        <v>4</v>
      </c>
      <c r="B5" s="6">
        <v>924.4</v>
      </c>
      <c r="C5" s="7">
        <v>0.15</v>
      </c>
      <c r="D5" s="1">
        <f>C5*B5</f>
        <v>138.66</v>
      </c>
      <c r="F5" s="5"/>
    </row>
    <row r="6" spans="1:18">
      <c r="A6" s="5" t="s">
        <v>5</v>
      </c>
      <c r="B6" s="6">
        <v>913.63</v>
      </c>
      <c r="C6" s="7">
        <v>0.22500000000000001</v>
      </c>
      <c r="D6" s="1">
        <f>C6*B6</f>
        <v>205.56675000000001</v>
      </c>
      <c r="F6" s="5"/>
    </row>
    <row r="7" spans="1:18">
      <c r="A7" s="8" t="s">
        <v>6</v>
      </c>
      <c r="B7" s="9">
        <f>D1-(SUM(B3:B6))</f>
        <v>95335.32</v>
      </c>
      <c r="C7" s="10">
        <v>0.27500000000000002</v>
      </c>
      <c r="D7" s="4">
        <f>C7*B7</f>
        <v>26217.213000000003</v>
      </c>
      <c r="F7" s="8" t="s">
        <v>28</v>
      </c>
      <c r="G7" s="30" t="s">
        <v>13</v>
      </c>
      <c r="H7" s="30" t="s">
        <v>14</v>
      </c>
      <c r="I7" s="30" t="s">
        <v>29</v>
      </c>
      <c r="J7" s="30" t="s">
        <v>15</v>
      </c>
      <c r="K7" s="30" t="s">
        <v>39</v>
      </c>
      <c r="M7" s="8" t="s">
        <v>28</v>
      </c>
      <c r="N7" s="30" t="s">
        <v>13</v>
      </c>
      <c r="O7" s="30" t="s">
        <v>14</v>
      </c>
      <c r="P7" s="30" t="s">
        <v>29</v>
      </c>
      <c r="Q7" s="30" t="s">
        <v>15</v>
      </c>
      <c r="R7" s="30" t="s">
        <v>40</v>
      </c>
    </row>
    <row r="8" spans="1:18">
      <c r="A8" s="11" t="s">
        <v>7</v>
      </c>
      <c r="B8" s="11"/>
      <c r="C8" s="12">
        <f>D8/D1</f>
        <v>0.26630640000000005</v>
      </c>
      <c r="D8" s="13">
        <f>SUM(D3:D7)</f>
        <v>26630.640000000003</v>
      </c>
      <c r="F8" s="5">
        <v>1</v>
      </c>
      <c r="G8" s="26">
        <v>0</v>
      </c>
      <c r="H8" s="26">
        <f>$D$11</f>
        <v>12000</v>
      </c>
      <c r="I8" s="26">
        <v>0</v>
      </c>
      <c r="J8" s="26">
        <f>G8*$K$3</f>
        <v>0</v>
      </c>
      <c r="K8" s="26">
        <f>SUM(G8:J8)</f>
        <v>12000</v>
      </c>
      <c r="M8" s="5">
        <v>1</v>
      </c>
      <c r="N8" s="26">
        <v>0</v>
      </c>
      <c r="O8" s="26">
        <f>$D$11</f>
        <v>12000</v>
      </c>
      <c r="P8" s="26">
        <v>0</v>
      </c>
      <c r="Q8" s="26">
        <f>N8*$K$3</f>
        <v>0</v>
      </c>
      <c r="R8" s="26">
        <f>SUM(N8:Q8)</f>
        <v>12000</v>
      </c>
    </row>
    <row r="9" spans="1:18">
      <c r="A9" s="14" t="s">
        <v>8</v>
      </c>
      <c r="B9" s="15"/>
      <c r="C9" s="15"/>
      <c r="D9" s="16">
        <f>D1-D8</f>
        <v>73369.36</v>
      </c>
      <c r="F9" s="5">
        <v>2</v>
      </c>
      <c r="G9" s="26">
        <f>K8</f>
        <v>12000</v>
      </c>
      <c r="H9" s="26">
        <f>-$D$23</f>
        <v>8700</v>
      </c>
      <c r="I9" s="26">
        <f>$D$22</f>
        <v>3300</v>
      </c>
      <c r="J9" s="26">
        <f>G9*$K$3</f>
        <v>920.04000000000008</v>
      </c>
      <c r="K9" s="26">
        <f>SUM(G9:J9)</f>
        <v>24920.04</v>
      </c>
      <c r="M9" s="5">
        <v>2</v>
      </c>
      <c r="N9" s="26">
        <f>R8</f>
        <v>12000</v>
      </c>
      <c r="O9" s="26">
        <f>-$D$23</f>
        <v>8700</v>
      </c>
      <c r="P9" s="26">
        <v>0</v>
      </c>
      <c r="Q9" s="26">
        <f>N9*$K$3</f>
        <v>920.04000000000008</v>
      </c>
      <c r="R9" s="26">
        <f>SUM(N9:Q9)</f>
        <v>21620.04</v>
      </c>
    </row>
    <row r="10" spans="1:18">
      <c r="F10" s="5">
        <v>3</v>
      </c>
      <c r="G10" s="26">
        <f>K9</f>
        <v>24920.04</v>
      </c>
      <c r="H10" s="26">
        <f>-$D$23</f>
        <v>8700</v>
      </c>
      <c r="I10" s="26">
        <f>$D$22</f>
        <v>3300</v>
      </c>
      <c r="J10" s="26">
        <f>G10*$K$3</f>
        <v>1910.6194668000001</v>
      </c>
      <c r="K10" s="26">
        <f>SUM(G10:J10)</f>
        <v>38830.659466800003</v>
      </c>
      <c r="M10" s="5">
        <v>3</v>
      </c>
      <c r="N10" s="26">
        <f>R9</f>
        <v>21620.04</v>
      </c>
      <c r="O10" s="26">
        <f>-$D$23</f>
        <v>8700</v>
      </c>
      <c r="P10" s="26">
        <v>0</v>
      </c>
      <c r="Q10" s="26">
        <f>N10*$K$3</f>
        <v>1657.6084668000001</v>
      </c>
      <c r="R10" s="26">
        <f>SUM(N10:Q10)</f>
        <v>31977.648466800001</v>
      </c>
    </row>
    <row r="11" spans="1:18">
      <c r="A11" t="s">
        <v>9</v>
      </c>
      <c r="C11" s="17">
        <v>0.12</v>
      </c>
      <c r="D11" s="1">
        <f>C11*D1</f>
        <v>12000</v>
      </c>
      <c r="F11" s="5">
        <v>4</v>
      </c>
      <c r="G11" s="26">
        <f>K10</f>
        <v>38830.659466800003</v>
      </c>
      <c r="H11" s="26">
        <f>-$D$23</f>
        <v>8700</v>
      </c>
      <c r="I11" s="26">
        <f>$D$22</f>
        <v>3300</v>
      </c>
      <c r="J11" s="26">
        <f>G11*$K$3</f>
        <v>2977.1466613195562</v>
      </c>
      <c r="K11" s="26">
        <f>SUM(G11:J11)</f>
        <v>53807.806128119562</v>
      </c>
      <c r="M11" s="5">
        <v>4</v>
      </c>
      <c r="N11" s="26">
        <f>R10</f>
        <v>31977.648466800001</v>
      </c>
      <c r="O11" s="26">
        <f>-$D$23</f>
        <v>8700</v>
      </c>
      <c r="P11" s="26">
        <v>0</v>
      </c>
      <c r="Q11" s="26">
        <f>N11*$K$3</f>
        <v>2451.726307949556</v>
      </c>
      <c r="R11" s="26">
        <f>SUM(N11:Q11)</f>
        <v>43129.374774749558</v>
      </c>
    </row>
    <row r="12" spans="1:18">
      <c r="A12" s="3" t="s">
        <v>10</v>
      </c>
      <c r="B12" s="3"/>
      <c r="C12" s="3"/>
      <c r="D12" s="4">
        <f>D1-D11</f>
        <v>88000</v>
      </c>
      <c r="F12" s="5">
        <v>5</v>
      </c>
      <c r="G12" s="26">
        <f>K11</f>
        <v>53807.806128119562</v>
      </c>
      <c r="H12" s="26">
        <f>-$D$23</f>
        <v>8700</v>
      </c>
      <c r="I12" s="26">
        <f>$D$22</f>
        <v>3300</v>
      </c>
      <c r="J12" s="26">
        <f>G12*$K$3</f>
        <v>4125.4444958429267</v>
      </c>
      <c r="K12" s="26">
        <f>SUM(G12:J12)</f>
        <v>69933.250623962478</v>
      </c>
      <c r="M12" s="5">
        <v>5</v>
      </c>
      <c r="N12" s="26">
        <f>R11</f>
        <v>43129.374774749558</v>
      </c>
      <c r="O12" s="26">
        <f>-$D$23</f>
        <v>8700</v>
      </c>
      <c r="P12" s="26">
        <v>0</v>
      </c>
      <c r="Q12" s="26">
        <f>N12*$K$3</f>
        <v>3306.7291639800487</v>
      </c>
      <c r="R12" s="26">
        <f>SUM(N12:Q12)</f>
        <v>55136.103938729604</v>
      </c>
    </row>
    <row r="13" spans="1:18">
      <c r="A13" t="s">
        <v>1</v>
      </c>
      <c r="D13" s="2"/>
      <c r="F13" s="5">
        <v>6</v>
      </c>
      <c r="G13" s="26">
        <f>K12</f>
        <v>69933.250623962478</v>
      </c>
      <c r="H13" s="26">
        <f>-$D$23</f>
        <v>8700</v>
      </c>
      <c r="I13" s="26">
        <f>$D$22</f>
        <v>3300</v>
      </c>
      <c r="J13" s="26">
        <f>G13*$K$3</f>
        <v>5361.7823253392035</v>
      </c>
      <c r="K13" s="26">
        <f>SUM(G13:J13)</f>
        <v>87295.032949301676</v>
      </c>
      <c r="M13" s="5">
        <v>6</v>
      </c>
      <c r="N13" s="26">
        <f>R12</f>
        <v>55136.103938729604</v>
      </c>
      <c r="O13" s="26">
        <f>-$D$23</f>
        <v>8700</v>
      </c>
      <c r="P13" s="26">
        <v>0</v>
      </c>
      <c r="Q13" s="26">
        <f>N13*$K$3</f>
        <v>4227.2850889823985</v>
      </c>
      <c r="R13" s="26">
        <f>SUM(N13:Q13)</f>
        <v>68063.389027712008</v>
      </c>
    </row>
    <row r="14" spans="1:18">
      <c r="A14" s="5" t="s">
        <v>2</v>
      </c>
      <c r="B14" s="6">
        <v>1903.98</v>
      </c>
      <c r="C14" s="7">
        <v>0</v>
      </c>
      <c r="D14" s="1">
        <f>C14*B14</f>
        <v>0</v>
      </c>
      <c r="F14" s="5">
        <v>7</v>
      </c>
      <c r="G14" s="26">
        <f>K13</f>
        <v>87295.032949301676</v>
      </c>
      <c r="H14" s="26">
        <f>-$D$23</f>
        <v>8700</v>
      </c>
      <c r="I14" s="26">
        <f>$D$22</f>
        <v>3300</v>
      </c>
      <c r="J14" s="26">
        <f>G14*$K$3</f>
        <v>6692.9101762229593</v>
      </c>
      <c r="K14" s="26">
        <f>SUM(G14:J14)</f>
        <v>105987.94312552463</v>
      </c>
      <c r="M14" s="5">
        <v>7</v>
      </c>
      <c r="N14" s="26">
        <f>R13</f>
        <v>68063.389027712008</v>
      </c>
      <c r="O14" s="26">
        <f>-$D$23</f>
        <v>8700</v>
      </c>
      <c r="P14" s="26">
        <v>0</v>
      </c>
      <c r="Q14" s="26">
        <f>N14*$K$3</f>
        <v>5218.42003675468</v>
      </c>
      <c r="R14" s="26">
        <f>SUM(N14:Q14)</f>
        <v>81981.809064466681</v>
      </c>
    </row>
    <row r="15" spans="1:18">
      <c r="A15" s="5" t="s">
        <v>3</v>
      </c>
      <c r="B15" s="6">
        <v>922.67</v>
      </c>
      <c r="C15" s="7">
        <v>7.4999999999999997E-2</v>
      </c>
      <c r="D15" s="1">
        <f>C15*B15</f>
        <v>69.200249999999997</v>
      </c>
      <c r="F15" s="5">
        <v>8</v>
      </c>
      <c r="G15" s="26">
        <f>K14</f>
        <v>105987.94312552463</v>
      </c>
      <c r="H15" s="26">
        <f>-$D$23</f>
        <v>8700</v>
      </c>
      <c r="I15" s="26">
        <f>$D$22</f>
        <v>3300</v>
      </c>
      <c r="J15" s="26">
        <f>G15*$K$3</f>
        <v>8126.0955994339738</v>
      </c>
      <c r="K15" s="26">
        <f>SUM(G15:J15)</f>
        <v>126114.03872495861</v>
      </c>
      <c r="M15" s="5">
        <v>8</v>
      </c>
      <c r="N15" s="26">
        <f>R14</f>
        <v>81981.809064466681</v>
      </c>
      <c r="O15" s="26">
        <f>-$D$23</f>
        <v>8700</v>
      </c>
      <c r="P15" s="26">
        <v>0</v>
      </c>
      <c r="Q15" s="26">
        <f>N15*$K$3</f>
        <v>6285.5453009726607</v>
      </c>
      <c r="R15" s="26">
        <f>SUM(N15:Q15)</f>
        <v>96967.354365439343</v>
      </c>
    </row>
    <row r="16" spans="1:18">
      <c r="A16" s="5" t="s">
        <v>4</v>
      </c>
      <c r="B16" s="6">
        <v>924.4</v>
      </c>
      <c r="C16" s="7">
        <v>0.15</v>
      </c>
      <c r="D16" s="1">
        <f>C16*B16</f>
        <v>138.66</v>
      </c>
      <c r="F16" s="5">
        <v>9</v>
      </c>
      <c r="G16" s="26">
        <f>K15</f>
        <v>126114.03872495861</v>
      </c>
      <c r="H16" s="26">
        <f>-$D$23</f>
        <v>8700</v>
      </c>
      <c r="I16" s="26">
        <f>$D$22</f>
        <v>3300</v>
      </c>
      <c r="J16" s="26">
        <f>G16*$K$3</f>
        <v>9669.1633490425756</v>
      </c>
      <c r="K16" s="26">
        <f>SUM(G16:J16)</f>
        <v>147783.20207400119</v>
      </c>
      <c r="M16" s="5">
        <v>9</v>
      </c>
      <c r="N16" s="26">
        <f>R15</f>
        <v>96967.354365439343</v>
      </c>
      <c r="O16" s="26">
        <f>-$D$23</f>
        <v>8700</v>
      </c>
      <c r="P16" s="26">
        <v>0</v>
      </c>
      <c r="Q16" s="26">
        <f>N16*$K$3</f>
        <v>7434.4870591982344</v>
      </c>
      <c r="R16" s="26">
        <f>SUM(N16:Q16)</f>
        <v>113101.84142463758</v>
      </c>
    </row>
    <row r="17" spans="1:18">
      <c r="A17" s="5" t="s">
        <v>5</v>
      </c>
      <c r="B17" s="6">
        <v>913.63</v>
      </c>
      <c r="C17" s="7">
        <v>0.22500000000000001</v>
      </c>
      <c r="D17" s="1">
        <f>C17*B17</f>
        <v>205.56675000000001</v>
      </c>
      <c r="F17" s="5">
        <v>10</v>
      </c>
      <c r="G17" s="26">
        <f>K16</f>
        <v>147783.20207400119</v>
      </c>
      <c r="H17" s="26">
        <f>-$D$23</f>
        <v>8700</v>
      </c>
      <c r="I17" s="26">
        <f>$D$22</f>
        <v>3300</v>
      </c>
      <c r="J17" s="26">
        <f>G17*$K$3</f>
        <v>11330.538103013672</v>
      </c>
      <c r="K17" s="26">
        <f>SUM(G17:J17)</f>
        <v>171113.74017701487</v>
      </c>
      <c r="M17" s="5">
        <v>10</v>
      </c>
      <c r="N17" s="26">
        <f>R16</f>
        <v>113101.84142463758</v>
      </c>
      <c r="O17" s="26">
        <f>-$D$23</f>
        <v>8700</v>
      </c>
      <c r="P17" s="26">
        <v>0</v>
      </c>
      <c r="Q17" s="26">
        <f>N17*$K$3</f>
        <v>8671.5181820269627</v>
      </c>
      <c r="R17" s="26">
        <f>SUM(N17:Q17)</f>
        <v>130473.35960666454</v>
      </c>
    </row>
    <row r="18" spans="1:18">
      <c r="A18" s="8" t="s">
        <v>6</v>
      </c>
      <c r="B18" s="9">
        <f>D12-(SUM(B14:B17))</f>
        <v>83335.320000000007</v>
      </c>
      <c r="C18" s="10">
        <v>0.27500000000000002</v>
      </c>
      <c r="D18" s="4">
        <f>C18*B18</f>
        <v>22917.213000000003</v>
      </c>
      <c r="F18" s="5">
        <v>11</v>
      </c>
      <c r="G18" s="26">
        <f>K17</f>
        <v>171113.74017701487</v>
      </c>
      <c r="H18" s="26">
        <f>-$D$23</f>
        <v>8700</v>
      </c>
      <c r="I18" s="26">
        <f>$D$22</f>
        <v>3300</v>
      </c>
      <c r="J18" s="26">
        <f>G18*$K$3</f>
        <v>13119.29045937173</v>
      </c>
      <c r="K18" s="26">
        <f>SUM(G18:J18)</f>
        <v>196233.0306363866</v>
      </c>
      <c r="M18" s="5">
        <v>11</v>
      </c>
      <c r="N18" s="26">
        <f>R17</f>
        <v>130473.35960666454</v>
      </c>
      <c r="O18" s="26">
        <f>-$D$23</f>
        <v>8700</v>
      </c>
      <c r="P18" s="26">
        <v>0</v>
      </c>
      <c r="Q18" s="26">
        <f>N18*$K$3</f>
        <v>10003.392481042971</v>
      </c>
      <c r="R18" s="26">
        <f>SUM(N18:Q18)</f>
        <v>149176.75208770751</v>
      </c>
    </row>
    <row r="19" spans="1:18">
      <c r="A19" s="11" t="s">
        <v>7</v>
      </c>
      <c r="B19" s="11"/>
      <c r="C19" s="12">
        <f>D19/D12</f>
        <v>0.26512090909090913</v>
      </c>
      <c r="D19" s="13">
        <f>SUM(D14:D18)</f>
        <v>23330.640000000003</v>
      </c>
      <c r="F19" s="5">
        <v>12</v>
      </c>
      <c r="G19" s="26">
        <f>K18</f>
        <v>196233.0306363866</v>
      </c>
      <c r="H19" s="26">
        <f>-$D$23</f>
        <v>8700</v>
      </c>
      <c r="I19" s="26">
        <f>$D$22</f>
        <v>3300</v>
      </c>
      <c r="J19" s="26">
        <f>G19*$K$3</f>
        <v>15045.186458891762</v>
      </c>
      <c r="K19" s="26">
        <f>SUM(G19:J19)</f>
        <v>223278.21709527835</v>
      </c>
      <c r="M19" s="5">
        <v>12</v>
      </c>
      <c r="N19" s="26">
        <f>R18</f>
        <v>149176.75208770751</v>
      </c>
      <c r="O19" s="26">
        <f>-$D$23</f>
        <v>8700</v>
      </c>
      <c r="P19" s="26">
        <v>0</v>
      </c>
      <c r="Q19" s="26">
        <f>N19*$K$3</f>
        <v>11437.381582564536</v>
      </c>
      <c r="R19" s="26">
        <f>SUM(N19:Q19)</f>
        <v>169314.13367027204</v>
      </c>
    </row>
    <row r="20" spans="1:18">
      <c r="A20" s="14" t="s">
        <v>8</v>
      </c>
      <c r="B20" s="15"/>
      <c r="C20" s="15"/>
      <c r="D20" s="16">
        <f>D12-D19</f>
        <v>64669.36</v>
      </c>
      <c r="F20" s="5">
        <v>13</v>
      </c>
      <c r="G20" s="26">
        <f>K19</f>
        <v>223278.21709527835</v>
      </c>
      <c r="H20" s="26">
        <f>-$D$23</f>
        <v>8700</v>
      </c>
      <c r="I20" s="26">
        <f>$D$22</f>
        <v>3300</v>
      </c>
      <c r="J20" s="26">
        <f>G20*$K$3</f>
        <v>17118.740904694991</v>
      </c>
      <c r="K20" s="26">
        <f>SUM(G20:J20)</f>
        <v>252396.95799997333</v>
      </c>
      <c r="M20" s="5">
        <v>13</v>
      </c>
      <c r="N20" s="26">
        <f>R19</f>
        <v>169314.13367027204</v>
      </c>
      <c r="O20" s="26">
        <f>-$D$23</f>
        <v>8700</v>
      </c>
      <c r="P20" s="26">
        <v>0</v>
      </c>
      <c r="Q20" s="26">
        <f>N20*$K$3</f>
        <v>12981.314628499758</v>
      </c>
      <c r="R20" s="26">
        <f>SUM(N20:Q20)</f>
        <v>190995.44829877181</v>
      </c>
    </row>
    <row r="21" spans="1:18">
      <c r="F21" s="5">
        <v>14</v>
      </c>
      <c r="G21" s="26">
        <f>K20</f>
        <v>252396.95799997333</v>
      </c>
      <c r="H21" s="26">
        <f>-$D$23</f>
        <v>8700</v>
      </c>
      <c r="I21" s="26">
        <f>$D$22</f>
        <v>3300</v>
      </c>
      <c r="J21" s="26">
        <f>G21*$K$3</f>
        <v>19351.274769857955</v>
      </c>
      <c r="K21" s="26">
        <f>SUM(G21:J21)</f>
        <v>283748.23276983126</v>
      </c>
      <c r="M21" s="5">
        <v>14</v>
      </c>
      <c r="N21" s="26">
        <f>R20</f>
        <v>190995.44829877181</v>
      </c>
      <c r="O21" s="26">
        <f>-$D$23</f>
        <v>8700</v>
      </c>
      <c r="P21" s="26">
        <v>0</v>
      </c>
      <c r="Q21" s="26">
        <f>N21*$K$3</f>
        <v>14643.621021066834</v>
      </c>
      <c r="R21" s="26">
        <f>SUM(N21:Q21)</f>
        <v>214339.06931983863</v>
      </c>
    </row>
    <row r="22" spans="1:18">
      <c r="A22" t="s">
        <v>11</v>
      </c>
      <c r="D22" s="1">
        <f>D8-D19</f>
        <v>3300</v>
      </c>
      <c r="F22" s="8">
        <v>15</v>
      </c>
      <c r="G22" s="27">
        <f>K21</f>
        <v>283748.23276983126</v>
      </c>
      <c r="H22" s="27">
        <f>-$D$23</f>
        <v>8700</v>
      </c>
      <c r="I22" s="27">
        <f>$D$22</f>
        <v>3300</v>
      </c>
      <c r="J22" s="27">
        <f>G22*$K$3</f>
        <v>21754.977006462963</v>
      </c>
      <c r="K22" s="28">
        <f>SUM(G22:J22)</f>
        <v>317503.20977629424</v>
      </c>
      <c r="M22" s="8">
        <v>15</v>
      </c>
      <c r="N22" s="27">
        <f>R21</f>
        <v>214339.06931983863</v>
      </c>
      <c r="O22" s="27">
        <f>-$D$23</f>
        <v>8700</v>
      </c>
      <c r="P22" s="27">
        <v>0</v>
      </c>
      <c r="Q22" s="27">
        <f>N22*$K$3</f>
        <v>16433.37644475203</v>
      </c>
      <c r="R22" s="28">
        <f>SUM(N22:Q22)</f>
        <v>239472.44576459067</v>
      </c>
    </row>
    <row r="23" spans="1:18">
      <c r="A23" t="s">
        <v>27</v>
      </c>
      <c r="D23" s="1">
        <f>D22-D11</f>
        <v>-8700</v>
      </c>
      <c r="F23" s="5"/>
      <c r="G23" s="26"/>
      <c r="H23" s="29">
        <f>SUM(H8:H22)</f>
        <v>133800</v>
      </c>
      <c r="I23" s="29">
        <f>SUM(I8:I22)</f>
        <v>46200</v>
      </c>
      <c r="J23" s="29">
        <f>SUM(J8:J22)</f>
        <v>137503.20977629427</v>
      </c>
      <c r="K23" s="29">
        <f>SUM(H23:J23)</f>
        <v>317503.2097762943</v>
      </c>
      <c r="M23" s="5"/>
      <c r="O23" s="29">
        <f>SUM(O8:O22)</f>
        <v>133800</v>
      </c>
      <c r="P23" s="29">
        <f>SUM(P8:P22)</f>
        <v>0</v>
      </c>
      <c r="Q23" s="29">
        <f>SUM(Q8:Q22)</f>
        <v>105672.44576459067</v>
      </c>
      <c r="R23" s="29">
        <f>SUM(O23:Q23)</f>
        <v>239472.44576459067</v>
      </c>
    </row>
    <row r="24" spans="1:18">
      <c r="D24" s="1"/>
      <c r="F24" s="5"/>
      <c r="H24" s="13"/>
      <c r="I24" s="13"/>
      <c r="J24" s="13"/>
      <c r="K24" s="13"/>
    </row>
    <row r="25" spans="1:18">
      <c r="D25" s="1"/>
      <c r="F25" s="5" t="s">
        <v>17</v>
      </c>
      <c r="J25" s="17">
        <v>0.1</v>
      </c>
      <c r="K25" s="1">
        <f>K23*J25</f>
        <v>31750.320977629432</v>
      </c>
      <c r="M25" s="5" t="s">
        <v>21</v>
      </c>
      <c r="Q25" s="17">
        <v>0.15</v>
      </c>
      <c r="R25" s="1">
        <f>Q23*Q25</f>
        <v>15850.8668646886</v>
      </c>
    </row>
    <row r="26" spans="1:18">
      <c r="D26" s="1"/>
      <c r="F26" s="22" t="s">
        <v>18</v>
      </c>
      <c r="K26" s="16">
        <f>K23-K25</f>
        <v>285752.88879866485</v>
      </c>
      <c r="M26" s="22" t="s">
        <v>18</v>
      </c>
      <c r="R26" s="16">
        <f>R23-R25</f>
        <v>223621.57889990206</v>
      </c>
    </row>
    <row r="27" spans="1:18">
      <c r="D27" s="1"/>
    </row>
    <row r="28" spans="1:18">
      <c r="D28" s="1"/>
    </row>
    <row r="29" spans="1:18">
      <c r="M29" s="3" t="s">
        <v>24</v>
      </c>
      <c r="N29" s="3"/>
      <c r="O29" s="3"/>
      <c r="P29" s="3"/>
      <c r="Q29" s="3"/>
      <c r="R29" s="3"/>
    </row>
    <row r="30" spans="1:18">
      <c r="M30" s="5" t="s">
        <v>32</v>
      </c>
      <c r="R30" s="1">
        <f>K26</f>
        <v>285752.88879866485</v>
      </c>
    </row>
    <row r="31" spans="1:18">
      <c r="M31" s="8" t="s">
        <v>33</v>
      </c>
      <c r="N31" s="3"/>
      <c r="O31" s="3"/>
      <c r="P31" s="3"/>
      <c r="Q31" s="3"/>
      <c r="R31" s="4">
        <f>R26</f>
        <v>223621.57889990206</v>
      </c>
    </row>
    <row r="32" spans="1:18">
      <c r="F32" s="5"/>
      <c r="Q32" s="19" t="s">
        <v>34</v>
      </c>
      <c r="R32" s="13">
        <f>R31-R30</f>
        <v>-62131.309898762789</v>
      </c>
    </row>
    <row r="36" spans="6:18" ht="15.6">
      <c r="F36" s="23" t="s">
        <v>30</v>
      </c>
      <c r="G36" s="23"/>
      <c r="H36" s="23"/>
      <c r="I36" s="23"/>
      <c r="J36" s="23"/>
      <c r="K36" s="24"/>
      <c r="M36" s="23" t="s">
        <v>25</v>
      </c>
      <c r="N36" s="23"/>
      <c r="O36" s="23"/>
      <c r="P36" s="23"/>
      <c r="Q36" s="23"/>
      <c r="R36" s="24"/>
    </row>
    <row r="38" spans="6:18">
      <c r="F38" s="5" t="s">
        <v>16</v>
      </c>
      <c r="K38" s="18">
        <v>7.6670000000000002E-2</v>
      </c>
      <c r="M38" s="5" t="s">
        <v>16</v>
      </c>
      <c r="R38" s="18">
        <v>7.6670000000000002E-2</v>
      </c>
    </row>
    <row r="39" spans="6:18">
      <c r="F39" s="8" t="s">
        <v>12</v>
      </c>
      <c r="G39" s="3"/>
      <c r="H39" s="3"/>
      <c r="I39" s="3"/>
      <c r="J39" s="3"/>
      <c r="K39" s="3">
        <v>15</v>
      </c>
      <c r="M39" s="8" t="s">
        <v>12</v>
      </c>
      <c r="N39" s="3"/>
      <c r="O39" s="3"/>
      <c r="P39" s="3"/>
      <c r="Q39" s="3"/>
      <c r="R39" s="3">
        <v>15</v>
      </c>
    </row>
    <row r="40" spans="6:18">
      <c r="F40" s="5"/>
    </row>
    <row r="41" spans="6:18">
      <c r="F41" s="5"/>
    </row>
    <row r="42" spans="6:18">
      <c r="F42" s="8" t="s">
        <v>28</v>
      </c>
      <c r="G42" s="30" t="s">
        <v>13</v>
      </c>
      <c r="H42" s="30" t="s">
        <v>14</v>
      </c>
      <c r="I42" s="30" t="s">
        <v>29</v>
      </c>
      <c r="J42" s="30" t="s">
        <v>15</v>
      </c>
      <c r="K42" s="30" t="s">
        <v>39</v>
      </c>
      <c r="M42" s="8" t="s">
        <v>28</v>
      </c>
      <c r="N42" s="30" t="s">
        <v>13</v>
      </c>
      <c r="O42" s="30" t="s">
        <v>14</v>
      </c>
      <c r="P42" s="30" t="s">
        <v>29</v>
      </c>
      <c r="Q42" s="30" t="s">
        <v>15</v>
      </c>
      <c r="R42" s="30" t="s">
        <v>40</v>
      </c>
    </row>
    <row r="43" spans="6:18">
      <c r="F43" s="5">
        <v>1</v>
      </c>
      <c r="G43" s="26">
        <v>0</v>
      </c>
      <c r="H43" s="26">
        <f>$D$11</f>
        <v>12000</v>
      </c>
      <c r="I43" s="26">
        <v>0</v>
      </c>
      <c r="J43" s="26">
        <f>G43*$K$3</f>
        <v>0</v>
      </c>
      <c r="K43" s="26">
        <f>SUM(G43:J43)</f>
        <v>12000</v>
      </c>
      <c r="M43" s="5">
        <v>1</v>
      </c>
      <c r="N43" s="26">
        <v>0</v>
      </c>
      <c r="O43" s="26">
        <f t="shared" ref="O43:O57" si="0">$D$11</f>
        <v>12000</v>
      </c>
      <c r="P43" s="26">
        <v>0</v>
      </c>
      <c r="Q43" s="26">
        <f>N43*$K$3</f>
        <v>0</v>
      </c>
      <c r="R43" s="26">
        <f>SUM(N43:Q43)</f>
        <v>12000</v>
      </c>
    </row>
    <row r="44" spans="6:18">
      <c r="F44" s="5">
        <v>2</v>
      </c>
      <c r="G44" s="26">
        <f>K43</f>
        <v>12000</v>
      </c>
      <c r="H44" s="26">
        <f>-$D$23</f>
        <v>8700</v>
      </c>
      <c r="I44" s="26">
        <f>$D$22</f>
        <v>3300</v>
      </c>
      <c r="J44" s="26">
        <f>G44*$K$3</f>
        <v>920.04000000000008</v>
      </c>
      <c r="K44" s="26">
        <f>SUM(G44:J44)</f>
        <v>24920.04</v>
      </c>
      <c r="M44" s="5">
        <v>2</v>
      </c>
      <c r="N44" s="26">
        <f>R43</f>
        <v>12000</v>
      </c>
      <c r="O44" s="26">
        <f t="shared" si="0"/>
        <v>12000</v>
      </c>
      <c r="P44" s="26">
        <v>0</v>
      </c>
      <c r="Q44" s="26">
        <f>N44*$K$3</f>
        <v>920.04000000000008</v>
      </c>
      <c r="R44" s="26">
        <f>SUM(N44:Q44)</f>
        <v>24920.04</v>
      </c>
    </row>
    <row r="45" spans="6:18">
      <c r="F45" s="5">
        <v>3</v>
      </c>
      <c r="G45" s="26">
        <f>K44</f>
        <v>24920.04</v>
      </c>
      <c r="H45" s="26">
        <f t="shared" ref="H45:H57" si="1">-$D$23</f>
        <v>8700</v>
      </c>
      <c r="I45" s="26">
        <f t="shared" ref="I45:I57" si="2">$D$22</f>
        <v>3300</v>
      </c>
      <c r="J45" s="26">
        <f>G45*$K$3</f>
        <v>1910.6194668000001</v>
      </c>
      <c r="K45" s="26">
        <f>SUM(G45:J45)</f>
        <v>38830.659466800003</v>
      </c>
      <c r="M45" s="5">
        <v>3</v>
      </c>
      <c r="N45" s="26">
        <f>R44</f>
        <v>24920.04</v>
      </c>
      <c r="O45" s="26">
        <f t="shared" si="0"/>
        <v>12000</v>
      </c>
      <c r="P45" s="26">
        <v>0</v>
      </c>
      <c r="Q45" s="26">
        <f>N45*$K$3</f>
        <v>1910.6194668000001</v>
      </c>
      <c r="R45" s="26">
        <f>SUM(N45:Q45)</f>
        <v>38830.659466800003</v>
      </c>
    </row>
    <row r="46" spans="6:18">
      <c r="F46" s="5">
        <v>4</v>
      </c>
      <c r="G46" s="26">
        <f>K45</f>
        <v>38830.659466800003</v>
      </c>
      <c r="H46" s="26">
        <f t="shared" si="1"/>
        <v>8700</v>
      </c>
      <c r="I46" s="26">
        <f t="shared" si="2"/>
        <v>3300</v>
      </c>
      <c r="J46" s="26">
        <f>G46*$K$3</f>
        <v>2977.1466613195562</v>
      </c>
      <c r="K46" s="26">
        <f>SUM(G46:J46)</f>
        <v>53807.806128119562</v>
      </c>
      <c r="M46" s="5">
        <v>4</v>
      </c>
      <c r="N46" s="26">
        <f>R45</f>
        <v>38830.659466800003</v>
      </c>
      <c r="O46" s="26">
        <f t="shared" si="0"/>
        <v>12000</v>
      </c>
      <c r="P46" s="26">
        <v>0</v>
      </c>
      <c r="Q46" s="26">
        <f>N46*$K$3</f>
        <v>2977.1466613195562</v>
      </c>
      <c r="R46" s="26">
        <f>SUM(N46:Q46)</f>
        <v>53807.806128119562</v>
      </c>
    </row>
    <row r="47" spans="6:18">
      <c r="F47" s="5">
        <v>5</v>
      </c>
      <c r="G47" s="26">
        <f>K46</f>
        <v>53807.806128119562</v>
      </c>
      <c r="H47" s="26">
        <f t="shared" si="1"/>
        <v>8700</v>
      </c>
      <c r="I47" s="26">
        <f t="shared" si="2"/>
        <v>3300</v>
      </c>
      <c r="J47" s="26">
        <f>G47*$K$3</f>
        <v>4125.4444958429267</v>
      </c>
      <c r="K47" s="26">
        <f>SUM(G47:J47)</f>
        <v>69933.250623962478</v>
      </c>
      <c r="M47" s="5">
        <v>5</v>
      </c>
      <c r="N47" s="26">
        <f>R46</f>
        <v>53807.806128119562</v>
      </c>
      <c r="O47" s="26">
        <f t="shared" si="0"/>
        <v>12000</v>
      </c>
      <c r="P47" s="26">
        <v>0</v>
      </c>
      <c r="Q47" s="26">
        <f>N47*$K$3</f>
        <v>4125.4444958429267</v>
      </c>
      <c r="R47" s="26">
        <f>SUM(N47:Q47)</f>
        <v>69933.250623962478</v>
      </c>
    </row>
    <row r="48" spans="6:18">
      <c r="F48" s="5">
        <v>6</v>
      </c>
      <c r="G48" s="26">
        <f>K47</f>
        <v>69933.250623962478</v>
      </c>
      <c r="H48" s="26">
        <f t="shared" si="1"/>
        <v>8700</v>
      </c>
      <c r="I48" s="26">
        <f t="shared" si="2"/>
        <v>3300</v>
      </c>
      <c r="J48" s="26">
        <f>G48*$K$3</f>
        <v>5361.7823253392035</v>
      </c>
      <c r="K48" s="26">
        <f>SUM(G48:J48)</f>
        <v>87295.032949301676</v>
      </c>
      <c r="M48" s="5">
        <v>6</v>
      </c>
      <c r="N48" s="26">
        <f>R47</f>
        <v>69933.250623962478</v>
      </c>
      <c r="O48" s="26">
        <f t="shared" si="0"/>
        <v>12000</v>
      </c>
      <c r="P48" s="26">
        <v>0</v>
      </c>
      <c r="Q48" s="26">
        <f>N48*$K$3</f>
        <v>5361.7823253392035</v>
      </c>
      <c r="R48" s="26">
        <f>SUM(N48:Q48)</f>
        <v>87295.032949301676</v>
      </c>
    </row>
    <row r="49" spans="6:18">
      <c r="F49" s="5">
        <v>7</v>
      </c>
      <c r="G49" s="26">
        <f>K48</f>
        <v>87295.032949301676</v>
      </c>
      <c r="H49" s="26">
        <f t="shared" si="1"/>
        <v>8700</v>
      </c>
      <c r="I49" s="26">
        <f t="shared" si="2"/>
        <v>3300</v>
      </c>
      <c r="J49" s="26">
        <f>G49*$K$3</f>
        <v>6692.9101762229593</v>
      </c>
      <c r="K49" s="26">
        <f>SUM(G49:J49)</f>
        <v>105987.94312552463</v>
      </c>
      <c r="M49" s="5">
        <v>7</v>
      </c>
      <c r="N49" s="26">
        <f>R48</f>
        <v>87295.032949301676</v>
      </c>
      <c r="O49" s="26">
        <f t="shared" si="0"/>
        <v>12000</v>
      </c>
      <c r="P49" s="26">
        <v>0</v>
      </c>
      <c r="Q49" s="26">
        <f>N49*$K$3</f>
        <v>6692.9101762229593</v>
      </c>
      <c r="R49" s="26">
        <f>SUM(N49:Q49)</f>
        <v>105987.94312552463</v>
      </c>
    </row>
    <row r="50" spans="6:18">
      <c r="F50" s="5">
        <v>8</v>
      </c>
      <c r="G50" s="26">
        <f>K49</f>
        <v>105987.94312552463</v>
      </c>
      <c r="H50" s="26">
        <f t="shared" si="1"/>
        <v>8700</v>
      </c>
      <c r="I50" s="26">
        <f t="shared" si="2"/>
        <v>3300</v>
      </c>
      <c r="J50" s="26">
        <f>G50*$K$3</f>
        <v>8126.0955994339738</v>
      </c>
      <c r="K50" s="26">
        <f>SUM(G50:J50)</f>
        <v>126114.03872495861</v>
      </c>
      <c r="M50" s="5">
        <v>8</v>
      </c>
      <c r="N50" s="26">
        <f>R49</f>
        <v>105987.94312552463</v>
      </c>
      <c r="O50" s="26">
        <f t="shared" si="0"/>
        <v>12000</v>
      </c>
      <c r="P50" s="26">
        <v>0</v>
      </c>
      <c r="Q50" s="26">
        <f>N50*$K$3</f>
        <v>8126.0955994339738</v>
      </c>
      <c r="R50" s="26">
        <f>SUM(N50:Q50)</f>
        <v>126114.03872495861</v>
      </c>
    </row>
    <row r="51" spans="6:18">
      <c r="F51" s="5">
        <v>9</v>
      </c>
      <c r="G51" s="26">
        <f>K50</f>
        <v>126114.03872495861</v>
      </c>
      <c r="H51" s="26">
        <f t="shared" si="1"/>
        <v>8700</v>
      </c>
      <c r="I51" s="26">
        <f t="shared" si="2"/>
        <v>3300</v>
      </c>
      <c r="J51" s="26">
        <f>G51*$K$3</f>
        <v>9669.1633490425756</v>
      </c>
      <c r="K51" s="26">
        <f>SUM(G51:J51)</f>
        <v>147783.20207400119</v>
      </c>
      <c r="M51" s="5">
        <v>9</v>
      </c>
      <c r="N51" s="26">
        <f>R50</f>
        <v>126114.03872495861</v>
      </c>
      <c r="O51" s="26">
        <f t="shared" si="0"/>
        <v>12000</v>
      </c>
      <c r="P51" s="26">
        <v>0</v>
      </c>
      <c r="Q51" s="26">
        <f>N51*$K$3</f>
        <v>9669.1633490425756</v>
      </c>
      <c r="R51" s="26">
        <f>SUM(N51:Q51)</f>
        <v>147783.20207400119</v>
      </c>
    </row>
    <row r="52" spans="6:18">
      <c r="F52" s="5">
        <v>10</v>
      </c>
      <c r="G52" s="26">
        <f>K51</f>
        <v>147783.20207400119</v>
      </c>
      <c r="H52" s="26">
        <f t="shared" si="1"/>
        <v>8700</v>
      </c>
      <c r="I52" s="26">
        <f t="shared" si="2"/>
        <v>3300</v>
      </c>
      <c r="J52" s="26">
        <f>G52*$K$3</f>
        <v>11330.538103013672</v>
      </c>
      <c r="K52" s="26">
        <f>SUM(G52:J52)</f>
        <v>171113.74017701487</v>
      </c>
      <c r="M52" s="5">
        <v>10</v>
      </c>
      <c r="N52" s="26">
        <f>R51</f>
        <v>147783.20207400119</v>
      </c>
      <c r="O52" s="26">
        <f t="shared" si="0"/>
        <v>12000</v>
      </c>
      <c r="P52" s="26">
        <v>0</v>
      </c>
      <c r="Q52" s="26">
        <f>N52*$K$3</f>
        <v>11330.538103013672</v>
      </c>
      <c r="R52" s="26">
        <f>SUM(N52:Q52)</f>
        <v>171113.74017701487</v>
      </c>
    </row>
    <row r="53" spans="6:18">
      <c r="F53" s="5">
        <v>11</v>
      </c>
      <c r="G53" s="26">
        <f>K52</f>
        <v>171113.74017701487</v>
      </c>
      <c r="H53" s="26">
        <f t="shared" si="1"/>
        <v>8700</v>
      </c>
      <c r="I53" s="26">
        <f t="shared" si="2"/>
        <v>3300</v>
      </c>
      <c r="J53" s="26">
        <f>G53*$K$3</f>
        <v>13119.29045937173</v>
      </c>
      <c r="K53" s="26">
        <f>SUM(G53:J53)</f>
        <v>196233.0306363866</v>
      </c>
      <c r="M53" s="5">
        <v>11</v>
      </c>
      <c r="N53" s="26">
        <f>R52</f>
        <v>171113.74017701487</v>
      </c>
      <c r="O53" s="26">
        <f t="shared" si="0"/>
        <v>12000</v>
      </c>
      <c r="P53" s="26">
        <v>0</v>
      </c>
      <c r="Q53" s="26">
        <f>N53*$K$3</f>
        <v>13119.29045937173</v>
      </c>
      <c r="R53" s="26">
        <f>SUM(N53:Q53)</f>
        <v>196233.0306363866</v>
      </c>
    </row>
    <row r="54" spans="6:18">
      <c r="F54" s="5">
        <v>12</v>
      </c>
      <c r="G54" s="26">
        <f>K53</f>
        <v>196233.0306363866</v>
      </c>
      <c r="H54" s="26">
        <f t="shared" si="1"/>
        <v>8700</v>
      </c>
      <c r="I54" s="26">
        <f t="shared" si="2"/>
        <v>3300</v>
      </c>
      <c r="J54" s="26">
        <f>G54*$K$3</f>
        <v>15045.186458891762</v>
      </c>
      <c r="K54" s="26">
        <f>SUM(G54:J54)</f>
        <v>223278.21709527835</v>
      </c>
      <c r="M54" s="5">
        <v>12</v>
      </c>
      <c r="N54" s="26">
        <f>R53</f>
        <v>196233.0306363866</v>
      </c>
      <c r="O54" s="26">
        <f t="shared" si="0"/>
        <v>12000</v>
      </c>
      <c r="P54" s="26">
        <v>0</v>
      </c>
      <c r="Q54" s="26">
        <f>N54*$K$3</f>
        <v>15045.186458891762</v>
      </c>
      <c r="R54" s="26">
        <f>SUM(N54:Q54)</f>
        <v>223278.21709527835</v>
      </c>
    </row>
    <row r="55" spans="6:18">
      <c r="F55" s="5">
        <v>13</v>
      </c>
      <c r="G55" s="26">
        <f>K54</f>
        <v>223278.21709527835</v>
      </c>
      <c r="H55" s="26">
        <f t="shared" si="1"/>
        <v>8700</v>
      </c>
      <c r="I55" s="26">
        <f t="shared" si="2"/>
        <v>3300</v>
      </c>
      <c r="J55" s="26">
        <f>G55*$K$3</f>
        <v>17118.740904694991</v>
      </c>
      <c r="K55" s="26">
        <f>SUM(G55:J55)</f>
        <v>252396.95799997333</v>
      </c>
      <c r="M55" s="5">
        <v>13</v>
      </c>
      <c r="N55" s="26">
        <f>R54</f>
        <v>223278.21709527835</v>
      </c>
      <c r="O55" s="26">
        <f t="shared" si="0"/>
        <v>12000</v>
      </c>
      <c r="P55" s="26">
        <v>0</v>
      </c>
      <c r="Q55" s="26">
        <f>N55*$K$3</f>
        <v>17118.740904694991</v>
      </c>
      <c r="R55" s="26">
        <f>SUM(N55:Q55)</f>
        <v>252396.95799997333</v>
      </c>
    </row>
    <row r="56" spans="6:18">
      <c r="F56" s="5">
        <v>14</v>
      </c>
      <c r="G56" s="26">
        <f>K55</f>
        <v>252396.95799997333</v>
      </c>
      <c r="H56" s="26">
        <f t="shared" si="1"/>
        <v>8700</v>
      </c>
      <c r="I56" s="26">
        <f t="shared" si="2"/>
        <v>3300</v>
      </c>
      <c r="J56" s="26">
        <f>G56*$K$3</f>
        <v>19351.274769857955</v>
      </c>
      <c r="K56" s="26">
        <f>SUM(G56:J56)</f>
        <v>283748.23276983126</v>
      </c>
      <c r="M56" s="5">
        <v>14</v>
      </c>
      <c r="N56" s="26">
        <f>R55</f>
        <v>252396.95799997333</v>
      </c>
      <c r="O56" s="26">
        <f t="shared" si="0"/>
        <v>12000</v>
      </c>
      <c r="P56" s="26">
        <v>0</v>
      </c>
      <c r="Q56" s="26">
        <f>N56*$K$3</f>
        <v>19351.274769857955</v>
      </c>
      <c r="R56" s="26">
        <f>SUM(N56:Q56)</f>
        <v>283748.23276983126</v>
      </c>
    </row>
    <row r="57" spans="6:18">
      <c r="F57" s="8">
        <v>15</v>
      </c>
      <c r="G57" s="27">
        <f>K56</f>
        <v>283748.23276983126</v>
      </c>
      <c r="H57" s="27">
        <f t="shared" si="1"/>
        <v>8700</v>
      </c>
      <c r="I57" s="27">
        <f t="shared" si="2"/>
        <v>3300</v>
      </c>
      <c r="J57" s="27">
        <f>G57*$K$3</f>
        <v>21754.977006462963</v>
      </c>
      <c r="K57" s="28">
        <f>SUM(G57:J57)</f>
        <v>317503.20977629424</v>
      </c>
      <c r="M57" s="8">
        <v>15</v>
      </c>
      <c r="N57" s="27">
        <f>R56</f>
        <v>283748.23276983126</v>
      </c>
      <c r="O57" s="27">
        <f t="shared" si="0"/>
        <v>12000</v>
      </c>
      <c r="P57" s="27">
        <v>0</v>
      </c>
      <c r="Q57" s="27">
        <f>N57*$K$3</f>
        <v>21754.977006462963</v>
      </c>
      <c r="R57" s="28">
        <f>SUM(N57:Q57)</f>
        <v>317503.20977629424</v>
      </c>
    </row>
    <row r="58" spans="6:18">
      <c r="F58" s="5"/>
      <c r="G58" s="26"/>
      <c r="H58" s="29">
        <f>SUM(H43:H57)</f>
        <v>133800</v>
      </c>
      <c r="I58" s="29">
        <f>SUM(I43:I57)</f>
        <v>46200</v>
      </c>
      <c r="J58" s="29">
        <f>SUM(J43:J57)</f>
        <v>137503.20977629427</v>
      </c>
      <c r="K58" s="29">
        <f>SUM(H58:J58)</f>
        <v>317503.2097762943</v>
      </c>
      <c r="M58" s="5"/>
      <c r="N58" s="26"/>
      <c r="O58" s="29">
        <f>SUM(O43:O57)</f>
        <v>180000</v>
      </c>
      <c r="P58" s="29">
        <f>SUM(P43:P57)</f>
        <v>0</v>
      </c>
      <c r="Q58" s="29">
        <f>SUM(Q43:Q57)</f>
        <v>137503.20977629427</v>
      </c>
      <c r="R58" s="29">
        <f>SUM(O58:Q58)</f>
        <v>317503.2097762943</v>
      </c>
    </row>
    <row r="59" spans="6:18">
      <c r="F59" s="5"/>
      <c r="H59" s="13"/>
      <c r="I59" s="13"/>
      <c r="J59" s="13"/>
      <c r="K59" s="13"/>
    </row>
    <row r="60" spans="6:18">
      <c r="F60" s="5" t="s">
        <v>17</v>
      </c>
      <c r="J60" s="17">
        <v>0.1</v>
      </c>
      <c r="K60" s="1">
        <f>K58*J60</f>
        <v>31750.320977629432</v>
      </c>
      <c r="M60" s="5" t="s">
        <v>21</v>
      </c>
      <c r="Q60" s="17">
        <v>0.15</v>
      </c>
      <c r="R60" s="1">
        <f>Q58*Q60</f>
        <v>20625.48146644414</v>
      </c>
    </row>
    <row r="61" spans="6:18">
      <c r="F61" s="22" t="s">
        <v>18</v>
      </c>
      <c r="K61" s="16">
        <f>K58-K60</f>
        <v>285752.88879866485</v>
      </c>
      <c r="M61" s="22" t="s">
        <v>18</v>
      </c>
      <c r="R61" s="16">
        <f>R58-R60</f>
        <v>296877.72830985015</v>
      </c>
    </row>
    <row r="64" spans="6:18">
      <c r="M64" s="3" t="s">
        <v>24</v>
      </c>
      <c r="N64" s="3"/>
      <c r="O64" s="3"/>
      <c r="P64" s="3"/>
      <c r="Q64" s="3"/>
      <c r="R64" s="3"/>
    </row>
    <row r="65" spans="6:18">
      <c r="F65" t="s">
        <v>20</v>
      </c>
      <c r="K65" s="1">
        <f>D22</f>
        <v>3300</v>
      </c>
      <c r="M65" s="5" t="s">
        <v>23</v>
      </c>
      <c r="R65" s="1">
        <f>K60</f>
        <v>31750.320977629432</v>
      </c>
    </row>
    <row r="66" spans="6:18">
      <c r="F66" s="3" t="s">
        <v>19</v>
      </c>
      <c r="G66" s="3"/>
      <c r="H66" s="3"/>
      <c r="I66" s="3"/>
      <c r="J66" s="3"/>
      <c r="K66" s="3">
        <f>F22</f>
        <v>15</v>
      </c>
      <c r="M66" s="8" t="s">
        <v>22</v>
      </c>
      <c r="N66" s="3"/>
      <c r="O66" s="3"/>
      <c r="P66" s="3"/>
      <c r="Q66" s="3"/>
      <c r="R66" s="4">
        <f>K67+R60</f>
        <v>70125.481466444136</v>
      </c>
    </row>
    <row r="67" spans="6:18">
      <c r="F67" s="20" t="s">
        <v>7</v>
      </c>
      <c r="G67" s="20"/>
      <c r="H67" s="20"/>
      <c r="I67" s="20"/>
      <c r="J67" s="20"/>
      <c r="K67" s="21">
        <f>K65*K66</f>
        <v>49500</v>
      </c>
      <c r="Q67" t="s">
        <v>26</v>
      </c>
      <c r="R67" s="1">
        <f>R66-R65</f>
        <v>38375.160488814705</v>
      </c>
    </row>
    <row r="72" spans="6:18" ht="15.6">
      <c r="F72" s="23" t="s">
        <v>38</v>
      </c>
      <c r="G72" s="23"/>
      <c r="H72" s="23"/>
      <c r="I72" s="23"/>
      <c r="J72" s="23"/>
      <c r="K72" s="23"/>
    </row>
    <row r="73" spans="6:18">
      <c r="F73" t="s">
        <v>35</v>
      </c>
      <c r="K73" s="1">
        <f>-R32</f>
        <v>62131.309898762789</v>
      </c>
    </row>
    <row r="74" spans="6:18">
      <c r="F74" s="3" t="s">
        <v>36</v>
      </c>
      <c r="G74" s="3"/>
      <c r="H74" s="3"/>
      <c r="I74" s="3"/>
      <c r="J74" s="3"/>
      <c r="K74" s="4">
        <f>R67</f>
        <v>38375.160488814705</v>
      </c>
    </row>
    <row r="75" spans="6:18">
      <c r="F75" t="s">
        <v>37</v>
      </c>
      <c r="K75" s="1">
        <f>K73-K74</f>
        <v>23756.149409948084</v>
      </c>
    </row>
    <row r="1048553" spans="8:10">
      <c r="H1048553" s="1">
        <v>3300</v>
      </c>
      <c r="I1048553" s="1">
        <v>8700</v>
      </c>
      <c r="J1048553" s="1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EDC8-0C34-4595-9797-0665E7E4328A}">
  <dimension ref="A1"/>
  <sheetViews>
    <sheetView showGridLines="0" zoomScale="85" zoomScaleNormal="85" workbookViewId="0">
      <selection activeCell="V12" sqref="V12"/>
    </sheetView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</vt:lpstr>
    </vt:vector>
  </TitlesOfParts>
  <Company>Banco Bradesco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MARQUETTI ANDRADE DE RESENDE</dc:creator>
  <cp:lastModifiedBy>Lucas Marquetti A Resende</cp:lastModifiedBy>
  <dcterms:created xsi:type="dcterms:W3CDTF">2023-11-29T16:40:03Z</dcterms:created>
  <dcterms:modified xsi:type="dcterms:W3CDTF">2023-12-14T14:57:50Z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2023-11-29T18:33:22Z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c9e5fe91-0642-464c-86e8-d2988c26e857</vt:lpwstr>
  </property>
  <property fmtid="{D5CDD505-2E9C-101B-9397-08002B2CF9AE}" pid="8" name="MSIP_Label_d3fed9c9-9e02-402c-91c6-79672c367b2e_ContentBits">
    <vt:lpwstr>0</vt:lpwstr>
  </property>
</Properties>
</file>