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https://d.docs.live.net/bbb856f5432cb47b/Universidad/Universidad/5 - Quinto año/TFG/"/>
    </mc:Choice>
  </mc:AlternateContent>
  <xr:revisionPtr revIDLastSave="311" documentId="11_7E1D43FC1CB4CE22D2895E63E036BD6F3A1BE70A" xr6:coauthVersionLast="47" xr6:coauthVersionMax="47" xr10:uidLastSave="{6C4F4035-F5AD-F34D-9248-D5E907EE5356}"/>
  <bookViews>
    <workbookView xWindow="0" yWindow="500" windowWidth="28800" windowHeight="17500" activeTab="1" xr2:uid="{00000000-000D-0000-FFFF-FFFF00000000}"/>
  </bookViews>
  <sheets>
    <sheet name="Hoj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D8" i="2"/>
  <c r="D9" i="2"/>
  <c r="D10" i="2"/>
  <c r="D11" i="2"/>
  <c r="D6" i="2"/>
  <c r="C33" i="2"/>
  <c r="L18" i="2" s="1"/>
  <c r="C36" i="2"/>
  <c r="C35" i="2"/>
  <c r="B43" i="2" s="1"/>
  <c r="C34" i="2"/>
  <c r="C29" i="2" a="1"/>
  <c r="C29" i="2" s="1"/>
  <c r="C32" i="2"/>
  <c r="C31" i="2"/>
  <c r="C28" i="2"/>
  <c r="K6" i="2" s="1"/>
  <c r="J4" i="1"/>
  <c r="B42" i="2" l="1"/>
  <c r="K11" i="2"/>
  <c r="C42" i="2"/>
  <c r="M18" i="2"/>
  <c r="K10" i="2"/>
  <c r="C43" i="2"/>
  <c r="M19" i="2"/>
  <c r="L17" i="2"/>
  <c r="M17" i="2" s="1"/>
  <c r="K9" i="2"/>
  <c r="B44" i="2"/>
  <c r="L6" i="2"/>
  <c r="M6" i="2" s="1"/>
  <c r="K8" i="2"/>
  <c r="C44" i="2"/>
  <c r="L22" i="2"/>
  <c r="M22" i="2" s="1"/>
  <c r="L21" i="2"/>
  <c r="M21" i="2" s="1"/>
  <c r="L20" i="2"/>
  <c r="M20" i="2" s="1"/>
  <c r="K7" i="2"/>
  <c r="L19" i="2"/>
  <c r="L10" i="2"/>
  <c r="M10" i="2" s="1"/>
  <c r="C17" i="2"/>
  <c r="K17" i="2" s="1"/>
  <c r="L11" i="2"/>
  <c r="M11" i="2" s="1"/>
  <c r="C22" i="2"/>
  <c r="K22" i="2" s="1"/>
  <c r="C21" i="2"/>
  <c r="K21" i="2" s="1"/>
  <c r="C18" i="2"/>
  <c r="K18" i="2" s="1"/>
  <c r="L9" i="2"/>
  <c r="M9" i="2" s="1"/>
  <c r="L8" i="2"/>
  <c r="M8" i="2" s="1"/>
  <c r="L7" i="2"/>
  <c r="M7" i="2" s="1"/>
  <c r="C20" i="2"/>
  <c r="K20" i="2" s="1"/>
  <c r="C19" i="2"/>
  <c r="K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<sst xmlns="http://schemas.openxmlformats.org/spreadsheetml/2006/main" count="47" uniqueCount="30">
  <si>
    <t>E</t>
  </si>
  <si>
    <t>S</t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</si>
  <si>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R</t>
    </r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</si>
  <si>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R</t>
    </r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</si>
  <si>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NR</t>
    </r>
  </si>
  <si>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NR</t>
    </r>
  </si>
  <si>
    <t>With photo-ionization</t>
  </si>
  <si>
    <t>Constants</t>
  </si>
  <si>
    <t>h</t>
  </si>
  <si>
    <t>Without photo-ionization</t>
  </si>
  <si>
    <t>I</t>
  </si>
  <si>
    <t>II</t>
  </si>
  <si>
    <t>III</t>
  </si>
  <si>
    <t>IV</t>
  </si>
  <si>
    <t>V</t>
  </si>
  <si>
    <t>s</t>
  </si>
  <si>
    <t>eV K</t>
  </si>
  <si>
    <t>m^-1</t>
  </si>
  <si>
    <t>eV s</t>
  </si>
  <si>
    <t>* El rango de cambio de la energía por la frecuencia está en 10^10</t>
  </si>
  <si>
    <t>T</t>
  </si>
  <si>
    <t>K</t>
  </si>
  <si>
    <t>* no depende de la temperatura</t>
  </si>
  <si>
    <t>* siguen los mismos órdenes (en aumento con las trampas)</t>
  </si>
  <si>
    <t>** comprobar que la magnitud de la entropía es correcto</t>
  </si>
  <si>
    <t>kg</t>
  </si>
  <si>
    <t>About the delta</t>
  </si>
  <si>
    <t>** la frecuencia no cambia de trampa a trampa? No cambia con la masa efectiva?</t>
  </si>
  <si>
    <t>a</t>
  </si>
  <si>
    <t>E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</si>
</sst>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166113</xdr:colOff>
      <xdr:row>11</xdr:row>
      <xdr:rowOff>10285</xdr:rowOff>
    </xdr:from>
    <xdr:ext cx="146713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B6F0E4C-C492-632E-4600-8CB6A69DE91C}"/>
                </a:ext>
              </a:extLst>
            </xdr:cNvPr>
            <xdr:cNvSpPr txBox="1"/>
          </xdr:nvSpPr>
          <xdr:spPr>
            <a:xfrm>
              <a:off x="166113" y="2098383"/>
              <a:ext cx="14671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𝑇h</m:t>
                        </m:r>
                      </m:sub>
                    </m:sSub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𝐻𝑅</m:t>
                        </m:r>
                      </m:sub>
                    </m:sSub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·</m:t>
                    </m:r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h</m:t>
                    </m:r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·</m:t>
                    </m:r>
                    <m:sSub>
                      <m:sSubPr>
                        <m:ctrlP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𝜈</m:t>
                        </m:r>
                      </m:e>
                      <m:sub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𝑃h</m:t>
                        </m:r>
                      </m:sub>
                    </m:sSub>
                  </m:oMath>
                </m:oMathPara>
              </a14:m>
              <a:endParaRPr lang="en-GB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B6F0E4C-C492-632E-4600-8CB6A69DE91C}"/>
                </a:ext>
              </a:extLst>
            </xdr:cNvPr>
            <xdr:cNvSpPr txBox="1"/>
          </xdr:nvSpPr>
          <xdr:spPr>
            <a:xfrm>
              <a:off x="166113" y="2098383"/>
              <a:ext cx="14671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 kern="1200">
                  <a:latin typeface="Cambria Math" panose="02040503050406030204" pitchFamily="18" charset="0"/>
                </a:rPr>
                <a:t>𝐸_0=𝐸_𝑇ℎ+𝑆_𝐻𝑅·ℎ·</a:t>
              </a:r>
              <a:r>
                <a:rPr lang="es-E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𝜈_𝑃ℎ</a:t>
              </a:r>
              <a:endParaRPr lang="en-GB" sz="1100" kern="1200"/>
            </a:p>
          </xdr:txBody>
        </xdr:sp>
      </mc:Fallback>
    </mc:AlternateContent>
    <xdr:clientData/>
  </xdr:oneCellAnchor>
  <xdr:oneCellAnchor>
    <xdr:from>
      <xdr:col>8</xdr:col>
      <xdr:colOff>30229</xdr:colOff>
      <xdr:row>4</xdr:row>
      <xdr:rowOff>6857</xdr:rowOff>
    </xdr:from>
    <xdr:ext cx="2542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2ACD82A-1F07-5D4D-81BF-7D15017E7674}"/>
                </a:ext>
              </a:extLst>
            </xdr:cNvPr>
            <xdr:cNvSpPr txBox="1"/>
          </xdr:nvSpPr>
          <xdr:spPr>
            <a:xfrm>
              <a:off x="6637346" y="785998"/>
              <a:ext cx="2542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𝐻𝑅</m:t>
                        </m:r>
                      </m:sub>
                    </m:sSub>
                  </m:oMath>
                </m:oMathPara>
              </a14:m>
              <a:endParaRPr lang="en-GB" sz="1100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2ACD82A-1F07-5D4D-81BF-7D15017E7674}"/>
                </a:ext>
              </a:extLst>
            </xdr:cNvPr>
            <xdr:cNvSpPr txBox="1"/>
          </xdr:nvSpPr>
          <xdr:spPr>
            <a:xfrm>
              <a:off x="6637346" y="785998"/>
              <a:ext cx="2542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 kern="1200">
                  <a:latin typeface="Cambria Math" panose="02040503050406030204" pitchFamily="18" charset="0"/>
                </a:rPr>
                <a:t>𝑆_𝐻𝑅</a:t>
              </a:r>
              <a:endParaRPr lang="en-GB" sz="1100" kern="12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71550</xdr:colOff>
      <xdr:row>15</xdr:row>
      <xdr:rowOff>6609</xdr:rowOff>
    </xdr:from>
    <xdr:ext cx="146713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1B960B-8401-6341-8729-F94BFECE8095}"/>
                </a:ext>
              </a:extLst>
            </xdr:cNvPr>
            <xdr:cNvSpPr txBox="1"/>
          </xdr:nvSpPr>
          <xdr:spPr>
            <a:xfrm>
              <a:off x="1717184" y="2850694"/>
              <a:ext cx="14671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𝑇h</m:t>
                        </m:r>
                      </m:sub>
                    </m:sSub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𝐻𝑅</m:t>
                        </m:r>
                      </m:sub>
                    </m:sSub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·</m:t>
                    </m:r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h</m:t>
                    </m:r>
                    <m:r>
                      <a:rPr lang="es-ES" sz="1100" b="0" i="1" kern="1200">
                        <a:latin typeface="Cambria Math" panose="02040503050406030204" pitchFamily="18" charset="0"/>
                      </a:rPr>
                      <m:t>·</m:t>
                    </m:r>
                    <m:sSub>
                      <m:sSubPr>
                        <m:ctrlP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𝜈</m:t>
                        </m:r>
                      </m:e>
                      <m:sub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𝑃h</m:t>
                        </m:r>
                      </m:sub>
                    </m:sSub>
                  </m:oMath>
                </m:oMathPara>
              </a14:m>
              <a:endParaRPr lang="en-GB" sz="1100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1B960B-8401-6341-8729-F94BFECE8095}"/>
                </a:ext>
              </a:extLst>
            </xdr:cNvPr>
            <xdr:cNvSpPr txBox="1"/>
          </xdr:nvSpPr>
          <xdr:spPr>
            <a:xfrm>
              <a:off x="1717184" y="2850694"/>
              <a:ext cx="14671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 kern="1200">
                  <a:latin typeface="Cambria Math" panose="02040503050406030204" pitchFamily="18" charset="0"/>
                </a:rPr>
                <a:t>𝐸_0=𝐸_𝑇ℎ+𝑆_𝐻𝑅·ℎ·</a:t>
              </a:r>
              <a:r>
                <a:rPr lang="es-E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𝜈_𝑃ℎ</a:t>
              </a:r>
              <a:endParaRPr lang="en-GB" sz="1100" kern="1200"/>
            </a:p>
          </xdr:txBody>
        </xdr:sp>
      </mc:Fallback>
    </mc:AlternateContent>
    <xdr:clientData/>
  </xdr:oneCellAnchor>
  <xdr:oneCellAnchor>
    <xdr:from>
      <xdr:col>1</xdr:col>
      <xdr:colOff>40741</xdr:colOff>
      <xdr:row>29</xdr:row>
      <xdr:rowOff>17887</xdr:rowOff>
    </xdr:from>
    <xdr:ext cx="2542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590EFBB-B141-9945-AD90-F5A61E753399}"/>
                </a:ext>
              </a:extLst>
            </xdr:cNvPr>
            <xdr:cNvSpPr txBox="1"/>
          </xdr:nvSpPr>
          <xdr:spPr>
            <a:xfrm>
              <a:off x="863558" y="5303591"/>
              <a:ext cx="2542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𝐻𝑅</m:t>
                        </m:r>
                      </m:sub>
                    </m:sSub>
                  </m:oMath>
                </m:oMathPara>
              </a14:m>
              <a:endParaRPr lang="en-GB" sz="1100" kern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590EFBB-B141-9945-AD90-F5A61E753399}"/>
                </a:ext>
              </a:extLst>
            </xdr:cNvPr>
            <xdr:cNvSpPr txBox="1"/>
          </xdr:nvSpPr>
          <xdr:spPr>
            <a:xfrm>
              <a:off x="863558" y="5303591"/>
              <a:ext cx="2542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 kern="1200">
                  <a:latin typeface="Cambria Math" panose="02040503050406030204" pitchFamily="18" charset="0"/>
                </a:rPr>
                <a:t>𝑆_𝐻𝑅</a:t>
              </a:r>
              <a:endParaRPr lang="en-GB" sz="1100" kern="1200"/>
            </a:p>
          </xdr:txBody>
        </xdr:sp>
      </mc:Fallback>
    </mc:AlternateContent>
    <xdr:clientData/>
  </xdr:oneCellAnchor>
  <xdr:oneCellAnchor>
    <xdr:from>
      <xdr:col>1</xdr:col>
      <xdr:colOff>44718</xdr:colOff>
      <xdr:row>30</xdr:row>
      <xdr:rowOff>0</xdr:rowOff>
    </xdr:from>
    <xdr:ext cx="48526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B829FF8-FD13-CC4B-8911-E7BBE910415D}"/>
                </a:ext>
              </a:extLst>
            </xdr:cNvPr>
            <xdr:cNvSpPr txBox="1"/>
          </xdr:nvSpPr>
          <xdr:spPr>
            <a:xfrm>
              <a:off x="867535" y="5473521"/>
              <a:ext cx="48526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𝜈</m:t>
                        </m:r>
                      </m:e>
                      <m:sub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𝑃h</m:t>
                        </m:r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 </m:t>
                        </m:r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𝑚𝑎𝑥</m:t>
                        </m:r>
                      </m:sub>
                    </m:sSub>
                  </m:oMath>
                </m:oMathPara>
              </a14:m>
              <a:endParaRPr lang="en-GB" sz="1100" kern="12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B829FF8-FD13-CC4B-8911-E7BBE910415D}"/>
                </a:ext>
              </a:extLst>
            </xdr:cNvPr>
            <xdr:cNvSpPr txBox="1"/>
          </xdr:nvSpPr>
          <xdr:spPr>
            <a:xfrm>
              <a:off x="867535" y="5473521"/>
              <a:ext cx="48526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𝜈_(𝑃ℎ, 𝑚𝑎𝑥)</a:t>
              </a:r>
              <a:endParaRPr lang="en-GB" sz="1100" kern="1200"/>
            </a:p>
          </xdr:txBody>
        </xdr:sp>
      </mc:Fallback>
    </mc:AlternateContent>
    <xdr:clientData/>
  </xdr:oneCellAnchor>
  <xdr:oneCellAnchor>
    <xdr:from>
      <xdr:col>1</xdr:col>
      <xdr:colOff>45076</xdr:colOff>
      <xdr:row>31</xdr:row>
      <xdr:rowOff>357</xdr:rowOff>
    </xdr:from>
    <xdr:ext cx="46205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269A3CA-8053-3646-8B6B-5466286712A5}"/>
                </a:ext>
              </a:extLst>
            </xdr:cNvPr>
            <xdr:cNvSpPr txBox="1"/>
          </xdr:nvSpPr>
          <xdr:spPr>
            <a:xfrm>
              <a:off x="867893" y="5661695"/>
              <a:ext cx="46205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𝜈</m:t>
                        </m:r>
                      </m:e>
                      <m:sub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𝑃h</m:t>
                        </m:r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 </m:t>
                        </m:r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𝑚𝑖𝑛</m:t>
                        </m:r>
                      </m:sub>
                    </m:sSub>
                  </m:oMath>
                </m:oMathPara>
              </a14:m>
              <a:endParaRPr lang="en-GB" sz="1100" kern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269A3CA-8053-3646-8B6B-5466286712A5}"/>
                </a:ext>
              </a:extLst>
            </xdr:cNvPr>
            <xdr:cNvSpPr txBox="1"/>
          </xdr:nvSpPr>
          <xdr:spPr>
            <a:xfrm>
              <a:off x="867893" y="5661695"/>
              <a:ext cx="46205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𝜈_(𝑃ℎ, 𝑚𝑖𝑛)</a:t>
              </a:r>
              <a:endParaRPr lang="en-GB" sz="1100" kern="1200"/>
            </a:p>
          </xdr:txBody>
        </xdr:sp>
      </mc:Fallback>
    </mc:AlternateContent>
    <xdr:clientData/>
  </xdr:oneCellAnchor>
  <xdr:oneCellAnchor>
    <xdr:from>
      <xdr:col>1</xdr:col>
      <xdr:colOff>30228</xdr:colOff>
      <xdr:row>40</xdr:row>
      <xdr:rowOff>3398</xdr:rowOff>
    </xdr:from>
    <xdr:ext cx="20813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7821B8C-C2B0-90D1-425D-ED5CB121F065}"/>
                </a:ext>
              </a:extLst>
            </xdr:cNvPr>
            <xdr:cNvSpPr txBox="1"/>
          </xdr:nvSpPr>
          <xdr:spPr>
            <a:xfrm>
              <a:off x="853045" y="7542905"/>
              <a:ext cx="2081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</m:oMath>
                </m:oMathPara>
              </a14:m>
              <a:endParaRPr lang="en-GB" sz="1100" kern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7821B8C-C2B0-90D1-425D-ED5CB121F065}"/>
                </a:ext>
              </a:extLst>
            </xdr:cNvPr>
            <xdr:cNvSpPr txBox="1"/>
          </xdr:nvSpPr>
          <xdr:spPr>
            <a:xfrm>
              <a:off x="853045" y="7542905"/>
              <a:ext cx="2081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 kern="1200">
                  <a:latin typeface="Cambria Math" panose="02040503050406030204" pitchFamily="18" charset="0"/>
                </a:rPr>
                <a:t>𝑚^∗</a:t>
              </a:r>
              <a:endParaRPr lang="en-GB" sz="1100" kern="1200"/>
            </a:p>
          </xdr:txBody>
        </xdr:sp>
      </mc:Fallback>
    </mc:AlternateContent>
    <xdr:clientData/>
  </xdr:oneCellAnchor>
  <xdr:oneCellAnchor>
    <xdr:from>
      <xdr:col>1</xdr:col>
      <xdr:colOff>35776</xdr:colOff>
      <xdr:row>32</xdr:row>
      <xdr:rowOff>0</xdr:rowOff>
    </xdr:from>
    <xdr:ext cx="2399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FA8F892-0511-7849-A0BE-6379410FD7CD}"/>
                </a:ext>
              </a:extLst>
            </xdr:cNvPr>
            <xdr:cNvSpPr txBox="1"/>
          </xdr:nvSpPr>
          <xdr:spPr>
            <a:xfrm>
              <a:off x="858593" y="6036972"/>
              <a:ext cx="2399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𝜈</m:t>
                        </m:r>
                      </m:e>
                      <m:sub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𝑃h</m:t>
                        </m:r>
                      </m:sub>
                    </m:sSub>
                  </m:oMath>
                </m:oMathPara>
              </a14:m>
              <a:endParaRPr lang="en-GB" sz="1100" kern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FA8F892-0511-7849-A0BE-6379410FD7CD}"/>
                </a:ext>
              </a:extLst>
            </xdr:cNvPr>
            <xdr:cNvSpPr txBox="1"/>
          </xdr:nvSpPr>
          <xdr:spPr>
            <a:xfrm>
              <a:off x="858593" y="6036972"/>
              <a:ext cx="2399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𝜈_𝑃ℎ</a:t>
              </a:r>
              <a:endParaRPr lang="en-GB" sz="1100" kern="1200"/>
            </a:p>
          </xdr:txBody>
        </xdr:sp>
      </mc:Fallback>
    </mc:AlternateContent>
    <xdr:clientData/>
  </xdr:oneCellAnchor>
  <xdr:oneCellAnchor>
    <xdr:from>
      <xdr:col>10</xdr:col>
      <xdr:colOff>53662</xdr:colOff>
      <xdr:row>4</xdr:row>
      <xdr:rowOff>17887</xdr:rowOff>
    </xdr:from>
    <xdr:ext cx="112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ECEC0D4-09FD-EC4D-BB1B-E4F96950C826}"/>
                </a:ext>
              </a:extLst>
            </xdr:cNvPr>
            <xdr:cNvSpPr txBox="1"/>
          </xdr:nvSpPr>
          <xdr:spPr>
            <a:xfrm>
              <a:off x="7459014" y="769155"/>
              <a:ext cx="112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𝜌</m:t>
                    </m:r>
                  </m:oMath>
                </m:oMathPara>
              </a14:m>
              <a:endParaRPr lang="en-GB" sz="1100" kern="1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ECEC0D4-09FD-EC4D-BB1B-E4F96950C826}"/>
                </a:ext>
              </a:extLst>
            </xdr:cNvPr>
            <xdr:cNvSpPr txBox="1"/>
          </xdr:nvSpPr>
          <xdr:spPr>
            <a:xfrm>
              <a:off x="7459014" y="769155"/>
              <a:ext cx="112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endParaRPr lang="en-GB" sz="1100" kern="1200"/>
            </a:p>
          </xdr:txBody>
        </xdr:sp>
      </mc:Fallback>
    </mc:AlternateContent>
    <xdr:clientData/>
  </xdr:oneCellAnchor>
  <xdr:oneCellAnchor>
    <xdr:from>
      <xdr:col>1</xdr:col>
      <xdr:colOff>0</xdr:colOff>
      <xdr:row>27</xdr:row>
      <xdr:rowOff>0</xdr:rowOff>
    </xdr:from>
    <xdr:ext cx="1881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56D2BB4-750E-8F46-9E4F-D4F6AFCDDAAF}"/>
                </a:ext>
              </a:extLst>
            </xdr:cNvPr>
            <xdr:cNvSpPr txBox="1"/>
          </xdr:nvSpPr>
          <xdr:spPr>
            <a:xfrm>
              <a:off x="822817" y="5097887"/>
              <a:ext cx="1881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s-ES" sz="1100" b="0" i="1" kern="1200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ES" sz="1100" b="0" kern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56D2BB4-750E-8F46-9E4F-D4F6AFCDDAAF}"/>
                </a:ext>
              </a:extLst>
            </xdr:cNvPr>
            <xdr:cNvSpPr txBox="1"/>
          </xdr:nvSpPr>
          <xdr:spPr>
            <a:xfrm>
              <a:off x="822817" y="5097887"/>
              <a:ext cx="1881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 kern="1200">
                  <a:latin typeface="Cambria Math" panose="02040503050406030204" pitchFamily="18" charset="0"/>
                </a:rPr>
                <a:t>𝑘_𝐵</a:t>
              </a:r>
              <a:endParaRPr lang="es-ES" sz="1100" b="0" kern="1200"/>
            </a:p>
          </xdr:txBody>
        </xdr:sp>
      </mc:Fallback>
    </mc:AlternateContent>
    <xdr:clientData/>
  </xdr:oneCellAnchor>
  <xdr:oneCellAnchor>
    <xdr:from>
      <xdr:col>11</xdr:col>
      <xdr:colOff>53664</xdr:colOff>
      <xdr:row>4</xdr:row>
      <xdr:rowOff>26831</xdr:rowOff>
    </xdr:from>
    <xdr:ext cx="416396" cy="1821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E9E5BB3-44BA-3B4B-8DBE-9C6F6DCB185E}"/>
                </a:ext>
              </a:extLst>
            </xdr:cNvPr>
            <xdr:cNvSpPr txBox="1"/>
          </xdr:nvSpPr>
          <xdr:spPr>
            <a:xfrm>
              <a:off x="8389157" y="778099"/>
              <a:ext cx="416396" cy="1821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𝑆</m:t>
                        </m:r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/</m:t>
                        </m:r>
                        <m:sSub>
                          <m:sSubPr>
                            <m:ctrlPr>
                              <a:rPr lang="es-ES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s-ES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en-GB" sz="1100" kern="12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E9E5BB3-44BA-3B4B-8DBE-9C6F6DCB185E}"/>
                </a:ext>
              </a:extLst>
            </xdr:cNvPr>
            <xdr:cNvSpPr txBox="1"/>
          </xdr:nvSpPr>
          <xdr:spPr>
            <a:xfrm>
              <a:off x="8389157" y="778099"/>
              <a:ext cx="416396" cy="1821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𝑒^(∆𝑆/𝑘_𝐵 )</a:t>
              </a:r>
              <a:endParaRPr lang="en-GB" sz="1100" kern="1200"/>
            </a:p>
          </xdr:txBody>
        </xdr:sp>
      </mc:Fallback>
    </mc:AlternateContent>
    <xdr:clientData/>
  </xdr:oneCellAnchor>
  <xdr:oneCellAnchor>
    <xdr:from>
      <xdr:col>12</xdr:col>
      <xdr:colOff>53664</xdr:colOff>
      <xdr:row>4</xdr:row>
      <xdr:rowOff>26832</xdr:rowOff>
    </xdr:from>
    <xdr:ext cx="19332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8904F234-9A79-CB41-8CA7-D582F556722A}"/>
                </a:ext>
              </a:extLst>
            </xdr:cNvPr>
            <xdr:cNvSpPr txBox="1"/>
          </xdr:nvSpPr>
          <xdr:spPr>
            <a:xfrm>
              <a:off x="9211974" y="778100"/>
              <a:ext cx="193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s-E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𝑆</m:t>
                    </m:r>
                  </m:oMath>
                </m:oMathPara>
              </a14:m>
              <a:endParaRPr lang="en-GB" sz="1100" kern="12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8904F234-9A79-CB41-8CA7-D582F556722A}"/>
                </a:ext>
              </a:extLst>
            </xdr:cNvPr>
            <xdr:cNvSpPr txBox="1"/>
          </xdr:nvSpPr>
          <xdr:spPr>
            <a:xfrm>
              <a:off x="9211974" y="778100"/>
              <a:ext cx="193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E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𝑆</a:t>
              </a:r>
              <a:endParaRPr lang="en-GB" sz="1100" kern="1200"/>
            </a:p>
          </xdr:txBody>
        </xdr:sp>
      </mc:Fallback>
    </mc:AlternateContent>
    <xdr:clientData/>
  </xdr:oneCellAnchor>
  <xdr:oneCellAnchor>
    <xdr:from>
      <xdr:col>1</xdr:col>
      <xdr:colOff>54021</xdr:colOff>
      <xdr:row>34</xdr:row>
      <xdr:rowOff>358</xdr:rowOff>
    </xdr:from>
    <xdr:ext cx="2148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F3E0EA4-4720-7845-97BA-76CE8D1942BF}"/>
                </a:ext>
              </a:extLst>
            </xdr:cNvPr>
            <xdr:cNvSpPr txBox="1"/>
          </xdr:nvSpPr>
          <xdr:spPr>
            <a:xfrm>
              <a:off x="876838" y="6412964"/>
              <a:ext cx="2148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es-E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</m:t>
                        </m:r>
                      </m:sub>
                    </m:sSub>
                  </m:oMath>
                </m:oMathPara>
              </a14:m>
              <a:endParaRPr lang="en-GB" sz="1100" kern="12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F3E0EA4-4720-7845-97BA-76CE8D1942BF}"/>
                </a:ext>
              </a:extLst>
            </xdr:cNvPr>
            <xdr:cNvSpPr txBox="1"/>
          </xdr:nvSpPr>
          <xdr:spPr>
            <a:xfrm>
              <a:off x="876838" y="6412964"/>
              <a:ext cx="2148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𝑚_𝑒</a:t>
              </a:r>
              <a:endParaRPr lang="en-GB" sz="1100" kern="1200"/>
            </a:p>
          </xdr:txBody>
        </xdr:sp>
      </mc:Fallback>
    </mc:AlternateContent>
    <xdr:clientData/>
  </xdr:oneCellAnchor>
  <xdr:oneCellAnchor>
    <xdr:from>
      <xdr:col>2</xdr:col>
      <xdr:colOff>39529</xdr:colOff>
      <xdr:row>40</xdr:row>
      <xdr:rowOff>3755</xdr:rowOff>
    </xdr:from>
    <xdr:ext cx="1132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01D3D91-5E3C-EC44-8C72-8160858F1CD7}"/>
                </a:ext>
              </a:extLst>
            </xdr:cNvPr>
            <xdr:cNvSpPr txBox="1"/>
          </xdr:nvSpPr>
          <xdr:spPr>
            <a:xfrm>
              <a:off x="1765656" y="7543262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𝛿</m:t>
                    </m:r>
                  </m:oMath>
                </m:oMathPara>
              </a14:m>
              <a:endParaRPr lang="es-ES" sz="1100" b="0" kern="1200"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01D3D91-5E3C-EC44-8C72-8160858F1CD7}"/>
                </a:ext>
              </a:extLst>
            </xdr:cNvPr>
            <xdr:cNvSpPr txBox="1"/>
          </xdr:nvSpPr>
          <xdr:spPr>
            <a:xfrm>
              <a:off x="1765656" y="7543262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endParaRPr lang="es-ES" sz="1100" b="0" kern="120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8A9BDC0-5F68-3944-A70B-C445749F6218}">
  <we:reference id="wa104379279" version="2.1.0.0" store="es-ES" storeType="OMEX"/>
  <we:alternateReferences>
    <we:reference id="WA104379279" version="2.1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zoomScale="163" workbookViewId="0">
      <selection activeCell="H9" sqref="H9"/>
    </sheetView>
  </sheetViews>
  <sheetFormatPr baseColWidth="10" defaultRowHeight="15" x14ac:dyDescent="0.2"/>
  <cols>
    <col min="10" max="10" width="11.83203125" bestFit="1" customWidth="1"/>
  </cols>
  <sheetData>
    <row r="1" spans="1:10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10" x14ac:dyDescent="0.2">
      <c r="A2" s="3">
        <v>1.19</v>
      </c>
      <c r="B2" s="1">
        <v>1000000000000000</v>
      </c>
      <c r="C2" s="3">
        <v>2.2999999999999998</v>
      </c>
      <c r="D2" s="1">
        <v>1E+16</v>
      </c>
      <c r="E2" s="3">
        <v>2.2999999999999998</v>
      </c>
      <c r="F2" s="1">
        <v>1E+16</v>
      </c>
      <c r="G2" s="1"/>
      <c r="H2" s="1"/>
    </row>
    <row r="3" spans="1:10" x14ac:dyDescent="0.2">
      <c r="A3" s="3">
        <v>1.38</v>
      </c>
      <c r="B3" s="1">
        <v>141000000000000</v>
      </c>
      <c r="D3" s="1"/>
      <c r="I3" t="s">
        <v>7</v>
      </c>
    </row>
    <row r="4" spans="1:10" x14ac:dyDescent="0.2">
      <c r="A4" s="3">
        <v>1.68</v>
      </c>
      <c r="B4" s="1">
        <v>9050000000000000</v>
      </c>
      <c r="D4" s="1"/>
      <c r="I4" t="s">
        <v>8</v>
      </c>
      <c r="J4">
        <f>8.6173332*10^(-5)</f>
        <v>8.6173332000000005E-5</v>
      </c>
    </row>
    <row r="5" spans="1:10" x14ac:dyDescent="0.2">
      <c r="A5" s="3">
        <v>1.78</v>
      </c>
      <c r="B5" s="1">
        <v>5780000000000000</v>
      </c>
      <c r="D5" s="1"/>
      <c r="J5">
        <v>10</v>
      </c>
    </row>
    <row r="6" spans="1:10" x14ac:dyDescent="0.2">
      <c r="A6" s="3">
        <v>2.12</v>
      </c>
      <c r="B6" s="1">
        <v>8.71E+17</v>
      </c>
      <c r="D6" s="1"/>
    </row>
    <row r="7" spans="1:10" x14ac:dyDescent="0.2">
      <c r="A7" s="3">
        <v>3</v>
      </c>
      <c r="B7" s="1">
        <v>1000000000000000</v>
      </c>
      <c r="D7" s="1"/>
    </row>
    <row r="11" spans="1:10" x14ac:dyDescent="0.2">
      <c r="A11" s="7" t="s">
        <v>6</v>
      </c>
      <c r="B11" s="7"/>
      <c r="C11" s="7"/>
      <c r="D11" s="7"/>
      <c r="E11" s="7"/>
      <c r="F11" s="7"/>
    </row>
    <row r="12" spans="1:10" x14ac:dyDescent="0.2">
      <c r="A12" s="7"/>
      <c r="B12" s="7"/>
    </row>
  </sheetData>
  <mergeCells count="2">
    <mergeCell ref="A11:F11"/>
    <mergeCell ref="A12:B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105B-4856-0449-A222-C72C6D8D4324}">
  <dimension ref="B3:O44"/>
  <sheetViews>
    <sheetView tabSelected="1" zoomScale="142" workbookViewId="0">
      <selection activeCell="H11" sqref="H11"/>
    </sheetView>
  </sheetViews>
  <sheetFormatPr baseColWidth="10" defaultRowHeight="15" x14ac:dyDescent="0.2"/>
  <cols>
    <col min="2" max="2" width="11.83203125" bestFit="1" customWidth="1"/>
    <col min="3" max="3" width="12.1640625" bestFit="1" customWidth="1"/>
    <col min="4" max="4" width="12.1640625" customWidth="1"/>
    <col min="6" max="6" width="10.83203125" customWidth="1"/>
    <col min="7" max="7" width="11.83203125" bestFit="1" customWidth="1"/>
  </cols>
  <sheetData>
    <row r="3" spans="2:15" x14ac:dyDescent="0.2">
      <c r="B3" s="7" t="s">
        <v>9</v>
      </c>
      <c r="C3" s="7"/>
      <c r="D3" s="7"/>
      <c r="E3" s="7"/>
    </row>
    <row r="5" spans="2:15" ht="17" x14ac:dyDescent="0.2">
      <c r="C5" s="2" t="s">
        <v>0</v>
      </c>
      <c r="D5" s="2" t="s">
        <v>29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/>
      <c r="K5" s="2"/>
      <c r="L5" s="2"/>
    </row>
    <row r="6" spans="2:15" x14ac:dyDescent="0.2">
      <c r="B6" t="s">
        <v>10</v>
      </c>
      <c r="C6" s="3">
        <v>1.19</v>
      </c>
      <c r="D6" s="1">
        <f>C6*1.60218E-19</f>
        <v>1.9065941999999999E-19</v>
      </c>
      <c r="E6" s="1">
        <v>1000000000000000</v>
      </c>
      <c r="F6" s="3">
        <v>2.2999999999999998</v>
      </c>
      <c r="G6" s="1">
        <v>1E+16</v>
      </c>
      <c r="H6" s="3">
        <v>2.2999999999999998</v>
      </c>
      <c r="I6" s="1">
        <v>1E+16</v>
      </c>
      <c r="J6" s="1"/>
      <c r="K6" s="1">
        <f>E6*EXP(-C6/($C$28*$C$34))</f>
        <v>7.4939558160359925E-6</v>
      </c>
      <c r="L6" s="1">
        <f>E6/($C$33*$C$28)</f>
        <v>128939091169308.75</v>
      </c>
      <c r="M6" s="1">
        <f>$C$28*LN(L6)</f>
        <v>2.7998026865642634E-3</v>
      </c>
      <c r="O6" t="s">
        <v>22</v>
      </c>
    </row>
    <row r="7" spans="2:15" x14ac:dyDescent="0.2">
      <c r="B7" t="s">
        <v>11</v>
      </c>
      <c r="C7" s="3">
        <v>1.38</v>
      </c>
      <c r="D7" s="1">
        <f t="shared" ref="D7:D11" si="0">C7*1.60218E-19</f>
        <v>2.2110083999999999E-19</v>
      </c>
      <c r="E7" s="1">
        <v>141000000000000</v>
      </c>
      <c r="G7" s="1"/>
      <c r="K7" s="1">
        <f t="shared" ref="K7:K11" si="1">E7*EXP(-C7/($C$28*$C$34))</f>
        <v>6.4661954007237345E-10</v>
      </c>
      <c r="L7" s="1">
        <f t="shared" ref="L7:L11" si="2">E7/($C$33*$C$28)</f>
        <v>18180411854872.535</v>
      </c>
      <c r="M7" s="1">
        <f t="shared" ref="M7:M11" si="3">$C$28*LN(L7)</f>
        <v>2.6309895265556249E-3</v>
      </c>
      <c r="O7" t="s">
        <v>23</v>
      </c>
    </row>
    <row r="8" spans="2:15" x14ac:dyDescent="0.2">
      <c r="B8" t="s">
        <v>12</v>
      </c>
      <c r="C8" s="3">
        <v>1.68</v>
      </c>
      <c r="D8" s="1">
        <f t="shared" si="0"/>
        <v>2.6916624000000001E-19</v>
      </c>
      <c r="E8" s="1">
        <v>9050000000000000</v>
      </c>
      <c r="G8" s="1"/>
      <c r="K8" s="1">
        <f t="shared" si="1"/>
        <v>3.5032897167189848E-13</v>
      </c>
      <c r="L8" s="1">
        <f t="shared" si="2"/>
        <v>1166898775082244.2</v>
      </c>
      <c r="M8" s="1">
        <f t="shared" si="3"/>
        <v>2.9896222653484649E-3</v>
      </c>
      <c r="O8" t="s">
        <v>24</v>
      </c>
    </row>
    <row r="9" spans="2:15" x14ac:dyDescent="0.2">
      <c r="B9" t="s">
        <v>13</v>
      </c>
      <c r="C9" s="3">
        <v>1.78</v>
      </c>
      <c r="D9" s="1">
        <f t="shared" si="0"/>
        <v>2.8518804E-19</v>
      </c>
      <c r="E9" s="1">
        <v>5780000000000000</v>
      </c>
      <c r="G9" s="1"/>
      <c r="K9" s="1">
        <f t="shared" si="1"/>
        <v>4.5556942369061488E-15</v>
      </c>
      <c r="L9" s="1">
        <f t="shared" si="2"/>
        <v>745267946958604.62</v>
      </c>
      <c r="M9" s="1">
        <f t="shared" si="3"/>
        <v>2.9509854975742389E-3</v>
      </c>
    </row>
    <row r="10" spans="2:15" x14ac:dyDescent="0.2">
      <c r="B10" t="s">
        <v>14</v>
      </c>
      <c r="C10" s="3">
        <v>2.12</v>
      </c>
      <c r="D10" s="1">
        <f t="shared" si="0"/>
        <v>3.3966216E-19</v>
      </c>
      <c r="E10" s="1">
        <v>8.71E+17</v>
      </c>
      <c r="G10" s="1"/>
      <c r="K10" s="1">
        <f t="shared" si="1"/>
        <v>1.2205690399357463E-18</v>
      </c>
      <c r="L10" s="1">
        <f t="shared" si="2"/>
        <v>1.1230594840846792E+17</v>
      </c>
      <c r="M10" s="1">
        <f t="shared" si="3"/>
        <v>3.3831652921567108E-3</v>
      </c>
    </row>
    <row r="11" spans="2:15" x14ac:dyDescent="0.2">
      <c r="B11" t="s">
        <v>15</v>
      </c>
      <c r="C11" s="3">
        <v>3</v>
      </c>
      <c r="D11" s="1">
        <f t="shared" si="0"/>
        <v>4.8065399999999999E-19</v>
      </c>
      <c r="E11" s="1">
        <v>1000000000000000</v>
      </c>
      <c r="G11" s="1"/>
      <c r="K11" s="1">
        <f t="shared" si="1"/>
        <v>1.8364437651321098E-36</v>
      </c>
      <c r="L11" s="1">
        <f t="shared" si="2"/>
        <v>128939091169308.75</v>
      </c>
      <c r="M11" s="1">
        <f t="shared" si="3"/>
        <v>2.7998026865642634E-3</v>
      </c>
    </row>
    <row r="15" spans="2:15" x14ac:dyDescent="0.2">
      <c r="B15" s="7" t="s">
        <v>6</v>
      </c>
      <c r="C15" s="7"/>
      <c r="D15" s="7"/>
      <c r="E15" s="7"/>
    </row>
    <row r="16" spans="2:15" x14ac:dyDescent="0.2">
      <c r="C16" s="7"/>
      <c r="D16" s="7"/>
      <c r="E16" s="7"/>
      <c r="H16" s="1"/>
      <c r="K16" s="2"/>
      <c r="L16" s="2"/>
    </row>
    <row r="17" spans="2:13" x14ac:dyDescent="0.2">
      <c r="B17" t="s">
        <v>10</v>
      </c>
      <c r="C17" s="8">
        <f>C6+$C$30*$C$29*$C$33</f>
        <v>1.1900000037221008</v>
      </c>
      <c r="D17" s="8"/>
      <c r="E17" s="8"/>
      <c r="F17" s="1"/>
      <c r="H17" s="1"/>
      <c r="K17" s="1">
        <f>E6*EXP(-C17/($C$28*$C$34))</f>
        <v>7.4939547298353085E-6</v>
      </c>
      <c r="L17" s="1">
        <f>E6/($C$33*$C$28)</f>
        <v>128939091169308.75</v>
      </c>
      <c r="M17" s="1">
        <f>$C$28*LN(L17)</f>
        <v>2.7998026865642634E-3</v>
      </c>
    </row>
    <row r="18" spans="2:13" x14ac:dyDescent="0.2">
      <c r="B18" t="s">
        <v>11</v>
      </c>
      <c r="C18" s="8">
        <f>C7+$C$30*$C$29*$C$33</f>
        <v>1.3800000037221007</v>
      </c>
      <c r="D18" s="8"/>
      <c r="E18" s="8"/>
      <c r="K18" s="1">
        <f t="shared" ref="K18:K22" si="4">E7*EXP(-C18/($C$28*$C$34))</f>
        <v>6.4661944634903107E-10</v>
      </c>
      <c r="L18" s="1">
        <f t="shared" ref="L18:L22" si="5">E7/($C$33*$C$28)</f>
        <v>18180411854872.535</v>
      </c>
      <c r="M18" s="1">
        <f t="shared" ref="M18:M22" si="6">$C$28*LN(L18)</f>
        <v>2.6309895265556249E-3</v>
      </c>
    </row>
    <row r="19" spans="2:13" x14ac:dyDescent="0.2">
      <c r="B19" t="s">
        <v>12</v>
      </c>
      <c r="C19" s="8">
        <f t="shared" ref="C19:C22" si="7">C8+$C$30*$C$29*$C$33</f>
        <v>1.6800000037221008</v>
      </c>
      <c r="D19" s="8"/>
      <c r="E19" s="8"/>
      <c r="K19" s="1">
        <f t="shared" si="4"/>
        <v>3.5032892089396532E-13</v>
      </c>
      <c r="L19" s="1">
        <f t="shared" si="5"/>
        <v>1166898775082244.2</v>
      </c>
      <c r="M19" s="1">
        <f t="shared" si="6"/>
        <v>2.9896222653484649E-3</v>
      </c>
    </row>
    <row r="20" spans="2:13" x14ac:dyDescent="0.2">
      <c r="B20" t="s">
        <v>13</v>
      </c>
      <c r="C20" s="8">
        <f t="shared" si="7"/>
        <v>1.7800000037221009</v>
      </c>
      <c r="D20" s="8"/>
      <c r="E20" s="8"/>
      <c r="K20" s="1">
        <f t="shared" si="4"/>
        <v>4.55569357658761E-15</v>
      </c>
      <c r="L20" s="1">
        <f t="shared" si="5"/>
        <v>745267946958604.62</v>
      </c>
      <c r="M20" s="1">
        <f t="shared" si="6"/>
        <v>2.9509854975742389E-3</v>
      </c>
    </row>
    <row r="21" spans="2:13" x14ac:dyDescent="0.2">
      <c r="B21" t="s">
        <v>14</v>
      </c>
      <c r="C21" s="8">
        <f t="shared" si="7"/>
        <v>2.120000003722101</v>
      </c>
      <c r="D21" s="8"/>
      <c r="E21" s="8"/>
      <c r="K21" s="1">
        <f t="shared" si="4"/>
        <v>1.2205688630221075E-18</v>
      </c>
      <c r="L21" s="1">
        <f t="shared" si="5"/>
        <v>1.1230594840846792E+17</v>
      </c>
      <c r="M21" s="1">
        <f t="shared" si="6"/>
        <v>3.3831652921567108E-3</v>
      </c>
    </row>
    <row r="22" spans="2:13" x14ac:dyDescent="0.2">
      <c r="B22" t="s">
        <v>15</v>
      </c>
      <c r="C22" s="8">
        <f t="shared" si="7"/>
        <v>3.0000000037221008</v>
      </c>
      <c r="D22" s="8"/>
      <c r="E22" s="8"/>
      <c r="K22" s="1">
        <f t="shared" si="4"/>
        <v>1.8364434989513871E-36</v>
      </c>
      <c r="L22" s="1">
        <f t="shared" si="5"/>
        <v>128939091169308.75</v>
      </c>
      <c r="M22" s="1">
        <f t="shared" si="6"/>
        <v>2.7998026865642634E-3</v>
      </c>
    </row>
    <row r="27" spans="2:13" x14ac:dyDescent="0.2">
      <c r="B27" s="7" t="s">
        <v>7</v>
      </c>
      <c r="C27" s="7"/>
      <c r="D27" s="7"/>
      <c r="E27" s="7"/>
    </row>
    <row r="28" spans="2:13" x14ac:dyDescent="0.2">
      <c r="B28" s="4"/>
      <c r="C28">
        <f>8.6173332*10^(-5)</f>
        <v>8.6173332000000005E-5</v>
      </c>
      <c r="E28" t="s">
        <v>16</v>
      </c>
      <c r="G28" t="s">
        <v>19</v>
      </c>
    </row>
    <row r="29" spans="2:13" x14ac:dyDescent="0.2">
      <c r="B29" t="s">
        <v>8</v>
      </c>
      <c r="C29" s="1" cm="1">
        <f t="array" ref="C29">4.135667696*10^{-15}</f>
        <v>4.1356676959999996E-15</v>
      </c>
      <c r="D29" s="1"/>
      <c r="E29" t="s">
        <v>18</v>
      </c>
      <c r="G29" t="s">
        <v>27</v>
      </c>
    </row>
    <row r="30" spans="2:13" x14ac:dyDescent="0.2">
      <c r="C30">
        <v>10</v>
      </c>
    </row>
    <row r="31" spans="2:13" x14ac:dyDescent="0.2">
      <c r="C31">
        <f>4*10^4</f>
        <v>40000</v>
      </c>
      <c r="E31" t="s">
        <v>17</v>
      </c>
    </row>
    <row r="32" spans="2:13" x14ac:dyDescent="0.2">
      <c r="C32">
        <f>6*10^4</f>
        <v>60000</v>
      </c>
      <c r="E32" t="s">
        <v>17</v>
      </c>
    </row>
    <row r="33" spans="2:5" x14ac:dyDescent="0.2">
      <c r="C33">
        <f>900*100</f>
        <v>90000</v>
      </c>
      <c r="E33" t="s">
        <v>17</v>
      </c>
    </row>
    <row r="34" spans="2:5" x14ac:dyDescent="0.2">
      <c r="B34" t="s">
        <v>20</v>
      </c>
      <c r="C34">
        <f>25+273</f>
        <v>298</v>
      </c>
      <c r="E34" t="s">
        <v>21</v>
      </c>
    </row>
    <row r="35" spans="2:5" x14ac:dyDescent="0.2">
      <c r="C35">
        <f>9.1093837*10^(-31)</f>
        <v>9.1093837000000019E-31</v>
      </c>
      <c r="E35" t="s">
        <v>25</v>
      </c>
    </row>
    <row r="36" spans="2:5" x14ac:dyDescent="0.2">
      <c r="B36" t="s">
        <v>28</v>
      </c>
      <c r="C36">
        <f>8*10^(-14)</f>
        <v>8E-14</v>
      </c>
    </row>
    <row r="40" spans="2:5" x14ac:dyDescent="0.2">
      <c r="B40" s="7" t="s">
        <v>26</v>
      </c>
      <c r="C40" s="7"/>
      <c r="D40" s="6"/>
    </row>
    <row r="42" spans="2:5" x14ac:dyDescent="0.2">
      <c r="B42">
        <f>0.5*C35</f>
        <v>4.5546918500000009E-31</v>
      </c>
      <c r="C42" s="5">
        <f>$C$35/B42-1</f>
        <v>1</v>
      </c>
      <c r="D42" s="5"/>
    </row>
    <row r="43" spans="2:5" x14ac:dyDescent="0.2">
      <c r="B43">
        <f>0.7*C35</f>
        <v>6.3765685900000011E-31</v>
      </c>
      <c r="C43" s="5">
        <f>$C$35/B43-1</f>
        <v>0.4285714285714286</v>
      </c>
      <c r="D43" s="5"/>
    </row>
    <row r="44" spans="2:5" x14ac:dyDescent="0.2">
      <c r="B44">
        <f>0.6414*C35</f>
        <v>5.8427587051800006E-31</v>
      </c>
      <c r="C44" s="5">
        <f>$C$35/B44-1</f>
        <v>0.55908949173682587</v>
      </c>
      <c r="D44" s="5"/>
    </row>
  </sheetData>
  <mergeCells count="11">
    <mergeCell ref="C16:E16"/>
    <mergeCell ref="B3:E3"/>
    <mergeCell ref="B15:E15"/>
    <mergeCell ref="C17:E17"/>
    <mergeCell ref="B40:C40"/>
    <mergeCell ref="C18:E18"/>
    <mergeCell ref="C19:E19"/>
    <mergeCell ref="C20:E20"/>
    <mergeCell ref="C21:E21"/>
    <mergeCell ref="C22:E22"/>
    <mergeCell ref="B27:E27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>SGAD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Marta de la Rosa</cp:lastModifiedBy>
  <dcterms:created xsi:type="dcterms:W3CDTF">2024-11-05T14:19:49Z</dcterms:created>
  <dcterms:modified xsi:type="dcterms:W3CDTF">2025-01-20T18:18:24Z</dcterms:modified>
</cp:coreProperties>
</file>