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<sst xmlns="http://schemas.openxmlformats.org/spreadsheetml/2006/main" count="38" uniqueCount="30">
  <si>
    <t>Annualized</t>
  </si>
  <si>
    <t>Per Day</t>
  </si>
  <si>
    <t>Per Hour</t>
  </si>
  <si>
    <t>New Per Hour</t>
  </si>
  <si>
    <t>Perform Fee:</t>
  </si>
  <si>
    <t>(Manually insert these to simulate)</t>
  </si>
  <si>
    <t>(Includes Mgr Fee)</t>
  </si>
  <si>
    <t>(If Deposit)</t>
  </si>
  <si>
    <t>(If Burn)</t>
  </si>
  <si>
    <t>Time</t>
  </si>
  <si>
    <t>Pre Vault Lqdty</t>
  </si>
  <si>
    <t>Pre Vault Shares</t>
  </si>
  <si>
    <t>Cum PnL</t>
  </si>
  <si>
    <t>Time Elapsed (hrs)</t>
  </si>
  <si>
    <t>Cum Time Elps (hrs)</t>
  </si>
  <si>
    <t>Cum Mgr Fee</t>
  </si>
  <si>
    <t>Share Price</t>
  </si>
  <si>
    <t>Action</t>
  </si>
  <si>
    <t>Action $ Amnt</t>
  </si>
  <si>
    <t>Action Shrs Amt</t>
  </si>
  <si>
    <t>Shares to Mint</t>
  </si>
  <si>
    <t>Withdraw $ Amt</t>
  </si>
  <si>
    <t>Before Action</t>
  </si>
  <si>
    <t>Post Vault Lqdty</t>
  </si>
  <si>
    <t>Post Vault Shares</t>
  </si>
  <si>
    <t>Deposit</t>
  </si>
  <si>
    <t>-</t>
  </si>
  <si>
    <t>Burn</t>
  </si>
  <si>
    <t>Mgr Withdraw</t>
  </si>
  <si>
    <t>Post Mgr With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</si>
</sst>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m/d/yyyy h:mm"/>
    <numFmt numFmtId="165" formatCode="&quot;$&quot;#,##0.0000"/>
    <numFmt numFmtId="166" formatCode="0.000000%"/>
    <numFmt numFmtId="167" formatCode="0.0%"/>
  </numFmts>
  <fonts count="4">
    <font>
      <sz val="10.0"/>
      <color rgb="FF000000"/>
      <name val="Arial"/>
      <scheme val="minor"/>
    </font>
    <font>
      <u/>
      <color theme="1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FF9900"/>
        <bgColor rgb="FFFF9900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</fills>
  <borders count="1">
    <border/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2" fontId="2" numFmtId="9" xfId="0" applyAlignment="1" applyFill="1" applyFont="1" applyNumberFormat="1">
      <alignment horizontal="center" readingOrder="0"/>
    </xf>
    <xf borderId="0" fillId="0" fontId="2" numFmtId="10" xfId="0" applyAlignment="1" applyFont="1" applyNumberFormat="1">
      <alignment horizontal="center"/>
    </xf>
    <xf borderId="0" fillId="3" fontId="2" numFmtId="0" xfId="0" applyAlignment="1" applyFill="1" applyFont="1">
      <alignment horizontal="center"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 readingOrder="0"/>
    </xf>
    <xf borderId="0" fillId="0" fontId="3" numFmtId="0" xfId="0" applyAlignment="1" applyFont="1">
      <alignment horizontal="center" readingOrder="0"/>
    </xf>
    <xf borderId="0" fillId="2" fontId="2" numFmtId="164" xfId="0" applyAlignment="1" applyFont="1" applyNumberFormat="1">
      <alignment horizontal="center" readingOrder="0"/>
    </xf>
    <xf borderId="0" fillId="2" fontId="2" numFmtId="3" xfId="0" applyAlignment="1" applyFont="1" applyNumberFormat="1">
      <alignment horizontal="center" readingOrder="0"/>
    </xf>
    <xf borderId="0" fillId="0" fontId="2" numFmtId="3" xfId="0" applyAlignment="1" applyFont="1" applyNumberFormat="1">
      <alignment horizontal="center" readingOrder="0"/>
    </xf>
    <xf borderId="0" fillId="4" fontId="2" numFmtId="0" xfId="0" applyAlignment="1" applyFill="1" applyFont="1">
      <alignment horizontal="center" readingOrder="0"/>
    </xf>
    <xf borderId="0" fillId="0" fontId="2" numFmtId="165" xfId="0" applyAlignment="1" applyFont="1" applyNumberFormat="1">
      <alignment horizontal="center" readingOrder="0"/>
    </xf>
    <xf borderId="0" fillId="2" fontId="2" numFmtId="0" xfId="0" applyAlignment="1" applyFont="1">
      <alignment horizontal="center" readingOrder="0"/>
    </xf>
    <xf borderId="0" fillId="5" fontId="2" numFmtId="0" xfId="0" applyAlignment="1" applyFill="1" applyFont="1">
      <alignment horizontal="center"/>
    </xf>
    <xf borderId="0" fillId="4" fontId="2" numFmtId="3" xfId="0" applyAlignment="1" applyFont="1" applyNumberFormat="1">
      <alignment horizontal="center" readingOrder="0"/>
    </xf>
    <xf borderId="0" fillId="0" fontId="2" numFmtId="3" xfId="0" applyAlignment="1" applyFont="1" applyNumberFormat="1">
      <alignment horizontal="center"/>
    </xf>
    <xf borderId="0" fillId="4" fontId="2" numFmtId="46" xfId="0" applyAlignment="1" applyFont="1" applyNumberFormat="1">
      <alignment horizontal="center" readingOrder="0"/>
    </xf>
    <xf borderId="0" fillId="0" fontId="2" numFmtId="165" xfId="0" applyAlignment="1" applyFont="1" applyNumberFormat="1">
      <alignment horizontal="center"/>
    </xf>
    <xf borderId="0" fillId="6" fontId="2" numFmtId="3" xfId="0" applyAlignment="1" applyFill="1" applyFont="1" applyNumberFormat="1">
      <alignment horizontal="center" readingOrder="0"/>
    </xf>
    <xf borderId="0" fillId="6" fontId="2" numFmtId="3" xfId="0" applyAlignment="1" applyFont="1" applyNumberFormat="1">
      <alignment horizontal="center"/>
    </xf>
    <xf borderId="0" fillId="6" fontId="2" numFmtId="0" xfId="0" applyAlignment="1" applyFont="1">
      <alignment horizontal="center" readingOrder="0"/>
    </xf>
    <xf borderId="0" fillId="0" fontId="2" numFmtId="166" xfId="0" applyFont="1" applyNumberFormat="1"/>
    <xf borderId="0" fillId="0" fontId="2" numFmtId="167" xfId="0" applyAlignment="1" applyFont="1" applyNumberForma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0"/>
    <col customWidth="1" min="2" max="2" width="15.38"/>
    <col customWidth="1" min="3" max="3" width="19.13"/>
    <col customWidth="1" min="4" max="4" width="16.25"/>
    <col customWidth="1" min="5" max="5" width="15.88"/>
    <col customWidth="1" min="6" max="6" width="17.13"/>
    <col customWidth="1" min="7" max="7" width="15.38"/>
    <col customWidth="1" min="8" max="8" width="15.0"/>
    <col customWidth="1" min="9" max="9" width="26.38"/>
    <col customWidth="1" min="10" max="10" width="13.5"/>
    <col customWidth="1" min="11" max="11" width="18.13"/>
    <col customWidth="1" min="12" max="12" width="20.88"/>
    <col customWidth="1" min="13" max="14" width="15.38"/>
    <col customWidth="1" min="15" max="15" width="20.0"/>
    <col customWidth="1" min="16" max="16" width="21.88"/>
    <col customWidth="1" min="17" max="17" width="15.13"/>
  </cols>
  <sheetData>
    <row r="1">
      <c r="B1" s="1" t="s">
        <v>0</v>
      </c>
      <c r="C1" s="1" t="s">
        <v>1</v>
      </c>
      <c r="D1" s="1" t="s">
        <v>2</v>
      </c>
      <c r="E1" s="1" t="s">
        <v>3</v>
      </c>
    </row>
    <row r="2">
      <c r="A2" s="1" t="s">
        <v>4</v>
      </c>
      <c r="B2" s="2">
        <v>0.2</v>
      </c>
      <c r="C2" s="3">
        <f>(1+B2)^(1/(365))-1</f>
        <v>0.000499635891</v>
      </c>
      <c r="D2" s="4">
        <v>2.08E-5</v>
      </c>
      <c r="E2" s="4">
        <v>4.08E-5</v>
      </c>
    </row>
    <row r="3">
      <c r="A3" s="5"/>
      <c r="B3" s="6"/>
    </row>
    <row r="4">
      <c r="A4" s="7"/>
      <c r="B4" s="7"/>
      <c r="C4" s="7"/>
      <c r="D4" s="5"/>
    </row>
    <row r="5">
      <c r="A5" s="7" t="s">
        <v>5</v>
      </c>
      <c r="C5" s="7"/>
      <c r="H5" s="5" t="s">
        <v>6</v>
      </c>
      <c r="I5" s="7" t="s">
        <v>5</v>
      </c>
      <c r="L5" s="5" t="s">
        <v>7</v>
      </c>
      <c r="M5" s="5" t="s">
        <v>8</v>
      </c>
      <c r="N5" s="5"/>
    </row>
    <row r="6">
      <c r="A6" s="8" t="s">
        <v>9</v>
      </c>
      <c r="B6" s="8" t="s">
        <v>10</v>
      </c>
      <c r="C6" s="8" t="s">
        <v>11</v>
      </c>
      <c r="D6" s="8" t="s">
        <v>12</v>
      </c>
      <c r="E6" s="8" t="s">
        <v>13</v>
      </c>
      <c r="F6" s="8" t="s">
        <v>14</v>
      </c>
      <c r="G6" s="8" t="s">
        <v>15</v>
      </c>
      <c r="H6" s="8" t="s">
        <v>16</v>
      </c>
      <c r="I6" s="8" t="s">
        <v>17</v>
      </c>
      <c r="J6" s="8" t="s">
        <v>18</v>
      </c>
      <c r="K6" s="8" t="s">
        <v>19</v>
      </c>
      <c r="L6" s="8" t="s">
        <v>20</v>
      </c>
      <c r="M6" s="8" t="s">
        <v>21</v>
      </c>
      <c r="N6" s="8" t="s">
        <v>22</v>
      </c>
      <c r="O6" s="8" t="s">
        <v>23</v>
      </c>
      <c r="P6" s="8" t="s">
        <v>24</v>
      </c>
      <c r="R6" s="6"/>
      <c r="S6" s="6"/>
    </row>
    <row r="7">
      <c r="A7" s="9">
        <v>45352.59722222222</v>
      </c>
      <c r="B7" s="10">
        <v>0.0</v>
      </c>
      <c r="C7" s="11">
        <v>0.0</v>
      </c>
      <c r="D7" s="11">
        <v>0.0</v>
      </c>
      <c r="E7" s="12">
        <v>0.0</v>
      </c>
      <c r="F7" s="11">
        <v>0.0</v>
      </c>
      <c r="G7" s="11">
        <v>0.0</v>
      </c>
      <c r="H7" s="13">
        <v>1.0</v>
      </c>
      <c r="I7" s="14" t="s">
        <v>25</v>
      </c>
      <c r="J7" s="10">
        <v>1.0E8</v>
      </c>
      <c r="K7" s="10" t="s">
        <v>26</v>
      </c>
      <c r="L7" s="15">
        <f>J7*1000000</f>
        <v>100000000000000</v>
      </c>
      <c r="M7" s="15">
        <f t="shared" ref="M7:M13" si="1">IF(I7="Burn",FLOOR((B7-G7)*K7/C7,1),0)</f>
        <v>0</v>
      </c>
      <c r="N7" s="16">
        <f t="shared" ref="N7:N13" si="2">B7-G7</f>
        <v>0</v>
      </c>
      <c r="O7" s="17">
        <f>J7</f>
        <v>100000000</v>
      </c>
      <c r="P7" s="17">
        <f t="shared" ref="P7:P13" si="3">IF(I7="Deposit",L7+C7,C7-K7)</f>
        <v>100000000000000</v>
      </c>
      <c r="R7" s="6"/>
      <c r="S7" s="6"/>
      <c r="T7" s="6"/>
    </row>
    <row r="8">
      <c r="A8" s="9">
        <v>45356.63888888889</v>
      </c>
      <c r="B8" s="10">
        <v>1.2E8</v>
      </c>
      <c r="C8" s="17">
        <f t="shared" ref="C8:C11" si="4">P7</f>
        <v>100000000000000</v>
      </c>
      <c r="D8" s="16">
        <f t="shared" ref="D8:D11" si="5">D7+(B8-O7)</f>
        <v>20000000</v>
      </c>
      <c r="E8" s="18" t="str">
        <f t="shared" ref="E8:E13" si="6">TEXT(A8-A7,"[H]")</f>
        <v>97</v>
      </c>
      <c r="F8" s="11">
        <f t="shared" ref="F8:F11" si="7">F7+E8</f>
        <v>97</v>
      </c>
      <c r="G8" s="17">
        <f t="shared" ref="G8:G12" si="8">FLOOR(IF(D8&gt;0,F8*$D$2*D8,0),1)</f>
        <v>40352</v>
      </c>
      <c r="H8" s="19">
        <f t="shared" ref="H8:H13" si="9">(B8-G8)/C8</f>
        <v>0.00000119959648</v>
      </c>
      <c r="I8" s="14" t="s">
        <v>25</v>
      </c>
      <c r="J8" s="10">
        <v>2.0E7</v>
      </c>
      <c r="K8" s="10" t="s">
        <v>26</v>
      </c>
      <c r="L8" s="15">
        <f t="shared" ref="L8:L13" si="10">IF(I8="Deposit",C8*J8/(B8-G8),0)</f>
        <v>16672272996333</v>
      </c>
      <c r="M8" s="15">
        <f t="shared" si="1"/>
        <v>0</v>
      </c>
      <c r="N8" s="16">
        <f t="shared" si="2"/>
        <v>119959648</v>
      </c>
      <c r="O8" s="17">
        <f t="shared" ref="O8:O10" si="11">IF(I8="Deposit",B8-G8+J8,B8-G8-M8)</f>
        <v>139959648</v>
      </c>
      <c r="P8" s="17">
        <f t="shared" si="3"/>
        <v>116672272996333</v>
      </c>
    </row>
    <row r="9">
      <c r="A9" s="9">
        <v>45359.63888888889</v>
      </c>
      <c r="B9" s="10">
        <v>6.0E7</v>
      </c>
      <c r="C9" s="17">
        <f t="shared" si="4"/>
        <v>116672272996333</v>
      </c>
      <c r="D9" s="16">
        <f t="shared" si="5"/>
        <v>-59959648</v>
      </c>
      <c r="E9" s="18" t="str">
        <f t="shared" si="6"/>
        <v>72</v>
      </c>
      <c r="F9" s="11">
        <f t="shared" si="7"/>
        <v>169</v>
      </c>
      <c r="G9" s="17">
        <f t="shared" si="8"/>
        <v>0</v>
      </c>
      <c r="H9" s="19">
        <f t="shared" si="9"/>
        <v>0.0000005142610019</v>
      </c>
      <c r="I9" s="14" t="s">
        <v>25</v>
      </c>
      <c r="J9" s="10">
        <v>1.5E7</v>
      </c>
      <c r="K9" s="10" t="s">
        <v>26</v>
      </c>
      <c r="L9" s="15">
        <f t="shared" si="10"/>
        <v>29168068249083</v>
      </c>
      <c r="M9" s="15">
        <f t="shared" si="1"/>
        <v>0</v>
      </c>
      <c r="N9" s="16">
        <f t="shared" si="2"/>
        <v>60000000</v>
      </c>
      <c r="O9" s="17">
        <f t="shared" si="11"/>
        <v>75000000</v>
      </c>
      <c r="P9" s="17">
        <f t="shared" si="3"/>
        <v>145840341245416</v>
      </c>
    </row>
    <row r="10">
      <c r="A10" s="9">
        <v>45365.63888888889</v>
      </c>
      <c r="B10" s="10">
        <v>4.5E8</v>
      </c>
      <c r="C10" s="17">
        <f t="shared" si="4"/>
        <v>145840341245416</v>
      </c>
      <c r="D10" s="16">
        <f t="shared" si="5"/>
        <v>315040352</v>
      </c>
      <c r="E10" s="18" t="str">
        <f t="shared" si="6"/>
        <v>144</v>
      </c>
      <c r="F10" s="11">
        <f t="shared" si="7"/>
        <v>313</v>
      </c>
      <c r="G10" s="17">
        <f t="shared" si="8"/>
        <v>2051038</v>
      </c>
      <c r="H10" s="19">
        <f t="shared" si="9"/>
        <v>0.000003071502426</v>
      </c>
      <c r="I10" s="14" t="s">
        <v>27</v>
      </c>
      <c r="J10" s="10" t="s">
        <v>26</v>
      </c>
      <c r="K10" s="10">
        <v>1.0E13</v>
      </c>
      <c r="L10" s="15">
        <f t="shared" si="10"/>
        <v>0</v>
      </c>
      <c r="M10" s="15">
        <f t="shared" si="1"/>
        <v>30715024</v>
      </c>
      <c r="N10" s="16">
        <f t="shared" si="2"/>
        <v>447948962</v>
      </c>
      <c r="O10" s="17">
        <f t="shared" si="11"/>
        <v>417233938</v>
      </c>
      <c r="P10" s="17">
        <f t="shared" si="3"/>
        <v>135840341245416</v>
      </c>
    </row>
    <row r="11">
      <c r="A11" s="9">
        <v>45396.63888888889</v>
      </c>
      <c r="B11" s="10">
        <v>8.24284976E8</v>
      </c>
      <c r="C11" s="17">
        <f t="shared" si="4"/>
        <v>135840341245416</v>
      </c>
      <c r="D11" s="16">
        <f t="shared" si="5"/>
        <v>722091390</v>
      </c>
      <c r="E11" s="18" t="str">
        <f t="shared" si="6"/>
        <v>744</v>
      </c>
      <c r="F11" s="11">
        <f t="shared" si="7"/>
        <v>1057</v>
      </c>
      <c r="G11" s="17">
        <f t="shared" si="8"/>
        <v>15875612</v>
      </c>
      <c r="H11" s="19">
        <f t="shared" si="9"/>
        <v>0.000005951172948</v>
      </c>
      <c r="I11" s="14" t="s">
        <v>28</v>
      </c>
      <c r="J11" s="10">
        <v>0.0</v>
      </c>
      <c r="K11" s="10">
        <v>0.0</v>
      </c>
      <c r="L11" s="15">
        <f t="shared" si="10"/>
        <v>0</v>
      </c>
      <c r="M11" s="15">
        <f t="shared" si="1"/>
        <v>0</v>
      </c>
      <c r="N11" s="16">
        <f t="shared" si="2"/>
        <v>808409364</v>
      </c>
      <c r="O11" s="17">
        <f>B11-G11</f>
        <v>808409364</v>
      </c>
      <c r="P11" s="17">
        <f t="shared" si="3"/>
        <v>135840341245416</v>
      </c>
    </row>
    <row r="12">
      <c r="A12" s="9">
        <v>45396.63888888889</v>
      </c>
      <c r="B12" s="20">
        <f t="shared" ref="B12:C12" si="12">O11</f>
        <v>808409364</v>
      </c>
      <c r="C12" s="17">
        <f t="shared" si="12"/>
        <v>135840341245416</v>
      </c>
      <c r="D12" s="20">
        <v>0.0</v>
      </c>
      <c r="E12" s="18" t="str">
        <f t="shared" si="6"/>
        <v>0</v>
      </c>
      <c r="F12" s="20">
        <v>0.0</v>
      </c>
      <c r="G12" s="21">
        <f t="shared" si="8"/>
        <v>0</v>
      </c>
      <c r="H12" s="19">
        <f t="shared" si="9"/>
        <v>0.000005951172948</v>
      </c>
      <c r="I12" s="22" t="s">
        <v>29</v>
      </c>
      <c r="J12" s="10">
        <v>0.0</v>
      </c>
      <c r="K12" s="10">
        <v>0.0</v>
      </c>
      <c r="L12" s="15">
        <f t="shared" si="10"/>
        <v>0</v>
      </c>
      <c r="M12" s="15">
        <f t="shared" si="1"/>
        <v>0</v>
      </c>
      <c r="N12" s="16">
        <f t="shared" si="2"/>
        <v>808409364</v>
      </c>
      <c r="O12" s="17">
        <f t="shared" ref="O12:O13" si="13">IF(I12="Deposit",B12-G12+J12,B12-G12-M12)</f>
        <v>808409364</v>
      </c>
      <c r="P12" s="17">
        <f t="shared" si="3"/>
        <v>135840341245416</v>
      </c>
    </row>
    <row r="13">
      <c r="A13" s="9">
        <v>45398.63888888889</v>
      </c>
      <c r="B13" s="10">
        <v>8.48409364E8</v>
      </c>
      <c r="C13" s="17">
        <f>P12</f>
        <v>135840341245416</v>
      </c>
      <c r="D13" s="16">
        <f>D12+(B13-O12)</f>
        <v>40000000</v>
      </c>
      <c r="E13" s="18" t="str">
        <f t="shared" si="6"/>
        <v>48</v>
      </c>
      <c r="F13" s="11">
        <f>F12+E13</f>
        <v>48</v>
      </c>
      <c r="G13" s="17">
        <f>FLOOR(IF(D13&gt;0,F13*$E$2*D13,0),1)</f>
        <v>78336</v>
      </c>
      <c r="H13" s="19">
        <f t="shared" si="9"/>
        <v>0.000006245059606</v>
      </c>
      <c r="I13" s="14" t="s">
        <v>25</v>
      </c>
      <c r="J13" s="10">
        <v>5.5E7</v>
      </c>
      <c r="K13" s="10" t="s">
        <v>26</v>
      </c>
      <c r="L13" s="15">
        <f t="shared" si="10"/>
        <v>8806961577383</v>
      </c>
      <c r="M13" s="15">
        <f t="shared" si="1"/>
        <v>0</v>
      </c>
      <c r="N13" s="16">
        <f t="shared" si="2"/>
        <v>848331028</v>
      </c>
      <c r="O13" s="17">
        <f t="shared" si="13"/>
        <v>903331028</v>
      </c>
      <c r="P13" s="17">
        <f t="shared" si="3"/>
        <v>144647302822799</v>
      </c>
    </row>
    <row r="14">
      <c r="A14" s="6"/>
      <c r="B14" s="6"/>
      <c r="C14" s="6"/>
      <c r="D14" s="6"/>
      <c r="F14" s="23"/>
      <c r="G14" s="23"/>
    </row>
    <row r="15">
      <c r="A15" s="6"/>
      <c r="B15" s="6"/>
      <c r="C15" s="6"/>
      <c r="D15" s="6"/>
    </row>
    <row r="21">
      <c r="C21" s="24"/>
      <c r="D21" s="24"/>
    </row>
  </sheetData>
  <mergeCells count="2">
    <mergeCell ref="A5:B5"/>
    <mergeCell ref="I5:K5"/>
  </mergeCells>
  <drawing r:id="rId1"/>
</worksheet>
</file>