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<sst xmlns="http://schemas.openxmlformats.org/spreadsheetml/2006/main" count="49" uniqueCount="30">
  <si>
    <t>atom</t>
  </si>
  <si>
    <t>usdc</t>
  </si>
  <si>
    <t>SCALING_FACTOR</t>
  </si>
  <si>
    <t>price</t>
  </si>
  <si>
    <t>reserve_factor</t>
  </si>
  <si>
    <t>optimal_utilization_rate</t>
  </si>
  <si>
    <t>base</t>
  </si>
  <si>
    <t>slope_1</t>
  </si>
  <si>
    <t>slope_2</t>
  </si>
  <si>
    <t>uatom</t>
  </si>
  <si>
    <t>block_time</t>
  </si>
  <si>
    <t>deposit</t>
  </si>
  <si>
    <t>withdraw</t>
  </si>
  <si>
    <t>borrow</t>
  </si>
  <si>
    <t>repay</t>
  </si>
  <si>
    <t>collateral</t>
  </si>
  <si>
    <t>collateral_scaled</t>
  </si>
  <si>
    <t>total_collateral_scaled</t>
  </si>
  <si>
    <t>total_collateral_underlying</t>
  </si>
  <si>
    <t>debt</t>
  </si>
  <si>
    <t>debt_scaled</t>
  </si>
  <si>
    <t>total_debt_scaled</t>
  </si>
  <si>
    <t>total_debt_underlying</t>
  </si>
  <si>
    <t>current_utilization_ratio</t>
  </si>
  <si>
    <t>liquidity_index</t>
  </si>
  <si>
    <t>borrow_index</t>
  </si>
  <si>
    <t>borrow_rate</t>
  </si>
  <si>
    <t>liquidity_rate</t>
  </si>
  <si>
    <t>-&gt; initial state</t>
  </si>
  <si>
    <t>uusdc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</si>
</sst>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00000000"/>
    <numFmt numFmtId="165" formatCode="0.000000000000000"/>
    <numFmt numFmtId="166" formatCode="0.000000000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0" fillId="0" fontId="1" numFmtId="164" xfId="0" applyFont="1" applyNumberFormat="1"/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1" numFmtId="165" xfId="0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  <col customWidth="1" min="6" max="6" width="16.0"/>
    <col customWidth="1" min="8" max="8" width="18.75"/>
    <col customWidth="1" min="9" max="9" width="28.63"/>
    <col customWidth="1" min="10" max="10" width="25.88"/>
    <col customWidth="1" min="12" max="12" width="14.88"/>
    <col customWidth="1" min="13" max="13" width="20.75"/>
    <col customWidth="1" min="14" max="14" width="16.88"/>
    <col customWidth="1" min="15" max="15" width="18.25"/>
    <col customWidth="1" min="16" max="16" width="20.0"/>
    <col customWidth="1" min="17" max="17" width="49.25"/>
    <col customWidth="1" min="19" max="19" width="16.25"/>
  </cols>
  <sheetData>
    <row r="2">
      <c r="B2" s="1"/>
      <c r="C2" s="2" t="s">
        <v>0</v>
      </c>
      <c r="D2" s="2" t="s">
        <v>1</v>
      </c>
      <c r="F2" s="3" t="s">
        <v>2</v>
      </c>
      <c r="G2" s="3">
        <v>1000000.0</v>
      </c>
      <c r="H2" s="3"/>
      <c r="I2" s="3"/>
      <c r="J2" s="3"/>
      <c r="R2" s="4"/>
      <c r="W2" s="4"/>
    </row>
    <row r="3">
      <c r="B3" s="2" t="s">
        <v>3</v>
      </c>
      <c r="C3" s="2">
        <v>12.0</v>
      </c>
      <c r="D3" s="2">
        <v>1.0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B4" s="2" t="s">
        <v>4</v>
      </c>
      <c r="C4" s="2">
        <v>0.2</v>
      </c>
      <c r="D4" s="2">
        <v>0.2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B5" s="2" t="s">
        <v>5</v>
      </c>
      <c r="C5" s="2">
        <v>0.1</v>
      </c>
      <c r="D5" s="2">
        <v>0.1</v>
      </c>
    </row>
    <row r="6">
      <c r="B6" s="2" t="s">
        <v>6</v>
      </c>
      <c r="C6" s="2">
        <v>0.3</v>
      </c>
      <c r="D6" s="2">
        <v>0.3</v>
      </c>
    </row>
    <row r="7">
      <c r="B7" s="2" t="s">
        <v>7</v>
      </c>
      <c r="C7" s="2">
        <v>0.25</v>
      </c>
      <c r="D7" s="2">
        <v>0.25</v>
      </c>
    </row>
    <row r="8">
      <c r="B8" s="2" t="s">
        <v>8</v>
      </c>
      <c r="C8" s="2">
        <v>0.3</v>
      </c>
      <c r="D8" s="2">
        <v>0.3</v>
      </c>
    </row>
    <row r="12">
      <c r="B12" s="5" t="s">
        <v>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</row>
    <row r="13">
      <c r="B13" s="2" t="s">
        <v>10</v>
      </c>
      <c r="C13" s="2" t="s">
        <v>11</v>
      </c>
      <c r="D13" s="2" t="s">
        <v>12</v>
      </c>
      <c r="E13" s="2" t="s">
        <v>13</v>
      </c>
      <c r="F13" s="2" t="s">
        <v>14</v>
      </c>
      <c r="G13" s="2" t="s">
        <v>15</v>
      </c>
      <c r="H13" s="2" t="s">
        <v>16</v>
      </c>
      <c r="I13" s="2" t="s">
        <v>17</v>
      </c>
      <c r="J13" s="2" t="s">
        <v>18</v>
      </c>
      <c r="K13" s="2" t="s">
        <v>19</v>
      </c>
      <c r="L13" s="2" t="s">
        <v>20</v>
      </c>
      <c r="M13" s="2" t="s">
        <v>21</v>
      </c>
      <c r="N13" s="2" t="s">
        <v>22</v>
      </c>
      <c r="O13" s="2" t="s">
        <v>23</v>
      </c>
      <c r="P13" s="2" t="s">
        <v>24</v>
      </c>
      <c r="Q13" s="2" t="s">
        <v>25</v>
      </c>
      <c r="R13" s="2" t="s">
        <v>26</v>
      </c>
      <c r="S13" s="2" t="s">
        <v>27</v>
      </c>
    </row>
    <row r="14">
      <c r="A14" s="3" t="s">
        <v>28</v>
      </c>
      <c r="B14" s="3">
        <v>0.0</v>
      </c>
      <c r="C14" s="3">
        <v>0.0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0.0</v>
      </c>
      <c r="N14" s="3">
        <v>0.0</v>
      </c>
      <c r="O14" s="3">
        <f t="shared" ref="O14:O16" si="1">IF(J14=0,0,N14/J14)</f>
        <v>0</v>
      </c>
      <c r="P14" s="3">
        <v>1.0</v>
      </c>
      <c r="Q14" s="3">
        <v>1.0</v>
      </c>
      <c r="R14" s="3">
        <v>0.0</v>
      </c>
      <c r="S14" s="3">
        <v>0.0</v>
      </c>
    </row>
    <row r="15">
      <c r="B15" s="3">
        <v>0.0</v>
      </c>
      <c r="C15" s="3">
        <v>5.0E8</v>
      </c>
      <c r="D15" s="3">
        <v>0.0</v>
      </c>
      <c r="E15" s="3">
        <v>0.0</v>
      </c>
      <c r="F15" s="3">
        <v>0.0</v>
      </c>
      <c r="G15" s="8">
        <f t="shared" ref="G15:G16" si="2">C15-D15</f>
        <v>500000000</v>
      </c>
      <c r="H15" s="8">
        <f t="shared" ref="H15:H16" si="3">FLOOR(FLOOR(G15*G$2,1)/P15,1)</f>
        <v>500000000000000</v>
      </c>
      <c r="I15" s="8">
        <f t="shared" ref="I15:I16" si="4">I14+H15</f>
        <v>500000000000000</v>
      </c>
      <c r="J15" s="8">
        <f t="shared" ref="J15:J16" si="5">FLOOR(FLOOR(I15*P15,1)/G$2,1)</f>
        <v>500000000</v>
      </c>
      <c r="K15" s="3">
        <f t="shared" ref="K15:K16" si="6">E15-F15</f>
        <v>0</v>
      </c>
      <c r="L15" s="3">
        <f t="shared" ref="L15:L16" si="7">CEILING(FLOOR(K15*G$2,1)/Q15,1)</f>
        <v>0</v>
      </c>
      <c r="M15" s="3">
        <f t="shared" ref="M15:M16" si="8">M14+L15</f>
        <v>0</v>
      </c>
      <c r="N15" s="3">
        <f t="shared" ref="N15:N16" si="9">CEILING(FLOOR(M15*Q15,1)/G$2,1)</f>
        <v>0</v>
      </c>
      <c r="O15" s="3">
        <f t="shared" si="1"/>
        <v>0</v>
      </c>
      <c r="P15" s="8">
        <f t="shared" ref="P15:P16" si="10">P14*(1+(S14*((B15-B14)/31536000)))</f>
        <v>1</v>
      </c>
      <c r="Q15" s="8">
        <f t="shared" ref="Q15:Q16" si="11">Q14*(1+(R14*((B15-B14)/31536000)))</f>
        <v>1</v>
      </c>
      <c r="R15" s="8">
        <f t="shared" ref="R15:R16" si="12">IF(O15&lt;=C$5,C$6+(C$7*(O15/C$5)),C$6+C$7+((C$8*(O15-C$5))/(1-C$5)))</f>
        <v>0.3</v>
      </c>
      <c r="S15" s="3">
        <f t="shared" ref="S15:S16" si="13">R15*O15*(1-C$4)</f>
        <v>0</v>
      </c>
    </row>
    <row r="16">
      <c r="B16" s="3">
        <v>120.0</v>
      </c>
      <c r="C16" s="3">
        <v>0.0</v>
      </c>
      <c r="D16" s="3">
        <v>1.0E7</v>
      </c>
      <c r="E16" s="3">
        <v>0.0</v>
      </c>
      <c r="F16" s="3">
        <v>0.0</v>
      </c>
      <c r="G16" s="8">
        <f t="shared" si="2"/>
        <v>-10000000</v>
      </c>
      <c r="H16" s="8">
        <f t="shared" si="3"/>
        <v>-10000000000000</v>
      </c>
      <c r="I16" s="8">
        <f t="shared" si="4"/>
        <v>490000000000000</v>
      </c>
      <c r="J16" s="8">
        <f t="shared" si="5"/>
        <v>490000000</v>
      </c>
      <c r="K16" s="3">
        <f t="shared" si="6"/>
        <v>0</v>
      </c>
      <c r="L16" s="3">
        <f t="shared" si="7"/>
        <v>0</v>
      </c>
      <c r="M16" s="3">
        <f t="shared" si="8"/>
        <v>0</v>
      </c>
      <c r="N16" s="3">
        <f t="shared" si="9"/>
        <v>0</v>
      </c>
      <c r="O16" s="3">
        <f t="shared" si="1"/>
        <v>0</v>
      </c>
      <c r="P16" s="8">
        <f t="shared" si="10"/>
        <v>1</v>
      </c>
      <c r="Q16" s="9">
        <f t="shared" si="11"/>
        <v>1.000001142</v>
      </c>
      <c r="R16" s="8">
        <f t="shared" si="12"/>
        <v>0.3</v>
      </c>
      <c r="S16" s="3">
        <f t="shared" si="13"/>
        <v>0</v>
      </c>
    </row>
    <row r="26">
      <c r="B26" s="5" t="s">
        <v>29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/>
    </row>
    <row r="27">
      <c r="B27" s="2" t="s">
        <v>10</v>
      </c>
      <c r="C27" s="2" t="s">
        <v>11</v>
      </c>
      <c r="D27" s="2" t="s">
        <v>12</v>
      </c>
      <c r="E27" s="2" t="s">
        <v>13</v>
      </c>
      <c r="F27" s="2" t="s">
        <v>14</v>
      </c>
      <c r="G27" s="2" t="s">
        <v>15</v>
      </c>
      <c r="H27" s="2" t="s">
        <v>16</v>
      </c>
      <c r="I27" s="2" t="s">
        <v>17</v>
      </c>
      <c r="J27" s="2" t="s">
        <v>18</v>
      </c>
      <c r="K27" s="2" t="s">
        <v>19</v>
      </c>
      <c r="L27" s="2" t="s">
        <v>20</v>
      </c>
      <c r="M27" s="2" t="s">
        <v>21</v>
      </c>
      <c r="N27" s="2" t="s">
        <v>22</v>
      </c>
      <c r="O27" s="2" t="s">
        <v>23</v>
      </c>
      <c r="P27" s="2" t="s">
        <v>24</v>
      </c>
      <c r="Q27" s="2" t="s">
        <v>25</v>
      </c>
      <c r="R27" s="2" t="s">
        <v>26</v>
      </c>
      <c r="S27" s="2" t="s">
        <v>27</v>
      </c>
    </row>
    <row r="28">
      <c r="A28" s="3" t="s">
        <v>28</v>
      </c>
      <c r="B28" s="3">
        <v>0.0</v>
      </c>
      <c r="C28" s="3">
        <v>0.0</v>
      </c>
      <c r="D28" s="3">
        <v>0.0</v>
      </c>
      <c r="E28" s="3">
        <v>0.0</v>
      </c>
      <c r="F28" s="3">
        <v>0.0</v>
      </c>
      <c r="G28" s="3">
        <f t="shared" ref="G28:G33" si="14">C28-D28</f>
        <v>0</v>
      </c>
      <c r="H28" s="3">
        <v>0.0</v>
      </c>
      <c r="I28" s="10">
        <v>0.0</v>
      </c>
      <c r="J28" s="3">
        <v>0.0</v>
      </c>
      <c r="K28" s="3">
        <f t="shared" ref="K28:K33" si="15">E28-F28</f>
        <v>0</v>
      </c>
      <c r="L28" s="3">
        <v>0.0</v>
      </c>
      <c r="M28" s="3">
        <v>0.0</v>
      </c>
      <c r="N28" s="3">
        <v>0.0</v>
      </c>
      <c r="O28" s="3">
        <f t="shared" ref="O28:O33" si="16">IF(J28=0,0,N28/J28)</f>
        <v>0</v>
      </c>
      <c r="P28" s="3">
        <v>1.0</v>
      </c>
      <c r="Q28" s="3">
        <v>1.0</v>
      </c>
      <c r="R28" s="3">
        <v>0.0</v>
      </c>
      <c r="S28" s="3">
        <v>0.0</v>
      </c>
    </row>
    <row r="29">
      <c r="B29" s="3">
        <v>0.0</v>
      </c>
      <c r="C29" s="3">
        <v>1.0E10</v>
      </c>
      <c r="D29" s="3">
        <v>0.0</v>
      </c>
      <c r="E29" s="3">
        <v>0.0</v>
      </c>
      <c r="F29" s="3">
        <v>0.0</v>
      </c>
      <c r="G29" s="3">
        <f t="shared" si="14"/>
        <v>10000000000</v>
      </c>
      <c r="H29" s="3">
        <f t="shared" ref="H29:H33" si="17">FLOOR(FLOOR(G29*G$2,1)/P29,1)</f>
        <v>1E+16</v>
      </c>
      <c r="I29" s="10">
        <f t="shared" ref="I29:I33" si="18">I28+H29</f>
        <v>1E+16</v>
      </c>
      <c r="J29" s="3">
        <f t="shared" ref="J29:J33" si="19">FLOOR(FLOOR(I29*P29,1)/G$2,1)</f>
        <v>10000000000</v>
      </c>
      <c r="K29" s="3">
        <f t="shared" si="15"/>
        <v>0</v>
      </c>
      <c r="L29" s="3">
        <f t="shared" ref="L29:L33" si="20">CEILING(FLOOR(K29*G$2,1)/Q29,1)</f>
        <v>0</v>
      </c>
      <c r="M29" s="3">
        <f t="shared" ref="M29:M33" si="21">M28+L29</f>
        <v>0</v>
      </c>
      <c r="N29" s="3">
        <f t="shared" ref="N29:N33" si="22">CEILING(FLOOR(M29*Q29,1)/G$2,1)</f>
        <v>0</v>
      </c>
      <c r="O29" s="3">
        <f t="shared" si="16"/>
        <v>0</v>
      </c>
      <c r="P29" s="8">
        <f t="shared" ref="P29:P33" si="23">P28*(1+(S28*((B29-B28)/31536000)))</f>
        <v>1</v>
      </c>
      <c r="Q29" s="11">
        <f t="shared" ref="Q29:Q33" si="24">Q28*(1+(R28*((B29-B28)/31536000)))</f>
        <v>1</v>
      </c>
      <c r="R29" s="8">
        <f t="shared" ref="R29:R33" si="25">IF(O29&lt;=D$5,D$6+(D$7*(O29/D$5)),D$6+D$7+((D$8*(O29-D$5))/(1-D$5)))</f>
        <v>0.3</v>
      </c>
      <c r="S29" s="3">
        <f t="shared" ref="S29:S33" si="26">R29*O29*(1-D$4)</f>
        <v>0</v>
      </c>
    </row>
    <row r="30">
      <c r="B30" s="3">
        <v>60.0</v>
      </c>
      <c r="C30" s="3">
        <v>0.0</v>
      </c>
      <c r="D30" s="3">
        <v>0.0</v>
      </c>
      <c r="E30" s="3">
        <v>1.25E8</v>
      </c>
      <c r="F30" s="3">
        <v>0.0</v>
      </c>
      <c r="G30" s="3">
        <f t="shared" si="14"/>
        <v>0</v>
      </c>
      <c r="H30" s="3">
        <f t="shared" si="17"/>
        <v>0</v>
      </c>
      <c r="I30" s="10">
        <f t="shared" si="18"/>
        <v>1E+16</v>
      </c>
      <c r="J30" s="3">
        <f t="shared" si="19"/>
        <v>10000000000</v>
      </c>
      <c r="K30" s="3">
        <f t="shared" si="15"/>
        <v>125000000</v>
      </c>
      <c r="L30" s="3">
        <f t="shared" si="20"/>
        <v>124999928653009</v>
      </c>
      <c r="M30" s="3">
        <f t="shared" si="21"/>
        <v>124999928653009</v>
      </c>
      <c r="N30" s="3">
        <f t="shared" si="22"/>
        <v>125000000</v>
      </c>
      <c r="O30" s="3">
        <f t="shared" si="16"/>
        <v>0.0125</v>
      </c>
      <c r="P30" s="8">
        <f t="shared" si="23"/>
        <v>1</v>
      </c>
      <c r="Q30" s="11">
        <f t="shared" si="24"/>
        <v>1.000000571</v>
      </c>
      <c r="R30" s="8">
        <f t="shared" si="25"/>
        <v>0.33125</v>
      </c>
      <c r="S30" s="3">
        <f t="shared" si="26"/>
        <v>0.0033125</v>
      </c>
    </row>
    <row r="31">
      <c r="B31" s="3">
        <v>60.0</v>
      </c>
      <c r="C31" s="3">
        <v>0.0</v>
      </c>
      <c r="D31" s="3">
        <v>0.0</v>
      </c>
      <c r="E31" s="3">
        <v>0.0</v>
      </c>
      <c r="F31" s="3">
        <v>2.5E7</v>
      </c>
      <c r="G31" s="3">
        <f t="shared" si="14"/>
        <v>0</v>
      </c>
      <c r="H31" s="3">
        <f t="shared" si="17"/>
        <v>0</v>
      </c>
      <c r="I31" s="10">
        <f t="shared" si="18"/>
        <v>1E+16</v>
      </c>
      <c r="J31" s="3">
        <f t="shared" si="19"/>
        <v>10000000000</v>
      </c>
      <c r="K31" s="3">
        <f t="shared" si="15"/>
        <v>-25000000</v>
      </c>
      <c r="L31" s="3">
        <f t="shared" si="20"/>
        <v>-24999985730601</v>
      </c>
      <c r="M31" s="3">
        <f t="shared" si="21"/>
        <v>99999942922408</v>
      </c>
      <c r="N31" s="3">
        <f t="shared" si="22"/>
        <v>100000001</v>
      </c>
      <c r="O31" s="3">
        <f t="shared" si="16"/>
        <v>0.0100000001</v>
      </c>
      <c r="P31" s="8">
        <f t="shared" si="23"/>
        <v>1</v>
      </c>
      <c r="Q31" s="11">
        <f t="shared" si="24"/>
        <v>1.000000571</v>
      </c>
      <c r="R31" s="8">
        <f t="shared" si="25"/>
        <v>0.3250000003</v>
      </c>
      <c r="S31" s="3">
        <f t="shared" si="26"/>
        <v>0.002600000028</v>
      </c>
    </row>
    <row r="32">
      <c r="B32" s="3">
        <v>180.0</v>
      </c>
      <c r="C32" s="3">
        <v>6.0E7</v>
      </c>
      <c r="D32" s="3">
        <v>0.0</v>
      </c>
      <c r="E32" s="3">
        <v>0.0</v>
      </c>
      <c r="F32" s="3">
        <v>0.0</v>
      </c>
      <c r="G32" s="3">
        <f t="shared" si="14"/>
        <v>60000000</v>
      </c>
      <c r="H32" s="3">
        <f t="shared" si="17"/>
        <v>59999999406392</v>
      </c>
      <c r="I32" s="10">
        <f t="shared" si="18"/>
        <v>1.006E+16</v>
      </c>
      <c r="J32" s="3">
        <f t="shared" si="19"/>
        <v>10060000098</v>
      </c>
      <c r="K32" s="3">
        <f t="shared" si="15"/>
        <v>0</v>
      </c>
      <c r="L32" s="3">
        <f t="shared" si="20"/>
        <v>0</v>
      </c>
      <c r="M32" s="3">
        <f t="shared" si="21"/>
        <v>99999942922408</v>
      </c>
      <c r="N32" s="3">
        <f t="shared" si="22"/>
        <v>100000124</v>
      </c>
      <c r="O32" s="3">
        <f t="shared" si="16"/>
        <v>0.009940370082</v>
      </c>
      <c r="P32" s="12">
        <f t="shared" si="23"/>
        <v>1.00000001</v>
      </c>
      <c r="Q32" s="12">
        <f t="shared" si="24"/>
        <v>1.000001807</v>
      </c>
      <c r="R32" s="8">
        <f t="shared" si="25"/>
        <v>0.3248509252</v>
      </c>
      <c r="S32" s="3">
        <f t="shared" si="26"/>
        <v>0.002583310734</v>
      </c>
    </row>
    <row r="33">
      <c r="B33" s="3">
        <v>180.0</v>
      </c>
      <c r="C33" s="3">
        <v>0.0</v>
      </c>
      <c r="D33" s="3">
        <v>6.0E7</v>
      </c>
      <c r="E33" s="3">
        <v>0.0</v>
      </c>
      <c r="F33" s="3">
        <v>1.0E8</v>
      </c>
      <c r="G33" s="3">
        <f t="shared" si="14"/>
        <v>-60000000</v>
      </c>
      <c r="H33" s="3">
        <f t="shared" si="17"/>
        <v>-59999999406393</v>
      </c>
      <c r="I33" s="10">
        <f t="shared" si="18"/>
        <v>1E+16</v>
      </c>
      <c r="J33" s="3">
        <f t="shared" si="19"/>
        <v>10000000098</v>
      </c>
      <c r="K33" s="3">
        <f t="shared" si="15"/>
        <v>-100000000</v>
      </c>
      <c r="L33" s="3">
        <f t="shared" si="20"/>
        <v>-99999819254441</v>
      </c>
      <c r="M33" s="3">
        <f t="shared" si="21"/>
        <v>123667967</v>
      </c>
      <c r="N33" s="3">
        <f t="shared" si="22"/>
        <v>124</v>
      </c>
      <c r="O33" s="3">
        <f t="shared" si="16"/>
        <v>0.00000001239999988</v>
      </c>
      <c r="P33" s="13">
        <f t="shared" si="23"/>
        <v>1.00000001</v>
      </c>
      <c r="Q33" s="11">
        <f t="shared" si="24"/>
        <v>1.000001807</v>
      </c>
      <c r="R33" s="8">
        <f t="shared" si="25"/>
        <v>0.300000031</v>
      </c>
      <c r="S33" s="3">
        <f t="shared" si="26"/>
        <v>0.000000002976000278</v>
      </c>
    </row>
  </sheetData>
  <mergeCells count="4">
    <mergeCell ref="R2:V2"/>
    <mergeCell ref="W2:AB2"/>
    <mergeCell ref="B12:S12"/>
    <mergeCell ref="B26:S26"/>
  </mergeCells>
  <drawing r:id="rId1"/>
</worksheet>
</file>