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<sst xmlns="http://schemas.openxmlformats.org/spreadsheetml/2006/main" count="61" uniqueCount="27">
  <si>
    <t>Annualized</t>
  </si>
  <si>
    <t>Per Day</t>
  </si>
  <si>
    <t>Per Hour</t>
  </si>
  <si>
    <t>Perform Fee:</t>
  </si>
  <si>
    <t>(Manually insert these to simulate)</t>
  </si>
  <si>
    <t>(If Deposit)</t>
  </si>
  <si>
    <t>(If Burn)</t>
  </si>
  <si>
    <t>Time</t>
  </si>
  <si>
    <t>Pre Vault Lqdty</t>
  </si>
  <si>
    <t>Pre Vault Shares</t>
  </si>
  <si>
    <t>Cum PnL</t>
  </si>
  <si>
    <t>Time Elapsed (hrs)</t>
  </si>
  <si>
    <t>Cum Time Elps (hrs)</t>
  </si>
  <si>
    <t>Fee % Per Hour</t>
  </si>
  <si>
    <t>Cum Mgr Fee</t>
  </si>
  <si>
    <t>Action</t>
  </si>
  <si>
    <t>Action $ Amnt</t>
  </si>
  <si>
    <t>Action Shrs Amt</t>
  </si>
  <si>
    <t>Shares to Mint</t>
  </si>
  <si>
    <t>Withdraw $ Amt</t>
  </si>
  <si>
    <t>Post Vault Lqdty</t>
  </si>
  <si>
    <t>Post Vault Shares</t>
  </si>
  <si>
    <t>Deposit</t>
  </si>
  <si>
    <t>-</t>
  </si>
  <si>
    <t>Burn</t>
  </si>
  <si>
    <t>Mgr Withdraw</t>
  </si>
  <si>
    <t>Post Mgr 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</si>
</sst>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%"/>
    <numFmt numFmtId="165" formatCode="0.0000000000000000000%"/>
    <numFmt numFmtId="166" formatCode="m/d/yyyy h:mm"/>
    <numFmt numFmtId="167" formatCode="#,##0.0000000"/>
    <numFmt numFmtId="168" formatCode="0.000000%"/>
    <numFmt numFmtId="169" formatCode="0.0%"/>
  </numFmts>
  <fonts count="4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9" xfId="0" applyAlignment="1" applyFill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166" xfId="0" applyAlignment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/>
    </xf>
    <xf borderId="0" fillId="0" fontId="2" numFmtId="3" xfId="0" applyAlignment="1" applyFont="1" applyNumberFormat="1">
      <alignment horizontal="center"/>
    </xf>
    <xf borderId="0" fillId="3" fontId="2" numFmtId="3" xfId="0" applyAlignment="1" applyFont="1" applyNumberFormat="1">
      <alignment horizontal="center" readingOrder="0"/>
    </xf>
    <xf borderId="0" fillId="3" fontId="2" numFmtId="46" xfId="0" applyAlignment="1" applyFont="1" applyNumberFormat="1">
      <alignment horizontal="center" readingOrder="0"/>
    </xf>
    <xf borderId="0" fillId="5" fontId="2" numFmtId="3" xfId="0" applyAlignment="1" applyFill="1" applyFont="1" applyNumberFormat="1">
      <alignment horizontal="center" readingOrder="0"/>
    </xf>
    <xf borderId="0" fillId="6" fontId="2" numFmtId="3" xfId="0" applyAlignment="1" applyFill="1" applyFont="1" applyNumberFormat="1">
      <alignment horizontal="center"/>
    </xf>
    <xf borderId="0" fillId="5" fontId="2" numFmtId="0" xfId="0" applyAlignment="1" applyFont="1">
      <alignment horizontal="center" readingOrder="0"/>
    </xf>
    <xf borderId="0" fillId="0" fontId="2" numFmtId="168" xfId="0" applyFont="1" applyNumberFormat="1"/>
    <xf borderId="0" fillId="0" fontId="2" numFmtId="16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38"/>
    <col customWidth="1" min="3" max="3" width="19.13"/>
    <col customWidth="1" min="4" max="4" width="21.5"/>
    <col customWidth="1" min="5" max="5" width="15.88"/>
    <col customWidth="1" min="6" max="7" width="17.13"/>
    <col customWidth="1" min="8" max="8" width="15.38"/>
    <col customWidth="1" min="9" max="9" width="26.38"/>
    <col customWidth="1" min="10" max="10" width="13.5"/>
    <col customWidth="1" min="11" max="11" width="18.13"/>
    <col customWidth="1" min="12" max="12" width="20.88"/>
    <col customWidth="1" min="13" max="13" width="15.38"/>
    <col customWidth="1" min="14" max="14" width="20.0"/>
    <col customWidth="1" min="15" max="15" width="21.88"/>
    <col customWidth="1" min="16" max="16" width="15.13"/>
  </cols>
  <sheetData>
    <row r="1">
      <c r="B1" s="1" t="s">
        <v>0</v>
      </c>
      <c r="C1" s="1" t="s">
        <v>1</v>
      </c>
      <c r="D1" s="1" t="s">
        <v>2</v>
      </c>
      <c r="E1" s="1"/>
    </row>
    <row r="2">
      <c r="A2" s="1" t="s">
        <v>3</v>
      </c>
      <c r="B2" s="2">
        <v>0.2</v>
      </c>
      <c r="C2" s="3">
        <f t="shared" ref="C2:C3" si="1">(1+B2)^(1/(365))-1</f>
        <v>0.000499635891</v>
      </c>
      <c r="D2" s="4">
        <f t="shared" ref="D2:D3" si="2">(1+C2)^(1/24)-1</f>
        <v>0.0000208131797</v>
      </c>
      <c r="E2" s="5"/>
    </row>
    <row r="3">
      <c r="A3" s="6"/>
      <c r="B3" s="2">
        <v>0.5</v>
      </c>
      <c r="C3" s="3">
        <f t="shared" si="1"/>
        <v>0.001111480547</v>
      </c>
      <c r="D3" s="7">
        <f t="shared" si="2"/>
        <v>0.00004628704246</v>
      </c>
    </row>
    <row r="4">
      <c r="A4" s="8"/>
      <c r="B4" s="8"/>
      <c r="C4" s="8"/>
      <c r="D4" s="6"/>
    </row>
    <row r="5">
      <c r="A5" s="8" t="s">
        <v>4</v>
      </c>
      <c r="C5" s="8"/>
      <c r="I5" s="8" t="s">
        <v>4</v>
      </c>
      <c r="L5" s="6" t="s">
        <v>5</v>
      </c>
      <c r="M5" s="6" t="s">
        <v>6</v>
      </c>
    </row>
    <row r="6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21</v>
      </c>
      <c r="Q6" s="10"/>
      <c r="R6" s="10"/>
    </row>
    <row r="7">
      <c r="A7" s="11">
        <v>45352.59722222222</v>
      </c>
      <c r="B7" s="12">
        <v>0.0</v>
      </c>
      <c r="C7" s="13">
        <v>0.0</v>
      </c>
      <c r="D7" s="13">
        <v>0.0</v>
      </c>
      <c r="E7" s="5">
        <v>0.0</v>
      </c>
      <c r="F7" s="13">
        <v>0.0</v>
      </c>
      <c r="G7" s="14">
        <v>2.08E-5</v>
      </c>
      <c r="H7" s="13">
        <v>0.0</v>
      </c>
      <c r="I7" s="15" t="s">
        <v>22</v>
      </c>
      <c r="J7" s="12">
        <v>1.0E8</v>
      </c>
      <c r="K7" s="12" t="s">
        <v>23</v>
      </c>
      <c r="L7" s="16">
        <f>J7*1000000</f>
        <v>100000000000000</v>
      </c>
      <c r="M7" s="16">
        <f t="shared" ref="M7:M13" si="3">IF(I7="Burn",FLOOR((B7-H7)*K7/C7,1),0)</f>
        <v>0</v>
      </c>
      <c r="N7" s="17">
        <f>J7</f>
        <v>100000000</v>
      </c>
      <c r="O7" s="17">
        <f t="shared" ref="O7:O13" si="4">IF(I7="Deposit",L7+C7,C7-K7)</f>
        <v>100000000000000</v>
      </c>
      <c r="Q7" s="10"/>
      <c r="R7" s="10"/>
      <c r="S7" s="10"/>
    </row>
    <row r="8">
      <c r="A8" s="11">
        <v>45356.63888888889</v>
      </c>
      <c r="B8" s="12">
        <v>1.2E8</v>
      </c>
      <c r="C8" s="17">
        <f t="shared" ref="C8:C11" si="5">O7</f>
        <v>100000000000000</v>
      </c>
      <c r="D8" s="18">
        <f t="shared" ref="D8:D11" si="6">D7+(B8-N7)</f>
        <v>20000000</v>
      </c>
      <c r="E8" s="19" t="str">
        <f t="shared" ref="E8:E13" si="7">TEXT(A8-A7,"[H]")</f>
        <v>97</v>
      </c>
      <c r="F8" s="13">
        <f t="shared" ref="F8:F11" si="8">F7+E8</f>
        <v>97</v>
      </c>
      <c r="G8" s="14">
        <v>2.08E-5</v>
      </c>
      <c r="H8" s="17">
        <f t="shared" ref="H8:H13" si="9">FLOOR(IF(D8&gt;0,F8*G8*D8,0),1)</f>
        <v>40352</v>
      </c>
      <c r="I8" s="15" t="s">
        <v>22</v>
      </c>
      <c r="J8" s="12">
        <v>2.0E7</v>
      </c>
      <c r="K8" s="12" t="s">
        <v>23</v>
      </c>
      <c r="L8" s="16">
        <f t="shared" ref="L8:L13" si="10">IF(I8="Deposit",C8*J8/(B8-H8),0)</f>
        <v>16672272996333</v>
      </c>
      <c r="M8" s="16">
        <f t="shared" si="3"/>
        <v>0</v>
      </c>
      <c r="N8" s="17">
        <f t="shared" ref="N8:N10" si="11">IF(I8="Deposit",B8+J8,B8-M8)</f>
        <v>140000000</v>
      </c>
      <c r="O8" s="17">
        <f t="shared" si="4"/>
        <v>116672272996333</v>
      </c>
    </row>
    <row r="9">
      <c r="A9" s="11">
        <v>45359.63888888889</v>
      </c>
      <c r="B9" s="12">
        <v>6.0E7</v>
      </c>
      <c r="C9" s="17">
        <f t="shared" si="5"/>
        <v>116672272996333</v>
      </c>
      <c r="D9" s="18">
        <f t="shared" si="6"/>
        <v>-60000000</v>
      </c>
      <c r="E9" s="19" t="str">
        <f t="shared" si="7"/>
        <v>72</v>
      </c>
      <c r="F9" s="13">
        <f t="shared" si="8"/>
        <v>169</v>
      </c>
      <c r="G9" s="14">
        <v>2.08E-5</v>
      </c>
      <c r="H9" s="17">
        <f t="shared" si="9"/>
        <v>0</v>
      </c>
      <c r="I9" s="15" t="s">
        <v>22</v>
      </c>
      <c r="J9" s="12">
        <v>1.5E7</v>
      </c>
      <c r="K9" s="12" t="s">
        <v>23</v>
      </c>
      <c r="L9" s="16">
        <f t="shared" si="10"/>
        <v>29168068249083</v>
      </c>
      <c r="M9" s="16">
        <f t="shared" si="3"/>
        <v>0</v>
      </c>
      <c r="N9" s="17">
        <f t="shared" si="11"/>
        <v>75000000</v>
      </c>
      <c r="O9" s="17">
        <f t="shared" si="4"/>
        <v>145840341245416</v>
      </c>
    </row>
    <row r="10">
      <c r="A10" s="11">
        <v>45365.63888888889</v>
      </c>
      <c r="B10" s="12">
        <v>4.5E8</v>
      </c>
      <c r="C10" s="17">
        <f t="shared" si="5"/>
        <v>145840341245416</v>
      </c>
      <c r="D10" s="18">
        <f t="shared" si="6"/>
        <v>315000000</v>
      </c>
      <c r="E10" s="19" t="str">
        <f t="shared" si="7"/>
        <v>144</v>
      </c>
      <c r="F10" s="13">
        <f t="shared" si="8"/>
        <v>313</v>
      </c>
      <c r="G10" s="14">
        <v>2.08E-5</v>
      </c>
      <c r="H10" s="17">
        <f t="shared" si="9"/>
        <v>2050776</v>
      </c>
      <c r="I10" s="15" t="s">
        <v>24</v>
      </c>
      <c r="J10" s="12" t="s">
        <v>23</v>
      </c>
      <c r="K10" s="12">
        <v>1.0E13</v>
      </c>
      <c r="L10" s="16">
        <f t="shared" si="10"/>
        <v>0</v>
      </c>
      <c r="M10" s="16">
        <f t="shared" si="3"/>
        <v>30715042</v>
      </c>
      <c r="N10" s="17">
        <f t="shared" si="11"/>
        <v>419284958</v>
      </c>
      <c r="O10" s="17">
        <f t="shared" si="4"/>
        <v>135840341245416</v>
      </c>
    </row>
    <row r="11">
      <c r="A11" s="11">
        <v>45396.63888888889</v>
      </c>
      <c r="B11" s="12">
        <v>8.24284958E8</v>
      </c>
      <c r="C11" s="17">
        <f t="shared" si="5"/>
        <v>135840341245416</v>
      </c>
      <c r="D11" s="18">
        <f t="shared" si="6"/>
        <v>720000000</v>
      </c>
      <c r="E11" s="19" t="str">
        <f t="shared" si="7"/>
        <v>744</v>
      </c>
      <c r="F11" s="13">
        <f t="shared" si="8"/>
        <v>1057</v>
      </c>
      <c r="G11" s="14">
        <v>2.08E-5</v>
      </c>
      <c r="H11" s="17">
        <f t="shared" si="9"/>
        <v>15829632</v>
      </c>
      <c r="I11" s="15" t="s">
        <v>25</v>
      </c>
      <c r="J11" s="12">
        <v>0.0</v>
      </c>
      <c r="K11" s="12">
        <v>0.0</v>
      </c>
      <c r="L11" s="16">
        <f t="shared" si="10"/>
        <v>0</v>
      </c>
      <c r="M11" s="16">
        <f t="shared" si="3"/>
        <v>0</v>
      </c>
      <c r="N11" s="17">
        <f>B11-H11</f>
        <v>808455326</v>
      </c>
      <c r="O11" s="17">
        <f t="shared" si="4"/>
        <v>135840341245416</v>
      </c>
    </row>
    <row r="12">
      <c r="A12" s="11">
        <v>45396.63888888889</v>
      </c>
      <c r="B12" s="20">
        <f t="shared" ref="B12:C12" si="12">N11</f>
        <v>808455326</v>
      </c>
      <c r="C12" s="17">
        <f t="shared" si="12"/>
        <v>135840341245416</v>
      </c>
      <c r="D12" s="20">
        <v>0.0</v>
      </c>
      <c r="E12" s="19" t="str">
        <f t="shared" si="7"/>
        <v>0</v>
      </c>
      <c r="F12" s="20">
        <v>0.0</v>
      </c>
      <c r="G12" s="14">
        <v>4.08E-5</v>
      </c>
      <c r="H12" s="21">
        <f t="shared" si="9"/>
        <v>0</v>
      </c>
      <c r="I12" s="22" t="s">
        <v>26</v>
      </c>
      <c r="J12" s="12">
        <v>0.0</v>
      </c>
      <c r="K12" s="12">
        <v>0.0</v>
      </c>
      <c r="L12" s="16">
        <f t="shared" si="10"/>
        <v>0</v>
      </c>
      <c r="M12" s="16">
        <f t="shared" si="3"/>
        <v>0</v>
      </c>
      <c r="N12" s="17">
        <f t="shared" ref="N12:N13" si="13">IF(I12="Deposit",B12+J12,B12-M12)</f>
        <v>808455326</v>
      </c>
      <c r="O12" s="17">
        <f t="shared" si="4"/>
        <v>135840341245416</v>
      </c>
    </row>
    <row r="13">
      <c r="A13" s="11">
        <v>45398.63888888889</v>
      </c>
      <c r="B13" s="12">
        <v>8.48455326E8</v>
      </c>
      <c r="C13" s="17">
        <f>O12</f>
        <v>135840341245416</v>
      </c>
      <c r="D13" s="18">
        <f>D12+(B13-N12)</f>
        <v>40000000</v>
      </c>
      <c r="E13" s="19" t="str">
        <f t="shared" si="7"/>
        <v>48</v>
      </c>
      <c r="F13" s="13">
        <f>F12+E13</f>
        <v>48</v>
      </c>
      <c r="G13" s="14">
        <v>4.08E-5</v>
      </c>
      <c r="H13" s="17">
        <f t="shared" si="9"/>
        <v>78336</v>
      </c>
      <c r="I13" s="15" t="s">
        <v>22</v>
      </c>
      <c r="J13" s="12">
        <v>5.5E7</v>
      </c>
      <c r="K13" s="12" t="s">
        <v>23</v>
      </c>
      <c r="L13" s="16">
        <f t="shared" si="10"/>
        <v>8806484448026</v>
      </c>
      <c r="M13" s="16">
        <f t="shared" si="3"/>
        <v>0</v>
      </c>
      <c r="N13" s="17">
        <f t="shared" si="13"/>
        <v>903455326</v>
      </c>
      <c r="O13" s="17">
        <f t="shared" si="4"/>
        <v>144646825693442</v>
      </c>
    </row>
    <row r="14">
      <c r="A14" s="10"/>
      <c r="B14" s="10"/>
      <c r="C14" s="10"/>
      <c r="D14" s="10"/>
      <c r="F14" s="23"/>
      <c r="G14" s="23"/>
      <c r="H14" s="23"/>
    </row>
    <row r="15">
      <c r="A15" s="10"/>
      <c r="B15" s="10"/>
      <c r="C15" s="10"/>
      <c r="D15" s="10"/>
    </row>
    <row r="21">
      <c r="C21" s="24"/>
      <c r="D21" s="24"/>
    </row>
  </sheetData>
  <mergeCells count="2">
    <mergeCell ref="A5:B5"/>
    <mergeCell ref="I5:K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38"/>
    <col customWidth="1" min="3" max="3" width="19.13"/>
    <col customWidth="1" min="4" max="4" width="16.25"/>
    <col customWidth="1" min="5" max="5" width="15.88"/>
    <col customWidth="1" min="6" max="7" width="17.13"/>
    <col customWidth="1" min="8" max="8" width="15.38"/>
    <col customWidth="1" min="9" max="9" width="26.38"/>
    <col customWidth="1" min="10" max="10" width="13.5"/>
    <col customWidth="1" min="11" max="11" width="18.13"/>
    <col customWidth="1" min="12" max="12" width="20.88"/>
    <col customWidth="1" min="13" max="13" width="15.38"/>
    <col customWidth="1" min="14" max="14" width="20.0"/>
    <col customWidth="1" min="15" max="15" width="21.88"/>
    <col customWidth="1" min="16" max="16" width="15.13"/>
  </cols>
  <sheetData>
    <row r="1">
      <c r="B1" s="1" t="s">
        <v>0</v>
      </c>
      <c r="C1" s="1" t="s">
        <v>1</v>
      </c>
      <c r="D1" s="1" t="s">
        <v>2</v>
      </c>
      <c r="E1" s="1"/>
    </row>
    <row r="2">
      <c r="A2" s="1" t="s">
        <v>3</v>
      </c>
      <c r="B2" s="2">
        <v>0.2</v>
      </c>
      <c r="C2" s="3">
        <f>(1+B2)^(1/(365))-1</f>
        <v>0.000499635891</v>
      </c>
      <c r="D2" s="4">
        <f>(1+C2)^(1/24)-1</f>
        <v>0.0000208131797</v>
      </c>
      <c r="E2" s="5"/>
    </row>
    <row r="3">
      <c r="A3" s="6"/>
      <c r="B3" s="10"/>
    </row>
    <row r="4">
      <c r="A4" s="8"/>
      <c r="B4" s="8"/>
      <c r="C4" s="8"/>
      <c r="D4" s="6"/>
    </row>
    <row r="5">
      <c r="A5" s="8" t="s">
        <v>4</v>
      </c>
      <c r="C5" s="8"/>
      <c r="I5" s="8" t="s">
        <v>4</v>
      </c>
      <c r="L5" s="6" t="s">
        <v>5</v>
      </c>
      <c r="M5" s="6" t="s">
        <v>6</v>
      </c>
    </row>
    <row r="6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21</v>
      </c>
      <c r="Q6" s="10"/>
      <c r="R6" s="10"/>
    </row>
    <row r="7">
      <c r="A7" s="11">
        <v>45352.59722222222</v>
      </c>
      <c r="B7" s="12">
        <v>0.0</v>
      </c>
      <c r="C7" s="13">
        <v>0.0</v>
      </c>
      <c r="D7" s="13">
        <v>0.0</v>
      </c>
      <c r="E7" s="5">
        <v>0.0</v>
      </c>
      <c r="F7" s="13">
        <v>0.0</v>
      </c>
      <c r="G7" s="14">
        <v>2.08E-5</v>
      </c>
      <c r="H7" s="13">
        <v>0.0</v>
      </c>
      <c r="I7" s="15" t="s">
        <v>22</v>
      </c>
      <c r="J7" s="12">
        <v>1.0E8</v>
      </c>
      <c r="K7" s="12" t="s">
        <v>23</v>
      </c>
      <c r="L7" s="16">
        <f>J7*1000000</f>
        <v>100000000000000</v>
      </c>
      <c r="M7" s="16">
        <f t="shared" ref="M7:M8" si="1">IF(I7="Burn",FLOOR((B7-H7)*K7/C7,1),0)</f>
        <v>0</v>
      </c>
      <c r="N7" s="17">
        <f>J7</f>
        <v>100000000</v>
      </c>
      <c r="O7" s="17">
        <f t="shared" ref="O7:O8" si="2">IF(I7="Deposit",L7+C7,C7-K7)</f>
        <v>100000000000000</v>
      </c>
      <c r="Q7" s="10"/>
      <c r="R7" s="10"/>
      <c r="S7" s="10"/>
    </row>
    <row r="8">
      <c r="A8" s="11">
        <v>45352.680555555555</v>
      </c>
      <c r="B8" s="12">
        <v>1.2E8</v>
      </c>
      <c r="C8" s="17">
        <f>O7</f>
        <v>100000000000000</v>
      </c>
      <c r="D8" s="18">
        <f>D7+(B8-N7)</f>
        <v>20000000</v>
      </c>
      <c r="E8" s="19" t="str">
        <f>TEXT(A8-A7,"[H]")</f>
        <v>2</v>
      </c>
      <c r="F8" s="13">
        <f>F7+E8</f>
        <v>2</v>
      </c>
      <c r="G8" s="14">
        <v>2.08E-5</v>
      </c>
      <c r="H8" s="17">
        <f>FLOOR(IF(D8&gt;0,F8*G8*D8,0),1)</f>
        <v>832</v>
      </c>
      <c r="I8" s="15" t="s">
        <v>25</v>
      </c>
      <c r="J8" s="12">
        <v>0.0</v>
      </c>
      <c r="K8" s="12">
        <v>0.0</v>
      </c>
      <c r="L8" s="16">
        <f>IF(I8="Deposit",C8*J8/(B8-H8),0)</f>
        <v>0</v>
      </c>
      <c r="M8" s="16">
        <f t="shared" si="1"/>
        <v>0</v>
      </c>
      <c r="N8" s="17">
        <f>B8-H8</f>
        <v>119999168</v>
      </c>
      <c r="O8" s="17">
        <f t="shared" si="2"/>
        <v>100000000000000</v>
      </c>
    </row>
    <row r="9">
      <c r="A9" s="10"/>
      <c r="B9" s="10"/>
      <c r="C9" s="10"/>
      <c r="D9" s="10"/>
      <c r="F9" s="23"/>
      <c r="G9" s="23"/>
      <c r="H9" s="23"/>
    </row>
    <row r="10">
      <c r="A10" s="10"/>
      <c r="B10" s="10"/>
      <c r="C10" s="10"/>
      <c r="D10" s="10"/>
    </row>
    <row r="16">
      <c r="C16" s="24"/>
      <c r="D16" s="24"/>
    </row>
  </sheetData>
  <mergeCells count="2">
    <mergeCell ref="A5:B5"/>
    <mergeCell ref="I5:K5"/>
  </mergeCells>
  <drawing r:id="rId1"/>
</worksheet>
</file>