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ia\Desktop\"/>
    </mc:Choice>
  </mc:AlternateContent>
  <xr:revisionPtr revIDLastSave="0" documentId="13_ncr:20001_{B9F53C8C-5A5F-46E4-B2C0-4E7BF785BC76}" xr6:coauthVersionLast="47" xr6:coauthVersionMax="47" xr10:uidLastSave="{00000000-0000-0000-0000-000000000000}"/>
  <bookViews>
    <workbookView xWindow="-108" yWindow="-108" windowWidth="23256" windowHeight="13896" tabRatio="696" firstSheet="2" activeTab="4" xr2:uid="{00000000-000D-0000-FFFF-FFFF00000000}"/>
  </bookViews>
  <sheets>
    <sheet name="HOME" sheetId="11" r:id="rId1"/>
    <sheet name="DAFTAR MENU" sheetId="12" r:id="rId2"/>
    <sheet name="DATA STOCK" sheetId="8" r:id="rId3"/>
    <sheet name="DATA KARYAWAN" sheetId="10" r:id="rId4"/>
    <sheet name="DATA PENJUALAN" sheetId="1" r:id="rId5"/>
    <sheet name="DATA CUSTOMER" sheetId="23" r:id="rId6"/>
    <sheet name="REKAP PENJUALAN" sheetId="9" r:id="rId7"/>
  </sheets>
  <definedNames>
    <definedName name="_xlnm._FilterDatabase" localSheetId="4" hidden="1">'DATA PENJUALAN'!$P$40:$Q$40</definedName>
    <definedName name="BAHAN_KOPI">#REF!</definedName>
    <definedName name="BAHAN_N_S">#REF!</definedName>
    <definedName name="HARGA">#REF!</definedName>
    <definedName name="HOT_ICE">#REF!</definedName>
    <definedName name="KUANTITAS">#REF!</definedName>
    <definedName name="main_stock">#REF!</definedName>
    <definedName name="Main_table_stock">#REF!</definedName>
    <definedName name="NAMA">#REF!</definedName>
    <definedName name="PENJUALAN">'DATA PENJUALAN'!$A$4:$L$64</definedName>
    <definedName name="PRODUK">#REF!</definedName>
    <definedName name="stock_main">#REF!</definedName>
    <definedName name="TOTAL">#REF!</definedName>
  </definedNames>
  <calcPr calcId="191029"/>
  <pivotCaches>
    <pivotCache cacheId="6" r:id="rId8"/>
    <pivotCache cacheId="7" r:id="rId9"/>
    <pivotCache cacheId="8" r:id="rId10"/>
    <pivotCache cacheId="14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C12" i="10"/>
  <c r="C11" i="10"/>
  <c r="B12" i="10"/>
  <c r="B11" i="10"/>
  <c r="S14" i="1"/>
  <c r="R14" i="1" s="1"/>
  <c r="S13" i="1"/>
  <c r="R13" i="1" s="1"/>
  <c r="S12" i="1"/>
  <c r="R12" i="1" s="1"/>
  <c r="S8" i="1"/>
  <c r="R8" i="1" s="1"/>
  <c r="S7" i="1"/>
  <c r="R7" i="1" s="1"/>
  <c r="S6" i="1"/>
  <c r="R6" i="1" s="1"/>
  <c r="D3" i="23"/>
  <c r="A3" i="23"/>
  <c r="I6" i="23"/>
  <c r="H6" i="23" s="1"/>
  <c r="I7" i="23"/>
  <c r="H7" i="23" s="1"/>
  <c r="I8" i="23"/>
  <c r="H8" i="23" s="1"/>
  <c r="I12" i="23"/>
  <c r="H12" i="23" s="1"/>
  <c r="I13" i="23"/>
  <c r="H13" i="23" s="1"/>
  <c r="H14" i="23"/>
  <c r="I14" i="23"/>
  <c r="H18" i="23"/>
  <c r="G18" i="23" s="1"/>
  <c r="H19" i="23"/>
  <c r="G19" i="23" s="1"/>
  <c r="H20" i="23"/>
  <c r="G20" i="23" s="1"/>
  <c r="H21" i="23"/>
  <c r="G21" i="23" s="1"/>
  <c r="H22" i="23"/>
  <c r="G22" i="23" s="1"/>
  <c r="H23" i="23"/>
  <c r="G23" i="23" s="1"/>
  <c r="T12" i="8"/>
  <c r="S12" i="8" s="1"/>
  <c r="T11" i="8"/>
  <c r="S11" i="8" s="1"/>
  <c r="T10" i="8"/>
  <c r="S10" i="8" s="1"/>
  <c r="L7" i="8" l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6" i="8"/>
  <c r="E16" i="8"/>
  <c r="F16" i="8" s="1"/>
  <c r="K16" i="8" s="1"/>
  <c r="E17" i="8"/>
  <c r="F17" i="8" s="1"/>
  <c r="K17" i="8" s="1"/>
  <c r="E18" i="8"/>
  <c r="F18" i="8" s="1"/>
  <c r="K18" i="8" s="1"/>
  <c r="E19" i="8"/>
  <c r="F19" i="8" s="1"/>
  <c r="K19" i="8" s="1"/>
  <c r="E20" i="8"/>
  <c r="F20" i="8" s="1"/>
  <c r="K20" i="8" s="1"/>
  <c r="E21" i="8"/>
  <c r="F21" i="8" s="1"/>
  <c r="K21" i="8" s="1"/>
  <c r="E22" i="8"/>
  <c r="F22" i="8" s="1"/>
  <c r="K22" i="8" s="1"/>
  <c r="E23" i="8"/>
  <c r="F23" i="8" s="1"/>
  <c r="K23" i="8" s="1"/>
  <c r="E24" i="8"/>
  <c r="F24" i="8" s="1"/>
  <c r="K24" i="8" s="1"/>
  <c r="E25" i="8"/>
  <c r="F25" i="8" s="1"/>
  <c r="K25" i="8" s="1"/>
  <c r="E26" i="8"/>
  <c r="F26" i="8" s="1"/>
  <c r="K26" i="8" s="1"/>
  <c r="E27" i="8"/>
  <c r="F27" i="8" s="1"/>
  <c r="K27" i="8" s="1"/>
  <c r="E28" i="8"/>
  <c r="F28" i="8" s="1"/>
  <c r="K28" i="8" s="1"/>
  <c r="E29" i="8"/>
  <c r="F29" i="8" s="1"/>
  <c r="K29" i="8" s="1"/>
  <c r="E30" i="8"/>
  <c r="F30" i="8" s="1"/>
  <c r="K30" i="8" s="1"/>
  <c r="E31" i="8"/>
  <c r="F31" i="8" s="1"/>
  <c r="K31" i="8" s="1"/>
  <c r="E32" i="8"/>
  <c r="F32" i="8" s="1"/>
  <c r="K32" i="8" s="1"/>
  <c r="E33" i="8"/>
  <c r="F33" i="8" s="1"/>
  <c r="K33" i="8" s="1"/>
  <c r="E34" i="8"/>
  <c r="F34" i="8" s="1"/>
  <c r="K34" i="8" s="1"/>
  <c r="E35" i="8"/>
  <c r="F35" i="8" s="1"/>
  <c r="K35" i="8" s="1"/>
  <c r="E36" i="8"/>
  <c r="F36" i="8" s="1"/>
  <c r="K36" i="8" s="1"/>
  <c r="E37" i="8"/>
  <c r="F37" i="8" s="1"/>
  <c r="K37" i="8" s="1"/>
  <c r="E38" i="8"/>
  <c r="F38" i="8" s="1"/>
  <c r="K38" i="8" s="1"/>
  <c r="E39" i="8"/>
  <c r="F39" i="8" s="1"/>
  <c r="K39" i="8" s="1"/>
  <c r="E40" i="8"/>
  <c r="F40" i="8" s="1"/>
  <c r="K40" i="8" s="1"/>
  <c r="E41" i="8"/>
  <c r="F41" i="8" s="1"/>
  <c r="K41" i="8" s="1"/>
  <c r="E42" i="8"/>
  <c r="F42" i="8" s="1"/>
  <c r="K42" i="8" s="1"/>
  <c r="E43" i="8"/>
  <c r="F43" i="8" s="1"/>
  <c r="K43" i="8" s="1"/>
  <c r="E44" i="8"/>
  <c r="F44" i="8" s="1"/>
  <c r="K44" i="8" s="1"/>
  <c r="E7" i="8"/>
  <c r="F7" i="8" s="1"/>
  <c r="K7" i="8" s="1"/>
  <c r="E8" i="8"/>
  <c r="F8" i="8" s="1"/>
  <c r="K8" i="8" s="1"/>
  <c r="M8" i="8" s="1"/>
  <c r="E9" i="8"/>
  <c r="F9" i="8" s="1"/>
  <c r="K9" i="8" s="1"/>
  <c r="E10" i="8"/>
  <c r="F10" i="8" s="1"/>
  <c r="K10" i="8" s="1"/>
  <c r="E11" i="8"/>
  <c r="F11" i="8" s="1"/>
  <c r="K11" i="8" s="1"/>
  <c r="E12" i="8"/>
  <c r="F12" i="8" s="1"/>
  <c r="K12" i="8" s="1"/>
  <c r="M12" i="8" s="1"/>
  <c r="E13" i="8"/>
  <c r="F13" i="8" s="1"/>
  <c r="K13" i="8" s="1"/>
  <c r="E14" i="8"/>
  <c r="F14" i="8" s="1"/>
  <c r="K14" i="8" s="1"/>
  <c r="E15" i="8"/>
  <c r="F15" i="8" s="1"/>
  <c r="K15" i="8" s="1"/>
  <c r="E6" i="8"/>
  <c r="F6" i="8" s="1"/>
  <c r="K6" i="8" s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G64" i="1"/>
  <c r="F71" i="1"/>
  <c r="F6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5" i="1"/>
  <c r="F5" i="1"/>
  <c r="M40" i="8" l="1"/>
  <c r="M43" i="8"/>
  <c r="M39" i="8"/>
  <c r="M35" i="8"/>
  <c r="M31" i="8"/>
  <c r="M27" i="8"/>
  <c r="M23" i="8"/>
  <c r="M19" i="8"/>
  <c r="M37" i="8"/>
  <c r="M33" i="8"/>
  <c r="M21" i="8"/>
  <c r="M17" i="8"/>
  <c r="M44" i="8"/>
  <c r="M36" i="8"/>
  <c r="M32" i="8"/>
  <c r="M28" i="8"/>
  <c r="M24" i="8"/>
  <c r="M20" i="8"/>
  <c r="M16" i="8"/>
  <c r="M15" i="8"/>
  <c r="M11" i="8"/>
  <c r="M7" i="8"/>
  <c r="M25" i="8"/>
  <c r="M13" i="8"/>
  <c r="M9" i="8"/>
  <c r="M41" i="8"/>
  <c r="M29" i="8"/>
  <c r="M38" i="8"/>
  <c r="M30" i="8"/>
  <c r="M10" i="8"/>
  <c r="M42" i="8"/>
  <c r="M34" i="8"/>
  <c r="M26" i="8"/>
  <c r="M22" i="8"/>
  <c r="M18" i="8"/>
  <c r="M14" i="8"/>
  <c r="M6" i="8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72" i="1"/>
  <c r="B73" i="1"/>
  <c r="B74" i="1"/>
  <c r="B75" i="1"/>
  <c r="B76" i="1"/>
  <c r="B77" i="1"/>
  <c r="B7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72" i="1"/>
  <c r="I73" i="1"/>
  <c r="I71" i="1"/>
  <c r="J138" i="1"/>
  <c r="K138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I5" i="1" l="1"/>
  <c r="I67" i="1" s="1"/>
  <c r="I142" i="1"/>
  <c r="I68" i="1"/>
  <c r="I141" i="1"/>
  <c r="I139" i="1"/>
  <c r="I140" i="1"/>
  <c r="J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J64" i="1"/>
  <c r="J5" i="1"/>
  <c r="K5" i="1" s="1"/>
  <c r="B5" i="1"/>
  <c r="J142" i="1" l="1"/>
  <c r="J140" i="1"/>
  <c r="K71" i="1"/>
  <c r="J141" i="1"/>
  <c r="J139" i="1"/>
  <c r="J67" i="1"/>
  <c r="J66" i="1"/>
  <c r="J65" i="1"/>
  <c r="J68" i="1"/>
  <c r="K64" i="1"/>
  <c r="I65" i="1"/>
  <c r="I66" i="1"/>
  <c r="K142" i="1" l="1"/>
  <c r="K140" i="1"/>
  <c r="K141" i="1"/>
  <c r="K139" i="1"/>
  <c r="K65" i="1"/>
  <c r="K67" i="1"/>
  <c r="K68" i="1"/>
  <c r="K66" i="1"/>
</calcChain>
</file>

<file path=xl/sharedStrings.xml><?xml version="1.0" encoding="utf-8"?>
<sst xmlns="http://schemas.openxmlformats.org/spreadsheetml/2006/main" count="933" uniqueCount="252">
  <si>
    <t>DATA KARYAWAN MENIKI KOPI</t>
  </si>
  <si>
    <t>NO ID</t>
  </si>
  <si>
    <t>NAMA</t>
  </si>
  <si>
    <t>TELEFON</t>
  </si>
  <si>
    <t>ALAMAT</t>
  </si>
  <si>
    <t>JENIS PEKERJAAN</t>
  </si>
  <si>
    <t>Medina</t>
  </si>
  <si>
    <t>Lenteng Agung</t>
  </si>
  <si>
    <t>Penjaga Kasir</t>
  </si>
  <si>
    <t>Farhan</t>
  </si>
  <si>
    <t>Tanjung Barat</t>
  </si>
  <si>
    <t>Barista</t>
  </si>
  <si>
    <t>Vito</t>
  </si>
  <si>
    <t>Cawang</t>
  </si>
  <si>
    <t>Pelayan</t>
  </si>
  <si>
    <t>DATA STOCK MENIKI KOPI</t>
  </si>
  <si>
    <t>KODE PRODUK</t>
  </si>
  <si>
    <t>JENIS</t>
  </si>
  <si>
    <t>DAFTAR MENU "MENIKI KOPI"</t>
  </si>
  <si>
    <t>NO</t>
  </si>
  <si>
    <t>TANGGAL</t>
  </si>
  <si>
    <t>NO. TELEFON</t>
  </si>
  <si>
    <t>PRODUK</t>
  </si>
  <si>
    <t>HARGA</t>
  </si>
  <si>
    <t>KUANTITAS</t>
  </si>
  <si>
    <t>TOTAL</t>
  </si>
  <si>
    <t>Mufadz Dani</t>
  </si>
  <si>
    <t>Nandra Fathan</t>
  </si>
  <si>
    <t>Arsyalan Adrika</t>
  </si>
  <si>
    <t>Bilal Bidzi</t>
  </si>
  <si>
    <t>Amira Bunga</t>
  </si>
  <si>
    <t>Keysha Aulia</t>
  </si>
  <si>
    <t>Cecilia Nadia</t>
  </si>
  <si>
    <t>Martin Dito</t>
  </si>
  <si>
    <t>Fathnun Khairani</t>
  </si>
  <si>
    <t>Muhammad Agil</t>
  </si>
  <si>
    <t>Fauziah Alkatiri</t>
  </si>
  <si>
    <t>Ahmad Rafah</t>
  </si>
  <si>
    <t>Muhammad Aziz</t>
  </si>
  <si>
    <t>Zahra devstiani</t>
  </si>
  <si>
    <t>Kaitsar Hizkyl</t>
  </si>
  <si>
    <t>Ibrahim Mustafa</t>
  </si>
  <si>
    <t>Marshanda Dwi</t>
  </si>
  <si>
    <t>Naia dhani</t>
  </si>
  <si>
    <t>Fashila Paskal</t>
  </si>
  <si>
    <t>Rasyid</t>
  </si>
  <si>
    <t>Manggarai</t>
  </si>
  <si>
    <t>BARISTA</t>
  </si>
  <si>
    <t xml:space="preserve">PROJEK OAS </t>
  </si>
  <si>
    <t>Oleh:</t>
  </si>
  <si>
    <t>Marshanda Dwi Putri</t>
  </si>
  <si>
    <t>Ibrahim Mustafa Simatupang</t>
  </si>
  <si>
    <t>Naia Liestyana Andhani</t>
  </si>
  <si>
    <t>221300003</t>
  </si>
  <si>
    <t>DAFTAR MENU</t>
  </si>
  <si>
    <t>DAFTAR STOCK</t>
  </si>
  <si>
    <t>DAFTAR KARYAWAN</t>
  </si>
  <si>
    <t>DAFTAR PENJUALAN</t>
  </si>
  <si>
    <t>REKAP PENJUALAN</t>
  </si>
  <si>
    <t>COFFEE</t>
  </si>
  <si>
    <t>NON-COFFEE</t>
  </si>
  <si>
    <t>DATA PENJUALAN "MENIKI KOPI"</t>
  </si>
  <si>
    <t>SNACK</t>
  </si>
  <si>
    <t>FRENCH FRIES</t>
  </si>
  <si>
    <t>NUGGETS</t>
  </si>
  <si>
    <t>SPRING ROLLS</t>
  </si>
  <si>
    <t>STOCK AWAL</t>
  </si>
  <si>
    <t>STOCK AKHIR</t>
  </si>
  <si>
    <t>ROTI BAKAR COKLAT</t>
  </si>
  <si>
    <t>ROTI BAKAR KEJU</t>
  </si>
  <si>
    <t>ROTI BAKAR COKLAT KEJU</t>
  </si>
  <si>
    <t>AMERICANO (ICE)</t>
  </si>
  <si>
    <t>AMERICANO (HOT)</t>
  </si>
  <si>
    <t>KOPI TUBRUK (HOT)</t>
  </si>
  <si>
    <t>KOPI SUSU MENIKI (ICE)</t>
  </si>
  <si>
    <t>KOPI SUSU MENIKI (HOT)</t>
  </si>
  <si>
    <t>COFFEE LATTE (ICE)</t>
  </si>
  <si>
    <t>COFFEE LATTE (HOT)</t>
  </si>
  <si>
    <t>CARAMEL LATTE (ICE)</t>
  </si>
  <si>
    <t>CARAMEL LATTE (HOT)</t>
  </si>
  <si>
    <t>VANILLA LATTE (ICE)</t>
  </si>
  <si>
    <t>VANILLA LATTE (HOT)</t>
  </si>
  <si>
    <t>TARO LATTE (ICE)</t>
  </si>
  <si>
    <t>TARO LATTE (HOT)</t>
  </si>
  <si>
    <t>HAZELNUT LATTE (ICE)</t>
  </si>
  <si>
    <t>HAZELNUT LATTE (HOT)</t>
  </si>
  <si>
    <t>CAPPUCINNO (ICE)</t>
  </si>
  <si>
    <t>CAPPUCINNO (HOT)</t>
  </si>
  <si>
    <t>V60 (ICE)</t>
  </si>
  <si>
    <t>V60 (HOT)</t>
  </si>
  <si>
    <t>CHOCOLATE (ICE)</t>
  </si>
  <si>
    <t>CHOCOLATE (HOT)</t>
  </si>
  <si>
    <t>TARO (ICE)</t>
  </si>
  <si>
    <t>GREEN TEA (ICE)</t>
  </si>
  <si>
    <t>RED VELVET (ICE)</t>
  </si>
  <si>
    <t>VANILA SHAKE (ICE)</t>
  </si>
  <si>
    <t>CARAMEL SHAKE (ICE)</t>
  </si>
  <si>
    <t>HAZELNUT SHAKE (ICE)</t>
  </si>
  <si>
    <t>STRAWBERRY SHAKE (ICE)</t>
  </si>
  <si>
    <t>LEMON TEA (ICE)</t>
  </si>
  <si>
    <t>LEMON TEA (HOT)</t>
  </si>
  <si>
    <t>LYCHEE TEA (ICE)</t>
  </si>
  <si>
    <t>LYCHEE TEA (HOT)</t>
  </si>
  <si>
    <t>MINERAL WATER (ICE)</t>
  </si>
  <si>
    <t>NO. REGISTRASI</t>
  </si>
  <si>
    <t>Row Labels</t>
  </si>
  <si>
    <t>Grand Total</t>
  </si>
  <si>
    <t>Sayyid Husain</t>
  </si>
  <si>
    <t>Naurah Agri</t>
  </si>
  <si>
    <t>Chantika Miranda</t>
  </si>
  <si>
    <t>Delisa Febriana</t>
  </si>
  <si>
    <t>Hanif Zakia</t>
  </si>
  <si>
    <t>Alifiah Nabila</t>
  </si>
  <si>
    <t>Ravly</t>
  </si>
  <si>
    <t>Muzakki</t>
  </si>
  <si>
    <t>Adhin Nur</t>
  </si>
  <si>
    <t>Shifa Haliza</t>
  </si>
  <si>
    <t>Qisti</t>
  </si>
  <si>
    <t>Hafizh</t>
  </si>
  <si>
    <t>Raihan</t>
  </si>
  <si>
    <t>Dinah Aryani</t>
  </si>
  <si>
    <t>Ananda Siti Salwa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</si>
  <si>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</si>
  <si>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</si>
  <si>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</si>
  <si>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</si>
  <si>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</si>
  <si>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</si>
  <si>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</si>
  <si>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</si>
  <si>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</si>
  <si>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</si>
  <si>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</si>
  <si>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</si>
  <si>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</si>
  <si>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</si>
  <si>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</si>
  <si>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</si>
  <si>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</si>
  <si>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</si>
  <si>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</si>
  <si>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N-001</t>
  </si>
  <si>
    <t>N-002</t>
  </si>
  <si>
    <t>N-003</t>
  </si>
  <si>
    <t>N-004</t>
  </si>
  <si>
    <t>N-005</t>
  </si>
  <si>
    <t>N-006</t>
  </si>
  <si>
    <t>N-007</t>
  </si>
  <si>
    <t>N-008</t>
  </si>
  <si>
    <t>N-009</t>
  </si>
  <si>
    <t>N-010</t>
  </si>
  <si>
    <t>N-011</t>
  </si>
  <si>
    <t>N-012</t>
  </si>
  <si>
    <t>N-013</t>
  </si>
  <si>
    <t>N-014</t>
  </si>
  <si>
    <t>S-001</t>
  </si>
  <si>
    <t>S-002</t>
  </si>
  <si>
    <t>S-003</t>
  </si>
  <si>
    <t>S-004</t>
  </si>
  <si>
    <t>S-005</t>
  </si>
  <si>
    <t>S-006</t>
  </si>
  <si>
    <t>Sum of TOTAL</t>
  </si>
  <si>
    <t>Sum of KUANTITAS</t>
  </si>
  <si>
    <t>KELAS : 1ITE1</t>
  </si>
  <si>
    <t>MAX</t>
  </si>
  <si>
    <t>MIN</t>
  </si>
  <si>
    <t>AVG</t>
  </si>
  <si>
    <t>DATA CUSTOMER</t>
  </si>
  <si>
    <t>HARGA JUAL</t>
  </si>
  <si>
    <t>Siti Marwah</t>
  </si>
  <si>
    <t>Salwa Maritza</t>
  </si>
  <si>
    <t>Nisrina Nasywa</t>
  </si>
  <si>
    <t>Tria Rahmadhini</t>
  </si>
  <si>
    <t>Micheal Geraldin</t>
  </si>
  <si>
    <t>Arya Pradipta</t>
  </si>
  <si>
    <t>Tegar Barokah</t>
  </si>
  <si>
    <t>Rani Febriyanti</t>
  </si>
  <si>
    <t>Syahputri Auliyah</t>
  </si>
  <si>
    <t>Indah Yesi</t>
  </si>
  <si>
    <t>Mawarriani</t>
  </si>
  <si>
    <t>Dinda Shelma</t>
  </si>
  <si>
    <t>Hana</t>
  </si>
  <si>
    <t>Rifky Nurain</t>
  </si>
  <si>
    <t>Al Ikhsan Faiq</t>
  </si>
  <si>
    <t>Raihan Nabil</t>
  </si>
  <si>
    <t>Hafizh Wiradana</t>
  </si>
  <si>
    <t>Adellia</t>
  </si>
  <si>
    <t>NNandilla Putri</t>
  </si>
  <si>
    <t>Amanda Agustyan</t>
  </si>
  <si>
    <t>Salsa Sabila</t>
  </si>
  <si>
    <t>Intan Moulia</t>
  </si>
  <si>
    <t>Niken Angelica</t>
  </si>
  <si>
    <t>Nuramelia</t>
  </si>
  <si>
    <t>Putrisani Juwita</t>
  </si>
  <si>
    <t>Luklu Miranda</t>
  </si>
  <si>
    <t>Astrie Rahmadania</t>
  </si>
  <si>
    <t>Jihan Qanita</t>
  </si>
  <si>
    <t>Fathia Rizky</t>
  </si>
  <si>
    <t>Taqi Abel</t>
  </si>
  <si>
    <t>Faiz Nobhan</t>
  </si>
  <si>
    <t>Angie Christina</t>
  </si>
  <si>
    <t>Najwa Shahab</t>
  </si>
  <si>
    <t>Sabrina Ariri</t>
  </si>
  <si>
    <t>Dzakky Farhan</t>
  </si>
  <si>
    <t>Azzam Lirabbani</t>
  </si>
  <si>
    <t>Rumaisya</t>
  </si>
  <si>
    <t>Fildzah Nabila</t>
  </si>
  <si>
    <t>Tabina</t>
  </si>
  <si>
    <t>Muhammad Ican</t>
  </si>
  <si>
    <t>Gatot Kaca</t>
  </si>
  <si>
    <t>Fathan</t>
  </si>
  <si>
    <t>Fiqih Fahreza</t>
  </si>
  <si>
    <t>Shainaya</t>
  </si>
  <si>
    <t>Faiza</t>
  </si>
  <si>
    <t>Abyansyah</t>
  </si>
  <si>
    <t>Putra</t>
  </si>
  <si>
    <t>Harisam Fikri</t>
  </si>
  <si>
    <t>Khofifah Fadiyah</t>
  </si>
  <si>
    <t>Mutia Sahira</t>
  </si>
  <si>
    <t>Alif Hafizh</t>
  </si>
  <si>
    <t>Biajin Yamin</t>
  </si>
  <si>
    <t>Ahujin</t>
  </si>
  <si>
    <t>Farros Nabhan</t>
  </si>
  <si>
    <t>Kevin Astra</t>
  </si>
  <si>
    <t>Phalosa</t>
  </si>
  <si>
    <t>Afifah Derti</t>
  </si>
  <si>
    <t>Badia</t>
  </si>
  <si>
    <t>Della</t>
  </si>
  <si>
    <t>Amirah</t>
  </si>
  <si>
    <t>HPP</t>
  </si>
  <si>
    <t>TOTAL HPP</t>
  </si>
  <si>
    <t>TOTAL OMSET</t>
  </si>
  <si>
    <t>Sum of TOTAL OMSET</t>
  </si>
  <si>
    <t>STOCK KELUAR</t>
  </si>
  <si>
    <t>LABA BERSIH</t>
  </si>
  <si>
    <t>Sum of STOCK AKHIR</t>
  </si>
  <si>
    <t>RANK</t>
  </si>
  <si>
    <t>SUM OF TOTAL OMSET</t>
  </si>
  <si>
    <t>PRODUCT NAME</t>
  </si>
  <si>
    <t>SUM OF STOCK AKHIR</t>
  </si>
  <si>
    <t>TOP 3 CUSTOMER, 4 Des 2022</t>
  </si>
  <si>
    <t>TOP 3 CUSTOMER , 3 Des 2022</t>
  </si>
  <si>
    <t>TOP 3 PRODUCT, 3 DES 2022</t>
  </si>
  <si>
    <t>SUM OF TOTAL KUANTITAS</t>
  </si>
  <si>
    <t>TOP 3 PRODUCT, 4 DES 2022</t>
  </si>
  <si>
    <t>SUM OF TOTAL ASSET</t>
  </si>
  <si>
    <t>TOTAL TOP CUSTOMER</t>
  </si>
  <si>
    <t>TOP STOCK AKHIR</t>
  </si>
  <si>
    <t>Count of JENIS</t>
  </si>
  <si>
    <t>3 DES 2022</t>
  </si>
  <si>
    <t>4 DES 2022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</si>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</sst>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421]* #,##0_-;\-[$Rp-421]* #,##0_-;_-[$Rp-421]* &quot;-&quot;??_-;_-@_-"/>
    <numFmt numFmtId="165" formatCode="0000\-0000\-0000"/>
    <numFmt numFmtId="166" formatCode="_-[$Rp-421]* #,##0_-;\-[$Rp-421]* #,##0_-;_-[$Rp-421]* &quot;-&quot;_-;_-@_-"/>
  </numFmts>
  <fonts count="26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  <font>
      <sz val="8"/>
      <name val="Calibri"/>
      <charset val="1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E0F2E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2" xfId="0" applyBorder="1"/>
    <xf numFmtId="0" fontId="10" fillId="0" borderId="0" xfId="0" applyFont="1"/>
    <xf numFmtId="0" fontId="0" fillId="0" borderId="0" xfId="0" pivotButton="1"/>
    <xf numFmtId="0" fontId="0" fillId="5" borderId="0" xfId="0" applyFill="1"/>
    <xf numFmtId="0" fontId="8" fillId="4" borderId="0" xfId="0" applyFont="1" applyFill="1"/>
    <xf numFmtId="0" fontId="0" fillId="2" borderId="0" xfId="0" applyFill="1"/>
    <xf numFmtId="0" fontId="8" fillId="2" borderId="0" xfId="0" applyFont="1" applyFill="1"/>
    <xf numFmtId="0" fontId="0" fillId="6" borderId="0" xfId="0" applyFill="1"/>
    <xf numFmtId="0" fontId="8" fillId="6" borderId="0" xfId="0" applyFont="1" applyFill="1"/>
    <xf numFmtId="0" fontId="8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4" borderId="1" xfId="0" applyFill="1" applyBorder="1"/>
    <xf numFmtId="0" fontId="6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7" borderId="1" xfId="0" applyFill="1" applyBorder="1"/>
    <xf numFmtId="0" fontId="18" fillId="0" borderId="1" xfId="0" applyFont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14" fontId="0" fillId="4" borderId="1" xfId="0" applyNumberFormat="1" applyFill="1" applyBorder="1"/>
    <xf numFmtId="0" fontId="6" fillId="7" borderId="1" xfId="0" applyFont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0" fontId="18" fillId="0" borderId="0" xfId="0" applyFont="1"/>
    <xf numFmtId="0" fontId="0" fillId="0" borderId="2" xfId="0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164" fontId="0" fillId="0" borderId="9" xfId="0" applyNumberFormat="1" applyBorder="1"/>
    <xf numFmtId="0" fontId="18" fillId="0" borderId="9" xfId="0" applyFont="1" applyBorder="1"/>
    <xf numFmtId="0" fontId="19" fillId="3" borderId="13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6" fillId="8" borderId="9" xfId="0" applyFont="1" applyFill="1" applyBorder="1"/>
    <xf numFmtId="0" fontId="0" fillId="8" borderId="9" xfId="0" applyFill="1" applyBorder="1"/>
    <xf numFmtId="164" fontId="0" fillId="8" borderId="9" xfId="0" applyNumberFormat="1" applyFill="1" applyBorder="1"/>
    <xf numFmtId="0" fontId="6" fillId="8" borderId="1" xfId="0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6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6" fillId="10" borderId="1" xfId="0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4" borderId="9" xfId="0" applyFill="1" applyBorder="1"/>
    <xf numFmtId="14" fontId="0" fillId="4" borderId="9" xfId="0" applyNumberFormat="1" applyFill="1" applyBorder="1"/>
    <xf numFmtId="0" fontId="6" fillId="7" borderId="9" xfId="0" applyFont="1" applyFill="1" applyBorder="1"/>
    <xf numFmtId="0" fontId="0" fillId="0" borderId="9" xfId="0" applyBorder="1" applyAlignment="1">
      <alignment horizontal="center"/>
    </xf>
    <xf numFmtId="165" fontId="0" fillId="0" borderId="0" xfId="0" applyNumberFormat="1"/>
    <xf numFmtId="0" fontId="13" fillId="3" borderId="16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0" fontId="9" fillId="3" borderId="13" xfId="0" applyFont="1" applyFill="1" applyBorder="1" applyAlignment="1">
      <alignment horizontal="center"/>
    </xf>
    <xf numFmtId="0" fontId="4" fillId="0" borderId="0" xfId="0" applyFont="1"/>
    <xf numFmtId="0" fontId="6" fillId="0" borderId="1" xfId="0" applyFont="1" applyBorder="1"/>
    <xf numFmtId="0" fontId="21" fillId="3" borderId="13" xfId="0" applyFont="1" applyFill="1" applyBorder="1" applyAlignment="1">
      <alignment horizontal="center"/>
    </xf>
    <xf numFmtId="0" fontId="21" fillId="3" borderId="14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3" borderId="14" xfId="0" applyFont="1" applyFill="1" applyBorder="1" applyAlignment="1">
      <alignment horizontal="center"/>
    </xf>
    <xf numFmtId="164" fontId="0" fillId="0" borderId="0" xfId="0" applyNumberFormat="1"/>
    <xf numFmtId="0" fontId="9" fillId="3" borderId="18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9" xfId="0" applyBorder="1"/>
    <xf numFmtId="0" fontId="2" fillId="0" borderId="1" xfId="0" applyFont="1" applyBorder="1"/>
    <xf numFmtId="49" fontId="0" fillId="0" borderId="9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4" fontId="9" fillId="3" borderId="1" xfId="0" applyNumberFormat="1" applyFont="1" applyFill="1" applyBorder="1"/>
    <xf numFmtId="49" fontId="9" fillId="4" borderId="1" xfId="0" applyNumberFormat="1" applyFont="1" applyFill="1" applyBorder="1" applyAlignment="1">
      <alignment horizontal="center"/>
    </xf>
    <xf numFmtId="49" fontId="9" fillId="4" borderId="19" xfId="0" applyNumberFormat="1" applyFont="1" applyFill="1" applyBorder="1" applyAlignment="1">
      <alignment horizontal="center"/>
    </xf>
    <xf numFmtId="0" fontId="0" fillId="0" borderId="20" xfId="0" applyBorder="1"/>
    <xf numFmtId="164" fontId="0" fillId="8" borderId="19" xfId="0" applyNumberFormat="1" applyFill="1" applyBorder="1"/>
    <xf numFmtId="164" fontId="0" fillId="9" borderId="19" xfId="0" applyNumberFormat="1" applyFill="1" applyBorder="1"/>
    <xf numFmtId="164" fontId="0" fillId="10" borderId="19" xfId="0" applyNumberFormat="1" applyFill="1" applyBorder="1"/>
    <xf numFmtId="164" fontId="9" fillId="3" borderId="2" xfId="0" applyNumberFormat="1" applyFont="1" applyFill="1" applyBorder="1"/>
    <xf numFmtId="164" fontId="9" fillId="0" borderId="0" xfId="0" applyNumberFormat="1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164" fontId="0" fillId="0" borderId="19" xfId="0" applyNumberFormat="1" applyBorder="1"/>
    <xf numFmtId="164" fontId="9" fillId="3" borderId="19" xfId="0" applyNumberFormat="1" applyFont="1" applyFill="1" applyBorder="1"/>
    <xf numFmtId="0" fontId="9" fillId="3" borderId="19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6" xfId="0" applyFont="1" applyFill="1" applyBorder="1"/>
    <xf numFmtId="0" fontId="6" fillId="9" borderId="6" xfId="0" applyFont="1" applyFill="1" applyBorder="1"/>
    <xf numFmtId="0" fontId="0" fillId="10" borderId="6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0" xfId="0" applyFont="1"/>
    <xf numFmtId="0" fontId="0" fillId="3" borderId="1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1" fillId="0" borderId="26" xfId="0" applyFont="1" applyBorder="1"/>
    <xf numFmtId="0" fontId="0" fillId="0" borderId="27" xfId="0" applyBorder="1"/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2" xfId="0" applyFont="1" applyBorder="1"/>
    <xf numFmtId="0" fontId="0" fillId="3" borderId="28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25" fillId="6" borderId="0" xfId="0" applyFont="1" applyFill="1" applyAlignment="1">
      <alignment horizontal="center" vertical="center"/>
    </xf>
    <xf numFmtId="0" fontId="0" fillId="0" borderId="0" xfId="0" applyNumberFormat="1"/>
    <xf numFmtId="49" fontId="9" fillId="4" borderId="9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1" fillId="12" borderId="0" xfId="0" applyFont="1" applyFill="1"/>
    <xf numFmtId="0" fontId="0" fillId="12" borderId="0" xfId="0" applyFill="1"/>
    <xf numFmtId="0" fontId="1" fillId="12" borderId="0" xfId="0" applyFont="1" applyFill="1"/>
    <xf numFmtId="9" fontId="0" fillId="12" borderId="0" xfId="1" applyFont="1" applyFill="1" applyBorder="1"/>
    <xf numFmtId="9" fontId="0" fillId="12" borderId="0" xfId="0" applyNumberFormat="1" applyFill="1"/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7" fillId="12" borderId="0" xfId="0" applyFont="1" applyFill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0000\-0000\-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91D43"/>
      <color rgb="FF0E0F2E"/>
      <color rgb="FF66FFFF"/>
      <color rgb="FF6DFF09"/>
      <color rgb="FFFF09CA"/>
      <color rgb="FFF117D2"/>
      <color rgb="FF19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 FIX..xlsx]DAFTAR MENU!PivotTable11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Jenis Barang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1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FFF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6DFF09">
              <a:alpha val="87451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F117D2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'DAFTAR MENU'!$H$4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matte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66FFFF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C111-4653-BFE6-2B555EAAE3E7}"/>
              </c:ext>
            </c:extLst>
          </c:dPt>
          <c:dPt>
            <c:idx val="1"/>
            <c:invertIfNegative val="0"/>
            <c:bubble3D val="0"/>
            <c:spPr>
              <a:solidFill>
                <a:srgbClr val="6DFF09">
                  <a:alpha val="87451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11-4653-BFE6-2B555EAAE3E7}"/>
              </c:ext>
            </c:extLst>
          </c:dPt>
          <c:dPt>
            <c:idx val="2"/>
            <c:invertIfNegative val="0"/>
            <c:bubble3D val="0"/>
            <c:spPr>
              <a:solidFill>
                <a:srgbClr val="F117D2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111-4653-BFE6-2B555EAAE3E7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'DAFTAR MENU'!$G$5:$G$8</c:f>
              <c:strCache>
                <c:ptCount val="3"/>
                <c:pt idx="0">
                  <c:v>COFFEE</c:v>
                </c:pt>
                <c:pt idx="1">
                  <c:v>NON-COFFEE</c:v>
                </c:pt>
                <c:pt idx="2">
                  <c:v>SNACK</c:v>
                </c:pt>
              </c:strCache>
            </c:strRef>
          </c:cat>
          <c:val>
            <c:numRef>
              <c:f>'DAFTAR MENU'!$H$5:$H$8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8B4-ACE0-D20839566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4"/>
        <c:gapDepth val="93"/>
        <c:shape val="box"/>
        <c:axId val="243196672"/>
        <c:axId val="243198208"/>
        <c:axId val="0"/>
      </c:bar3DChart>
      <c:catAx>
        <c:axId val="243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8208"/>
        <c:crosses val="autoZero"/>
        <c:auto val="1"/>
        <c:lblAlgn val="ctr"/>
        <c:lblOffset val="100"/>
        <c:noMultiLvlLbl val="0"/>
      </c:catAx>
      <c:valAx>
        <c:axId val="243198208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319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6350" cap="flat" cmpd="sng" algn="ctr">
      <a:solidFill>
        <a:schemeClr val="dk1">
          <a:tint val="75000"/>
        </a:schemeClr>
      </a:solidFill>
      <a:round/>
    </a:ln>
    <a:effectLst>
      <a:glow>
        <a:schemeClr val="accent1">
          <a:alpha val="40000"/>
        </a:schemeClr>
      </a:glow>
      <a:outerShdw blurRad="50800" dist="50800" dir="5400000" algn="ctr" rotWithShape="0">
        <a:srgbClr val="000000">
          <a:alpha val="87000"/>
        </a:srgbClr>
      </a:outerShdw>
      <a:softEdge rad="0"/>
    </a:effectLst>
  </c:spPr>
  <c:txPr>
    <a:bodyPr/>
    <a:lstStyle/>
    <a:p>
      <a:pPr>
        <a:defRPr>
          <a:solidFill>
            <a:schemeClr val="l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TOP 3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CUSTOMER'!$G$4</c:f>
              <c:strCache>
                <c:ptCount val="1"/>
                <c:pt idx="0">
                  <c:v>TOP 3 CUSTOMER , 3 Des 2022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66FFFF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'DATA CUSTOMER'!$H$6:$H$8</c:f>
              <c:strCache>
                <c:ptCount val="3"/>
                <c:pt idx="0">
                  <c:v>Fathnun Khairani</c:v>
                </c:pt>
                <c:pt idx="1">
                  <c:v>Nandra Fathan</c:v>
                </c:pt>
                <c:pt idx="2">
                  <c:v>Alifiah Nabila</c:v>
                </c:pt>
              </c:strCache>
            </c:strRef>
          </c:xVal>
          <c:yVal>
            <c:numRef>
              <c:f>'DATA CUSTOMER'!$I$6:$I$8</c:f>
              <c:numCache>
                <c:formatCode>General</c:formatCode>
                <c:ptCount val="3"/>
                <c:pt idx="0">
                  <c:v>237000</c:v>
                </c:pt>
                <c:pt idx="1">
                  <c:v>103000</c:v>
                </c:pt>
                <c:pt idx="2">
                  <c:v>94000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6-4636-993F-4384BBFDAFEA}"/>
            </c:ext>
          </c:extLst>
        </c:ser>
        <c:ser>
          <c:idx val="1"/>
          <c:order val="1"/>
          <c:tx>
            <c:strRef>
              <c:f>'DATA CUSTOMER'!$G$10</c:f>
              <c:strCache>
                <c:ptCount val="1"/>
                <c:pt idx="0">
                  <c:v>TOP 3 CUSTOMER, 4 Des 2022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9CA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'DATA CUSTOMER'!$H$12:$H$14</c:f>
              <c:strCache>
                <c:ptCount val="3"/>
                <c:pt idx="0">
                  <c:v>Nisrina Nasywa</c:v>
                </c:pt>
                <c:pt idx="1">
                  <c:v>Salsa Sabila</c:v>
                </c:pt>
                <c:pt idx="2">
                  <c:v>Abyansyah</c:v>
                </c:pt>
              </c:strCache>
            </c:strRef>
          </c:xVal>
          <c:yVal>
            <c:numRef>
              <c:f>'DATA CUSTOMER'!$I$12:$I$14</c:f>
              <c:numCache>
                <c:formatCode>General</c:formatCode>
                <c:ptCount val="3"/>
                <c:pt idx="0">
                  <c:v>110000</c:v>
                </c:pt>
                <c:pt idx="1">
                  <c:v>75000</c:v>
                </c:pt>
                <c:pt idx="2">
                  <c:v>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6-4636-993F-4384BBFDAF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8867696"/>
        <c:axId val="608872944"/>
      </c:scatterChart>
      <c:valAx>
        <c:axId val="60886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2944"/>
        <c:crosses val="autoZero"/>
        <c:crossBetween val="midCat"/>
      </c:valAx>
      <c:valAx>
        <c:axId val="60887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>
      <a:solidFill>
        <a:schemeClr val="bg1"/>
      </a:solidFill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SUM _TOTAL KERJA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KARYAWAN'!$D$10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rgbClr val="FF09C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9-459D-8EF8-B25D471CAA6E}"/>
              </c:ext>
            </c:extLst>
          </c:dPt>
          <c:dPt>
            <c:idx val="1"/>
            <c:bubble3D val="0"/>
            <c:spPr>
              <a:solidFill>
                <a:srgbClr val="6DFF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9-459D-8EF8-B25D471CAA6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'DATA KARYAWAN'!$A$11:$A$12</c:f>
              <c:numCache>
                <c:formatCode>@</c:formatCode>
                <c:ptCount val="2"/>
                <c:pt idx="0">
                  <c:v>221300003</c:v>
                </c:pt>
                <c:pt idx="1">
                  <c:v>221300002</c:v>
                </c:pt>
              </c:numCache>
            </c:numRef>
          </c:cat>
          <c:val>
            <c:numRef>
              <c:f>'DATA KARYAWAN'!$D$11:$D$12</c:f>
              <c:numCache>
                <c:formatCode>General</c:formatCode>
                <c:ptCount val="2"/>
                <c:pt idx="0">
                  <c:v>50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89-459D-8EF8-B25D471C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 OF TOTAL KUANTITAS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PENJUALAN'!$S$5</c:f>
              <c:strCache>
                <c:ptCount val="1"/>
                <c:pt idx="0">
                  <c:v>SUM OF TOTAL KUANTITAS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4-498B-BFCD-D6079B19D5BC}"/>
              </c:ext>
            </c:extLst>
          </c:dPt>
          <c:dPt>
            <c:idx val="1"/>
            <c:invertIfNegative val="0"/>
            <c:bubble3D val="0"/>
            <c:spPr>
              <a:solidFill>
                <a:srgbClr val="6DFF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D4-498B-BFCD-D6079B19D5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9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D4-498B-BFCD-D6079B19D5BC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D4-498B-BFCD-D6079B19D5BC}"/>
              </c:ext>
            </c:extLst>
          </c:dPt>
          <c:dPt>
            <c:idx val="4"/>
            <c:invertIfNegative val="0"/>
            <c:bubble3D val="0"/>
            <c:spPr>
              <a:solidFill>
                <a:srgbClr val="6DFF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D4-498B-BFCD-D6079B19D5BC}"/>
              </c:ext>
            </c:extLst>
          </c:dPt>
          <c:dPt>
            <c:idx val="5"/>
            <c:invertIfNegative val="0"/>
            <c:bubble3D val="0"/>
            <c:spPr>
              <a:solidFill>
                <a:srgbClr val="FF09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D4-498B-BFCD-D6079B19D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('DATA PENJUALAN'!$R$6:$R$8,'DATA PENJUALAN'!$R$11:$R$14)</c15:sqref>
                  </c15:fullRef>
                </c:ext>
              </c:extLst>
              <c:f>('DATA PENJUALAN'!$R$6:$R$8,'DATA PENJUALAN'!$R$12:$R$14)</c:f>
              <c:strCache>
                <c:ptCount val="6"/>
                <c:pt idx="0">
                  <c:v>KOPI SUSU MENIKI (ICE)</c:v>
                </c:pt>
                <c:pt idx="1">
                  <c:v>FRENCH FRIES</c:v>
                </c:pt>
                <c:pt idx="2">
                  <c:v>GREEN TEA (ICE)</c:v>
                </c:pt>
                <c:pt idx="3">
                  <c:v>KOPI SUSU MENIKI (ICE)</c:v>
                </c:pt>
                <c:pt idx="4">
                  <c:v>AMERICANO (ICE)</c:v>
                </c:pt>
                <c:pt idx="5">
                  <c:v>FRENCH FRIES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PENJUALAN'!$S$6:$S$8,'DATA PENJUALAN'!$S$11:$S$14)</c15:sqref>
                  </c15:fullRef>
                </c:ext>
              </c:extLst>
              <c:f>('DATA PENJUALAN'!$S$6:$S$8,'DATA PENJUALAN'!$S$12:$S$14)</c:f>
              <c:numCache>
                <c:formatCode>General</c:formatCode>
                <c:ptCount val="6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21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D4-498B-BFCD-D6079B19D5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551152"/>
        <c:axId val="137541168"/>
      </c:barChart>
      <c:catAx>
        <c:axId val="13755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1168"/>
        <c:crosses val="autoZero"/>
        <c:auto val="1"/>
        <c:lblAlgn val="ctr"/>
        <c:lblOffset val="100"/>
        <c:noMultiLvlLbl val="0"/>
      </c:catAx>
      <c:valAx>
        <c:axId val="137541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7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0E0F2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STOCK'!$T$9</c:f>
              <c:strCache>
                <c:ptCount val="1"/>
                <c:pt idx="0">
                  <c:v>SUM OF STOCK AKHIR</c:v>
                </c:pt>
              </c:strCache>
            </c:strRef>
          </c:tx>
          <c:dPt>
            <c:idx val="0"/>
            <c:bubble3D val="0"/>
            <c:spPr>
              <a:solidFill>
                <a:srgbClr val="66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2-4EF9-BEB7-E2192400E5D1}"/>
              </c:ext>
            </c:extLst>
          </c:dPt>
          <c:dPt>
            <c:idx val="1"/>
            <c:bubble3D val="0"/>
            <c:spPr>
              <a:solidFill>
                <a:srgbClr val="F117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72-4EF9-BEB7-E2192400E5D1}"/>
              </c:ext>
            </c:extLst>
          </c:dPt>
          <c:dPt>
            <c:idx val="2"/>
            <c:bubble3D val="0"/>
            <c:spPr>
              <a:solidFill>
                <a:srgbClr val="6DFF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72-4EF9-BEB7-E2192400E5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STOCK'!$S$10:$S$12</c:f>
              <c:strCache>
                <c:ptCount val="3"/>
                <c:pt idx="0">
                  <c:v>LYCHEE TEA (HOT)</c:v>
                </c:pt>
                <c:pt idx="1">
                  <c:v>LYCHEE TEA (ICE)</c:v>
                </c:pt>
                <c:pt idx="2">
                  <c:v>V60 (HOT)</c:v>
                </c:pt>
              </c:strCache>
            </c:strRef>
          </c:cat>
          <c:val>
            <c:numRef>
              <c:f>'DATA STOCK'!$T$10:$T$12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2-4EF9-BEB7-E2192400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E0F2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SUM _TOTAL KERJA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KARYAWAN'!$D$10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rgbClr val="FF09C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B-4A86-A5F6-5D2E55A70EF1}"/>
              </c:ext>
            </c:extLst>
          </c:dPt>
          <c:dPt>
            <c:idx val="1"/>
            <c:bubble3D val="0"/>
            <c:spPr>
              <a:solidFill>
                <a:srgbClr val="6DFF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4B-4A86-A5F6-5D2E55A70E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'DATA KARYAWAN'!$A$11:$A$12</c:f>
              <c:numCache>
                <c:formatCode>@</c:formatCode>
                <c:ptCount val="2"/>
                <c:pt idx="0">
                  <c:v>221300003</c:v>
                </c:pt>
                <c:pt idx="1">
                  <c:v>221300002</c:v>
                </c:pt>
              </c:numCache>
            </c:numRef>
          </c:cat>
          <c:val>
            <c:numRef>
              <c:f>'DATA KARYAWAN'!$D$11:$D$12</c:f>
              <c:numCache>
                <c:formatCode>General</c:formatCode>
                <c:ptCount val="2"/>
                <c:pt idx="0">
                  <c:v>50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B-4A86-A5F6-5D2E55A7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PERBANDINGAN TOTAL LABA BERSIH</a:t>
            </a:r>
          </a:p>
        </c:rich>
      </c:tx>
      <c:overlay val="0"/>
      <c:spPr>
        <a:solidFill>
          <a:srgbClr val="191D4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117D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PENJUALAN'!$F$65:$H$65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'DATA PENJUALAN'!$K$65</c:f>
              <c:numCache>
                <c:formatCode>_-[$Rp-421]* #,##0_-;\-[$Rp-421]* #,##0_-;_-[$Rp-421]* "-"??_-;_-@_-</c:formatCode>
                <c:ptCount val="1"/>
                <c:pt idx="0">
                  <c:v>232500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9-45D6-A46A-AE316F05DB76}"/>
            </c:ext>
          </c:extLst>
        </c:ser>
        <c:ser>
          <c:idx val="1"/>
          <c:order val="1"/>
          <c:spPr>
            <a:solidFill>
              <a:srgbClr val="66FFF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PENJUALAN'!$F$139:$H$139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'DATA PENJUALAN'!$K$139</c:f>
              <c:numCache>
                <c:formatCode>_-[$Rp-421]* #,##0_-;\-[$Rp-421]* #,##0_-;_-[$Rp-421]* "-"??_-;_-@_-</c:formatCode>
                <c:ptCount val="1"/>
                <c:pt idx="0">
                  <c:v>279000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9-45D6-A46A-AE316F05DB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5922640"/>
        <c:axId val="845926904"/>
      </c:barChart>
      <c:catAx>
        <c:axId val="84592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26904"/>
        <c:crosses val="autoZero"/>
        <c:auto val="1"/>
        <c:lblAlgn val="ctr"/>
        <c:lblOffset val="100"/>
        <c:tickMarkSkip val="1"/>
        <c:noMultiLvlLbl val="0"/>
      </c:catAx>
      <c:valAx>
        <c:axId val="845926904"/>
        <c:scaling>
          <c:orientation val="minMax"/>
        </c:scaling>
        <c:delete val="1"/>
        <c:axPos val="b"/>
        <c:numFmt formatCode="_-[$Rp-421]* #,##0_-;\-[$Rp-421]* #,##0_-;_-[$Rp-421]* &quot;-&quot;??_-;_-@_-" sourceLinked="1"/>
        <c:majorTickMark val="out"/>
        <c:minorTickMark val="none"/>
        <c:tickLblPos val="nextTo"/>
        <c:crossAx val="84592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SUM OF TOTAL KUANTITAS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PENJUALAN'!$S$5</c:f>
              <c:strCache>
                <c:ptCount val="1"/>
                <c:pt idx="0">
                  <c:v>SUM OF TOTAL KUANTITAS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BC-4799-851F-7CA0E34DC7DC}"/>
              </c:ext>
            </c:extLst>
          </c:dPt>
          <c:dPt>
            <c:idx val="1"/>
            <c:invertIfNegative val="0"/>
            <c:bubble3D val="0"/>
            <c:spPr>
              <a:solidFill>
                <a:srgbClr val="6DFF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BC-4799-851F-7CA0E34DC7DC}"/>
              </c:ext>
            </c:extLst>
          </c:dPt>
          <c:dPt>
            <c:idx val="2"/>
            <c:invertIfNegative val="0"/>
            <c:bubble3D val="0"/>
            <c:spPr>
              <a:solidFill>
                <a:srgbClr val="FF09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C-4799-851F-7CA0E34DC7DC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BC-4799-851F-7CA0E34DC7DC}"/>
              </c:ext>
            </c:extLst>
          </c:dPt>
          <c:dPt>
            <c:idx val="4"/>
            <c:invertIfNegative val="0"/>
            <c:bubble3D val="0"/>
            <c:spPr>
              <a:solidFill>
                <a:srgbClr val="6DFF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C-4799-851F-7CA0E34DC7DC}"/>
              </c:ext>
            </c:extLst>
          </c:dPt>
          <c:dPt>
            <c:idx val="5"/>
            <c:invertIfNegative val="0"/>
            <c:bubble3D val="0"/>
            <c:spPr>
              <a:solidFill>
                <a:srgbClr val="FF09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BC-4799-851F-7CA0E34DC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('DATA PENJUALAN'!$R$6:$R$8,'DATA PENJUALAN'!$R$11:$R$14)</c15:sqref>
                  </c15:fullRef>
                </c:ext>
              </c:extLst>
              <c:f>('DATA PENJUALAN'!$R$6:$R$8,'DATA PENJUALAN'!$R$12:$R$14)</c:f>
              <c:strCache>
                <c:ptCount val="6"/>
                <c:pt idx="0">
                  <c:v>KOPI SUSU MENIKI (ICE)</c:v>
                </c:pt>
                <c:pt idx="1">
                  <c:v>FRENCH FRIES</c:v>
                </c:pt>
                <c:pt idx="2">
                  <c:v>GREEN TEA (ICE)</c:v>
                </c:pt>
                <c:pt idx="3">
                  <c:v>KOPI SUSU MENIKI (ICE)</c:v>
                </c:pt>
                <c:pt idx="4">
                  <c:v>AMERICANO (ICE)</c:v>
                </c:pt>
                <c:pt idx="5">
                  <c:v>FRENCH FRIES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('DATA PENJUALAN'!$S$6:$S$8,'DATA PENJUALAN'!$S$11:$S$14)</c15:sqref>
                  </c15:fullRef>
                </c:ext>
              </c:extLst>
              <c:f>('DATA PENJUALAN'!$S$6:$S$8,'DATA PENJUALAN'!$S$12:$S$14)</c:f>
              <c:numCache>
                <c:formatCode>General</c:formatCode>
                <c:ptCount val="6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21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'DATA PENJUALAN'!$S$11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13BC-4799-851F-7CA0E34DC7D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3BC-4799-851F-7CA0E34DC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551152"/>
        <c:axId val="137541168"/>
      </c:barChart>
      <c:catAx>
        <c:axId val="13755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1168"/>
        <c:crosses val="autoZero"/>
        <c:auto val="1"/>
        <c:lblAlgn val="ctr"/>
        <c:lblOffset val="100"/>
        <c:noMultiLvlLbl val="0"/>
      </c:catAx>
      <c:valAx>
        <c:axId val="137541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7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TOP 3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CUSTOMER'!$G$4</c:f>
              <c:strCache>
                <c:ptCount val="1"/>
                <c:pt idx="0">
                  <c:v>TOP 3 CUSTOMER , 3 Des 2022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66FFFF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'DATA CUSTOMER'!$H$6:$H$8</c:f>
              <c:strCache>
                <c:ptCount val="3"/>
                <c:pt idx="0">
                  <c:v>Fathnun Khairani</c:v>
                </c:pt>
                <c:pt idx="1">
                  <c:v>Nandra Fathan</c:v>
                </c:pt>
                <c:pt idx="2">
                  <c:v>Alifiah Nabila</c:v>
                </c:pt>
              </c:strCache>
            </c:strRef>
          </c:xVal>
          <c:yVal>
            <c:numRef>
              <c:f>'DATA CUSTOMER'!$I$6:$I$8</c:f>
              <c:numCache>
                <c:formatCode>General</c:formatCode>
                <c:ptCount val="3"/>
                <c:pt idx="0">
                  <c:v>237000</c:v>
                </c:pt>
                <c:pt idx="1">
                  <c:v>103000</c:v>
                </c:pt>
                <c:pt idx="2">
                  <c:v>94000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8-42F1-BAE6-F80F53714E71}"/>
            </c:ext>
          </c:extLst>
        </c:ser>
        <c:ser>
          <c:idx val="1"/>
          <c:order val="1"/>
          <c:tx>
            <c:strRef>
              <c:f>'DATA CUSTOMER'!$G$10</c:f>
              <c:strCache>
                <c:ptCount val="1"/>
                <c:pt idx="0">
                  <c:v>TOP 3 CUSTOMER, 4 Des 2022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9CA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'DATA CUSTOMER'!$H$12:$H$14</c:f>
              <c:strCache>
                <c:ptCount val="3"/>
                <c:pt idx="0">
                  <c:v>Nisrina Nasywa</c:v>
                </c:pt>
                <c:pt idx="1">
                  <c:v>Salsa Sabila</c:v>
                </c:pt>
                <c:pt idx="2">
                  <c:v>Abyansyah</c:v>
                </c:pt>
              </c:strCache>
            </c:strRef>
          </c:xVal>
          <c:yVal>
            <c:numRef>
              <c:f>'DATA CUSTOMER'!$I$12:$I$14</c:f>
              <c:numCache>
                <c:formatCode>General</c:formatCode>
                <c:ptCount val="3"/>
                <c:pt idx="0">
                  <c:v>110000</c:v>
                </c:pt>
                <c:pt idx="1">
                  <c:v>75000</c:v>
                </c:pt>
                <c:pt idx="2">
                  <c:v>72000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18-42F1-BAE6-F80F53714E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8867696"/>
        <c:axId val="608872944"/>
      </c:scatterChart>
      <c:valAx>
        <c:axId val="60886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2944"/>
        <c:crosses val="autoZero"/>
        <c:crossBetween val="midCat"/>
      </c:valAx>
      <c:valAx>
        <c:axId val="60887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Jenis Barang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1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FFFF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6DFF09">
              <a:alpha val="87451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F117D2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matte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matte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66FFFF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70-486D-9414-A53412898FAE}"/>
              </c:ext>
            </c:extLst>
          </c:dPt>
          <c:dPt>
            <c:idx val="1"/>
            <c:invertIfNegative val="0"/>
            <c:bubble3D val="0"/>
            <c:spPr>
              <a:solidFill>
                <a:srgbClr val="6DFF09">
                  <a:alpha val="87451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70-486D-9414-A53412898FAE}"/>
              </c:ext>
            </c:extLst>
          </c:dPt>
          <c:dPt>
            <c:idx val="2"/>
            <c:invertIfNegative val="0"/>
            <c:bubble3D val="0"/>
            <c:spPr>
              <a:solidFill>
                <a:srgbClr val="F117D2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70-486D-9414-A53412898FAE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COFFEE</c:v>
              </c:pt>
              <c:pt idx="1">
                <c:v>NON-COFFEE</c:v>
              </c:pt>
              <c:pt idx="2">
                <c:v>SNACK</c:v>
              </c:pt>
            </c:strLit>
          </c:cat>
          <c:val>
            <c:numLit>
              <c:formatCode>General</c:formatCode>
              <c:ptCount val="3"/>
              <c:pt idx="0">
                <c:v>19</c:v>
              </c:pt>
              <c:pt idx="1">
                <c:v>14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5570-486D-9414-A53412898F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4"/>
        <c:gapDepth val="93"/>
        <c:shape val="box"/>
        <c:axId val="243196672"/>
        <c:axId val="243198208"/>
        <c:axId val="0"/>
      </c:bar3DChart>
      <c:catAx>
        <c:axId val="243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8208"/>
        <c:crosses val="autoZero"/>
        <c:auto val="1"/>
        <c:lblAlgn val="ctr"/>
        <c:lblOffset val="100"/>
        <c:noMultiLvlLbl val="0"/>
      </c:catAx>
      <c:valAx>
        <c:axId val="243198208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319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6350" cap="flat" cmpd="sng" algn="ctr">
      <a:solidFill>
        <a:schemeClr val="dk1">
          <a:tint val="75000"/>
        </a:schemeClr>
      </a:solidFill>
      <a:round/>
    </a:ln>
    <a:effectLst>
      <a:glow rad="114300">
        <a:schemeClr val="accent1">
          <a:alpha val="40000"/>
        </a:schemeClr>
      </a:glow>
      <a:outerShdw blurRad="50800" dist="50800" dir="5400000" algn="ctr" rotWithShape="0">
        <a:srgbClr val="000000">
          <a:alpha val="87000"/>
        </a:srgbClr>
      </a:outerShdw>
      <a:softEdge rad="0"/>
    </a:effectLst>
  </c:spPr>
  <c:txPr>
    <a:bodyPr/>
    <a:lstStyle/>
    <a:p>
      <a:pPr>
        <a:defRPr>
          <a:solidFill>
            <a:schemeClr val="l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0E0F2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STOCK'!$T$9</c:f>
              <c:strCache>
                <c:ptCount val="1"/>
                <c:pt idx="0">
                  <c:v>SUM OF STOCK AKHIR</c:v>
                </c:pt>
              </c:strCache>
            </c:strRef>
          </c:tx>
          <c:dPt>
            <c:idx val="0"/>
            <c:bubble3D val="0"/>
            <c:spPr>
              <a:solidFill>
                <a:srgbClr val="66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5-42E6-9393-40478A80B6FE}"/>
              </c:ext>
            </c:extLst>
          </c:dPt>
          <c:dPt>
            <c:idx val="1"/>
            <c:bubble3D val="0"/>
            <c:spPr>
              <a:solidFill>
                <a:srgbClr val="F117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5-42E6-9393-40478A80B6FE}"/>
              </c:ext>
            </c:extLst>
          </c:dPt>
          <c:dPt>
            <c:idx val="2"/>
            <c:bubble3D val="0"/>
            <c:spPr>
              <a:solidFill>
                <a:srgbClr val="6DFF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5-42E6-9393-40478A80B6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STOCK'!$S$10:$S$12</c:f>
              <c:strCache>
                <c:ptCount val="3"/>
                <c:pt idx="0">
                  <c:v>LYCHEE TEA (HOT)</c:v>
                </c:pt>
                <c:pt idx="1">
                  <c:v>LYCHEE TEA (ICE)</c:v>
                </c:pt>
                <c:pt idx="2">
                  <c:v>V60 (HOT)</c:v>
                </c:pt>
              </c:strCache>
            </c:strRef>
          </c:cat>
          <c:val>
            <c:numRef>
              <c:f>'DATA STOCK'!$T$10:$T$12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5-42E6-9393-40478A8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PERBANDINGAN</a:t>
            </a:r>
            <a:r>
              <a:rPr lang="en-US" baseline="0">
                <a:solidFill>
                  <a:schemeClr val="bg1"/>
                </a:solidFill>
              </a:rPr>
              <a:t> "TOTAL LABA BERSIH"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rgbClr val="191D4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117D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PENJUALAN'!$F$65:$H$65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'DATA PENJUALAN'!$K$65</c:f>
              <c:numCache>
                <c:formatCode>_-[$Rp-421]* #,##0_-;\-[$Rp-421]* #,##0_-;_-[$Rp-421]* "-"??_-;_-@_-</c:formatCode>
                <c:ptCount val="1"/>
                <c:pt idx="0">
                  <c:v>232500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0-4CA6-A6BB-24A9E52F5159}"/>
            </c:ext>
          </c:extLst>
        </c:ser>
        <c:ser>
          <c:idx val="1"/>
          <c:order val="1"/>
          <c:spPr>
            <a:solidFill>
              <a:srgbClr val="66FFF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PENJUALAN'!$F$139:$H$139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'DATA PENJUALAN'!$K$139</c:f>
              <c:numCache>
                <c:formatCode>_-[$Rp-421]* #,##0_-;\-[$Rp-421]* #,##0_-;_-[$Rp-421]* "-"??_-;_-@_-</c:formatCode>
                <c:ptCount val="1"/>
                <c:pt idx="0">
                  <c:v>279000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0-4CA6-A6BB-24A9E52F5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5922640"/>
        <c:axId val="845926904"/>
      </c:barChart>
      <c:catAx>
        <c:axId val="84592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26904"/>
        <c:crosses val="autoZero"/>
        <c:auto val="1"/>
        <c:lblAlgn val="ctr"/>
        <c:lblOffset val="100"/>
        <c:tickMarkSkip val="1"/>
        <c:noMultiLvlLbl val="0"/>
      </c:catAx>
      <c:valAx>
        <c:axId val="845926904"/>
        <c:scaling>
          <c:orientation val="minMax"/>
        </c:scaling>
        <c:delete val="1"/>
        <c:axPos val="b"/>
        <c:numFmt formatCode="_-[$Rp-421]* #,##0_-;\-[$Rp-421]* #,##0_-;_-[$Rp-421]* &quot;-&quot;??_-;_-@_-" sourceLinked="1"/>
        <c:majorTickMark val="out"/>
        <c:minorTickMark val="none"/>
        <c:tickLblPos val="nextTo"/>
        <c:crossAx val="84592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D4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TA KARYAWAN'!A1"/><Relationship Id="rId2" Type="http://schemas.openxmlformats.org/officeDocument/2006/relationships/hyperlink" Target="#'DATA STOCK'!A1"/><Relationship Id="rId1" Type="http://schemas.openxmlformats.org/officeDocument/2006/relationships/hyperlink" Target="#'DAFTAR MENU'!A1"/><Relationship Id="rId5" Type="http://schemas.openxmlformats.org/officeDocument/2006/relationships/hyperlink" Target="#'REKAP PENJUALAN'!A1"/><Relationship Id="rId4" Type="http://schemas.openxmlformats.org/officeDocument/2006/relationships/hyperlink" Target="#'DATA PENJUALAN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hyperlink" Target="#HOME!A1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91440</xdr:rowOff>
    </xdr:from>
    <xdr:to>
      <xdr:col>7</xdr:col>
      <xdr:colOff>891540</xdr:colOff>
      <xdr:row>0</xdr:row>
      <xdr:rowOff>586740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3C70A9-B5C4-F4F4-D3ED-761DA2D3AA03}"/>
            </a:ext>
          </a:extLst>
        </xdr:cNvPr>
        <xdr:cNvSpPr/>
      </xdr:nvSpPr>
      <xdr:spPr>
        <a:xfrm>
          <a:off x="4130040" y="91440"/>
          <a:ext cx="80772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solidFill>
                <a:srgbClr val="7030A0"/>
              </a:solidFill>
            </a:rPr>
            <a:t>DM</a:t>
          </a:r>
        </a:p>
      </xdr:txBody>
    </xdr:sp>
    <xdr:clientData/>
  </xdr:twoCellAnchor>
  <xdr:twoCellAnchor>
    <xdr:from>
      <xdr:col>8</xdr:col>
      <xdr:colOff>45720</xdr:colOff>
      <xdr:row>0</xdr:row>
      <xdr:rowOff>91440</xdr:rowOff>
    </xdr:from>
    <xdr:to>
      <xdr:col>8</xdr:col>
      <xdr:colOff>853440</xdr:colOff>
      <xdr:row>0</xdr:row>
      <xdr:rowOff>586740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5206AD-C4F6-4868-835C-08626811261F}"/>
            </a:ext>
          </a:extLst>
        </xdr:cNvPr>
        <xdr:cNvSpPr/>
      </xdr:nvSpPr>
      <xdr:spPr>
        <a:xfrm>
          <a:off x="5029200" y="91440"/>
          <a:ext cx="80772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solidFill>
                <a:srgbClr val="7030A0"/>
              </a:solidFill>
            </a:rPr>
            <a:t>DS</a:t>
          </a:r>
        </a:p>
      </xdr:txBody>
    </xdr:sp>
    <xdr:clientData/>
  </xdr:twoCellAnchor>
  <xdr:twoCellAnchor>
    <xdr:from>
      <xdr:col>9</xdr:col>
      <xdr:colOff>251460</xdr:colOff>
      <xdr:row>0</xdr:row>
      <xdr:rowOff>91440</xdr:rowOff>
    </xdr:from>
    <xdr:to>
      <xdr:col>9</xdr:col>
      <xdr:colOff>1059180</xdr:colOff>
      <xdr:row>0</xdr:row>
      <xdr:rowOff>586740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F996F5-9BBB-472F-B2A9-7F2C690796A0}"/>
            </a:ext>
          </a:extLst>
        </xdr:cNvPr>
        <xdr:cNvSpPr/>
      </xdr:nvSpPr>
      <xdr:spPr>
        <a:xfrm>
          <a:off x="6149340" y="91440"/>
          <a:ext cx="80772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solidFill>
                <a:srgbClr val="7030A0"/>
              </a:solidFill>
            </a:rPr>
            <a:t>DK</a:t>
          </a:r>
        </a:p>
      </xdr:txBody>
    </xdr:sp>
    <xdr:clientData/>
  </xdr:twoCellAnchor>
  <xdr:twoCellAnchor>
    <xdr:from>
      <xdr:col>10</xdr:col>
      <xdr:colOff>213360</xdr:colOff>
      <xdr:row>0</xdr:row>
      <xdr:rowOff>91440</xdr:rowOff>
    </xdr:from>
    <xdr:to>
      <xdr:col>10</xdr:col>
      <xdr:colOff>1021080</xdr:colOff>
      <xdr:row>0</xdr:row>
      <xdr:rowOff>586740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674962-7238-45D9-860C-44978AE2A6AB}"/>
            </a:ext>
          </a:extLst>
        </xdr:cNvPr>
        <xdr:cNvSpPr/>
      </xdr:nvSpPr>
      <xdr:spPr>
        <a:xfrm>
          <a:off x="7322820" y="91440"/>
          <a:ext cx="80772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solidFill>
                <a:srgbClr val="7030A0"/>
              </a:solidFill>
            </a:rPr>
            <a:t>DP</a:t>
          </a:r>
        </a:p>
      </xdr:txBody>
    </xdr:sp>
    <xdr:clientData/>
  </xdr:twoCellAnchor>
  <xdr:twoCellAnchor>
    <xdr:from>
      <xdr:col>11</xdr:col>
      <xdr:colOff>182880</xdr:colOff>
      <xdr:row>0</xdr:row>
      <xdr:rowOff>99060</xdr:rowOff>
    </xdr:from>
    <xdr:to>
      <xdr:col>11</xdr:col>
      <xdr:colOff>990600</xdr:colOff>
      <xdr:row>0</xdr:row>
      <xdr:rowOff>594360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3FE2AF-BE51-4459-A118-8B391C551EC9}"/>
            </a:ext>
          </a:extLst>
        </xdr:cNvPr>
        <xdr:cNvSpPr/>
      </xdr:nvSpPr>
      <xdr:spPr>
        <a:xfrm>
          <a:off x="8519160" y="99060"/>
          <a:ext cx="807720" cy="495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solidFill>
                <a:srgbClr val="7030A0"/>
              </a:solidFill>
            </a:rPr>
            <a:t>RP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45720</xdr:rowOff>
    </xdr:from>
    <xdr:to>
      <xdr:col>5</xdr:col>
      <xdr:colOff>373380</xdr:colOff>
      <xdr:row>0</xdr:row>
      <xdr:rowOff>160020</xdr:rowOff>
    </xdr:to>
    <xdr:sp macro="" textlink="">
      <xdr:nvSpPr>
        <xdr:cNvPr id="2" name="Isosceles Tri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47E0E-8268-9BA8-8C39-DCFC8D2536A1}"/>
            </a:ext>
          </a:extLst>
        </xdr:cNvPr>
        <xdr:cNvSpPr/>
      </xdr:nvSpPr>
      <xdr:spPr>
        <a:xfrm>
          <a:off x="3840480" y="45720"/>
          <a:ext cx="129540" cy="114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22412</xdr:colOff>
      <xdr:row>10</xdr:row>
      <xdr:rowOff>0</xdr:rowOff>
    </xdr:from>
    <xdr:to>
      <xdr:col>10</xdr:col>
      <xdr:colOff>1079221</xdr:colOff>
      <xdr:row>26</xdr:row>
      <xdr:rowOff>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B2D7EA-50AF-0601-E8FA-68836928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76200</xdr:rowOff>
    </xdr:from>
    <xdr:to>
      <xdr:col>6</xdr:col>
      <xdr:colOff>520065</xdr:colOff>
      <xdr:row>0</xdr:row>
      <xdr:rowOff>190500</xdr:rowOff>
    </xdr:to>
    <xdr:sp macro="" textlink="">
      <xdr:nvSpPr>
        <xdr:cNvPr id="3" name="Isosceles Tri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2BFB1-6881-4809-9C57-21D6CE0E886B}"/>
            </a:ext>
          </a:extLst>
        </xdr:cNvPr>
        <xdr:cNvSpPr/>
      </xdr:nvSpPr>
      <xdr:spPr>
        <a:xfrm>
          <a:off x="6505575" y="76200"/>
          <a:ext cx="129540" cy="114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16</xdr:col>
      <xdr:colOff>602728</xdr:colOff>
      <xdr:row>13</xdr:row>
      <xdr:rowOff>7702</xdr:rowOff>
    </xdr:from>
    <xdr:to>
      <xdr:col>23</xdr:col>
      <xdr:colOff>530901</xdr:colOff>
      <xdr:row>32</xdr:row>
      <xdr:rowOff>93687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66E9-0157-4E3C-32C8-3E846E81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0</xdr:row>
      <xdr:rowOff>144780</xdr:rowOff>
    </xdr:from>
    <xdr:to>
      <xdr:col>6</xdr:col>
      <xdr:colOff>579120</xdr:colOff>
      <xdr:row>0</xdr:row>
      <xdr:rowOff>259080</xdr:rowOff>
    </xdr:to>
    <xdr:sp macro="" textlink="">
      <xdr:nvSpPr>
        <xdr:cNvPr id="3" name="Isosceles Tri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D8E99-DC9C-4764-B810-8592FC63D908}"/>
            </a:ext>
          </a:extLst>
        </xdr:cNvPr>
        <xdr:cNvSpPr/>
      </xdr:nvSpPr>
      <xdr:spPr>
        <a:xfrm>
          <a:off x="2735580" y="144780"/>
          <a:ext cx="129540" cy="114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112644</xdr:colOff>
      <xdr:row>7</xdr:row>
      <xdr:rowOff>125896</xdr:rowOff>
    </xdr:from>
    <xdr:to>
      <xdr:col>10</xdr:col>
      <xdr:colOff>543339</xdr:colOff>
      <xdr:row>22</xdr:row>
      <xdr:rowOff>86139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5F33D-85E5-1F96-8711-C3B138B4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0</xdr:row>
      <xdr:rowOff>45720</xdr:rowOff>
    </xdr:from>
    <xdr:to>
      <xdr:col>10</xdr:col>
      <xdr:colOff>419100</xdr:colOff>
      <xdr:row>0</xdr:row>
      <xdr:rowOff>160020</xdr:rowOff>
    </xdr:to>
    <xdr:sp macro="" textlink="">
      <xdr:nvSpPr>
        <xdr:cNvPr id="3" name="Isosceles Tri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F27369-6C2F-4A65-893D-BB6EBCFE240D}"/>
            </a:ext>
          </a:extLst>
        </xdr:cNvPr>
        <xdr:cNvSpPr/>
      </xdr:nvSpPr>
      <xdr:spPr>
        <a:xfrm>
          <a:off x="8221980" y="228600"/>
          <a:ext cx="129540" cy="114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77299</xdr:colOff>
      <xdr:row>33</xdr:row>
      <xdr:rowOff>164675</xdr:rowOff>
    </xdr:from>
    <xdr:to>
      <xdr:col>16</xdr:col>
      <xdr:colOff>1226284</xdr:colOff>
      <xdr:row>50</xdr:row>
      <xdr:rowOff>81932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AB363-4EAB-2CB5-64B6-DBEAD2AD0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1302327</xdr:colOff>
      <xdr:row>15</xdr:row>
      <xdr:rowOff>13855</xdr:rowOff>
    </xdr:from>
    <xdr:to>
      <xdr:col>18</xdr:col>
      <xdr:colOff>1925782</xdr:colOff>
      <xdr:row>32</xdr:row>
      <xdr:rowOff>41563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69034-69F5-C02B-BB40-F73B37DC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1013279</xdr:colOff>
      <xdr:row>24</xdr:row>
      <xdr:rowOff>103413</xdr:rowOff>
    </xdr:from>
    <xdr:to>
      <xdr:col>9</xdr:col>
      <xdr:colOff>700313</xdr:colOff>
      <xdr:row>44</xdr:row>
      <xdr:rowOff>148771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38921D-D1AF-F2D9-6102-397F32AC7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0</xdr:row>
      <xdr:rowOff>76200</xdr:rowOff>
    </xdr:from>
    <xdr:to>
      <xdr:col>7</xdr:col>
      <xdr:colOff>388620</xdr:colOff>
      <xdr:row>0</xdr:row>
      <xdr:rowOff>190500</xdr:rowOff>
    </xdr:to>
    <xdr:sp macro="" textlink="">
      <xdr:nvSpPr>
        <xdr:cNvPr id="9" name="Isosceles Tri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3D5370-FAF0-4EEF-B62A-F9F53FB64082}"/>
            </a:ext>
          </a:extLst>
        </xdr:cNvPr>
        <xdr:cNvSpPr/>
      </xdr:nvSpPr>
      <xdr:spPr>
        <a:xfrm>
          <a:off x="6019800" y="76200"/>
          <a:ext cx="129540" cy="114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38100</xdr:colOff>
      <xdr:row>3</xdr:row>
      <xdr:rowOff>0</xdr:rowOff>
    </xdr:from>
    <xdr:to>
      <xdr:col>3</xdr:col>
      <xdr:colOff>1276350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76A09-9171-42AE-BD8B-DC20CACB5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23</xdr:row>
      <xdr:rowOff>19050</xdr:rowOff>
    </xdr:from>
    <xdr:to>
      <xdr:col>3</xdr:col>
      <xdr:colOff>1238250</xdr:colOff>
      <xdr:row>42</xdr:row>
      <xdr:rowOff>141494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03FA-6DF7-4F8E-AEBC-396DC22B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76201</xdr:colOff>
      <xdr:row>3</xdr:row>
      <xdr:rowOff>38100</xdr:rowOff>
    </xdr:from>
    <xdr:to>
      <xdr:col>10</xdr:col>
      <xdr:colOff>19050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E9B16-75A2-4E62-8F68-9DBF682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3</xdr:row>
      <xdr:rowOff>57150</xdr:rowOff>
    </xdr:from>
    <xdr:to>
      <xdr:col>18</xdr:col>
      <xdr:colOff>590550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48B5AC-8324-40E5-83FE-073D28D2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</xdr:colOff>
      <xdr:row>23</xdr:row>
      <xdr:rowOff>57150</xdr:rowOff>
    </xdr:from>
    <xdr:to>
      <xdr:col>7</xdr:col>
      <xdr:colOff>1047750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C1290-80A9-4A32-B0E0-9D38E0422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138792</xdr:colOff>
      <xdr:row>23</xdr:row>
      <xdr:rowOff>97970</xdr:rowOff>
    </xdr:from>
    <xdr:to>
      <xdr:col>18</xdr:col>
      <xdr:colOff>533400</xdr:colOff>
      <xdr:row>42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970FF-BE1E-4178-995F-827A33353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23.217324421297" createdVersion="4" refreshedVersion="4" minRefreshableVersion="3" recordCount="68" xr:uid="{00000000-000A-0000-FFFF-FFFF02000000}">
  <cacheSource type="worksheet">
    <worksheetSource ref="A71:L138" sheet="DATA PENJUALAN"/>
  </cacheSource>
  <cacheFields count="11">
    <cacheField name="NO" numFmtId="0">
      <sharedItems containsSemiMixedTypes="0" containsString="0" containsNumber="1" containsInteger="1" minValue="1" maxValue="68"/>
    </cacheField>
    <cacheField name="TANGGAL" numFmtId="14">
      <sharedItems containsSemiMixedTypes="0" containsNonDate="0" containsDate="1" containsString="0" minDate="2022-12-03T00:00:00" maxDate="2022-12-04T00:00:00"/>
    </cacheField>
    <cacheField name="NAMA" numFmtId="0">
      <sharedItems count="61">
        <s v="Siti Marwah"/>
        <s v="Salwa Maritza"/>
        <s v="Nisrina Nasywa"/>
        <s v="Tria Rahmadhini"/>
        <s v="Micheal Geraldin"/>
        <s v="Arya Pradipta"/>
        <s v="Tegar Barokah"/>
        <s v="Rani Febriyanti"/>
        <s v="Syahputri Auliyah"/>
        <s v="Indah Yesi"/>
        <s v="Mawarriani"/>
        <s v="Dinda Shelma"/>
        <s v="Hana"/>
        <s v="Rifky Nurain"/>
        <s v="Al Ikhsan Faiq"/>
        <s v="Raihan Nabil"/>
        <s v="Hafizh Wiradana"/>
        <s v="Adellia"/>
        <s v="NNandilla Putri"/>
        <s v="Amanda Agustyan"/>
        <s v="Salsa Sabila"/>
        <s v="Intan Moulia"/>
        <s v="Niken Angelica"/>
        <s v="Nuramelia"/>
        <s v="Putrisani Juwita"/>
        <s v="Luklu Miranda"/>
        <s v="Taqi Abel"/>
        <s v="Faiz Nobhan"/>
        <s v="Astrie Rahmadania"/>
        <s v="Jihan Qanita"/>
        <s v="Fathia Rizky"/>
        <s v="Angie Christina"/>
        <s v="Najwa Shahab"/>
        <s v="Sabrina Ariri"/>
        <s v="Dzakky Farhan"/>
        <s v="Azzam Lirabbani"/>
        <s v="Rumaisya"/>
        <s v="Fildzah Nabila"/>
        <s v="Tabina"/>
        <s v="Muhammad Ican"/>
        <s v="Gatot Kaca"/>
        <s v="Arsyalan Adrika"/>
        <s v="Fathan"/>
        <s v="Fiqih Fahreza"/>
        <s v="Shainaya"/>
        <s v="Faiza"/>
        <s v="Abyansyah"/>
        <s v="Putra"/>
        <s v="Harisam Fikri"/>
        <s v="Khofifah Fadiyah"/>
        <s v="Mutia Sahira"/>
        <s v="Alif Hafizh"/>
        <s v="Biajin Yamin"/>
        <s v="Ahujin"/>
        <s v="Farros Nabhan"/>
        <s v="Kevin Astra"/>
        <s v="Phalosa"/>
        <s v="Afifah Derti"/>
        <s v="Badia"/>
        <s v="Della"/>
        <s v="Amirah"/>
      </sharedItems>
    </cacheField>
    <cacheField name="NO. TELEFON" numFmtId="165">
      <sharedItems containsSemiMixedTypes="0" containsString="0" containsNumber="1" containsInteger="1" minValue="80261791273" maxValue="89828760404"/>
    </cacheField>
    <cacheField name="PRODUK" numFmtId="0">
      <sharedItems count="30">
        <s v="COFFEE LATTE (ICE)"/>
        <s v="RED VELVET (ICE)"/>
        <s v="V60 (HOT)"/>
        <s v="FRENCH FRIES"/>
        <s v="LEMON TEA (ICE)"/>
        <s v="KOPI SUSU MENIKI (ICE)"/>
        <s v="AMERICANO (ICE)"/>
        <s v="ROTI BAKAR KEJU"/>
        <s v="CAPPUCINNO (ICE)"/>
        <s v="SPRING ROLLS"/>
        <s v="HAZELNUT LATTE (ICE)"/>
        <s v="ROTI BAKAR COKLAT KEJU"/>
        <s v="TARO (ICE)"/>
        <s v="CARAMEL SHAKE (ICE)"/>
        <s v="AMERICANO (HOT)"/>
        <s v="KOPI SUSU MENIKI (HOT)"/>
        <s v="STRAWBERRY SHAKE (ICE)"/>
        <s v="VANILLA LATTE (ICE)"/>
        <s v="NUGGETS"/>
        <s v="CAPPUCINNO (HOT)"/>
        <s v="LEMON TEA (HOT)"/>
        <s v="VANILA SHAKE (ICE)"/>
        <s v="V60 (ICE)"/>
        <s v="ROTI BAKAR COKLAT"/>
        <s v="GREEN TEA (ICE)"/>
        <s v="KOPI TUBRUK (HOT)"/>
        <s v="TARO LATTE (ICE)"/>
        <s v="HAZELNUT SHAKE (ICE)"/>
        <s v="LYCHEE TEA (HOT)"/>
        <s v="CARAMEL LATTE (ICE)"/>
      </sharedItems>
    </cacheField>
    <cacheField name="HPP" numFmtId="166">
      <sharedItems containsSemiMixedTypes="0" containsString="0" containsNumber="1" containsInteger="1" minValue="10000" maxValue="22000"/>
    </cacheField>
    <cacheField name="HARGA" numFmtId="164">
      <sharedItems containsSemiMixedTypes="0" containsString="0" containsNumber="1" containsInteger="1" minValue="13000" maxValue="25000"/>
    </cacheField>
    <cacheField name="KUANTITAS" numFmtId="0">
      <sharedItems containsSemiMixedTypes="0" containsString="0" containsNumber="1" containsInteger="1" minValue="1" maxValue="4"/>
    </cacheField>
    <cacheField name="TOTAL HPP" numFmtId="164">
      <sharedItems containsSemiMixedTypes="0" containsString="0" containsNumber="1" containsInteger="1" minValue="10000" maxValue="66000"/>
    </cacheField>
    <cacheField name="TOTAL" numFmtId="164">
      <sharedItems containsSemiMixedTypes="0" containsString="0" containsNumber="1" containsInteger="1" minValue="13000" maxValue="75000"/>
    </cacheField>
    <cacheField name="BARISTA" numFmtId="0">
      <sharedItems containsMixedTypes="1" containsNumber="1" containsInteger="1" minValue="221300002" maxValue="2213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23.802468287038" createdVersion="8" refreshedVersion="8" minRefreshableVersion="3" recordCount="60" xr:uid="{AEC699F9-0638-4D3F-8907-2C2A70EF0EAD}">
  <cacheSource type="worksheet">
    <worksheetSource ref="A4:L64" sheet="DATA PENJUALAN"/>
  </cacheSource>
  <cacheFields count="11">
    <cacheField name="NO" numFmtId="0">
      <sharedItems containsSemiMixedTypes="0" containsString="0" containsNumber="1" containsInteger="1" minValue="1" maxValue="60"/>
    </cacheField>
    <cacheField name="TANGGAL" numFmtId="14">
      <sharedItems containsSemiMixedTypes="0" containsNonDate="0" containsDate="1" containsString="0" minDate="2022-12-03T00:00:00" maxDate="2022-12-04T00:00:00"/>
    </cacheField>
    <cacheField name="NAMA" numFmtId="0">
      <sharedItems count="34">
        <s v="Mufadz Dani"/>
        <s v="Nandra Fathan"/>
        <s v="Arsyalan Adrika"/>
        <s v="Bilal Bidzi"/>
        <s v="Amira Bunga"/>
        <s v="Keysha Aulia"/>
        <s v="Cecilia Nadia"/>
        <s v="Martin Dito"/>
        <s v="Fathnun Khairani"/>
        <s v="Muhammad Agil"/>
        <s v="Fauziah Alkatiri"/>
        <s v="Ahmad Rafah"/>
        <s v="Muhammad Aziz"/>
        <s v="Zahra devstiani"/>
        <s v="Kaitsar Hizkyl"/>
        <s v="Ibrahim Mustafa"/>
        <s v="Marshanda Dwi"/>
        <s v="Naia dhani"/>
        <s v="Fashila Paskal"/>
        <s v="Sayyid Husain"/>
        <s v="Naurah Agri"/>
        <s v="Chantika Miranda"/>
        <s v="Delisa Febriana"/>
        <s v="Hanif Zakia"/>
        <s v="Alifiah Nabila"/>
        <s v="Ravly"/>
        <s v="Muzakki"/>
        <s v="Adhin Nur"/>
        <s v="Shifa Haliza"/>
        <s v="Qisti"/>
        <s v="Hafizh"/>
        <s v="Raihan"/>
        <s v="Dinah Aryani"/>
        <s v="Ananda Siti Salwa"/>
      </sharedItems>
    </cacheField>
    <cacheField name="NO. TELEFON" numFmtId="165">
      <sharedItems containsSemiMixedTypes="0" containsString="0" containsNumber="1" containsInteger="1" minValue="80202024560" maxValue="89828760404"/>
    </cacheField>
    <cacheField name="PRODUK" numFmtId="0">
      <sharedItems count="27">
        <s v="AMERICANO (HOT)"/>
        <s v="TARO LATTE (HOT)"/>
        <s v="KOPI TUBRUK (HOT)"/>
        <s v="KOPI SUSU MENIKI (HOT)"/>
        <s v="GREEN TEA (ICE)"/>
        <s v="NUGGETS"/>
        <s v="KOPI SUSU MENIKI (ICE)"/>
        <s v="ROTI BAKAR COKLAT KEJU"/>
        <s v="MINERAL WATER (ICE)"/>
        <s v="VANILA SHAKE (ICE)"/>
        <s v="SPRING ROLLS"/>
        <s v="CHOCOLATE (HOT)"/>
        <s v="HAZELNUT SHAKE (ICE)"/>
        <s v="LEMON TEA (ICE)"/>
        <s v="V60 (HOT)"/>
        <s v="CARAMEL LATTE (ICE)"/>
        <s v="COFFEE LATTE (HOT)"/>
        <s v="FRENCH FRIES"/>
        <s v="CAPPUCINNO (HOT)"/>
        <s v="CARAMEL SHAKE (ICE)"/>
        <s v="STRAWBERRY SHAKE (ICE)"/>
        <s v="TARO (ICE)"/>
        <s v="AMERICANO (ICE)"/>
        <s v="ROTI BAKAR KEJU"/>
        <s v="VANILLA LATTE (ICE)"/>
        <s v="ROTI BAKAR COKLAT"/>
        <s v="LYCHEE TEA (ICE)"/>
      </sharedItems>
    </cacheField>
    <cacheField name="HPP" numFmtId="166">
      <sharedItems containsSemiMixedTypes="0" containsString="0" containsNumber="1" containsInteger="1" minValue="4000" maxValue="22000"/>
    </cacheField>
    <cacheField name="HARGA" numFmtId="164">
      <sharedItems containsSemiMixedTypes="0" containsString="0" containsNumber="1" containsInteger="1" minValue="5000" maxValue="25000"/>
    </cacheField>
    <cacheField name="KUANTITAS" numFmtId="0">
      <sharedItems containsSemiMixedTypes="0" containsString="0" containsNumber="1" containsInteger="1" minValue="1" maxValue="4"/>
    </cacheField>
    <cacheField name="TOTAL HPP" numFmtId="164">
      <sharedItems containsSemiMixedTypes="0" containsString="0" containsNumber="1" containsInteger="1" minValue="4000" maxValue="66000"/>
    </cacheField>
    <cacheField name="TOTAL OMSET" numFmtId="164">
      <sharedItems containsSemiMixedTypes="0" containsString="0" containsNumber="1" containsInteger="1" minValue="5000" maxValue="75000"/>
    </cacheField>
    <cacheField name="BARISTA" numFmtId="0">
      <sharedItems containsMixedTypes="1" containsNumber="1" containsInteger="1" minValue="221300002" maxValue="221300003" count="3">
        <n v="221300002"/>
        <n v="221300003"/>
        <s v="2213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32.148613194448" createdVersion="8" refreshedVersion="8" minRefreshableVersion="3" recordCount="39" xr:uid="{8A193D29-3775-41B4-85A9-3858A4FC742F}">
  <cacheSource type="worksheet">
    <worksheetSource ref="H5:M44" sheet="DATA STOCK"/>
  </cacheSource>
  <cacheFields count="6">
    <cacheField name="KODE PRODUK" numFmtId="0">
      <sharedItems/>
    </cacheField>
    <cacheField name="JENIS" numFmtId="0">
      <sharedItems/>
    </cacheField>
    <cacheField name="NAMA" numFmtId="0">
      <sharedItems count="39">
        <s v="AMERICANO (ICE)"/>
        <s v="AMERICANO (HOT)"/>
        <s v="KOPI TUBRUK (HOT)"/>
        <s v="KOPI SUSU MENIKI (ICE)"/>
        <s v="KOPI SUSU MENIKI (HOT)"/>
        <s v="COFFEE LATTE (ICE)"/>
        <s v="COFFEE LATTE (HOT)"/>
        <s v="CARAMEL LATTE (ICE)"/>
        <s v="CARAMEL LATTE (HOT)"/>
        <s v="VANILLA LATTE (ICE)"/>
        <s v="VANILLA LATTE (HOT)"/>
        <s v="TARO LATTE (ICE)"/>
        <s v="TARO LATTE (HOT)"/>
        <s v="HAZELNUT LATTE (ICE)"/>
        <s v="HAZELNUT LATTE (HOT)"/>
        <s v="CAPPUCINNO (ICE)"/>
        <s v="CAPPUCINNO (HOT)"/>
        <s v="V60 (ICE)"/>
        <s v="V60 (HOT)"/>
        <s v="CHOCOLATE (ICE)"/>
        <s v="CHOCOLATE (HOT)"/>
        <s v="TARO (ICE)"/>
        <s v="GREEN TEA (ICE)"/>
        <s v="RED VELVET (ICE)"/>
        <s v="VANILA SHAKE (ICE)"/>
        <s v="CARAMEL SHAKE (ICE)"/>
        <s v="HAZELNUT SHAKE (ICE)"/>
        <s v="STRAWBERRY SHAKE (ICE)"/>
        <s v="LEMON TEA (ICE)"/>
        <s v="LEMON TEA (HOT)"/>
        <s v="LYCHEE TEA (ICE)"/>
        <s v="LYCHEE TEA (HOT)"/>
        <s v="MINERAL WATER (ICE)"/>
        <s v="FRENCH FRIES"/>
        <s v="NUGGETS"/>
        <s v="SPRING ROLLS"/>
        <s v="ROTI BAKAR COKLAT"/>
        <s v="ROTI BAKAR KEJU"/>
        <s v="ROTI BAKAR COKLAT KEJU"/>
      </sharedItems>
    </cacheField>
    <cacheField name="STOCK AWAL" numFmtId="0">
      <sharedItems containsSemiMixedTypes="0" containsString="0" containsNumber="1" containsInteger="1" minValue="13" maxValue="22"/>
    </cacheField>
    <cacheField name="STOCK KELUAR" numFmtId="0">
      <sharedItems containsSemiMixedTypes="0" containsString="0" containsNumber="1" containsInteger="1" minValue="1" maxValue="21"/>
    </cacheField>
    <cacheField name="STOCK AKHIR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ia" refreshedDate="44932.430290162039" createdVersion="8" refreshedVersion="8" minRefreshableVersion="3" recordCount="39" xr:uid="{FA20EEFB-63C3-4BC5-8552-6D694DDA5E5A}">
  <cacheSource type="worksheet">
    <worksheetSource ref="A4:E43" sheet="DAFTAR MENU"/>
  </cacheSource>
  <cacheFields count="5">
    <cacheField name="KODE PRODUK" numFmtId="0">
      <sharedItems/>
    </cacheField>
    <cacheField name="JENIS" numFmtId="0">
      <sharedItems count="3">
        <s v="COFFEE"/>
        <s v="NON-COFFEE"/>
        <s v="SNACK"/>
      </sharedItems>
    </cacheField>
    <cacheField name="NAMA" numFmtId="0">
      <sharedItems/>
    </cacheField>
    <cacheField name="HARGA JUAL" numFmtId="164">
      <sharedItems containsSemiMixedTypes="0" containsString="0" containsNumber="1" containsInteger="1" minValue="5000" maxValue="25000"/>
    </cacheField>
    <cacheField name="HPP" numFmtId="164">
      <sharedItems containsSemiMixedTypes="0" containsString="0" containsNumber="1" containsInteger="1" minValue="4000" maxValue="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"/>
    <d v="2022-12-03T00:00:00"/>
    <x v="0"/>
    <n v="82109785656"/>
    <x v="0"/>
    <n v="17500"/>
    <n v="20000"/>
    <n v="1"/>
    <n v="17500"/>
    <n v="20000"/>
    <n v="221300002"/>
  </r>
  <r>
    <n v="2"/>
    <d v="2022-12-03T00:00:00"/>
    <x v="1"/>
    <n v="82172134509"/>
    <x v="1"/>
    <n v="15500"/>
    <n v="18000"/>
    <n v="1"/>
    <n v="15500"/>
    <n v="18000"/>
    <n v="221300002"/>
  </r>
  <r>
    <n v="3"/>
    <d v="2022-12-03T00:00:00"/>
    <x v="1"/>
    <n v="82172134509"/>
    <x v="2"/>
    <n v="17000"/>
    <n v="20000"/>
    <n v="1"/>
    <n v="17000"/>
    <n v="20000"/>
    <n v="221300002"/>
  </r>
  <r>
    <n v="4"/>
    <d v="2022-12-03T00:00:00"/>
    <x v="2"/>
    <n v="83641390716"/>
    <x v="0"/>
    <n v="17500"/>
    <n v="20000"/>
    <n v="3"/>
    <n v="52500"/>
    <n v="60000"/>
    <n v="221300002"/>
  </r>
  <r>
    <n v="5"/>
    <d v="2022-12-03T00:00:00"/>
    <x v="2"/>
    <n v="83641390716"/>
    <x v="3"/>
    <n v="22000"/>
    <n v="25000"/>
    <n v="2"/>
    <n v="44000"/>
    <n v="50000"/>
    <n v="221300002"/>
  </r>
  <r>
    <n v="6"/>
    <d v="2022-12-03T00:00:00"/>
    <x v="3"/>
    <n v="82370172900"/>
    <x v="4"/>
    <n v="12500"/>
    <n v="15000"/>
    <n v="2"/>
    <n v="25000"/>
    <n v="30000"/>
    <n v="221300003"/>
  </r>
  <r>
    <n v="7"/>
    <d v="2022-12-03T00:00:00"/>
    <x v="4"/>
    <n v="80911252768"/>
    <x v="5"/>
    <n v="15500"/>
    <n v="18000"/>
    <n v="1"/>
    <n v="15500"/>
    <n v="18000"/>
    <n v="221300003"/>
  </r>
  <r>
    <n v="8"/>
    <d v="2022-12-03T00:00:00"/>
    <x v="5"/>
    <n v="82180192872"/>
    <x v="6"/>
    <n v="13500"/>
    <n v="18000"/>
    <n v="1"/>
    <n v="13500"/>
    <n v="18000"/>
    <n v="221300003"/>
  </r>
  <r>
    <n v="9"/>
    <d v="2022-12-03T00:00:00"/>
    <x v="5"/>
    <n v="82180192872"/>
    <x v="7"/>
    <n v="17000"/>
    <n v="20000"/>
    <n v="1"/>
    <n v="17000"/>
    <n v="20000"/>
    <n v="221300002"/>
  </r>
  <r>
    <n v="10"/>
    <d v="2022-12-03T00:00:00"/>
    <x v="6"/>
    <n v="82791812782"/>
    <x v="8"/>
    <n v="17500"/>
    <n v="20000"/>
    <n v="1"/>
    <n v="17500"/>
    <n v="20000"/>
    <n v="221300003"/>
  </r>
  <r>
    <n v="11"/>
    <d v="2022-12-03T00:00:00"/>
    <x v="7"/>
    <n v="81918271822"/>
    <x v="5"/>
    <n v="15500"/>
    <n v="18000"/>
    <n v="2"/>
    <n v="31000"/>
    <n v="36000"/>
    <n v="221300002"/>
  </r>
  <r>
    <n v="12"/>
    <d v="2022-12-03T00:00:00"/>
    <x v="8"/>
    <n v="81928198229"/>
    <x v="5"/>
    <n v="15500"/>
    <n v="18000"/>
    <n v="1"/>
    <n v="15500"/>
    <n v="18000"/>
    <n v="221300002"/>
  </r>
  <r>
    <n v="13"/>
    <d v="2022-12-03T00:00:00"/>
    <x v="8"/>
    <n v="81928198229"/>
    <x v="9"/>
    <n v="15000"/>
    <n v="18000"/>
    <n v="1"/>
    <n v="15000"/>
    <n v="18000"/>
    <n v="221300002"/>
  </r>
  <r>
    <n v="14"/>
    <d v="2022-12-03T00:00:00"/>
    <x v="9"/>
    <n v="81901740179"/>
    <x v="10"/>
    <n v="19500"/>
    <n v="22000"/>
    <n v="1"/>
    <n v="19500"/>
    <n v="22000"/>
    <n v="221300002"/>
  </r>
  <r>
    <n v="15"/>
    <d v="2022-12-03T00:00:00"/>
    <x v="9"/>
    <n v="81901740179"/>
    <x v="11"/>
    <n v="22000"/>
    <n v="25000"/>
    <n v="1"/>
    <n v="22000"/>
    <n v="25000"/>
    <n v="221300002"/>
  </r>
  <r>
    <n v="16"/>
    <d v="2022-12-03T00:00:00"/>
    <x v="10"/>
    <n v="80261791273"/>
    <x v="12"/>
    <n v="15500"/>
    <n v="18000"/>
    <n v="1"/>
    <n v="15500"/>
    <n v="18000"/>
    <n v="221300002"/>
  </r>
  <r>
    <n v="17"/>
    <d v="2022-12-03T00:00:00"/>
    <x v="11"/>
    <n v="84273837187"/>
    <x v="4"/>
    <n v="12500"/>
    <n v="15000"/>
    <n v="1"/>
    <n v="12500"/>
    <n v="15000"/>
    <n v="221300002"/>
  </r>
  <r>
    <n v="18"/>
    <d v="2022-12-03T00:00:00"/>
    <x v="12"/>
    <n v="86256292983"/>
    <x v="13"/>
    <n v="15500"/>
    <n v="18000"/>
    <n v="2"/>
    <n v="31000"/>
    <n v="36000"/>
    <n v="221300003"/>
  </r>
  <r>
    <n v="19"/>
    <d v="2022-12-03T00:00:00"/>
    <x v="12"/>
    <n v="86256292983"/>
    <x v="9"/>
    <n v="15000"/>
    <n v="18000"/>
    <n v="1"/>
    <n v="15000"/>
    <n v="18000"/>
    <n v="221300002"/>
  </r>
  <r>
    <n v="20"/>
    <d v="2022-12-03T00:00:00"/>
    <x v="13"/>
    <n v="83275161961"/>
    <x v="14"/>
    <n v="13000"/>
    <n v="16000"/>
    <n v="1"/>
    <n v="13000"/>
    <n v="16000"/>
    <n v="221300002"/>
  </r>
  <r>
    <n v="21"/>
    <d v="2022-12-03T00:00:00"/>
    <x v="14"/>
    <n v="83632913976"/>
    <x v="15"/>
    <n v="13000"/>
    <n v="16000"/>
    <n v="1"/>
    <n v="13000"/>
    <n v="16000"/>
    <n v="221300002"/>
  </r>
  <r>
    <n v="22"/>
    <d v="2022-12-03T00:00:00"/>
    <x v="15"/>
    <n v="86318103751"/>
    <x v="16"/>
    <n v="15500"/>
    <n v="18000"/>
    <n v="1"/>
    <n v="15500"/>
    <n v="18000"/>
    <n v="221300002"/>
  </r>
  <r>
    <n v="23"/>
    <d v="2022-12-03T00:00:00"/>
    <x v="16"/>
    <n v="84613017663"/>
    <x v="5"/>
    <n v="15500"/>
    <n v="18000"/>
    <n v="2"/>
    <n v="31000"/>
    <n v="36000"/>
    <n v="221300002"/>
  </r>
  <r>
    <n v="24"/>
    <d v="2022-12-03T00:00:00"/>
    <x v="17"/>
    <n v="84857626723"/>
    <x v="17"/>
    <n v="19500"/>
    <n v="22000"/>
    <n v="1"/>
    <n v="19500"/>
    <n v="22000"/>
    <n v="221300002"/>
  </r>
  <r>
    <n v="25"/>
    <d v="2022-12-03T00:00:00"/>
    <x v="18"/>
    <n v="82646274476"/>
    <x v="6"/>
    <n v="13500"/>
    <n v="18000"/>
    <n v="2"/>
    <n v="27000"/>
    <n v="36000"/>
    <n v="221300002"/>
  </r>
  <r>
    <n v="26"/>
    <d v="2022-12-03T00:00:00"/>
    <x v="19"/>
    <n v="83752863754"/>
    <x v="18"/>
    <n v="17000"/>
    <n v="20000"/>
    <n v="2"/>
    <n v="34000"/>
    <n v="40000"/>
    <n v="221300003"/>
  </r>
  <r>
    <n v="27"/>
    <d v="2022-12-03T00:00:00"/>
    <x v="20"/>
    <n v="81365348767"/>
    <x v="3"/>
    <n v="22000"/>
    <n v="25000"/>
    <n v="3"/>
    <n v="66000"/>
    <n v="75000"/>
    <n v="221300002"/>
  </r>
  <r>
    <n v="28"/>
    <d v="2022-12-03T00:00:00"/>
    <x v="21"/>
    <n v="81324250808"/>
    <x v="5"/>
    <n v="15500"/>
    <n v="18000"/>
    <n v="2"/>
    <n v="31000"/>
    <n v="36000"/>
    <n v="221300003"/>
  </r>
  <r>
    <n v="29"/>
    <d v="2022-12-03T00:00:00"/>
    <x v="22"/>
    <n v="82135670645"/>
    <x v="19"/>
    <n v="15000"/>
    <n v="18000"/>
    <n v="2"/>
    <n v="30000"/>
    <n v="36000"/>
    <n v="221300003"/>
  </r>
  <r>
    <n v="30"/>
    <d v="2022-12-03T00:00:00"/>
    <x v="23"/>
    <n v="82200394656"/>
    <x v="13"/>
    <n v="15500"/>
    <n v="18000"/>
    <n v="1"/>
    <n v="15500"/>
    <n v="18000"/>
    <n v="221300003"/>
  </r>
  <r>
    <n v="31"/>
    <d v="2022-12-03T00:00:00"/>
    <x v="24"/>
    <n v="82200394656"/>
    <x v="11"/>
    <n v="22000"/>
    <n v="25000"/>
    <n v="1"/>
    <n v="22000"/>
    <n v="25000"/>
    <n v="221300003"/>
  </r>
  <r>
    <n v="32"/>
    <d v="2022-12-03T00:00:00"/>
    <x v="25"/>
    <n v="82200394656"/>
    <x v="3"/>
    <n v="22000"/>
    <n v="25000"/>
    <n v="1"/>
    <n v="22000"/>
    <n v="25000"/>
    <n v="221300003"/>
  </r>
  <r>
    <n v="33"/>
    <d v="2022-12-03T00:00:00"/>
    <x v="26"/>
    <n v="87862296639"/>
    <x v="20"/>
    <n v="12000"/>
    <n v="15000"/>
    <n v="1"/>
    <n v="12000"/>
    <n v="15000"/>
    <n v="221300003"/>
  </r>
  <r>
    <n v="34"/>
    <d v="2022-12-03T00:00:00"/>
    <x v="27"/>
    <n v="81302897633"/>
    <x v="21"/>
    <n v="15500"/>
    <n v="18000"/>
    <n v="1"/>
    <n v="15500"/>
    <n v="18000"/>
    <n v="221300003"/>
  </r>
  <r>
    <n v="35"/>
    <d v="2022-12-03T00:00:00"/>
    <x v="28"/>
    <n v="82897645893"/>
    <x v="11"/>
    <n v="22000"/>
    <n v="25000"/>
    <n v="2"/>
    <n v="44000"/>
    <n v="50000"/>
    <n v="221300002"/>
  </r>
  <r>
    <n v="36"/>
    <d v="2022-12-03T00:00:00"/>
    <x v="29"/>
    <n v="89828760404"/>
    <x v="6"/>
    <n v="13500"/>
    <n v="18000"/>
    <n v="1"/>
    <n v="13500"/>
    <n v="18000"/>
    <n v="221300002"/>
  </r>
  <r>
    <n v="37"/>
    <d v="2022-12-03T00:00:00"/>
    <x v="30"/>
    <n v="89828760404"/>
    <x v="5"/>
    <n v="15500"/>
    <n v="18000"/>
    <n v="2"/>
    <n v="31000"/>
    <n v="36000"/>
    <n v="221300003"/>
  </r>
  <r>
    <n v="38"/>
    <d v="2022-12-03T00:00:00"/>
    <x v="31"/>
    <n v="82186342522"/>
    <x v="5"/>
    <n v="15500"/>
    <n v="18000"/>
    <n v="1"/>
    <n v="15500"/>
    <n v="18000"/>
    <n v="221300002"/>
  </r>
  <r>
    <n v="39"/>
    <d v="2022-12-03T00:00:00"/>
    <x v="32"/>
    <n v="81302769045"/>
    <x v="1"/>
    <n v="15500"/>
    <n v="18000"/>
    <n v="1"/>
    <n v="15500"/>
    <n v="18000"/>
    <n v="221300003"/>
  </r>
  <r>
    <n v="40"/>
    <d v="2022-12-03T00:00:00"/>
    <x v="33"/>
    <n v="82189765432"/>
    <x v="16"/>
    <n v="15500"/>
    <n v="18000"/>
    <n v="1"/>
    <n v="15500"/>
    <n v="18000"/>
    <s v="221300003"/>
  </r>
  <r>
    <n v="41"/>
    <d v="2022-12-03T00:00:00"/>
    <x v="34"/>
    <n v="85278946070"/>
    <x v="9"/>
    <n v="15000"/>
    <n v="18000"/>
    <n v="1"/>
    <n v="15000"/>
    <n v="18000"/>
    <n v="221300002"/>
  </r>
  <r>
    <n v="42"/>
    <d v="2022-12-03T00:00:00"/>
    <x v="35"/>
    <n v="85634789065"/>
    <x v="5"/>
    <n v="15500"/>
    <n v="18000"/>
    <n v="1"/>
    <n v="15500"/>
    <n v="18000"/>
    <n v="221300002"/>
  </r>
  <r>
    <n v="43"/>
    <d v="2022-12-03T00:00:00"/>
    <x v="36"/>
    <n v="81345278097"/>
    <x v="17"/>
    <n v="19500"/>
    <n v="22000"/>
    <n v="2"/>
    <n v="39000"/>
    <n v="44000"/>
    <n v="221300003"/>
  </r>
  <r>
    <n v="44"/>
    <d v="2022-12-03T00:00:00"/>
    <x v="37"/>
    <n v="81345278097"/>
    <x v="15"/>
    <n v="13000"/>
    <n v="16000"/>
    <n v="1"/>
    <n v="13000"/>
    <n v="16000"/>
    <n v="221300003"/>
  </r>
  <r>
    <n v="45"/>
    <d v="2022-12-03T00:00:00"/>
    <x v="38"/>
    <n v="81245321212"/>
    <x v="6"/>
    <n v="13500"/>
    <n v="18000"/>
    <n v="1"/>
    <n v="13500"/>
    <n v="18000"/>
    <n v="221300002"/>
  </r>
  <r>
    <n v="46"/>
    <d v="2022-12-03T00:00:00"/>
    <x v="39"/>
    <n v="82174256344"/>
    <x v="12"/>
    <n v="15500"/>
    <n v="18000"/>
    <n v="1"/>
    <n v="15500"/>
    <n v="18000"/>
    <n v="221300003"/>
  </r>
  <r>
    <n v="47"/>
    <d v="2022-12-03T00:00:00"/>
    <x v="40"/>
    <n v="82156770099"/>
    <x v="22"/>
    <n v="17500"/>
    <n v="20000"/>
    <n v="3"/>
    <n v="52500"/>
    <n v="60000"/>
    <n v="221300002"/>
  </r>
  <r>
    <n v="48"/>
    <d v="2022-12-03T00:00:00"/>
    <x v="41"/>
    <n v="81965443245"/>
    <x v="23"/>
    <n v="17000"/>
    <n v="20000"/>
    <n v="2"/>
    <n v="34000"/>
    <n v="40000"/>
    <n v="221300003"/>
  </r>
  <r>
    <n v="49"/>
    <d v="2022-12-03T00:00:00"/>
    <x v="19"/>
    <n v="82178890435"/>
    <x v="15"/>
    <n v="13000"/>
    <n v="16000"/>
    <n v="1"/>
    <n v="13000"/>
    <n v="16000"/>
    <n v="221300002"/>
  </r>
  <r>
    <n v="50"/>
    <d v="2022-12-03T00:00:00"/>
    <x v="42"/>
    <n v="82178890435"/>
    <x v="24"/>
    <n v="15500"/>
    <n v="18000"/>
    <n v="1"/>
    <n v="15500"/>
    <n v="18000"/>
    <n v="221300002"/>
  </r>
  <r>
    <n v="51"/>
    <d v="2022-12-03T00:00:00"/>
    <x v="43"/>
    <n v="81367220067"/>
    <x v="25"/>
    <n v="10000"/>
    <n v="13000"/>
    <n v="1"/>
    <n v="10000"/>
    <n v="13000"/>
    <n v="221300002"/>
  </r>
  <r>
    <n v="52"/>
    <d v="2022-12-03T00:00:00"/>
    <x v="44"/>
    <n v="81367220067"/>
    <x v="5"/>
    <n v="15500"/>
    <n v="18000"/>
    <n v="1"/>
    <n v="15500"/>
    <n v="18000"/>
    <n v="221300003"/>
  </r>
  <r>
    <n v="53"/>
    <d v="2022-12-03T00:00:00"/>
    <x v="45"/>
    <n v="82287908866"/>
    <x v="6"/>
    <n v="13500"/>
    <n v="18000"/>
    <n v="2"/>
    <n v="27000"/>
    <n v="36000"/>
    <n v="221300002"/>
  </r>
  <r>
    <n v="54"/>
    <d v="2022-12-03T00:00:00"/>
    <x v="46"/>
    <n v="85645328098"/>
    <x v="5"/>
    <n v="15500"/>
    <n v="18000"/>
    <n v="4"/>
    <n v="62000"/>
    <n v="72000"/>
    <n v="221300002"/>
  </r>
  <r>
    <n v="55"/>
    <d v="2022-12-03T00:00:00"/>
    <x v="47"/>
    <n v="82155678098"/>
    <x v="26"/>
    <n v="19500"/>
    <n v="22000"/>
    <n v="1"/>
    <n v="19500"/>
    <n v="22000"/>
    <n v="221300003"/>
  </r>
  <r>
    <n v="56"/>
    <d v="2022-12-03T00:00:00"/>
    <x v="48"/>
    <n v="81367483920"/>
    <x v="5"/>
    <n v="15500"/>
    <n v="18000"/>
    <n v="1"/>
    <n v="15500"/>
    <n v="18000"/>
    <n v="221300002"/>
  </r>
  <r>
    <n v="57"/>
    <d v="2022-12-03T00:00:00"/>
    <x v="49"/>
    <n v="81708085403"/>
    <x v="27"/>
    <n v="15500"/>
    <n v="18000"/>
    <n v="2"/>
    <n v="31000"/>
    <n v="36000"/>
    <n v="221300002"/>
  </r>
  <r>
    <n v="58"/>
    <d v="2022-12-03T00:00:00"/>
    <x v="50"/>
    <n v="81708085403"/>
    <x v="11"/>
    <n v="22000"/>
    <n v="25000"/>
    <n v="2"/>
    <n v="44000"/>
    <n v="50000"/>
    <n v="221300003"/>
  </r>
  <r>
    <n v="59"/>
    <d v="2022-12-03T00:00:00"/>
    <x v="51"/>
    <n v="82189653045"/>
    <x v="5"/>
    <n v="15500"/>
    <n v="18000"/>
    <n v="3"/>
    <n v="46500"/>
    <n v="54000"/>
    <n v="221300002"/>
  </r>
  <r>
    <n v="60"/>
    <d v="2022-12-03T00:00:00"/>
    <x v="52"/>
    <n v="81367927097"/>
    <x v="24"/>
    <n v="15500"/>
    <n v="18000"/>
    <n v="1"/>
    <n v="15500"/>
    <n v="18000"/>
    <n v="221300002"/>
  </r>
  <r>
    <n v="61"/>
    <d v="2022-12-03T00:00:00"/>
    <x v="53"/>
    <n v="85278946070"/>
    <x v="6"/>
    <n v="13500"/>
    <n v="18000"/>
    <n v="1"/>
    <n v="13500"/>
    <n v="18000"/>
    <n v="221300002"/>
  </r>
  <r>
    <n v="62"/>
    <d v="2022-12-03T00:00:00"/>
    <x v="54"/>
    <n v="85634789065"/>
    <x v="28"/>
    <n v="13000"/>
    <n v="16000"/>
    <n v="1"/>
    <n v="13000"/>
    <n v="16000"/>
    <n v="221300003"/>
  </r>
  <r>
    <n v="63"/>
    <d v="2022-12-03T00:00:00"/>
    <x v="55"/>
    <n v="81345278097"/>
    <x v="29"/>
    <n v="19500"/>
    <n v="22000"/>
    <n v="2"/>
    <n v="39000"/>
    <n v="44000"/>
    <n v="221300002"/>
  </r>
  <r>
    <n v="64"/>
    <d v="2022-12-03T00:00:00"/>
    <x v="56"/>
    <n v="81345278097"/>
    <x v="10"/>
    <n v="19500"/>
    <n v="22000"/>
    <n v="2"/>
    <n v="39000"/>
    <n v="44000"/>
    <n v="221300003"/>
  </r>
  <r>
    <n v="65"/>
    <d v="2022-12-03T00:00:00"/>
    <x v="57"/>
    <n v="81245321212"/>
    <x v="17"/>
    <n v="19500"/>
    <n v="22000"/>
    <n v="3"/>
    <n v="58500"/>
    <n v="66000"/>
    <n v="221300002"/>
  </r>
  <r>
    <n v="66"/>
    <d v="2022-12-03T00:00:00"/>
    <x v="58"/>
    <n v="82174256344"/>
    <x v="7"/>
    <n v="17000"/>
    <n v="20000"/>
    <n v="1"/>
    <n v="17000"/>
    <n v="20000"/>
    <n v="221300003"/>
  </r>
  <r>
    <n v="67"/>
    <d v="2022-12-03T00:00:00"/>
    <x v="59"/>
    <n v="82156770099"/>
    <x v="26"/>
    <n v="19500"/>
    <n v="22000"/>
    <n v="1"/>
    <n v="19500"/>
    <n v="22000"/>
    <n v="221300002"/>
  </r>
  <r>
    <n v="68"/>
    <d v="2022-12-03T00:00:00"/>
    <x v="60"/>
    <n v="81965443245"/>
    <x v="27"/>
    <n v="15500"/>
    <n v="18000"/>
    <n v="1"/>
    <n v="15500"/>
    <n v="18000"/>
    <n v="2213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d v="2022-12-03T00:00:00"/>
    <x v="0"/>
    <n v="83456382191"/>
    <x v="0"/>
    <n v="13000"/>
    <n v="16000"/>
    <n v="2"/>
    <n v="26000"/>
    <n v="32000"/>
    <x v="0"/>
  </r>
  <r>
    <n v="2"/>
    <d v="2022-12-03T00:00:00"/>
    <x v="0"/>
    <n v="83456382191"/>
    <x v="1"/>
    <n v="17000"/>
    <n v="20000"/>
    <n v="1"/>
    <n v="17000"/>
    <n v="20000"/>
    <x v="0"/>
  </r>
  <r>
    <n v="3"/>
    <d v="2022-12-03T00:00:00"/>
    <x v="1"/>
    <n v="87864325677"/>
    <x v="2"/>
    <n v="10000"/>
    <n v="13000"/>
    <n v="1"/>
    <n v="10000"/>
    <n v="13000"/>
    <x v="0"/>
  </r>
  <r>
    <n v="4"/>
    <d v="2022-12-03T00:00:00"/>
    <x v="1"/>
    <n v="87864325677"/>
    <x v="3"/>
    <n v="13000"/>
    <n v="16000"/>
    <n v="2"/>
    <n v="26000"/>
    <n v="32000"/>
    <x v="0"/>
  </r>
  <r>
    <n v="5"/>
    <d v="2022-12-03T00:00:00"/>
    <x v="1"/>
    <n v="87864325677"/>
    <x v="4"/>
    <n v="15500"/>
    <n v="18000"/>
    <n v="1"/>
    <n v="15500"/>
    <n v="18000"/>
    <x v="0"/>
  </r>
  <r>
    <n v="6"/>
    <d v="2022-12-03T00:00:00"/>
    <x v="1"/>
    <n v="87864325677"/>
    <x v="5"/>
    <n v="17000"/>
    <n v="20000"/>
    <n v="2"/>
    <n v="34000"/>
    <n v="40000"/>
    <x v="1"/>
  </r>
  <r>
    <n v="7"/>
    <d v="2022-12-03T00:00:00"/>
    <x v="2"/>
    <n v="81965443245"/>
    <x v="6"/>
    <n v="15500"/>
    <n v="18000"/>
    <n v="1"/>
    <n v="15500"/>
    <n v="18000"/>
    <x v="1"/>
  </r>
  <r>
    <n v="8"/>
    <d v="2022-12-03T00:00:00"/>
    <x v="2"/>
    <n v="81965443245"/>
    <x v="3"/>
    <n v="13000"/>
    <n v="16000"/>
    <n v="1"/>
    <n v="13000"/>
    <n v="16000"/>
    <x v="1"/>
  </r>
  <r>
    <n v="9"/>
    <d v="2022-12-03T00:00:00"/>
    <x v="2"/>
    <n v="81965443245"/>
    <x v="7"/>
    <n v="22000"/>
    <n v="25000"/>
    <n v="1"/>
    <n v="22000"/>
    <n v="25000"/>
    <x v="0"/>
  </r>
  <r>
    <n v="10"/>
    <d v="2022-12-03T00:00:00"/>
    <x v="3"/>
    <n v="81240975898"/>
    <x v="2"/>
    <n v="10000"/>
    <n v="13000"/>
    <n v="2"/>
    <n v="20000"/>
    <n v="26000"/>
    <x v="1"/>
  </r>
  <r>
    <n v="11"/>
    <d v="2022-12-03T00:00:00"/>
    <x v="4"/>
    <n v="80202024560"/>
    <x v="8"/>
    <n v="4000"/>
    <n v="5000"/>
    <n v="1"/>
    <n v="4000"/>
    <n v="5000"/>
    <x v="0"/>
  </r>
  <r>
    <n v="12"/>
    <d v="2022-12-03T00:00:00"/>
    <x v="4"/>
    <n v="80202024560"/>
    <x v="9"/>
    <n v="15500"/>
    <n v="18000"/>
    <n v="1"/>
    <n v="15500"/>
    <n v="18000"/>
    <x v="0"/>
  </r>
  <r>
    <n v="13"/>
    <d v="2022-12-03T00:00:00"/>
    <x v="4"/>
    <n v="80202024560"/>
    <x v="10"/>
    <n v="15000"/>
    <n v="18000"/>
    <n v="2"/>
    <n v="30000"/>
    <n v="36000"/>
    <x v="0"/>
  </r>
  <r>
    <n v="14"/>
    <d v="2022-12-03T00:00:00"/>
    <x v="5"/>
    <n v="82176450909"/>
    <x v="6"/>
    <n v="15500"/>
    <n v="18000"/>
    <n v="1"/>
    <n v="15500"/>
    <n v="18000"/>
    <x v="0"/>
  </r>
  <r>
    <n v="15"/>
    <d v="2022-12-03T00:00:00"/>
    <x v="5"/>
    <n v="82176450909"/>
    <x v="11"/>
    <n v="13000"/>
    <n v="16000"/>
    <n v="1"/>
    <n v="13000"/>
    <n v="16000"/>
    <x v="0"/>
  </r>
  <r>
    <n v="16"/>
    <d v="2022-12-03T00:00:00"/>
    <x v="6"/>
    <n v="81362765934"/>
    <x v="12"/>
    <n v="15500"/>
    <n v="18000"/>
    <n v="1"/>
    <n v="15500"/>
    <n v="18000"/>
    <x v="0"/>
  </r>
  <r>
    <n v="17"/>
    <d v="2022-12-03T00:00:00"/>
    <x v="6"/>
    <n v="81362765934"/>
    <x v="13"/>
    <n v="12500"/>
    <n v="15000"/>
    <n v="1"/>
    <n v="12500"/>
    <n v="15000"/>
    <x v="0"/>
  </r>
  <r>
    <n v="18"/>
    <d v="2022-12-03T00:00:00"/>
    <x v="7"/>
    <n v="82176908030"/>
    <x v="6"/>
    <n v="15500"/>
    <n v="18000"/>
    <n v="1"/>
    <n v="15500"/>
    <n v="18000"/>
    <x v="1"/>
  </r>
  <r>
    <n v="19"/>
    <d v="2022-12-03T00:00:00"/>
    <x v="8"/>
    <n v="81365348767"/>
    <x v="3"/>
    <n v="13000"/>
    <n v="16000"/>
    <n v="1"/>
    <n v="13000"/>
    <n v="16000"/>
    <x v="0"/>
  </r>
  <r>
    <n v="20"/>
    <d v="2022-12-03T00:00:00"/>
    <x v="8"/>
    <n v="81365348767"/>
    <x v="14"/>
    <n v="17000"/>
    <n v="20000"/>
    <n v="1"/>
    <n v="17000"/>
    <n v="20000"/>
    <x v="0"/>
  </r>
  <r>
    <n v="21"/>
    <d v="2022-12-03T00:00:00"/>
    <x v="8"/>
    <n v="81365348767"/>
    <x v="15"/>
    <n v="19500"/>
    <n v="22000"/>
    <n v="1"/>
    <n v="19500"/>
    <n v="22000"/>
    <x v="0"/>
  </r>
  <r>
    <n v="22"/>
    <d v="2022-12-03T00:00:00"/>
    <x v="8"/>
    <n v="81365348767"/>
    <x v="16"/>
    <n v="15000"/>
    <n v="18000"/>
    <n v="1"/>
    <n v="15000"/>
    <n v="18000"/>
    <x v="0"/>
  </r>
  <r>
    <n v="23"/>
    <d v="2022-12-03T00:00:00"/>
    <x v="8"/>
    <n v="81365348767"/>
    <x v="6"/>
    <n v="15500"/>
    <n v="18000"/>
    <n v="1"/>
    <n v="15500"/>
    <n v="18000"/>
    <x v="0"/>
  </r>
  <r>
    <n v="24"/>
    <d v="2022-12-03T00:00:00"/>
    <x v="8"/>
    <n v="81365348767"/>
    <x v="4"/>
    <n v="15500"/>
    <n v="18000"/>
    <n v="1"/>
    <n v="15500"/>
    <n v="18000"/>
    <x v="0"/>
  </r>
  <r>
    <n v="25"/>
    <d v="2022-12-03T00:00:00"/>
    <x v="8"/>
    <n v="81365348767"/>
    <x v="8"/>
    <n v="4000"/>
    <n v="5000"/>
    <n v="2"/>
    <n v="8000"/>
    <n v="10000"/>
    <x v="0"/>
  </r>
  <r>
    <n v="26"/>
    <d v="2022-12-03T00:00:00"/>
    <x v="8"/>
    <n v="81365348767"/>
    <x v="5"/>
    <n v="17000"/>
    <n v="20000"/>
    <n v="2"/>
    <n v="34000"/>
    <n v="40000"/>
    <x v="1"/>
  </r>
  <r>
    <n v="27"/>
    <d v="2022-12-03T00:00:00"/>
    <x v="8"/>
    <n v="81365348767"/>
    <x v="17"/>
    <n v="22000"/>
    <n v="25000"/>
    <n v="3"/>
    <n v="66000"/>
    <n v="75000"/>
    <x v="0"/>
  </r>
  <r>
    <n v="28"/>
    <d v="2022-12-03T00:00:00"/>
    <x v="9"/>
    <n v="81324250808"/>
    <x v="6"/>
    <n v="15500"/>
    <n v="18000"/>
    <n v="2"/>
    <n v="31000"/>
    <n v="36000"/>
    <x v="1"/>
  </r>
  <r>
    <n v="29"/>
    <d v="2022-12-03T00:00:00"/>
    <x v="10"/>
    <n v="82135670645"/>
    <x v="18"/>
    <n v="15000"/>
    <n v="18000"/>
    <n v="2"/>
    <n v="30000"/>
    <n v="36000"/>
    <x v="1"/>
  </r>
  <r>
    <n v="30"/>
    <d v="2022-12-03T00:00:00"/>
    <x v="11"/>
    <n v="82200394656"/>
    <x v="19"/>
    <n v="15500"/>
    <n v="18000"/>
    <n v="1"/>
    <n v="15500"/>
    <n v="18000"/>
    <x v="1"/>
  </r>
  <r>
    <n v="31"/>
    <d v="2022-12-03T00:00:00"/>
    <x v="11"/>
    <n v="82200394656"/>
    <x v="20"/>
    <n v="15500"/>
    <n v="18000"/>
    <n v="1"/>
    <n v="15500"/>
    <n v="18000"/>
    <x v="1"/>
  </r>
  <r>
    <n v="32"/>
    <d v="2022-12-03T00:00:00"/>
    <x v="11"/>
    <n v="82200394656"/>
    <x v="17"/>
    <n v="22000"/>
    <n v="25000"/>
    <n v="1"/>
    <n v="22000"/>
    <n v="25000"/>
    <x v="1"/>
  </r>
  <r>
    <n v="33"/>
    <d v="2022-12-03T00:00:00"/>
    <x v="12"/>
    <n v="87862296639"/>
    <x v="21"/>
    <n v="15500"/>
    <n v="18000"/>
    <n v="1"/>
    <n v="15500"/>
    <n v="18000"/>
    <x v="1"/>
  </r>
  <r>
    <n v="34"/>
    <d v="2022-12-03T00:00:00"/>
    <x v="13"/>
    <n v="81302897633"/>
    <x v="9"/>
    <n v="15500"/>
    <n v="18000"/>
    <n v="1"/>
    <n v="15500"/>
    <n v="18000"/>
    <x v="1"/>
  </r>
  <r>
    <n v="35"/>
    <d v="2022-12-03T00:00:00"/>
    <x v="14"/>
    <n v="82897645893"/>
    <x v="6"/>
    <n v="15500"/>
    <n v="18000"/>
    <n v="2"/>
    <n v="31000"/>
    <n v="36000"/>
    <x v="0"/>
  </r>
  <r>
    <n v="36"/>
    <d v="2022-12-03T00:00:00"/>
    <x v="15"/>
    <n v="89828760404"/>
    <x v="22"/>
    <n v="13500"/>
    <n v="18000"/>
    <n v="1"/>
    <n v="13500"/>
    <n v="18000"/>
    <x v="0"/>
  </r>
  <r>
    <n v="37"/>
    <d v="2022-12-03T00:00:00"/>
    <x v="15"/>
    <n v="89828760404"/>
    <x v="23"/>
    <n v="17000"/>
    <n v="20000"/>
    <n v="2"/>
    <n v="34000"/>
    <n v="40000"/>
    <x v="1"/>
  </r>
  <r>
    <n v="38"/>
    <d v="2022-12-03T00:00:00"/>
    <x v="16"/>
    <n v="82186342522"/>
    <x v="6"/>
    <n v="15500"/>
    <n v="18000"/>
    <n v="1"/>
    <n v="15500"/>
    <n v="18000"/>
    <x v="0"/>
  </r>
  <r>
    <n v="39"/>
    <d v="2022-12-03T00:00:00"/>
    <x v="17"/>
    <n v="81302769045"/>
    <x v="6"/>
    <n v="15500"/>
    <n v="18000"/>
    <n v="1"/>
    <n v="15500"/>
    <n v="18000"/>
    <x v="1"/>
  </r>
  <r>
    <n v="40"/>
    <d v="2022-12-03T00:00:00"/>
    <x v="18"/>
    <n v="82189765432"/>
    <x v="6"/>
    <n v="15500"/>
    <n v="18000"/>
    <n v="1"/>
    <n v="15500"/>
    <n v="18000"/>
    <x v="2"/>
  </r>
  <r>
    <n v="41"/>
    <d v="2022-12-03T00:00:00"/>
    <x v="19"/>
    <n v="85278946070"/>
    <x v="10"/>
    <n v="15000"/>
    <n v="18000"/>
    <n v="1"/>
    <n v="15000"/>
    <n v="18000"/>
    <x v="0"/>
  </r>
  <r>
    <n v="42"/>
    <d v="2022-12-03T00:00:00"/>
    <x v="20"/>
    <n v="85634789065"/>
    <x v="15"/>
    <n v="19500"/>
    <n v="22000"/>
    <n v="1"/>
    <n v="19500"/>
    <n v="22000"/>
    <x v="0"/>
  </r>
  <r>
    <n v="43"/>
    <d v="2022-12-03T00:00:00"/>
    <x v="21"/>
    <n v="81345278097"/>
    <x v="24"/>
    <n v="19500"/>
    <n v="22000"/>
    <n v="2"/>
    <n v="39000"/>
    <n v="44000"/>
    <x v="1"/>
  </r>
  <r>
    <n v="44"/>
    <d v="2022-12-03T00:00:00"/>
    <x v="21"/>
    <n v="81345278097"/>
    <x v="17"/>
    <n v="22000"/>
    <n v="25000"/>
    <n v="1"/>
    <n v="22000"/>
    <n v="25000"/>
    <x v="1"/>
  </r>
  <r>
    <n v="45"/>
    <d v="2022-12-03T00:00:00"/>
    <x v="22"/>
    <n v="81245321212"/>
    <x v="11"/>
    <n v="13000"/>
    <n v="16000"/>
    <n v="1"/>
    <n v="13000"/>
    <n v="16000"/>
    <x v="0"/>
  </r>
  <r>
    <n v="46"/>
    <d v="2022-12-03T00:00:00"/>
    <x v="23"/>
    <n v="82174256344"/>
    <x v="21"/>
    <n v="15500"/>
    <n v="18000"/>
    <n v="1"/>
    <n v="15500"/>
    <n v="18000"/>
    <x v="1"/>
  </r>
  <r>
    <n v="47"/>
    <d v="2022-12-03T00:00:00"/>
    <x v="24"/>
    <n v="82156770099"/>
    <x v="6"/>
    <n v="15500"/>
    <n v="18000"/>
    <n v="3"/>
    <n v="46500"/>
    <n v="54000"/>
    <x v="0"/>
  </r>
  <r>
    <n v="48"/>
    <d v="2022-12-03T00:00:00"/>
    <x v="24"/>
    <n v="82156770099"/>
    <x v="25"/>
    <n v="17000"/>
    <n v="20000"/>
    <n v="2"/>
    <n v="34000"/>
    <n v="40000"/>
    <x v="1"/>
  </r>
  <r>
    <n v="49"/>
    <d v="2022-12-03T00:00:00"/>
    <x v="25"/>
    <n v="82178890435"/>
    <x v="6"/>
    <n v="15500"/>
    <n v="18000"/>
    <n v="1"/>
    <n v="15500"/>
    <n v="18000"/>
    <x v="0"/>
  </r>
  <r>
    <n v="50"/>
    <d v="2022-12-03T00:00:00"/>
    <x v="25"/>
    <n v="82178890435"/>
    <x v="4"/>
    <n v="15500"/>
    <n v="18000"/>
    <n v="1"/>
    <n v="15500"/>
    <n v="18000"/>
    <x v="0"/>
  </r>
  <r>
    <n v="51"/>
    <d v="2022-12-03T00:00:00"/>
    <x v="26"/>
    <n v="81367220067"/>
    <x v="16"/>
    <n v="15000"/>
    <n v="18000"/>
    <n v="1"/>
    <n v="15000"/>
    <n v="18000"/>
    <x v="0"/>
  </r>
  <r>
    <n v="52"/>
    <d v="2022-12-03T00:00:00"/>
    <x v="26"/>
    <n v="81367220067"/>
    <x v="6"/>
    <n v="15500"/>
    <n v="18000"/>
    <n v="1"/>
    <n v="15500"/>
    <n v="18000"/>
    <x v="1"/>
  </r>
  <r>
    <n v="53"/>
    <d v="2022-12-03T00:00:00"/>
    <x v="27"/>
    <n v="82287908866"/>
    <x v="22"/>
    <n v="13500"/>
    <n v="18000"/>
    <n v="2"/>
    <n v="27000"/>
    <n v="36000"/>
    <x v="0"/>
  </r>
  <r>
    <n v="54"/>
    <d v="2022-12-03T00:00:00"/>
    <x v="28"/>
    <n v="85645328098"/>
    <x v="6"/>
    <n v="15500"/>
    <n v="18000"/>
    <n v="4"/>
    <n v="62000"/>
    <n v="72000"/>
    <x v="0"/>
  </r>
  <r>
    <n v="55"/>
    <d v="2022-12-03T00:00:00"/>
    <x v="29"/>
    <n v="82155678098"/>
    <x v="26"/>
    <n v="13500"/>
    <n v="16000"/>
    <n v="1"/>
    <n v="13500"/>
    <n v="16000"/>
    <x v="1"/>
  </r>
  <r>
    <n v="56"/>
    <d v="2022-12-03T00:00:00"/>
    <x v="30"/>
    <n v="81367483920"/>
    <x v="11"/>
    <n v="13000"/>
    <n v="16000"/>
    <n v="1"/>
    <n v="13000"/>
    <n v="16000"/>
    <x v="0"/>
  </r>
  <r>
    <n v="57"/>
    <d v="2022-12-03T00:00:00"/>
    <x v="31"/>
    <n v="81708085403"/>
    <x v="12"/>
    <n v="15500"/>
    <n v="18000"/>
    <n v="2"/>
    <n v="31000"/>
    <n v="36000"/>
    <x v="0"/>
  </r>
  <r>
    <n v="58"/>
    <d v="2022-12-03T00:00:00"/>
    <x v="31"/>
    <n v="81708085403"/>
    <x v="17"/>
    <n v="22000"/>
    <n v="25000"/>
    <n v="2"/>
    <n v="44000"/>
    <n v="50000"/>
    <x v="1"/>
  </r>
  <r>
    <n v="59"/>
    <d v="2022-12-03T00:00:00"/>
    <x v="32"/>
    <n v="82189653045"/>
    <x v="6"/>
    <n v="15500"/>
    <n v="18000"/>
    <n v="3"/>
    <n v="46500"/>
    <n v="54000"/>
    <x v="0"/>
  </r>
  <r>
    <n v="60"/>
    <d v="2022-12-03T00:00:00"/>
    <x v="33"/>
    <n v="81367927097"/>
    <x v="4"/>
    <n v="15500"/>
    <n v="18000"/>
    <n v="1"/>
    <n v="15500"/>
    <n v="180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-001"/>
    <s v="COFFEE"/>
    <x v="0"/>
    <n v="17"/>
    <n v="8"/>
    <n v="9"/>
  </r>
  <r>
    <s v="C-002"/>
    <s v="COFFEE"/>
    <x v="1"/>
    <n v="18"/>
    <n v="1"/>
    <n v="17"/>
  </r>
  <r>
    <s v="C-003"/>
    <s v="COFFEE"/>
    <x v="2"/>
    <n v="17"/>
    <n v="1"/>
    <n v="16"/>
  </r>
  <r>
    <s v="C-004"/>
    <s v="COFFEE"/>
    <x v="3"/>
    <n v="22"/>
    <n v="21"/>
    <n v="1"/>
  </r>
  <r>
    <s v="C-005"/>
    <s v="COFFEE"/>
    <x v="4"/>
    <n v="16"/>
    <n v="3"/>
    <n v="13"/>
  </r>
  <r>
    <s v="C-006"/>
    <s v="COFFEE"/>
    <x v="5"/>
    <n v="18"/>
    <n v="4"/>
    <n v="14"/>
  </r>
  <r>
    <s v="C-007"/>
    <s v="COFFEE"/>
    <x v="6"/>
    <n v="18"/>
    <n v="3"/>
    <n v="15"/>
  </r>
  <r>
    <s v="C-008"/>
    <s v="COFFEE"/>
    <x v="7"/>
    <n v="18"/>
    <n v="2"/>
    <n v="16"/>
  </r>
  <r>
    <s v="C-009"/>
    <s v="COFFEE"/>
    <x v="8"/>
    <n v="18"/>
    <n v="1"/>
    <n v="17"/>
  </r>
  <r>
    <s v="C-010"/>
    <s v="COFFEE"/>
    <x v="9"/>
    <n v="18"/>
    <n v="6"/>
    <n v="12"/>
  </r>
  <r>
    <s v="C-011"/>
    <s v="COFFEE"/>
    <x v="10"/>
    <n v="18"/>
    <n v="1"/>
    <n v="17"/>
  </r>
  <r>
    <s v="C-012"/>
    <s v="COFFEE"/>
    <x v="11"/>
    <n v="19"/>
    <n v="2"/>
    <n v="17"/>
  </r>
  <r>
    <s v="C-013"/>
    <s v="COFFEE"/>
    <x v="12"/>
    <n v="19"/>
    <n v="2"/>
    <n v="17"/>
  </r>
  <r>
    <s v="C-014"/>
    <s v="COFFEE"/>
    <x v="13"/>
    <n v="16"/>
    <n v="3"/>
    <n v="13"/>
  </r>
  <r>
    <s v="C-015"/>
    <s v="COFFEE"/>
    <x v="14"/>
    <n v="16"/>
    <n v="2"/>
    <n v="14"/>
  </r>
  <r>
    <s v="C-016"/>
    <s v="COFFEE"/>
    <x v="15"/>
    <n v="18"/>
    <n v="1"/>
    <n v="17"/>
  </r>
  <r>
    <s v="C-017"/>
    <s v="COFFEE"/>
    <x v="16"/>
    <n v="18"/>
    <n v="2"/>
    <n v="16"/>
  </r>
  <r>
    <s v="C-018"/>
    <s v="COFFEE"/>
    <x v="17"/>
    <n v="19"/>
    <n v="3"/>
    <n v="16"/>
  </r>
  <r>
    <s v="C-019"/>
    <s v="COFFEE"/>
    <x v="18"/>
    <n v="19"/>
    <n v="1"/>
    <n v="18"/>
  </r>
  <r>
    <s v="N-001"/>
    <s v="NON-COFFEE"/>
    <x v="19"/>
    <n v="17"/>
    <n v="3"/>
    <n v="14"/>
  </r>
  <r>
    <s v="N-002"/>
    <s v="NON-COFFEE"/>
    <x v="20"/>
    <n v="17"/>
    <n v="3"/>
    <n v="14"/>
  </r>
  <r>
    <s v="N-003"/>
    <s v="NON-COFFEE"/>
    <x v="21"/>
    <n v="18"/>
    <n v="2"/>
    <n v="16"/>
  </r>
  <r>
    <s v="N-004"/>
    <s v="NON-COFFEE"/>
    <x v="22"/>
    <n v="16"/>
    <n v="2"/>
    <n v="14"/>
  </r>
  <r>
    <s v="N-005"/>
    <s v="NON-COFFEE"/>
    <x v="23"/>
    <n v="16"/>
    <n v="2"/>
    <n v="14"/>
  </r>
  <r>
    <s v="N-006"/>
    <s v="NON-COFFEE"/>
    <x v="24"/>
    <n v="18"/>
    <n v="1"/>
    <n v="17"/>
  </r>
  <r>
    <s v="N-007"/>
    <s v="NON-COFFEE"/>
    <x v="25"/>
    <n v="19"/>
    <n v="3"/>
    <n v="16"/>
  </r>
  <r>
    <s v="N-008"/>
    <s v="NON-COFFEE"/>
    <x v="26"/>
    <n v="17"/>
    <n v="3"/>
    <n v="14"/>
  </r>
  <r>
    <s v="N-009"/>
    <s v="NON-COFFEE"/>
    <x v="27"/>
    <n v="19"/>
    <n v="2"/>
    <n v="17"/>
  </r>
  <r>
    <s v="N-010"/>
    <s v="NON-COFFEE"/>
    <x v="28"/>
    <n v="19"/>
    <n v="3"/>
    <n v="16"/>
  </r>
  <r>
    <s v="N-011"/>
    <s v="NON-COFFEE"/>
    <x v="29"/>
    <n v="17"/>
    <n v="1"/>
    <n v="16"/>
  </r>
  <r>
    <s v="N-012"/>
    <s v="NON-COFFEE"/>
    <x v="30"/>
    <n v="19"/>
    <n v="1"/>
    <n v="18"/>
  </r>
  <r>
    <s v="N-013"/>
    <s v="NON-COFFEE"/>
    <x v="31"/>
    <n v="19"/>
    <n v="1"/>
    <n v="18"/>
  </r>
  <r>
    <s v="N-014"/>
    <s v="NON-COFFEE"/>
    <x v="32"/>
    <n v="17"/>
    <n v="1"/>
    <n v="16"/>
  </r>
  <r>
    <s v="S-001"/>
    <s v="SNACK"/>
    <x v="33"/>
    <n v="13"/>
    <n v="6"/>
    <n v="7"/>
  </r>
  <r>
    <s v="S-002"/>
    <s v="SNACK"/>
    <x v="34"/>
    <n v="16"/>
    <n v="2"/>
    <n v="14"/>
  </r>
  <r>
    <s v="S-003"/>
    <s v="SNACK"/>
    <x v="35"/>
    <n v="17"/>
    <n v="3"/>
    <n v="14"/>
  </r>
  <r>
    <s v="S-004"/>
    <s v="SNACK"/>
    <x v="36"/>
    <n v="18"/>
    <n v="2"/>
    <n v="16"/>
  </r>
  <r>
    <s v="S-005"/>
    <s v="SNACK"/>
    <x v="37"/>
    <n v="18"/>
    <n v="2"/>
    <n v="16"/>
  </r>
  <r>
    <s v="S-006"/>
    <s v="SNACK"/>
    <x v="38"/>
    <n v="19"/>
    <n v="6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-001"/>
    <x v="0"/>
    <s v="AMERICANO (ICE)"/>
    <n v="18000"/>
    <n v="13500"/>
  </r>
  <r>
    <s v="C-002"/>
    <x v="0"/>
    <s v="AMERICANO (HOT)"/>
    <n v="16000"/>
    <n v="13000"/>
  </r>
  <r>
    <s v="C-003"/>
    <x v="0"/>
    <s v="KOPI TUBRUK (HOT)"/>
    <n v="13000"/>
    <n v="10000"/>
  </r>
  <r>
    <s v="C-004"/>
    <x v="0"/>
    <s v="KOPI SUSU MENIKI (ICE)"/>
    <n v="18000"/>
    <n v="15500"/>
  </r>
  <r>
    <s v="C-005"/>
    <x v="0"/>
    <s v="KOPI SUSU MENIKI (HOT)"/>
    <n v="16000"/>
    <n v="13000"/>
  </r>
  <r>
    <s v="C-006"/>
    <x v="0"/>
    <s v="COFFEE LATTE (ICE)"/>
    <n v="20000"/>
    <n v="17500"/>
  </r>
  <r>
    <s v="C-007"/>
    <x v="0"/>
    <s v="COFFEE LATTE (HOT)"/>
    <n v="18000"/>
    <n v="15000"/>
  </r>
  <r>
    <s v="C-008"/>
    <x v="0"/>
    <s v="CARAMEL LATTE (ICE)"/>
    <n v="22000"/>
    <n v="19500"/>
  </r>
  <r>
    <s v="C-009"/>
    <x v="0"/>
    <s v="CARAMEL LATTE (HOT)"/>
    <n v="20000"/>
    <n v="17000"/>
  </r>
  <r>
    <s v="C-010"/>
    <x v="0"/>
    <s v="VANILLA LATTE (ICE)"/>
    <n v="22000"/>
    <n v="19500"/>
  </r>
  <r>
    <s v="C-011"/>
    <x v="0"/>
    <s v="VANILLA LATTE (HOT)"/>
    <n v="20000"/>
    <n v="17000"/>
  </r>
  <r>
    <s v="C-012"/>
    <x v="0"/>
    <s v="TARO LATTE (ICE)"/>
    <n v="22000"/>
    <n v="19500"/>
  </r>
  <r>
    <s v="C-013"/>
    <x v="0"/>
    <s v="TARO LATTE (HOT)"/>
    <n v="20000"/>
    <n v="17000"/>
  </r>
  <r>
    <s v="C-014"/>
    <x v="0"/>
    <s v="HAZELNUT LATTE (ICE)"/>
    <n v="22000"/>
    <n v="19500"/>
  </r>
  <r>
    <s v="C-015"/>
    <x v="0"/>
    <s v="HAZELNUT LATTE (HOT)"/>
    <n v="20000"/>
    <n v="17000"/>
  </r>
  <r>
    <s v="C-016"/>
    <x v="0"/>
    <s v="CAPPUCINNO (ICE)"/>
    <n v="20000"/>
    <n v="17500"/>
  </r>
  <r>
    <s v="C-017"/>
    <x v="0"/>
    <s v="CAPPUCINNO (HOT)"/>
    <n v="18000"/>
    <n v="15000"/>
  </r>
  <r>
    <s v="C-018"/>
    <x v="0"/>
    <s v="V60 (ICE)"/>
    <n v="20000"/>
    <n v="17500"/>
  </r>
  <r>
    <s v="C-019"/>
    <x v="0"/>
    <s v="V60 (HOT)"/>
    <n v="20000"/>
    <n v="17000"/>
  </r>
  <r>
    <s v="N-001"/>
    <x v="1"/>
    <s v="CHOCOLATE (ICE)"/>
    <n v="18000"/>
    <n v="13500"/>
  </r>
  <r>
    <s v="N-002"/>
    <x v="1"/>
    <s v="CHOCOLATE (HOT)"/>
    <n v="16000"/>
    <n v="13000"/>
  </r>
  <r>
    <s v="N-003"/>
    <x v="1"/>
    <s v="TARO (ICE)"/>
    <n v="18000"/>
    <n v="15500"/>
  </r>
  <r>
    <s v="N-004"/>
    <x v="1"/>
    <s v="GREEN TEA (ICE)"/>
    <n v="18000"/>
    <n v="15500"/>
  </r>
  <r>
    <s v="N-005"/>
    <x v="1"/>
    <s v="RED VELVET (ICE)"/>
    <n v="18000"/>
    <n v="15500"/>
  </r>
  <r>
    <s v="N-006"/>
    <x v="1"/>
    <s v="VANILA SHAKE (ICE)"/>
    <n v="18000"/>
    <n v="15500"/>
  </r>
  <r>
    <s v="N-007"/>
    <x v="1"/>
    <s v="CARAMEL SHAKE (ICE)"/>
    <n v="18000"/>
    <n v="15500"/>
  </r>
  <r>
    <s v="N-008"/>
    <x v="1"/>
    <s v="HAZELNUT SHAKE (ICE)"/>
    <n v="18000"/>
    <n v="15500"/>
  </r>
  <r>
    <s v="N-009"/>
    <x v="1"/>
    <s v="STRAWBERRY SHAKE (ICE)"/>
    <n v="18000"/>
    <n v="15500"/>
  </r>
  <r>
    <s v="N-010"/>
    <x v="1"/>
    <s v="LEMON TEA (ICE)"/>
    <n v="15000"/>
    <n v="12500"/>
  </r>
  <r>
    <s v="N-011"/>
    <x v="1"/>
    <s v="LEMON TEA (HOT)"/>
    <n v="15000"/>
    <n v="12000"/>
  </r>
  <r>
    <s v="N-012"/>
    <x v="1"/>
    <s v="LYCHEE TEA (ICE)"/>
    <n v="16000"/>
    <n v="13500"/>
  </r>
  <r>
    <s v="N-013"/>
    <x v="1"/>
    <s v="LYCHEE TEA (HOT)"/>
    <n v="16000"/>
    <n v="13000"/>
  </r>
  <r>
    <s v="N-014"/>
    <x v="1"/>
    <s v="MINERAL WATER (ICE)"/>
    <n v="5000"/>
    <n v="4000"/>
  </r>
  <r>
    <s v="S-001"/>
    <x v="2"/>
    <s v="FRENCH FRIES"/>
    <n v="25000"/>
    <n v="22000"/>
  </r>
  <r>
    <s v="S-002"/>
    <x v="2"/>
    <s v="NUGGETS"/>
    <n v="20000"/>
    <n v="17000"/>
  </r>
  <r>
    <s v="S-003"/>
    <x v="2"/>
    <s v="SPRING ROLLS"/>
    <n v="18000"/>
    <n v="15000"/>
  </r>
  <r>
    <s v="S-004"/>
    <x v="2"/>
    <s v="ROTI BAKAR COKLAT"/>
    <n v="20000"/>
    <n v="17000"/>
  </r>
  <r>
    <s v="S-005"/>
    <x v="2"/>
    <s v="ROTI BAKAR KEJU"/>
    <n v="20000"/>
    <n v="17000"/>
  </r>
  <r>
    <s v="S-006"/>
    <x v="2"/>
    <s v="ROTI BAKAR COKLAT KEJU"/>
    <n v="25000"/>
    <n v="2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CE46D-CA22-43EE-8B04-04C142FE551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8" firstHeaderRow="1" firstDataRow="1" firstDataCol="1"/>
  <pivotFields count="5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ENI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209DE-3C07-46D4-A0F6-AD6B9B6D0D8D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6:P46" firstHeaderRow="1" firstDataRow="1" firstDataCol="1"/>
  <pivotFields count="6">
    <pivotField showAll="0"/>
    <pivotField showAll="0"/>
    <pivotField axis="axisRow" showAll="0">
      <items count="40">
        <item x="1"/>
        <item x="0"/>
        <item x="16"/>
        <item x="15"/>
        <item x="8"/>
        <item x="7"/>
        <item x="25"/>
        <item x="20"/>
        <item x="19"/>
        <item x="6"/>
        <item x="5"/>
        <item x="33"/>
        <item x="22"/>
        <item x="14"/>
        <item x="13"/>
        <item x="26"/>
        <item x="4"/>
        <item x="3"/>
        <item x="2"/>
        <item x="29"/>
        <item x="28"/>
        <item x="31"/>
        <item x="30"/>
        <item x="32"/>
        <item x="34"/>
        <item x="23"/>
        <item x="36"/>
        <item x="38"/>
        <item x="37"/>
        <item x="35"/>
        <item x="27"/>
        <item x="21"/>
        <item x="12"/>
        <item x="11"/>
        <item x="18"/>
        <item x="17"/>
        <item x="24"/>
        <item x="10"/>
        <item x="9"/>
        <item t="default"/>
      </items>
    </pivotField>
    <pivotField showAll="0"/>
    <pivotField showAll="0"/>
    <pivotField dataField="1"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STOCK AKHI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FC008-137E-4035-AAA9-1EF17005EF2D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N70:O101" firstHeaderRow="1" firstDataRow="1" firstDataCol="1"/>
  <pivotFields count="11">
    <pivotField showAll="0"/>
    <pivotField numFmtId="14" showAll="0"/>
    <pivotField showAll="0"/>
    <pivotField numFmtId="165" showAll="0"/>
    <pivotField axis="axisRow" showAll="0">
      <items count="31">
        <item x="14"/>
        <item x="6"/>
        <item x="19"/>
        <item x="8"/>
        <item x="29"/>
        <item x="13"/>
        <item x="0"/>
        <item x="3"/>
        <item x="24"/>
        <item x="10"/>
        <item x="27"/>
        <item x="15"/>
        <item x="5"/>
        <item x="25"/>
        <item x="20"/>
        <item x="4"/>
        <item x="28"/>
        <item x="18"/>
        <item x="1"/>
        <item x="23"/>
        <item x="11"/>
        <item x="7"/>
        <item x="9"/>
        <item x="16"/>
        <item x="12"/>
        <item x="26"/>
        <item x="2"/>
        <item x="22"/>
        <item x="21"/>
        <item x="17"/>
        <item t="default"/>
      </items>
    </pivotField>
    <pivotField numFmtId="166" showAll="0"/>
    <pivotField numFmtId="164" showAll="0"/>
    <pivotField dataField="1" showAll="0"/>
    <pivotField numFmtId="164" showAll="0"/>
    <pivotField numFmtId="164" showAll="0"/>
    <pivotField showAll="0"/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KUANTITA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C09FA-8D42-4CF4-B345-3248FD8CB97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O32" firstHeaderRow="1" firstDataRow="1" firstDataCol="1"/>
  <pivotFields count="11">
    <pivotField showAll="0"/>
    <pivotField numFmtId="14" showAll="0"/>
    <pivotField showAll="0"/>
    <pivotField numFmtId="165" showAll="0"/>
    <pivotField axis="axisRow" showAll="0">
      <items count="28">
        <item x="0"/>
        <item x="22"/>
        <item x="18"/>
        <item x="15"/>
        <item x="19"/>
        <item x="11"/>
        <item x="16"/>
        <item x="17"/>
        <item x="4"/>
        <item x="12"/>
        <item x="3"/>
        <item x="6"/>
        <item x="2"/>
        <item x="13"/>
        <item x="26"/>
        <item x="8"/>
        <item x="5"/>
        <item x="25"/>
        <item x="7"/>
        <item x="23"/>
        <item x="10"/>
        <item x="20"/>
        <item x="21"/>
        <item x="1"/>
        <item x="14"/>
        <item x="9"/>
        <item x="24"/>
        <item t="default"/>
      </items>
    </pivotField>
    <pivotField numFmtId="166" showAll="0"/>
    <pivotField numFmtId="164" showAll="0"/>
    <pivotField dataField="1" showAll="0"/>
    <pivotField numFmtId="164" showAll="0"/>
    <pivotField numFmtId="164" showAll="0"/>
    <pivotField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KUANTITA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5E854-D36B-4F60-A810-94D9A7E24EB1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D4:E66" firstHeaderRow="1" firstDataRow="1" firstDataCol="1"/>
  <pivotFields count="11">
    <pivotField showAll="0"/>
    <pivotField numFmtId="14" showAll="0"/>
    <pivotField axis="axisRow" showAll="0">
      <items count="62">
        <item x="46"/>
        <item x="17"/>
        <item x="57"/>
        <item x="53"/>
        <item x="14"/>
        <item x="51"/>
        <item x="19"/>
        <item x="60"/>
        <item x="31"/>
        <item x="41"/>
        <item x="5"/>
        <item x="28"/>
        <item x="35"/>
        <item x="58"/>
        <item x="52"/>
        <item x="59"/>
        <item x="11"/>
        <item x="34"/>
        <item x="27"/>
        <item x="45"/>
        <item x="54"/>
        <item x="42"/>
        <item x="30"/>
        <item x="37"/>
        <item x="43"/>
        <item x="40"/>
        <item x="16"/>
        <item x="12"/>
        <item x="48"/>
        <item x="9"/>
        <item x="21"/>
        <item x="29"/>
        <item x="55"/>
        <item x="49"/>
        <item x="25"/>
        <item x="10"/>
        <item x="4"/>
        <item x="39"/>
        <item x="50"/>
        <item x="32"/>
        <item x="22"/>
        <item x="2"/>
        <item x="18"/>
        <item x="23"/>
        <item x="56"/>
        <item x="47"/>
        <item x="24"/>
        <item x="15"/>
        <item x="7"/>
        <item x="13"/>
        <item x="36"/>
        <item x="33"/>
        <item x="20"/>
        <item x="1"/>
        <item x="44"/>
        <item x="0"/>
        <item x="8"/>
        <item x="38"/>
        <item x="26"/>
        <item x="6"/>
        <item x="3"/>
        <item t="default"/>
      </items>
    </pivotField>
    <pivotField numFmtId="165" showAll="0"/>
    <pivotField showAll="0">
      <items count="31">
        <item x="14"/>
        <item x="6"/>
        <item x="19"/>
        <item x="8"/>
        <item x="29"/>
        <item x="13"/>
        <item x="0"/>
        <item x="3"/>
        <item x="24"/>
        <item x="10"/>
        <item x="27"/>
        <item x="15"/>
        <item x="5"/>
        <item x="25"/>
        <item x="20"/>
        <item x="4"/>
        <item x="28"/>
        <item x="18"/>
        <item x="1"/>
        <item x="23"/>
        <item x="11"/>
        <item x="7"/>
        <item x="9"/>
        <item x="16"/>
        <item x="12"/>
        <item x="26"/>
        <item x="2"/>
        <item x="22"/>
        <item x="21"/>
        <item x="17"/>
        <item t="default"/>
      </items>
    </pivotField>
    <pivotField numFmtId="166" showAll="0"/>
    <pivotField numFmtId="164" showAll="0"/>
    <pivotField showAll="0"/>
    <pivotField numFmtId="164" showAll="0"/>
    <pivotField dataField="1" numFmtId="164" showAll="0"/>
    <pivotField showAll="0"/>
  </pivotFields>
  <rowFields count="1">
    <field x="2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5136A-FA78-4E16-9F2C-F74EE3186DEC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9" firstHeaderRow="1" firstDataRow="1" firstDataCol="1"/>
  <pivotFields count="11">
    <pivotField showAll="0"/>
    <pivotField numFmtId="14" showAll="0"/>
    <pivotField axis="axisRow" showAll="0">
      <items count="35">
        <item x="27"/>
        <item x="11"/>
        <item x="24"/>
        <item x="4"/>
        <item x="33"/>
        <item x="2"/>
        <item x="3"/>
        <item x="6"/>
        <item x="21"/>
        <item x="22"/>
        <item x="32"/>
        <item x="18"/>
        <item x="8"/>
        <item x="10"/>
        <item x="30"/>
        <item x="23"/>
        <item x="15"/>
        <item x="14"/>
        <item x="5"/>
        <item x="16"/>
        <item x="7"/>
        <item x="0"/>
        <item x="9"/>
        <item x="12"/>
        <item x="26"/>
        <item x="17"/>
        <item x="1"/>
        <item x="20"/>
        <item x="29"/>
        <item x="31"/>
        <item x="25"/>
        <item x="19"/>
        <item x="28"/>
        <item x="13"/>
        <item t="default"/>
      </items>
    </pivotField>
    <pivotField numFmtId="165" showAll="0"/>
    <pivotField showAll="0"/>
    <pivotField numFmtId="166" showAll="0"/>
    <pivotField numFmtId="164" showAll="0"/>
    <pivotField showAll="0"/>
    <pivotField numFmtId="164" showAll="0"/>
    <pivotField dataField="1" numFmtId="164"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TOTAL OMS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E7" totalsRowShown="0" headerRowDxfId="9">
  <autoFilter ref="A3:E7" xr:uid="{00000000-0009-0000-0100-000004000000}"/>
  <tableColumns count="5">
    <tableColumn id="1" xr3:uid="{00000000-0010-0000-0300-000001000000}" name="NO ID" dataDxfId="8"/>
    <tableColumn id="2" xr3:uid="{00000000-0010-0000-0300-000002000000}" name="NAMA" dataDxfId="7"/>
    <tableColumn id="3" xr3:uid="{00000000-0010-0000-0300-000003000000}" name="TELEFON" dataDxfId="6"/>
    <tableColumn id="4" xr3:uid="{00000000-0010-0000-0300-000004000000}" name="ALAMAT" dataDxfId="5"/>
    <tableColumn id="5" xr3:uid="{00000000-0010-0000-0300-000005000000}" name="JENIS PEKERJAAN" dataDxfId="4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Normal="100" workbookViewId="0">
      <selection activeCell="B18" sqref="B17:B18"/>
    </sheetView>
  </sheetViews>
  <sheetFormatPr defaultRowHeight="14.4" x14ac:dyDescent="0.3"/>
  <cols>
    <col min="1" max="1" width="25.33203125" bestFit="1" customWidth="1"/>
    <col min="2" max="2" width="17.21875" bestFit="1" customWidth="1"/>
    <col min="3" max="3" width="13.77734375" customWidth="1"/>
    <col min="7" max="7" width="7.33203125" customWidth="1"/>
    <col min="8" max="8" width="15.21875" customWidth="1"/>
    <col min="9" max="9" width="14.44140625" customWidth="1"/>
    <col min="10" max="10" width="17.6640625" bestFit="1" customWidth="1"/>
    <col min="11" max="11" width="17.88671875" bestFit="1" customWidth="1"/>
    <col min="12" max="12" width="16.5546875" bestFit="1" customWidth="1"/>
    <col min="13" max="13" width="8.88671875" customWidth="1"/>
  </cols>
  <sheetData>
    <row r="1" spans="1:12" ht="52.8" customHeight="1" x14ac:dyDescent="0.3">
      <c r="A1" s="143" t="s">
        <v>48</v>
      </c>
      <c r="B1" s="143"/>
      <c r="C1" s="143"/>
      <c r="D1" s="143"/>
      <c r="E1" s="143"/>
      <c r="H1" s="8"/>
      <c r="I1" s="16"/>
      <c r="J1" s="4"/>
      <c r="K1" s="10"/>
      <c r="L1" s="12"/>
    </row>
    <row r="2" spans="1:12" x14ac:dyDescent="0.3">
      <c r="A2" s="6" t="s">
        <v>49</v>
      </c>
      <c r="H2" s="14" t="s">
        <v>54</v>
      </c>
      <c r="I2" s="15" t="s">
        <v>55</v>
      </c>
      <c r="J2" s="9" t="s">
        <v>56</v>
      </c>
      <c r="K2" s="11" t="s">
        <v>57</v>
      </c>
      <c r="L2" s="13" t="s">
        <v>58</v>
      </c>
    </row>
    <row r="3" spans="1:12" ht="15" thickBot="1" x14ac:dyDescent="0.35"/>
    <row r="4" spans="1:12" ht="15" thickBot="1" x14ac:dyDescent="0.35">
      <c r="A4" s="36" t="s">
        <v>2</v>
      </c>
      <c r="B4" s="37" t="s">
        <v>104</v>
      </c>
    </row>
    <row r="5" spans="1:12" x14ac:dyDescent="0.3">
      <c r="A5" s="35" t="s">
        <v>50</v>
      </c>
      <c r="B5" s="35">
        <v>2213020202</v>
      </c>
    </row>
    <row r="6" spans="1:12" x14ac:dyDescent="0.3">
      <c r="A6" s="22" t="s">
        <v>51</v>
      </c>
      <c r="B6" s="22">
        <v>2213020200</v>
      </c>
    </row>
    <row r="7" spans="1:12" x14ac:dyDescent="0.3">
      <c r="A7" s="22" t="s">
        <v>52</v>
      </c>
      <c r="B7" s="22">
        <v>2213020207</v>
      </c>
    </row>
    <row r="9" spans="1:12" x14ac:dyDescent="0.3">
      <c r="A9" s="29" t="s">
        <v>163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zoomScale="85" zoomScaleNormal="85" workbookViewId="0">
      <selection activeCell="I30" sqref="I30"/>
    </sheetView>
  </sheetViews>
  <sheetFormatPr defaultRowHeight="14.4" x14ac:dyDescent="0.3"/>
  <cols>
    <col min="1" max="1" width="15.6640625" bestFit="1" customWidth="1"/>
    <col min="2" max="2" width="13" customWidth="1"/>
    <col min="3" max="3" width="22.33203125" bestFit="1" customWidth="1"/>
    <col min="4" max="4" width="13.88671875" customWidth="1"/>
    <col min="5" max="5" width="12.21875" bestFit="1" customWidth="1"/>
    <col min="6" max="6" width="21" bestFit="1" customWidth="1"/>
    <col min="7" max="7" width="13.44140625" bestFit="1" customWidth="1"/>
    <col min="8" max="8" width="14" bestFit="1" customWidth="1"/>
    <col min="9" max="9" width="13.109375" bestFit="1" customWidth="1"/>
    <col min="10" max="10" width="11.88671875" bestFit="1" customWidth="1"/>
    <col min="11" max="11" width="22.5546875" bestFit="1" customWidth="1"/>
  </cols>
  <sheetData>
    <row r="1" spans="1:17" x14ac:dyDescent="0.3">
      <c r="A1" s="145" t="s">
        <v>18</v>
      </c>
      <c r="B1" s="146"/>
      <c r="C1" s="146"/>
      <c r="D1" s="146"/>
    </row>
    <row r="2" spans="1:17" x14ac:dyDescent="0.3">
      <c r="A2" s="147"/>
      <c r="B2" s="147"/>
      <c r="C2" s="147"/>
      <c r="D2" s="147"/>
      <c r="N2" s="144"/>
      <c r="O2" s="144"/>
      <c r="P2" s="144"/>
      <c r="Q2" s="144"/>
    </row>
    <row r="3" spans="1:17" ht="15" thickBot="1" x14ac:dyDescent="0.35"/>
    <row r="4" spans="1:17" ht="15" thickBot="1" x14ac:dyDescent="0.35">
      <c r="A4" s="62" t="s">
        <v>16</v>
      </c>
      <c r="B4" s="33" t="s">
        <v>17</v>
      </c>
      <c r="C4" s="33" t="s">
        <v>2</v>
      </c>
      <c r="D4" s="74" t="s">
        <v>168</v>
      </c>
      <c r="E4" s="76" t="s">
        <v>229</v>
      </c>
      <c r="G4" s="7" t="s">
        <v>105</v>
      </c>
      <c r="H4" t="s">
        <v>248</v>
      </c>
    </row>
    <row r="5" spans="1:17" x14ac:dyDescent="0.3">
      <c r="A5" s="38" t="s">
        <v>122</v>
      </c>
      <c r="B5" s="39" t="s">
        <v>59</v>
      </c>
      <c r="C5" s="38" t="s">
        <v>71</v>
      </c>
      <c r="D5" s="40">
        <v>18000</v>
      </c>
      <c r="E5" s="40">
        <v>13500</v>
      </c>
      <c r="G5" s="23" t="s">
        <v>59</v>
      </c>
      <c r="H5" s="161">
        <v>19</v>
      </c>
    </row>
    <row r="6" spans="1:17" x14ac:dyDescent="0.3">
      <c r="A6" s="41" t="s">
        <v>123</v>
      </c>
      <c r="B6" s="42" t="s">
        <v>59</v>
      </c>
      <c r="C6" s="41" t="s">
        <v>72</v>
      </c>
      <c r="D6" s="93">
        <v>16000</v>
      </c>
      <c r="E6" s="43">
        <v>13000</v>
      </c>
      <c r="G6" s="23" t="s">
        <v>60</v>
      </c>
      <c r="H6" s="161">
        <v>14</v>
      </c>
    </row>
    <row r="7" spans="1:17" x14ac:dyDescent="0.3">
      <c r="A7" s="41" t="s">
        <v>124</v>
      </c>
      <c r="B7" s="42" t="s">
        <v>59</v>
      </c>
      <c r="C7" s="41" t="s">
        <v>73</v>
      </c>
      <c r="D7" s="93">
        <v>13000</v>
      </c>
      <c r="E7" s="43">
        <v>10000</v>
      </c>
      <c r="G7" s="23" t="s">
        <v>62</v>
      </c>
      <c r="H7" s="161">
        <v>6</v>
      </c>
    </row>
    <row r="8" spans="1:17" x14ac:dyDescent="0.3">
      <c r="A8" s="41" t="s">
        <v>125</v>
      </c>
      <c r="B8" s="42" t="s">
        <v>59</v>
      </c>
      <c r="C8" s="41" t="s">
        <v>74</v>
      </c>
      <c r="D8" s="93">
        <v>18000</v>
      </c>
      <c r="E8" s="43">
        <v>15500</v>
      </c>
      <c r="G8" s="23" t="s">
        <v>106</v>
      </c>
      <c r="H8" s="161">
        <v>39</v>
      </c>
    </row>
    <row r="9" spans="1:17" x14ac:dyDescent="0.3">
      <c r="A9" s="41" t="s">
        <v>126</v>
      </c>
      <c r="B9" s="42" t="s">
        <v>59</v>
      </c>
      <c r="C9" s="41" t="s">
        <v>75</v>
      </c>
      <c r="D9" s="93">
        <v>16000</v>
      </c>
      <c r="E9" s="43">
        <v>13000</v>
      </c>
    </row>
    <row r="10" spans="1:17" x14ac:dyDescent="0.3">
      <c r="A10" s="41" t="s">
        <v>127</v>
      </c>
      <c r="B10" s="42" t="s">
        <v>59</v>
      </c>
      <c r="C10" s="41" t="s">
        <v>76</v>
      </c>
      <c r="D10" s="93">
        <v>20000</v>
      </c>
      <c r="E10" s="43">
        <v>17500</v>
      </c>
    </row>
    <row r="11" spans="1:17" x14ac:dyDescent="0.3">
      <c r="A11" s="41" t="s">
        <v>128</v>
      </c>
      <c r="B11" s="42" t="s">
        <v>59</v>
      </c>
      <c r="C11" s="41" t="s">
        <v>77</v>
      </c>
      <c r="D11" s="93">
        <v>18000</v>
      </c>
      <c r="E11" s="43">
        <v>15000</v>
      </c>
    </row>
    <row r="12" spans="1:17" x14ac:dyDescent="0.3">
      <c r="A12" s="41" t="s">
        <v>129</v>
      </c>
      <c r="B12" s="42" t="s">
        <v>59</v>
      </c>
      <c r="C12" s="41" t="s">
        <v>78</v>
      </c>
      <c r="D12" s="93">
        <v>22000</v>
      </c>
      <c r="E12" s="43">
        <v>19500</v>
      </c>
    </row>
    <row r="13" spans="1:17" x14ac:dyDescent="0.3">
      <c r="A13" s="41" t="s">
        <v>130</v>
      </c>
      <c r="B13" s="42" t="s">
        <v>59</v>
      </c>
      <c r="C13" s="41" t="s">
        <v>79</v>
      </c>
      <c r="D13" s="93">
        <v>20000</v>
      </c>
      <c r="E13" s="43">
        <v>17000</v>
      </c>
    </row>
    <row r="14" spans="1:17" x14ac:dyDescent="0.3">
      <c r="A14" s="41" t="s">
        <v>131</v>
      </c>
      <c r="B14" s="42" t="s">
        <v>59</v>
      </c>
      <c r="C14" s="41" t="s">
        <v>80</v>
      </c>
      <c r="D14" s="93">
        <v>22000</v>
      </c>
      <c r="E14" s="43">
        <v>19500</v>
      </c>
    </row>
    <row r="15" spans="1:17" x14ac:dyDescent="0.3">
      <c r="A15" s="41" t="s">
        <v>132</v>
      </c>
      <c r="B15" s="42" t="s">
        <v>59</v>
      </c>
      <c r="C15" s="41" t="s">
        <v>81</v>
      </c>
      <c r="D15" s="93">
        <v>20000</v>
      </c>
      <c r="E15" s="43">
        <v>17000</v>
      </c>
    </row>
    <row r="16" spans="1:17" x14ac:dyDescent="0.3">
      <c r="A16" s="41" t="s">
        <v>133</v>
      </c>
      <c r="B16" s="42" t="s">
        <v>59</v>
      </c>
      <c r="C16" s="41" t="s">
        <v>82</v>
      </c>
      <c r="D16" s="93">
        <v>22000</v>
      </c>
      <c r="E16" s="43">
        <v>19500</v>
      </c>
    </row>
    <row r="17" spans="1:5" x14ac:dyDescent="0.3">
      <c r="A17" s="41" t="s">
        <v>134</v>
      </c>
      <c r="B17" s="42" t="s">
        <v>59</v>
      </c>
      <c r="C17" s="41" t="s">
        <v>83</v>
      </c>
      <c r="D17" s="93">
        <v>20000</v>
      </c>
      <c r="E17" s="43">
        <v>17000</v>
      </c>
    </row>
    <row r="18" spans="1:5" x14ac:dyDescent="0.3">
      <c r="A18" s="41" t="s">
        <v>135</v>
      </c>
      <c r="B18" s="42" t="s">
        <v>59</v>
      </c>
      <c r="C18" s="41" t="s">
        <v>84</v>
      </c>
      <c r="D18" s="93">
        <v>22000</v>
      </c>
      <c r="E18" s="43">
        <v>19500</v>
      </c>
    </row>
    <row r="19" spans="1:5" x14ac:dyDescent="0.3">
      <c r="A19" s="41" t="s">
        <v>136</v>
      </c>
      <c r="B19" s="42" t="s">
        <v>59</v>
      </c>
      <c r="C19" s="41" t="s">
        <v>85</v>
      </c>
      <c r="D19" s="93">
        <v>20000</v>
      </c>
      <c r="E19" s="43">
        <v>17000</v>
      </c>
    </row>
    <row r="20" spans="1:5" x14ac:dyDescent="0.3">
      <c r="A20" s="41" t="s">
        <v>137</v>
      </c>
      <c r="B20" s="42" t="s">
        <v>59</v>
      </c>
      <c r="C20" s="41" t="s">
        <v>86</v>
      </c>
      <c r="D20" s="93">
        <v>20000</v>
      </c>
      <c r="E20" s="43">
        <v>17500</v>
      </c>
    </row>
    <row r="21" spans="1:5" x14ac:dyDescent="0.3">
      <c r="A21" s="41" t="s">
        <v>138</v>
      </c>
      <c r="B21" s="42" t="s">
        <v>59</v>
      </c>
      <c r="C21" s="41" t="s">
        <v>87</v>
      </c>
      <c r="D21" s="93">
        <v>18000</v>
      </c>
      <c r="E21" s="43">
        <v>15000</v>
      </c>
    </row>
    <row r="22" spans="1:5" x14ac:dyDescent="0.3">
      <c r="A22" s="41" t="s">
        <v>139</v>
      </c>
      <c r="B22" s="42" t="s">
        <v>59</v>
      </c>
      <c r="C22" s="41" t="s">
        <v>88</v>
      </c>
      <c r="D22" s="93">
        <v>20000</v>
      </c>
      <c r="E22" s="43">
        <v>17500</v>
      </c>
    </row>
    <row r="23" spans="1:5" x14ac:dyDescent="0.3">
      <c r="A23" s="41" t="s">
        <v>140</v>
      </c>
      <c r="B23" s="42" t="s">
        <v>59</v>
      </c>
      <c r="C23" s="41" t="s">
        <v>89</v>
      </c>
      <c r="D23" s="93">
        <v>20000</v>
      </c>
      <c r="E23" s="43">
        <v>17000</v>
      </c>
    </row>
    <row r="24" spans="1:5" x14ac:dyDescent="0.3">
      <c r="A24" s="44" t="s">
        <v>141</v>
      </c>
      <c r="B24" s="45" t="s">
        <v>60</v>
      </c>
      <c r="C24" s="44" t="s">
        <v>90</v>
      </c>
      <c r="D24" s="94">
        <v>18000</v>
      </c>
      <c r="E24" s="46">
        <v>13500</v>
      </c>
    </row>
    <row r="25" spans="1:5" x14ac:dyDescent="0.3">
      <c r="A25" s="44" t="s">
        <v>142</v>
      </c>
      <c r="B25" s="45" t="s">
        <v>60</v>
      </c>
      <c r="C25" s="44" t="s">
        <v>91</v>
      </c>
      <c r="D25" s="94">
        <v>16000</v>
      </c>
      <c r="E25" s="46">
        <v>13000</v>
      </c>
    </row>
    <row r="26" spans="1:5" x14ac:dyDescent="0.3">
      <c r="A26" s="44" t="s">
        <v>143</v>
      </c>
      <c r="B26" s="45" t="s">
        <v>60</v>
      </c>
      <c r="C26" s="44" t="s">
        <v>92</v>
      </c>
      <c r="D26" s="94">
        <v>18000</v>
      </c>
      <c r="E26" s="46">
        <v>15500</v>
      </c>
    </row>
    <row r="27" spans="1:5" ht="13.8" customHeight="1" x14ac:dyDescent="0.3">
      <c r="A27" s="44" t="s">
        <v>144</v>
      </c>
      <c r="B27" s="45" t="s">
        <v>60</v>
      </c>
      <c r="C27" s="44" t="s">
        <v>93</v>
      </c>
      <c r="D27" s="94">
        <v>18000</v>
      </c>
      <c r="E27" s="46">
        <v>15500</v>
      </c>
    </row>
    <row r="28" spans="1:5" x14ac:dyDescent="0.3">
      <c r="A28" s="44" t="s">
        <v>145</v>
      </c>
      <c r="B28" s="45" t="s">
        <v>60</v>
      </c>
      <c r="C28" s="44" t="s">
        <v>94</v>
      </c>
      <c r="D28" s="94">
        <v>18000</v>
      </c>
      <c r="E28" s="46">
        <v>15500</v>
      </c>
    </row>
    <row r="29" spans="1:5" x14ac:dyDescent="0.3">
      <c r="A29" s="44" t="s">
        <v>146</v>
      </c>
      <c r="B29" s="45" t="s">
        <v>60</v>
      </c>
      <c r="C29" s="44" t="s">
        <v>95</v>
      </c>
      <c r="D29" s="94">
        <v>18000</v>
      </c>
      <c r="E29" s="46">
        <v>15500</v>
      </c>
    </row>
    <row r="30" spans="1:5" x14ac:dyDescent="0.3">
      <c r="A30" s="44" t="s">
        <v>147</v>
      </c>
      <c r="B30" s="45" t="s">
        <v>60</v>
      </c>
      <c r="C30" s="44" t="s">
        <v>96</v>
      </c>
      <c r="D30" s="94">
        <v>18000</v>
      </c>
      <c r="E30" s="46">
        <v>15500</v>
      </c>
    </row>
    <row r="31" spans="1:5" x14ac:dyDescent="0.3">
      <c r="A31" s="44" t="s">
        <v>148</v>
      </c>
      <c r="B31" s="45" t="s">
        <v>60</v>
      </c>
      <c r="C31" s="44" t="s">
        <v>97</v>
      </c>
      <c r="D31" s="94">
        <v>18000</v>
      </c>
      <c r="E31" s="46">
        <v>15500</v>
      </c>
    </row>
    <row r="32" spans="1:5" x14ac:dyDescent="0.3">
      <c r="A32" s="44" t="s">
        <v>149</v>
      </c>
      <c r="B32" s="45" t="s">
        <v>60</v>
      </c>
      <c r="C32" s="44" t="s">
        <v>98</v>
      </c>
      <c r="D32" s="94">
        <v>18000</v>
      </c>
      <c r="E32" s="46">
        <v>15500</v>
      </c>
    </row>
    <row r="33" spans="1:5" x14ac:dyDescent="0.3">
      <c r="A33" s="44" t="s">
        <v>150</v>
      </c>
      <c r="B33" s="45" t="s">
        <v>60</v>
      </c>
      <c r="C33" s="44" t="s">
        <v>99</v>
      </c>
      <c r="D33" s="94">
        <v>15000</v>
      </c>
      <c r="E33" s="46">
        <v>12500</v>
      </c>
    </row>
    <row r="34" spans="1:5" x14ac:dyDescent="0.3">
      <c r="A34" s="44" t="s">
        <v>151</v>
      </c>
      <c r="B34" s="45" t="s">
        <v>60</v>
      </c>
      <c r="C34" s="44" t="s">
        <v>100</v>
      </c>
      <c r="D34" s="94">
        <v>15000</v>
      </c>
      <c r="E34" s="46">
        <v>12000</v>
      </c>
    </row>
    <row r="35" spans="1:5" x14ac:dyDescent="0.3">
      <c r="A35" s="44" t="s">
        <v>152</v>
      </c>
      <c r="B35" s="45" t="s">
        <v>60</v>
      </c>
      <c r="C35" s="44" t="s">
        <v>101</v>
      </c>
      <c r="D35" s="94">
        <v>16000</v>
      </c>
      <c r="E35" s="46">
        <v>13500</v>
      </c>
    </row>
    <row r="36" spans="1:5" x14ac:dyDescent="0.3">
      <c r="A36" s="44" t="s">
        <v>153</v>
      </c>
      <c r="B36" s="45" t="s">
        <v>60</v>
      </c>
      <c r="C36" s="44" t="s">
        <v>102</v>
      </c>
      <c r="D36" s="94">
        <v>16000</v>
      </c>
      <c r="E36" s="46">
        <v>13000</v>
      </c>
    </row>
    <row r="37" spans="1:5" x14ac:dyDescent="0.3">
      <c r="A37" s="44" t="s">
        <v>154</v>
      </c>
      <c r="B37" s="45" t="s">
        <v>60</v>
      </c>
      <c r="C37" s="44" t="s">
        <v>103</v>
      </c>
      <c r="D37" s="94">
        <v>5000</v>
      </c>
      <c r="E37" s="46">
        <v>4000</v>
      </c>
    </row>
    <row r="38" spans="1:5" x14ac:dyDescent="0.3">
      <c r="A38" s="47" t="s">
        <v>155</v>
      </c>
      <c r="B38" s="48" t="s">
        <v>62</v>
      </c>
      <c r="C38" s="48" t="s">
        <v>63</v>
      </c>
      <c r="D38" s="95">
        <v>25000</v>
      </c>
      <c r="E38" s="49">
        <v>22000</v>
      </c>
    </row>
    <row r="39" spans="1:5" x14ac:dyDescent="0.3">
      <c r="A39" s="47" t="s">
        <v>156</v>
      </c>
      <c r="B39" s="48" t="s">
        <v>62</v>
      </c>
      <c r="C39" s="48" t="s">
        <v>64</v>
      </c>
      <c r="D39" s="95">
        <v>20000</v>
      </c>
      <c r="E39" s="49">
        <v>17000</v>
      </c>
    </row>
    <row r="40" spans="1:5" x14ac:dyDescent="0.3">
      <c r="A40" s="47" t="s">
        <v>157</v>
      </c>
      <c r="B40" s="48" t="s">
        <v>62</v>
      </c>
      <c r="C40" s="48" t="s">
        <v>65</v>
      </c>
      <c r="D40" s="95">
        <v>18000</v>
      </c>
      <c r="E40" s="49">
        <v>15000</v>
      </c>
    </row>
    <row r="41" spans="1:5" x14ac:dyDescent="0.3">
      <c r="A41" s="47" t="s">
        <v>158</v>
      </c>
      <c r="B41" s="48" t="s">
        <v>62</v>
      </c>
      <c r="C41" s="48" t="s">
        <v>68</v>
      </c>
      <c r="D41" s="95">
        <v>20000</v>
      </c>
      <c r="E41" s="49">
        <v>17000</v>
      </c>
    </row>
    <row r="42" spans="1:5" x14ac:dyDescent="0.3">
      <c r="A42" s="47" t="s">
        <v>159</v>
      </c>
      <c r="B42" s="48" t="s">
        <v>62</v>
      </c>
      <c r="C42" s="48" t="s">
        <v>69</v>
      </c>
      <c r="D42" s="95">
        <v>20000</v>
      </c>
      <c r="E42" s="49">
        <v>17000</v>
      </c>
    </row>
    <row r="43" spans="1:5" x14ac:dyDescent="0.3">
      <c r="A43" s="47" t="s">
        <v>160</v>
      </c>
      <c r="B43" s="48" t="s">
        <v>62</v>
      </c>
      <c r="C43" s="48" t="s">
        <v>70</v>
      </c>
      <c r="D43" s="95">
        <v>25000</v>
      </c>
      <c r="E43" s="49">
        <v>22000</v>
      </c>
    </row>
    <row r="46" spans="1:5" x14ac:dyDescent="0.3">
      <c r="A46" s="63"/>
    </row>
  </sheetData>
  <mergeCells count="2">
    <mergeCell ref="N2:Q2"/>
    <mergeCell ref="A1:D2"/>
  </mergeCells>
  <phoneticPr fontId="12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5"/>
  <sheetViews>
    <sheetView topLeftCell="K1" zoomScale="61" zoomScaleNormal="63" workbookViewId="0">
      <selection activeCell="Z32" sqref="Z32"/>
    </sheetView>
  </sheetViews>
  <sheetFormatPr defaultColWidth="9" defaultRowHeight="14.4" x14ac:dyDescent="0.3"/>
  <cols>
    <col min="1" max="1" width="22.77734375" bestFit="1" customWidth="1"/>
    <col min="2" max="2" width="14.21875" customWidth="1"/>
    <col min="3" max="3" width="23.109375" bestFit="1" customWidth="1"/>
    <col min="4" max="4" width="13.21875" bestFit="1" customWidth="1"/>
    <col min="5" max="5" width="13" customWidth="1"/>
    <col min="6" max="6" width="14.21875" customWidth="1"/>
    <col min="7" max="7" width="16" customWidth="1"/>
    <col min="8" max="8" width="14.44140625" customWidth="1"/>
    <col min="9" max="9" width="13.44140625" customWidth="1"/>
    <col min="10" max="10" width="23.109375" bestFit="1" customWidth="1"/>
    <col min="11" max="11" width="12.6640625" customWidth="1"/>
    <col min="12" max="12" width="13.21875" customWidth="1"/>
    <col min="13" max="13" width="12" customWidth="1"/>
    <col min="14" max="14" width="12.21875" bestFit="1" customWidth="1"/>
    <col min="15" max="15" width="22.5546875" bestFit="1" customWidth="1"/>
    <col min="16" max="16" width="18.33203125" bestFit="1" customWidth="1"/>
    <col min="18" max="18" width="5.33203125" bestFit="1" customWidth="1"/>
    <col min="19" max="19" width="16.109375" bestFit="1" customWidth="1"/>
    <col min="20" max="20" width="19" bestFit="1" customWidth="1"/>
  </cols>
  <sheetData>
    <row r="1" spans="1:20" ht="18.45" customHeight="1" x14ac:dyDescent="0.3">
      <c r="A1" s="148" t="s">
        <v>15</v>
      </c>
      <c r="B1" s="148"/>
      <c r="C1" s="148"/>
      <c r="D1" s="148"/>
      <c r="E1" s="148"/>
      <c r="F1" s="148"/>
    </row>
    <row r="2" spans="1:20" x14ac:dyDescent="0.3">
      <c r="A2" s="149"/>
      <c r="B2" s="149"/>
      <c r="C2" s="149"/>
      <c r="D2" s="149"/>
      <c r="E2" s="149"/>
      <c r="F2" s="149"/>
    </row>
    <row r="4" spans="1:20" ht="15" thickBot="1" x14ac:dyDescent="0.35"/>
    <row r="5" spans="1:20" ht="15" thickBot="1" x14ac:dyDescent="0.35">
      <c r="A5" s="62" t="s">
        <v>16</v>
      </c>
      <c r="B5" s="33" t="s">
        <v>17</v>
      </c>
      <c r="C5" s="108" t="s">
        <v>2</v>
      </c>
      <c r="D5" s="62" t="s">
        <v>66</v>
      </c>
      <c r="E5" s="74" t="s">
        <v>233</v>
      </c>
      <c r="F5" s="109" t="s">
        <v>67</v>
      </c>
      <c r="H5" s="62" t="s">
        <v>16</v>
      </c>
      <c r="I5" s="33" t="s">
        <v>17</v>
      </c>
      <c r="J5" s="108" t="s">
        <v>2</v>
      </c>
      <c r="K5" s="107" t="s">
        <v>66</v>
      </c>
      <c r="L5" s="107" t="s">
        <v>233</v>
      </c>
      <c r="M5" s="107" t="s">
        <v>67</v>
      </c>
    </row>
    <row r="6" spans="1:20" x14ac:dyDescent="0.3">
      <c r="A6" s="38" t="s">
        <v>122</v>
      </c>
      <c r="B6" s="39" t="s">
        <v>59</v>
      </c>
      <c r="C6" s="38" t="s">
        <v>71</v>
      </c>
      <c r="D6" s="53">
        <v>20</v>
      </c>
      <c r="E6" s="53">
        <f>VLOOKUP(C6,'DATA PENJUALAN'!N$5:O$32,2)</f>
        <v>3</v>
      </c>
      <c r="F6" s="53">
        <f>D6-E6</f>
        <v>17</v>
      </c>
      <c r="H6" s="38" t="s">
        <v>122</v>
      </c>
      <c r="I6" s="39" t="s">
        <v>59</v>
      </c>
      <c r="J6" s="110" t="s">
        <v>71</v>
      </c>
      <c r="K6" s="118">
        <f>F6</f>
        <v>17</v>
      </c>
      <c r="L6" s="118">
        <f>VLOOKUP(J6,'DATA PENJUALAN'!$N$71:$O$101,2)</f>
        <v>8</v>
      </c>
      <c r="M6" s="118">
        <f>K6-L6</f>
        <v>9</v>
      </c>
      <c r="O6" s="7" t="s">
        <v>105</v>
      </c>
      <c r="P6" t="s">
        <v>235</v>
      </c>
    </row>
    <row r="7" spans="1:20" x14ac:dyDescent="0.3">
      <c r="A7" s="41" t="s">
        <v>123</v>
      </c>
      <c r="B7" s="42" t="s">
        <v>59</v>
      </c>
      <c r="C7" s="41" t="s">
        <v>72</v>
      </c>
      <c r="D7" s="118">
        <v>20</v>
      </c>
      <c r="E7" s="118">
        <f>VLOOKUP(C7,'DATA PENJUALAN'!N$5:O$32,2)</f>
        <v>2</v>
      </c>
      <c r="F7" s="118">
        <f t="shared" ref="F7:F44" si="0">D7-E7</f>
        <v>18</v>
      </c>
      <c r="H7" s="41" t="s">
        <v>123</v>
      </c>
      <c r="I7" s="42" t="s">
        <v>59</v>
      </c>
      <c r="J7" s="111" t="s">
        <v>72</v>
      </c>
      <c r="K7" s="118">
        <f t="shared" ref="K7:K44" si="1">F7</f>
        <v>18</v>
      </c>
      <c r="L7" s="118">
        <f>VLOOKUP(J7,'DATA PENJUALAN'!$N$71:$O$101,2)</f>
        <v>1</v>
      </c>
      <c r="M7" s="118">
        <f t="shared" ref="M7:M44" si="2">K7-L7</f>
        <v>17</v>
      </c>
      <c r="O7" s="23" t="s">
        <v>72</v>
      </c>
      <c r="P7">
        <v>17</v>
      </c>
    </row>
    <row r="8" spans="1:20" x14ac:dyDescent="0.3">
      <c r="A8" s="41" t="s">
        <v>124</v>
      </c>
      <c r="B8" s="42" t="s">
        <v>59</v>
      </c>
      <c r="C8" s="41" t="s">
        <v>73</v>
      </c>
      <c r="D8" s="118">
        <v>20</v>
      </c>
      <c r="E8" s="118">
        <f>VLOOKUP(C8,'DATA PENJUALAN'!N$5:O$32,2)</f>
        <v>3</v>
      </c>
      <c r="F8" s="118">
        <f t="shared" si="0"/>
        <v>17</v>
      </c>
      <c r="G8" s="18"/>
      <c r="H8" s="41" t="s">
        <v>124</v>
      </c>
      <c r="I8" s="42" t="s">
        <v>59</v>
      </c>
      <c r="J8" s="111" t="s">
        <v>73</v>
      </c>
      <c r="K8" s="118">
        <f t="shared" si="1"/>
        <v>17</v>
      </c>
      <c r="L8" s="118">
        <f>VLOOKUP(J8,'DATA PENJUALAN'!$N$71:$O$101,2)</f>
        <v>1</v>
      </c>
      <c r="M8" s="118">
        <f t="shared" si="2"/>
        <v>16</v>
      </c>
      <c r="O8" s="23" t="s">
        <v>71</v>
      </c>
      <c r="P8">
        <v>9</v>
      </c>
      <c r="R8" s="150" t="s">
        <v>247</v>
      </c>
      <c r="S8" s="151"/>
      <c r="T8" s="152"/>
    </row>
    <row r="9" spans="1:20" x14ac:dyDescent="0.3">
      <c r="A9" s="41" t="s">
        <v>125</v>
      </c>
      <c r="B9" s="42" t="s">
        <v>59</v>
      </c>
      <c r="C9" s="41" t="s">
        <v>74</v>
      </c>
      <c r="D9" s="118">
        <v>25</v>
      </c>
      <c r="E9" s="118">
        <f>VLOOKUP(C9,'DATA PENJUALAN'!N$5:O$32,2)</f>
        <v>23</v>
      </c>
      <c r="F9" s="118">
        <f t="shared" si="0"/>
        <v>2</v>
      </c>
      <c r="H9" s="41" t="s">
        <v>125</v>
      </c>
      <c r="I9" s="42" t="s">
        <v>59</v>
      </c>
      <c r="J9" s="111" t="s">
        <v>74</v>
      </c>
      <c r="K9" s="118">
        <f>F9 +20</f>
        <v>22</v>
      </c>
      <c r="L9" s="118">
        <f>VLOOKUP(J9,'DATA PENJUALAN'!$N$71:$O$101,2)</f>
        <v>21</v>
      </c>
      <c r="M9" s="118">
        <f t="shared" si="2"/>
        <v>1</v>
      </c>
      <c r="O9" s="23" t="s">
        <v>87</v>
      </c>
      <c r="P9">
        <v>16</v>
      </c>
      <c r="R9" s="117" t="s">
        <v>236</v>
      </c>
      <c r="S9" s="119" t="s">
        <v>238</v>
      </c>
      <c r="T9" s="119" t="s">
        <v>239</v>
      </c>
    </row>
    <row r="10" spans="1:20" x14ac:dyDescent="0.3">
      <c r="A10" s="41" t="s">
        <v>126</v>
      </c>
      <c r="B10" s="42" t="s">
        <v>59</v>
      </c>
      <c r="C10" s="41" t="s">
        <v>75</v>
      </c>
      <c r="D10" s="118">
        <v>20</v>
      </c>
      <c r="E10" s="118">
        <f>VLOOKUP(C10,'DATA PENJUALAN'!N$5:O$32,2)</f>
        <v>4</v>
      </c>
      <c r="F10" s="118">
        <f t="shared" si="0"/>
        <v>16</v>
      </c>
      <c r="H10" s="41" t="s">
        <v>126</v>
      </c>
      <c r="I10" s="42" t="s">
        <v>59</v>
      </c>
      <c r="J10" s="111" t="s">
        <v>75</v>
      </c>
      <c r="K10" s="118">
        <f t="shared" si="1"/>
        <v>16</v>
      </c>
      <c r="L10" s="118">
        <f>VLOOKUP(J10,'DATA PENJUALAN'!$N$71:$O$101,2)</f>
        <v>3</v>
      </c>
      <c r="M10" s="118">
        <f t="shared" si="2"/>
        <v>13</v>
      </c>
      <c r="O10" s="23" t="s">
        <v>86</v>
      </c>
      <c r="P10">
        <v>17</v>
      </c>
      <c r="R10" s="118">
        <v>1</v>
      </c>
      <c r="S10" s="118" t="str">
        <f>INDEX($O$7:$O$28,MATCH(T10,$P$7:$P$28,0))</f>
        <v>LYCHEE TEA (HOT)</v>
      </c>
      <c r="T10" s="118">
        <f>LARGE($P$7:$P$28,1)</f>
        <v>18</v>
      </c>
    </row>
    <row r="11" spans="1:20" x14ac:dyDescent="0.3">
      <c r="A11" s="41" t="s">
        <v>127</v>
      </c>
      <c r="B11" s="42" t="s">
        <v>59</v>
      </c>
      <c r="C11" s="41" t="s">
        <v>76</v>
      </c>
      <c r="D11" s="118">
        <v>20</v>
      </c>
      <c r="E11" s="118">
        <f>VLOOKUP(C11,'DATA PENJUALAN'!N$5:O$32,2)</f>
        <v>2</v>
      </c>
      <c r="F11" s="118">
        <f t="shared" si="0"/>
        <v>18</v>
      </c>
      <c r="H11" s="41" t="s">
        <v>127</v>
      </c>
      <c r="I11" s="42" t="s">
        <v>59</v>
      </c>
      <c r="J11" s="111" t="s">
        <v>76</v>
      </c>
      <c r="K11" s="118">
        <f t="shared" si="1"/>
        <v>18</v>
      </c>
      <c r="L11" s="118">
        <f>VLOOKUP(J11,'DATA PENJUALAN'!$N$71:$O$101,2)</f>
        <v>4</v>
      </c>
      <c r="M11" s="118">
        <f t="shared" si="2"/>
        <v>14</v>
      </c>
      <c r="O11" s="23" t="s">
        <v>79</v>
      </c>
      <c r="P11">
        <v>17</v>
      </c>
      <c r="R11" s="118">
        <v>2</v>
      </c>
      <c r="S11" s="118" t="str">
        <f>INDEX(O29:O40,MATCH(T11,P29:P40,0))</f>
        <v>LYCHEE TEA (ICE)</v>
      </c>
      <c r="T11" s="118">
        <f>LARGE($P$29:$P$40,1)</f>
        <v>18</v>
      </c>
    </row>
    <row r="12" spans="1:20" x14ac:dyDescent="0.3">
      <c r="A12" s="41" t="s">
        <v>128</v>
      </c>
      <c r="B12" s="42" t="s">
        <v>59</v>
      </c>
      <c r="C12" s="41" t="s">
        <v>77</v>
      </c>
      <c r="D12" s="118">
        <v>20</v>
      </c>
      <c r="E12" s="118">
        <f>VLOOKUP(C12,'DATA PENJUALAN'!N$5:O$32,2)</f>
        <v>2</v>
      </c>
      <c r="F12" s="118">
        <f t="shared" si="0"/>
        <v>18</v>
      </c>
      <c r="H12" s="41" t="s">
        <v>128</v>
      </c>
      <c r="I12" s="42" t="s">
        <v>59</v>
      </c>
      <c r="J12" s="111" t="s">
        <v>77</v>
      </c>
      <c r="K12" s="118">
        <f t="shared" si="1"/>
        <v>18</v>
      </c>
      <c r="L12" s="118">
        <f>VLOOKUP(J12,'DATA PENJUALAN'!$N$71:$O$101,2)</f>
        <v>3</v>
      </c>
      <c r="M12" s="118">
        <f t="shared" si="2"/>
        <v>15</v>
      </c>
      <c r="O12" s="23" t="s">
        <v>78</v>
      </c>
      <c r="P12">
        <v>16</v>
      </c>
      <c r="R12" s="118">
        <v>3</v>
      </c>
      <c r="S12" s="118" t="str">
        <f>INDEX($O$30:$O$45,MATCH(T12,$P$30:$P$45,0))</f>
        <v>V60 (HOT)</v>
      </c>
      <c r="T12" s="118">
        <f>LARGE($P$30:$P$45,1)</f>
        <v>18</v>
      </c>
    </row>
    <row r="13" spans="1:20" x14ac:dyDescent="0.3">
      <c r="A13" s="41" t="s">
        <v>129</v>
      </c>
      <c r="B13" s="42" t="s">
        <v>59</v>
      </c>
      <c r="C13" s="41" t="s">
        <v>78</v>
      </c>
      <c r="D13" s="118">
        <v>20</v>
      </c>
      <c r="E13" s="118">
        <f>VLOOKUP(C13,'DATA PENJUALAN'!N$5:O$32,2)</f>
        <v>2</v>
      </c>
      <c r="F13" s="118">
        <f t="shared" si="0"/>
        <v>18</v>
      </c>
      <c r="H13" s="41" t="s">
        <v>129</v>
      </c>
      <c r="I13" s="42" t="s">
        <v>59</v>
      </c>
      <c r="J13" s="111" t="s">
        <v>78</v>
      </c>
      <c r="K13" s="118">
        <f t="shared" si="1"/>
        <v>18</v>
      </c>
      <c r="L13" s="118">
        <f>VLOOKUP(J13,'DATA PENJUALAN'!$N$71:$O$101,2)</f>
        <v>2</v>
      </c>
      <c r="M13" s="118">
        <f t="shared" si="2"/>
        <v>16</v>
      </c>
      <c r="O13" s="23" t="s">
        <v>96</v>
      </c>
      <c r="P13">
        <v>16</v>
      </c>
      <c r="R13" s="3"/>
      <c r="S13" s="3"/>
      <c r="T13" s="3"/>
    </row>
    <row r="14" spans="1:20" x14ac:dyDescent="0.3">
      <c r="A14" s="41" t="s">
        <v>130</v>
      </c>
      <c r="B14" s="42" t="s">
        <v>59</v>
      </c>
      <c r="C14" s="41" t="s">
        <v>79</v>
      </c>
      <c r="D14" s="118">
        <v>20</v>
      </c>
      <c r="E14" s="118">
        <f>VLOOKUP(C14,'DATA PENJUALAN'!N$5:O$32,2)</f>
        <v>2</v>
      </c>
      <c r="F14" s="118">
        <f t="shared" si="0"/>
        <v>18</v>
      </c>
      <c r="H14" s="41" t="s">
        <v>130</v>
      </c>
      <c r="I14" s="42" t="s">
        <v>59</v>
      </c>
      <c r="J14" s="111" t="s">
        <v>79</v>
      </c>
      <c r="K14" s="118">
        <f t="shared" si="1"/>
        <v>18</v>
      </c>
      <c r="L14" s="118">
        <f>VLOOKUP(J14,'DATA PENJUALAN'!$N$71:$O$101,2)</f>
        <v>1</v>
      </c>
      <c r="M14" s="118">
        <f t="shared" si="2"/>
        <v>17</v>
      </c>
      <c r="O14" s="23" t="s">
        <v>91</v>
      </c>
      <c r="P14">
        <v>14</v>
      </c>
      <c r="R14" s="3"/>
      <c r="S14" s="3"/>
      <c r="T14" s="3"/>
    </row>
    <row r="15" spans="1:20" x14ac:dyDescent="0.3">
      <c r="A15" s="41" t="s">
        <v>131</v>
      </c>
      <c r="B15" s="42" t="s">
        <v>59</v>
      </c>
      <c r="C15" s="41" t="s">
        <v>80</v>
      </c>
      <c r="D15" s="118">
        <v>20</v>
      </c>
      <c r="E15" s="118">
        <f>VLOOKUP(C15,'DATA PENJUALAN'!N$5:O$32,2)</f>
        <v>2</v>
      </c>
      <c r="F15" s="118">
        <f t="shared" si="0"/>
        <v>18</v>
      </c>
      <c r="H15" s="41" t="s">
        <v>131</v>
      </c>
      <c r="I15" s="42" t="s">
        <v>59</v>
      </c>
      <c r="J15" s="111" t="s">
        <v>80</v>
      </c>
      <c r="K15" s="118">
        <f t="shared" si="1"/>
        <v>18</v>
      </c>
      <c r="L15" s="118">
        <f>VLOOKUP(J15,'DATA PENJUALAN'!$N$71:$O$101,2)</f>
        <v>6</v>
      </c>
      <c r="M15" s="118">
        <f t="shared" si="2"/>
        <v>12</v>
      </c>
      <c r="O15" s="23" t="s">
        <v>90</v>
      </c>
      <c r="P15">
        <v>14</v>
      </c>
      <c r="R15" s="3"/>
      <c r="S15" s="3"/>
      <c r="T15" s="3"/>
    </row>
    <row r="16" spans="1:20" x14ac:dyDescent="0.3">
      <c r="A16" s="41" t="s">
        <v>132</v>
      </c>
      <c r="B16" s="42" t="s">
        <v>59</v>
      </c>
      <c r="C16" s="41" t="s">
        <v>81</v>
      </c>
      <c r="D16" s="118">
        <v>20</v>
      </c>
      <c r="E16" s="118">
        <f>VLOOKUP(C16,'DATA PENJUALAN'!N$5:O$32,2)</f>
        <v>2</v>
      </c>
      <c r="F16" s="118">
        <f t="shared" si="0"/>
        <v>18</v>
      </c>
      <c r="H16" s="41" t="s">
        <v>132</v>
      </c>
      <c r="I16" s="42" t="s">
        <v>59</v>
      </c>
      <c r="J16" s="111" t="s">
        <v>81</v>
      </c>
      <c r="K16" s="118">
        <f t="shared" si="1"/>
        <v>18</v>
      </c>
      <c r="L16" s="118">
        <f>VLOOKUP(J16,'DATA PENJUALAN'!$N$71:$O$101,2)</f>
        <v>1</v>
      </c>
      <c r="M16" s="118">
        <f t="shared" si="2"/>
        <v>17</v>
      </c>
      <c r="O16" s="23" t="s">
        <v>77</v>
      </c>
      <c r="P16">
        <v>15</v>
      </c>
      <c r="R16" s="3"/>
      <c r="S16" s="3"/>
      <c r="T16" s="3"/>
    </row>
    <row r="17" spans="1:20" x14ac:dyDescent="0.3">
      <c r="A17" s="41" t="s">
        <v>133</v>
      </c>
      <c r="B17" s="42" t="s">
        <v>59</v>
      </c>
      <c r="C17" s="41" t="s">
        <v>82</v>
      </c>
      <c r="D17" s="118">
        <v>20</v>
      </c>
      <c r="E17" s="118">
        <f>VLOOKUP(C17,'DATA PENJUALAN'!N$5:O$32,2)</f>
        <v>1</v>
      </c>
      <c r="F17" s="118">
        <f t="shared" si="0"/>
        <v>19</v>
      </c>
      <c r="H17" s="41" t="s">
        <v>133</v>
      </c>
      <c r="I17" s="42" t="s">
        <v>59</v>
      </c>
      <c r="J17" s="111" t="s">
        <v>82</v>
      </c>
      <c r="K17" s="118">
        <f t="shared" si="1"/>
        <v>19</v>
      </c>
      <c r="L17" s="118">
        <f>VLOOKUP(J17,'DATA PENJUALAN'!$N$71:$O$101,2)</f>
        <v>2</v>
      </c>
      <c r="M17" s="118">
        <f t="shared" si="2"/>
        <v>17</v>
      </c>
      <c r="O17" s="23" t="s">
        <v>76</v>
      </c>
      <c r="P17">
        <v>14</v>
      </c>
      <c r="R17" s="3"/>
      <c r="S17" s="3"/>
      <c r="T17" s="3"/>
    </row>
    <row r="18" spans="1:20" x14ac:dyDescent="0.3">
      <c r="A18" s="41" t="s">
        <v>134</v>
      </c>
      <c r="B18" s="42" t="s">
        <v>59</v>
      </c>
      <c r="C18" s="41" t="s">
        <v>83</v>
      </c>
      <c r="D18" s="118">
        <v>20</v>
      </c>
      <c r="E18" s="118">
        <f>VLOOKUP(C18,'DATA PENJUALAN'!N$5:O$32,2)</f>
        <v>1</v>
      </c>
      <c r="F18" s="118">
        <f t="shared" si="0"/>
        <v>19</v>
      </c>
      <c r="H18" s="41" t="s">
        <v>134</v>
      </c>
      <c r="I18" s="42" t="s">
        <v>59</v>
      </c>
      <c r="J18" s="111" t="s">
        <v>83</v>
      </c>
      <c r="K18" s="118">
        <f t="shared" si="1"/>
        <v>19</v>
      </c>
      <c r="L18" s="118">
        <f>VLOOKUP(J18,'DATA PENJUALAN'!$N$71:$O$101,2)</f>
        <v>2</v>
      </c>
      <c r="M18" s="118">
        <f t="shared" si="2"/>
        <v>17</v>
      </c>
      <c r="O18" s="23" t="s">
        <v>63</v>
      </c>
      <c r="P18">
        <v>7</v>
      </c>
      <c r="R18" s="3"/>
      <c r="S18" s="3"/>
      <c r="T18" s="3"/>
    </row>
    <row r="19" spans="1:20" x14ac:dyDescent="0.3">
      <c r="A19" s="41" t="s">
        <v>135</v>
      </c>
      <c r="B19" s="42" t="s">
        <v>59</v>
      </c>
      <c r="C19" s="41" t="s">
        <v>84</v>
      </c>
      <c r="D19" s="118">
        <v>20</v>
      </c>
      <c r="E19" s="118">
        <f>VLOOKUP(C19,'DATA PENJUALAN'!N$5:O$32,2)</f>
        <v>4</v>
      </c>
      <c r="F19" s="118">
        <f t="shared" si="0"/>
        <v>16</v>
      </c>
      <c r="H19" s="41" t="s">
        <v>135</v>
      </c>
      <c r="I19" s="42" t="s">
        <v>59</v>
      </c>
      <c r="J19" s="111" t="s">
        <v>84</v>
      </c>
      <c r="K19" s="118">
        <f t="shared" si="1"/>
        <v>16</v>
      </c>
      <c r="L19" s="118">
        <f>VLOOKUP(J19,'DATA PENJUALAN'!$N$71:$O$101,2)</f>
        <v>3</v>
      </c>
      <c r="M19" s="118">
        <f t="shared" si="2"/>
        <v>13</v>
      </c>
      <c r="O19" s="23" t="s">
        <v>93</v>
      </c>
      <c r="P19">
        <v>14</v>
      </c>
      <c r="R19" s="3"/>
      <c r="S19" s="3"/>
      <c r="T19" s="3"/>
    </row>
    <row r="20" spans="1:20" x14ac:dyDescent="0.3">
      <c r="A20" s="41" t="s">
        <v>136</v>
      </c>
      <c r="B20" s="42" t="s">
        <v>59</v>
      </c>
      <c r="C20" s="41" t="s">
        <v>85</v>
      </c>
      <c r="D20" s="118">
        <v>20</v>
      </c>
      <c r="E20" s="118">
        <f>VLOOKUP(C20,'DATA PENJUALAN'!N$5:O$32,2)</f>
        <v>4</v>
      </c>
      <c r="F20" s="118">
        <f t="shared" si="0"/>
        <v>16</v>
      </c>
      <c r="H20" s="41" t="s">
        <v>136</v>
      </c>
      <c r="I20" s="42" t="s">
        <v>59</v>
      </c>
      <c r="J20" s="111" t="s">
        <v>85</v>
      </c>
      <c r="K20" s="118">
        <f t="shared" si="1"/>
        <v>16</v>
      </c>
      <c r="L20" s="118">
        <f>VLOOKUP(J20,'DATA PENJUALAN'!$N$71:$O$101,2)</f>
        <v>2</v>
      </c>
      <c r="M20" s="118">
        <f t="shared" si="2"/>
        <v>14</v>
      </c>
      <c r="O20" s="23" t="s">
        <v>85</v>
      </c>
      <c r="P20">
        <v>14</v>
      </c>
    </row>
    <row r="21" spans="1:20" x14ac:dyDescent="0.3">
      <c r="A21" s="41" t="s">
        <v>137</v>
      </c>
      <c r="B21" s="42" t="s">
        <v>59</v>
      </c>
      <c r="C21" s="41" t="s">
        <v>86</v>
      </c>
      <c r="D21" s="118">
        <v>20</v>
      </c>
      <c r="E21" s="118">
        <f>VLOOKUP(C21,'DATA PENJUALAN'!N$5:O$32,2)</f>
        <v>2</v>
      </c>
      <c r="F21" s="118">
        <f t="shared" si="0"/>
        <v>18</v>
      </c>
      <c r="H21" s="41" t="s">
        <v>137</v>
      </c>
      <c r="I21" s="42" t="s">
        <v>59</v>
      </c>
      <c r="J21" s="111" t="s">
        <v>86</v>
      </c>
      <c r="K21" s="118">
        <f t="shared" si="1"/>
        <v>18</v>
      </c>
      <c r="L21" s="118">
        <f>VLOOKUP(J21,'DATA PENJUALAN'!$N$71:$O$101,2)</f>
        <v>1</v>
      </c>
      <c r="M21" s="118">
        <f t="shared" si="2"/>
        <v>17</v>
      </c>
      <c r="O21" s="23" t="s">
        <v>84</v>
      </c>
      <c r="P21">
        <v>13</v>
      </c>
    </row>
    <row r="22" spans="1:20" x14ac:dyDescent="0.3">
      <c r="A22" s="41" t="s">
        <v>138</v>
      </c>
      <c r="B22" s="42" t="s">
        <v>59</v>
      </c>
      <c r="C22" s="41" t="s">
        <v>87</v>
      </c>
      <c r="D22" s="118">
        <v>20</v>
      </c>
      <c r="E22" s="118">
        <f>VLOOKUP(C22,'DATA PENJUALAN'!N$5:O$32,2)</f>
        <v>2</v>
      </c>
      <c r="F22" s="118">
        <f t="shared" si="0"/>
        <v>18</v>
      </c>
      <c r="H22" s="41" t="s">
        <v>138</v>
      </c>
      <c r="I22" s="42" t="s">
        <v>59</v>
      </c>
      <c r="J22" s="111" t="s">
        <v>87</v>
      </c>
      <c r="K22" s="118">
        <f t="shared" si="1"/>
        <v>18</v>
      </c>
      <c r="L22" s="118">
        <f>VLOOKUP(J22,'DATA PENJUALAN'!$N$71:$O$101,2)</f>
        <v>2</v>
      </c>
      <c r="M22" s="118">
        <f t="shared" si="2"/>
        <v>16</v>
      </c>
      <c r="O22" s="23" t="s">
        <v>97</v>
      </c>
      <c r="P22">
        <v>14</v>
      </c>
    </row>
    <row r="23" spans="1:20" x14ac:dyDescent="0.3">
      <c r="A23" s="41" t="s">
        <v>139</v>
      </c>
      <c r="B23" s="42" t="s">
        <v>59</v>
      </c>
      <c r="C23" s="41" t="s">
        <v>88</v>
      </c>
      <c r="D23" s="118">
        <v>20</v>
      </c>
      <c r="E23" s="118">
        <f>VLOOKUP(C23,'DATA PENJUALAN'!N$5:O$32,2)</f>
        <v>1</v>
      </c>
      <c r="F23" s="118">
        <f t="shared" si="0"/>
        <v>19</v>
      </c>
      <c r="H23" s="41" t="s">
        <v>139</v>
      </c>
      <c r="I23" s="42" t="s">
        <v>59</v>
      </c>
      <c r="J23" s="111" t="s">
        <v>88</v>
      </c>
      <c r="K23" s="118">
        <f t="shared" si="1"/>
        <v>19</v>
      </c>
      <c r="L23" s="118">
        <f>VLOOKUP(J23,'DATA PENJUALAN'!$N$71:$O$101,2)</f>
        <v>3</v>
      </c>
      <c r="M23" s="118">
        <f t="shared" si="2"/>
        <v>16</v>
      </c>
      <c r="O23" s="23" t="s">
        <v>75</v>
      </c>
      <c r="P23">
        <v>13</v>
      </c>
    </row>
    <row r="24" spans="1:20" x14ac:dyDescent="0.3">
      <c r="A24" s="41" t="s">
        <v>140</v>
      </c>
      <c r="B24" s="42" t="s">
        <v>59</v>
      </c>
      <c r="C24" s="41" t="s">
        <v>89</v>
      </c>
      <c r="D24" s="118">
        <v>20</v>
      </c>
      <c r="E24" s="118">
        <f>VLOOKUP(C24,'DATA PENJUALAN'!N$5:O$32,2)</f>
        <v>1</v>
      </c>
      <c r="F24" s="118">
        <f t="shared" si="0"/>
        <v>19</v>
      </c>
      <c r="H24" s="41" t="s">
        <v>140</v>
      </c>
      <c r="I24" s="42" t="s">
        <v>59</v>
      </c>
      <c r="J24" s="111" t="s">
        <v>89</v>
      </c>
      <c r="K24" s="118">
        <f t="shared" si="1"/>
        <v>19</v>
      </c>
      <c r="L24" s="118">
        <f>VLOOKUP(J24,'DATA PENJUALAN'!$N$71:$O$101,2)</f>
        <v>1</v>
      </c>
      <c r="M24" s="118">
        <f t="shared" si="2"/>
        <v>18</v>
      </c>
      <c r="O24" s="23" t="s">
        <v>74</v>
      </c>
      <c r="P24">
        <v>1</v>
      </c>
    </row>
    <row r="25" spans="1:20" x14ac:dyDescent="0.3">
      <c r="A25" s="44" t="s">
        <v>141</v>
      </c>
      <c r="B25" s="45" t="s">
        <v>60</v>
      </c>
      <c r="C25" s="44" t="s">
        <v>90</v>
      </c>
      <c r="D25" s="118">
        <v>20</v>
      </c>
      <c r="E25" s="118">
        <f>VLOOKUP(C25,'DATA PENJUALAN'!N$5:O$32,2)</f>
        <v>3</v>
      </c>
      <c r="F25" s="118">
        <f t="shared" si="0"/>
        <v>17</v>
      </c>
      <c r="H25" s="44" t="s">
        <v>141</v>
      </c>
      <c r="I25" s="45" t="s">
        <v>60</v>
      </c>
      <c r="J25" s="112" t="s">
        <v>90</v>
      </c>
      <c r="K25" s="118">
        <f t="shared" si="1"/>
        <v>17</v>
      </c>
      <c r="L25" s="118">
        <f>VLOOKUP(J25,'DATA PENJUALAN'!$N$71:$O$101,2)</f>
        <v>3</v>
      </c>
      <c r="M25" s="118">
        <f t="shared" si="2"/>
        <v>14</v>
      </c>
      <c r="O25" s="23" t="s">
        <v>73</v>
      </c>
      <c r="P25">
        <v>16</v>
      </c>
    </row>
    <row r="26" spans="1:20" x14ac:dyDescent="0.3">
      <c r="A26" s="44" t="s">
        <v>142</v>
      </c>
      <c r="B26" s="45" t="s">
        <v>60</v>
      </c>
      <c r="C26" s="44" t="s">
        <v>91</v>
      </c>
      <c r="D26" s="118">
        <v>20</v>
      </c>
      <c r="E26" s="118">
        <f>VLOOKUP(C26,'DATA PENJUALAN'!N$5:O$32,2)</f>
        <v>3</v>
      </c>
      <c r="F26" s="118">
        <f t="shared" si="0"/>
        <v>17</v>
      </c>
      <c r="H26" s="44" t="s">
        <v>142</v>
      </c>
      <c r="I26" s="45" t="s">
        <v>60</v>
      </c>
      <c r="J26" s="112" t="s">
        <v>91</v>
      </c>
      <c r="K26" s="118">
        <f t="shared" si="1"/>
        <v>17</v>
      </c>
      <c r="L26" s="118">
        <f>VLOOKUP(J26,'DATA PENJUALAN'!$N$71:$O$101,2)</f>
        <v>3</v>
      </c>
      <c r="M26" s="118">
        <f t="shared" si="2"/>
        <v>14</v>
      </c>
      <c r="O26" s="23" t="s">
        <v>100</v>
      </c>
      <c r="P26">
        <v>16</v>
      </c>
    </row>
    <row r="27" spans="1:20" x14ac:dyDescent="0.3">
      <c r="A27" s="44" t="s">
        <v>143</v>
      </c>
      <c r="B27" s="45" t="s">
        <v>60</v>
      </c>
      <c r="C27" s="44" t="s">
        <v>92</v>
      </c>
      <c r="D27" s="118">
        <v>20</v>
      </c>
      <c r="E27" s="118">
        <f>VLOOKUP(C27,'DATA PENJUALAN'!N$5:O$32,2)</f>
        <v>2</v>
      </c>
      <c r="F27" s="118">
        <f t="shared" si="0"/>
        <v>18</v>
      </c>
      <c r="H27" s="44" t="s">
        <v>143</v>
      </c>
      <c r="I27" s="45" t="s">
        <v>60</v>
      </c>
      <c r="J27" s="112" t="s">
        <v>92</v>
      </c>
      <c r="K27" s="118">
        <f t="shared" si="1"/>
        <v>18</v>
      </c>
      <c r="L27" s="118">
        <f>VLOOKUP(J27,'DATA PENJUALAN'!$N$71:$O$101,2)</f>
        <v>2</v>
      </c>
      <c r="M27" s="118">
        <f t="shared" si="2"/>
        <v>16</v>
      </c>
      <c r="O27" s="23" t="s">
        <v>99</v>
      </c>
      <c r="P27">
        <v>16</v>
      </c>
    </row>
    <row r="28" spans="1:20" x14ac:dyDescent="0.3">
      <c r="A28" s="44" t="s">
        <v>144</v>
      </c>
      <c r="B28" s="45" t="s">
        <v>60</v>
      </c>
      <c r="C28" s="44" t="s">
        <v>93</v>
      </c>
      <c r="D28" s="118">
        <v>20</v>
      </c>
      <c r="E28" s="118">
        <f>VLOOKUP(C28,'DATA PENJUALAN'!N$5:O$32,2)</f>
        <v>4</v>
      </c>
      <c r="F28" s="118">
        <f t="shared" si="0"/>
        <v>16</v>
      </c>
      <c r="H28" s="44" t="s">
        <v>144</v>
      </c>
      <c r="I28" s="45" t="s">
        <v>60</v>
      </c>
      <c r="J28" s="112" t="s">
        <v>93</v>
      </c>
      <c r="K28" s="118">
        <f t="shared" si="1"/>
        <v>16</v>
      </c>
      <c r="L28" s="118">
        <f>VLOOKUP(J28,'DATA PENJUALAN'!$N$71:$O$101,2)</f>
        <v>2</v>
      </c>
      <c r="M28" s="118">
        <f t="shared" si="2"/>
        <v>14</v>
      </c>
      <c r="O28" s="23" t="s">
        <v>102</v>
      </c>
      <c r="P28">
        <v>18</v>
      </c>
    </row>
    <row r="29" spans="1:20" x14ac:dyDescent="0.3">
      <c r="A29" s="44" t="s">
        <v>145</v>
      </c>
      <c r="B29" s="45" t="s">
        <v>60</v>
      </c>
      <c r="C29" s="44" t="s">
        <v>94</v>
      </c>
      <c r="D29" s="118">
        <v>20</v>
      </c>
      <c r="E29" s="118">
        <f>VLOOKUP(C29,'DATA PENJUALAN'!N$5:O$32,2)</f>
        <v>4</v>
      </c>
      <c r="F29" s="118">
        <f t="shared" si="0"/>
        <v>16</v>
      </c>
      <c r="H29" s="44" t="s">
        <v>145</v>
      </c>
      <c r="I29" s="45" t="s">
        <v>60</v>
      </c>
      <c r="J29" s="112" t="s">
        <v>94</v>
      </c>
      <c r="K29" s="118">
        <f t="shared" si="1"/>
        <v>16</v>
      </c>
      <c r="L29" s="118">
        <f>VLOOKUP(J29,'DATA PENJUALAN'!$N$71:$O$101,2)</f>
        <v>2</v>
      </c>
      <c r="M29" s="118">
        <f t="shared" si="2"/>
        <v>14</v>
      </c>
      <c r="O29" s="23" t="s">
        <v>101</v>
      </c>
      <c r="P29">
        <v>18</v>
      </c>
    </row>
    <row r="30" spans="1:20" x14ac:dyDescent="0.3">
      <c r="A30" s="44" t="s">
        <v>146</v>
      </c>
      <c r="B30" s="45" t="s">
        <v>60</v>
      </c>
      <c r="C30" s="44" t="s">
        <v>95</v>
      </c>
      <c r="D30" s="118">
        <v>20</v>
      </c>
      <c r="E30" s="118">
        <f>VLOOKUP(C30,'DATA PENJUALAN'!N$5:O$32,2)</f>
        <v>2</v>
      </c>
      <c r="F30" s="118">
        <f t="shared" si="0"/>
        <v>18</v>
      </c>
      <c r="H30" s="44" t="s">
        <v>146</v>
      </c>
      <c r="I30" s="45" t="s">
        <v>60</v>
      </c>
      <c r="J30" s="112" t="s">
        <v>95</v>
      </c>
      <c r="K30" s="118">
        <f t="shared" si="1"/>
        <v>18</v>
      </c>
      <c r="L30" s="118">
        <f>VLOOKUP(J30,'DATA PENJUALAN'!$N$71:$O$101,2)</f>
        <v>1</v>
      </c>
      <c r="M30" s="118">
        <f t="shared" si="2"/>
        <v>17</v>
      </c>
      <c r="O30" s="23" t="s">
        <v>103</v>
      </c>
      <c r="P30">
        <v>16</v>
      </c>
    </row>
    <row r="31" spans="1:20" x14ac:dyDescent="0.3">
      <c r="A31" s="44" t="s">
        <v>147</v>
      </c>
      <c r="B31" s="45" t="s">
        <v>60</v>
      </c>
      <c r="C31" s="44" t="s">
        <v>96</v>
      </c>
      <c r="D31" s="118">
        <v>20</v>
      </c>
      <c r="E31" s="118">
        <f>VLOOKUP(C31,'DATA PENJUALAN'!N$5:O$32,2)</f>
        <v>1</v>
      </c>
      <c r="F31" s="118">
        <f t="shared" si="0"/>
        <v>19</v>
      </c>
      <c r="H31" s="44" t="s">
        <v>147</v>
      </c>
      <c r="I31" s="45" t="s">
        <v>60</v>
      </c>
      <c r="J31" s="112" t="s">
        <v>96</v>
      </c>
      <c r="K31" s="118">
        <f t="shared" si="1"/>
        <v>19</v>
      </c>
      <c r="L31" s="118">
        <f>VLOOKUP(J31,'DATA PENJUALAN'!$N$71:$O$101,2)</f>
        <v>3</v>
      </c>
      <c r="M31" s="118">
        <f t="shared" si="2"/>
        <v>16</v>
      </c>
      <c r="O31" s="23" t="s">
        <v>64</v>
      </c>
      <c r="P31">
        <v>14</v>
      </c>
    </row>
    <row r="32" spans="1:20" x14ac:dyDescent="0.3">
      <c r="A32" s="44" t="s">
        <v>148</v>
      </c>
      <c r="B32" s="45" t="s">
        <v>60</v>
      </c>
      <c r="C32" s="44" t="s">
        <v>97</v>
      </c>
      <c r="D32" s="118">
        <v>20</v>
      </c>
      <c r="E32" s="118">
        <f>VLOOKUP(C32,'DATA PENJUALAN'!N$5:O$32,2)</f>
        <v>3</v>
      </c>
      <c r="F32" s="118">
        <f t="shared" si="0"/>
        <v>17</v>
      </c>
      <c r="H32" s="44" t="s">
        <v>148</v>
      </c>
      <c r="I32" s="45" t="s">
        <v>60</v>
      </c>
      <c r="J32" s="112" t="s">
        <v>97</v>
      </c>
      <c r="K32" s="118">
        <f t="shared" si="1"/>
        <v>17</v>
      </c>
      <c r="L32" s="118">
        <f>VLOOKUP(J32,'DATA PENJUALAN'!$N$71:$O$101,2)</f>
        <v>3</v>
      </c>
      <c r="M32" s="118">
        <f t="shared" si="2"/>
        <v>14</v>
      </c>
      <c r="O32" s="23" t="s">
        <v>94</v>
      </c>
      <c r="P32">
        <v>14</v>
      </c>
    </row>
    <row r="33" spans="1:19" x14ac:dyDescent="0.3">
      <c r="A33" s="44" t="s">
        <v>149</v>
      </c>
      <c r="B33" s="45" t="s">
        <v>60</v>
      </c>
      <c r="C33" s="44" t="s">
        <v>98</v>
      </c>
      <c r="D33" s="118">
        <v>20</v>
      </c>
      <c r="E33" s="118">
        <f>VLOOKUP(C33,'DATA PENJUALAN'!N$5:O$32,2)</f>
        <v>1</v>
      </c>
      <c r="F33" s="118">
        <f t="shared" si="0"/>
        <v>19</v>
      </c>
      <c r="H33" s="44" t="s">
        <v>149</v>
      </c>
      <c r="I33" s="45" t="s">
        <v>60</v>
      </c>
      <c r="J33" s="112" t="s">
        <v>98</v>
      </c>
      <c r="K33" s="118">
        <f t="shared" si="1"/>
        <v>19</v>
      </c>
      <c r="L33" s="118">
        <f>VLOOKUP(J33,'DATA PENJUALAN'!$N$71:$O$101,2)</f>
        <v>2</v>
      </c>
      <c r="M33" s="118">
        <f t="shared" si="2"/>
        <v>17</v>
      </c>
      <c r="O33" s="23" t="s">
        <v>68</v>
      </c>
      <c r="P33">
        <v>16</v>
      </c>
      <c r="R33" s="138"/>
      <c r="S33" s="139"/>
    </row>
    <row r="34" spans="1:19" x14ac:dyDescent="0.3">
      <c r="A34" s="44" t="s">
        <v>150</v>
      </c>
      <c r="B34" s="45" t="s">
        <v>60</v>
      </c>
      <c r="C34" s="44" t="s">
        <v>99</v>
      </c>
      <c r="D34" s="118">
        <v>20</v>
      </c>
      <c r="E34" s="118">
        <f>VLOOKUP(C34,'DATA PENJUALAN'!N$5:O$32,2)</f>
        <v>1</v>
      </c>
      <c r="F34" s="118">
        <f t="shared" si="0"/>
        <v>19</v>
      </c>
      <c r="H34" s="44" t="s">
        <v>150</v>
      </c>
      <c r="I34" s="45" t="s">
        <v>60</v>
      </c>
      <c r="J34" s="112" t="s">
        <v>99</v>
      </c>
      <c r="K34" s="118">
        <f t="shared" si="1"/>
        <v>19</v>
      </c>
      <c r="L34" s="118">
        <f>VLOOKUP(J34,'DATA PENJUALAN'!$N$71:$O$101,2)</f>
        <v>3</v>
      </c>
      <c r="M34" s="118">
        <f t="shared" si="2"/>
        <v>16</v>
      </c>
      <c r="O34" s="23" t="s">
        <v>70</v>
      </c>
      <c r="P34">
        <v>13</v>
      </c>
      <c r="R34" s="18"/>
      <c r="S34" s="18"/>
    </row>
    <row r="35" spans="1:19" x14ac:dyDescent="0.3">
      <c r="A35" s="44" t="s">
        <v>151</v>
      </c>
      <c r="B35" s="45" t="s">
        <v>60</v>
      </c>
      <c r="C35" s="44" t="s">
        <v>100</v>
      </c>
      <c r="D35" s="118">
        <v>20</v>
      </c>
      <c r="E35" s="118">
        <f>VLOOKUP(C35,'DATA PENJUALAN'!N$5:O$32,2)</f>
        <v>3</v>
      </c>
      <c r="F35" s="118">
        <f t="shared" si="0"/>
        <v>17</v>
      </c>
      <c r="H35" s="44" t="s">
        <v>151</v>
      </c>
      <c r="I35" s="45" t="s">
        <v>60</v>
      </c>
      <c r="J35" s="112" t="s">
        <v>100</v>
      </c>
      <c r="K35" s="118">
        <f t="shared" si="1"/>
        <v>17</v>
      </c>
      <c r="L35" s="118">
        <f>VLOOKUP(J35,'DATA PENJUALAN'!$N$71:$O$101,2)</f>
        <v>1</v>
      </c>
      <c r="M35" s="118">
        <f t="shared" si="2"/>
        <v>16</v>
      </c>
      <c r="O35" s="23" t="s">
        <v>69</v>
      </c>
      <c r="P35">
        <v>16</v>
      </c>
      <c r="R35" s="18"/>
      <c r="S35" s="18"/>
    </row>
    <row r="36" spans="1:19" x14ac:dyDescent="0.3">
      <c r="A36" s="44" t="s">
        <v>152</v>
      </c>
      <c r="B36" s="45" t="s">
        <v>60</v>
      </c>
      <c r="C36" s="44" t="s">
        <v>101</v>
      </c>
      <c r="D36" s="118">
        <v>20</v>
      </c>
      <c r="E36" s="118">
        <f>VLOOKUP(C36,'DATA PENJUALAN'!N$5:O$32,2)</f>
        <v>1</v>
      </c>
      <c r="F36" s="118">
        <f t="shared" si="0"/>
        <v>19</v>
      </c>
      <c r="H36" s="44" t="s">
        <v>152</v>
      </c>
      <c r="I36" s="45" t="s">
        <v>60</v>
      </c>
      <c r="J36" s="112" t="s">
        <v>101</v>
      </c>
      <c r="K36" s="118">
        <f t="shared" si="1"/>
        <v>19</v>
      </c>
      <c r="L36" s="118">
        <f>VLOOKUP(J36,'DATA PENJUALAN'!$N$71:$O$101,2)</f>
        <v>1</v>
      </c>
      <c r="M36" s="118">
        <f t="shared" si="2"/>
        <v>18</v>
      </c>
      <c r="O36" s="23" t="s">
        <v>65</v>
      </c>
      <c r="P36">
        <v>14</v>
      </c>
      <c r="R36" s="18"/>
      <c r="S36" s="18"/>
    </row>
    <row r="37" spans="1:19" x14ac:dyDescent="0.3">
      <c r="A37" s="44" t="s">
        <v>153</v>
      </c>
      <c r="B37" s="45" t="s">
        <v>60</v>
      </c>
      <c r="C37" s="44" t="s">
        <v>102</v>
      </c>
      <c r="D37" s="118">
        <v>20</v>
      </c>
      <c r="E37" s="118">
        <f>VLOOKUP(C37,'DATA PENJUALAN'!N$5:O$32,2)</f>
        <v>1</v>
      </c>
      <c r="F37" s="118">
        <f t="shared" si="0"/>
        <v>19</v>
      </c>
      <c r="H37" s="44" t="s">
        <v>153</v>
      </c>
      <c r="I37" s="45" t="s">
        <v>60</v>
      </c>
      <c r="J37" s="112" t="s">
        <v>102</v>
      </c>
      <c r="K37" s="118">
        <f t="shared" si="1"/>
        <v>19</v>
      </c>
      <c r="L37" s="118">
        <f>VLOOKUP(J37,'DATA PENJUALAN'!$N$71:$O$101,2)</f>
        <v>1</v>
      </c>
      <c r="M37" s="118">
        <f t="shared" si="2"/>
        <v>18</v>
      </c>
      <c r="O37" s="23" t="s">
        <v>98</v>
      </c>
      <c r="P37">
        <v>17</v>
      </c>
      <c r="R37" s="18"/>
      <c r="S37" s="18"/>
    </row>
    <row r="38" spans="1:19" x14ac:dyDescent="0.3">
      <c r="A38" s="44" t="s">
        <v>154</v>
      </c>
      <c r="B38" s="45" t="s">
        <v>60</v>
      </c>
      <c r="C38" s="44" t="s">
        <v>103</v>
      </c>
      <c r="D38" s="118">
        <v>20</v>
      </c>
      <c r="E38" s="118">
        <f>VLOOKUP(C38,'DATA PENJUALAN'!N$5:O$32,2)</f>
        <v>3</v>
      </c>
      <c r="F38" s="118">
        <f t="shared" si="0"/>
        <v>17</v>
      </c>
      <c r="H38" s="44" t="s">
        <v>154</v>
      </c>
      <c r="I38" s="45" t="s">
        <v>60</v>
      </c>
      <c r="J38" s="112" t="s">
        <v>103</v>
      </c>
      <c r="K38" s="118">
        <f t="shared" si="1"/>
        <v>17</v>
      </c>
      <c r="L38" s="118">
        <f>VLOOKUP(J38,'DATA PENJUALAN'!$N$71:$O$101,2)</f>
        <v>1</v>
      </c>
      <c r="M38" s="118">
        <f t="shared" si="2"/>
        <v>16</v>
      </c>
      <c r="O38" s="23" t="s">
        <v>92</v>
      </c>
      <c r="P38">
        <v>16</v>
      </c>
      <c r="R38" s="18"/>
      <c r="S38" s="18"/>
    </row>
    <row r="39" spans="1:19" x14ac:dyDescent="0.3">
      <c r="A39" s="47" t="s">
        <v>155</v>
      </c>
      <c r="B39" s="48" t="s">
        <v>62</v>
      </c>
      <c r="C39" s="48" t="s">
        <v>63</v>
      </c>
      <c r="D39" s="118">
        <v>20</v>
      </c>
      <c r="E39" s="118">
        <f>VLOOKUP(C39,'DATA PENJUALAN'!N$5:O$32,2)</f>
        <v>7</v>
      </c>
      <c r="F39" s="118">
        <f t="shared" si="0"/>
        <v>13</v>
      </c>
      <c r="H39" s="47" t="s">
        <v>155</v>
      </c>
      <c r="I39" s="48" t="s">
        <v>62</v>
      </c>
      <c r="J39" s="113" t="s">
        <v>63</v>
      </c>
      <c r="K39" s="118">
        <f t="shared" si="1"/>
        <v>13</v>
      </c>
      <c r="L39" s="118">
        <f>VLOOKUP(J39,'DATA PENJUALAN'!$N$71:$O$101,2)</f>
        <v>6</v>
      </c>
      <c r="M39" s="118">
        <f t="shared" si="2"/>
        <v>7</v>
      </c>
      <c r="O39" s="23" t="s">
        <v>83</v>
      </c>
      <c r="P39">
        <v>17</v>
      </c>
      <c r="R39" s="18"/>
      <c r="S39" s="18"/>
    </row>
    <row r="40" spans="1:19" x14ac:dyDescent="0.3">
      <c r="A40" s="47" t="s">
        <v>156</v>
      </c>
      <c r="B40" s="48" t="s">
        <v>62</v>
      </c>
      <c r="C40" s="48" t="s">
        <v>64</v>
      </c>
      <c r="D40" s="118">
        <v>20</v>
      </c>
      <c r="E40" s="118">
        <f>VLOOKUP(C40,'DATA PENJUALAN'!N$5:O$32,2)</f>
        <v>4</v>
      </c>
      <c r="F40" s="118">
        <f t="shared" si="0"/>
        <v>16</v>
      </c>
      <c r="H40" s="47" t="s">
        <v>156</v>
      </c>
      <c r="I40" s="48" t="s">
        <v>62</v>
      </c>
      <c r="J40" s="113" t="s">
        <v>64</v>
      </c>
      <c r="K40" s="118">
        <f t="shared" si="1"/>
        <v>16</v>
      </c>
      <c r="L40" s="118">
        <f>VLOOKUP(J40,'DATA PENJUALAN'!$N$71:$O$101,2)</f>
        <v>2</v>
      </c>
      <c r="M40" s="118">
        <f t="shared" si="2"/>
        <v>14</v>
      </c>
      <c r="O40" s="23" t="s">
        <v>82</v>
      </c>
      <c r="P40">
        <v>17</v>
      </c>
      <c r="R40" s="18"/>
      <c r="S40" s="18"/>
    </row>
    <row r="41" spans="1:19" x14ac:dyDescent="0.3">
      <c r="A41" s="47" t="s">
        <v>157</v>
      </c>
      <c r="B41" s="48" t="s">
        <v>62</v>
      </c>
      <c r="C41" s="48" t="s">
        <v>65</v>
      </c>
      <c r="D41" s="118">
        <v>20</v>
      </c>
      <c r="E41" s="118">
        <f>VLOOKUP(C41,'DATA PENJUALAN'!N$5:O$32,2)</f>
        <v>3</v>
      </c>
      <c r="F41" s="118">
        <f t="shared" si="0"/>
        <v>17</v>
      </c>
      <c r="H41" s="47" t="s">
        <v>157</v>
      </c>
      <c r="I41" s="48" t="s">
        <v>62</v>
      </c>
      <c r="J41" s="113" t="s">
        <v>65</v>
      </c>
      <c r="K41" s="118">
        <f t="shared" si="1"/>
        <v>17</v>
      </c>
      <c r="L41" s="118">
        <f>VLOOKUP(J41,'DATA PENJUALAN'!$N$71:$O$101,2)</f>
        <v>3</v>
      </c>
      <c r="M41" s="118">
        <f t="shared" si="2"/>
        <v>14</v>
      </c>
      <c r="O41" s="23" t="s">
        <v>89</v>
      </c>
      <c r="P41">
        <v>18</v>
      </c>
      <c r="R41" s="18"/>
      <c r="S41" s="18"/>
    </row>
    <row r="42" spans="1:19" x14ac:dyDescent="0.3">
      <c r="A42" s="47" t="s">
        <v>158</v>
      </c>
      <c r="B42" s="48" t="s">
        <v>62</v>
      </c>
      <c r="C42" s="48" t="s">
        <v>68</v>
      </c>
      <c r="D42" s="118">
        <v>20</v>
      </c>
      <c r="E42" s="118">
        <f>VLOOKUP(C42,'DATA PENJUALAN'!N$5:O$32,2)</f>
        <v>2</v>
      </c>
      <c r="F42" s="118">
        <f t="shared" si="0"/>
        <v>18</v>
      </c>
      <c r="H42" s="47" t="s">
        <v>158</v>
      </c>
      <c r="I42" s="48" t="s">
        <v>62</v>
      </c>
      <c r="J42" s="113" t="s">
        <v>68</v>
      </c>
      <c r="K42" s="118">
        <f t="shared" si="1"/>
        <v>18</v>
      </c>
      <c r="L42" s="118">
        <f>VLOOKUP(J42,'DATA PENJUALAN'!$N$71:$O$101,2)</f>
        <v>2</v>
      </c>
      <c r="M42" s="118">
        <f t="shared" si="2"/>
        <v>16</v>
      </c>
      <c r="O42" s="23" t="s">
        <v>88</v>
      </c>
      <c r="P42">
        <v>16</v>
      </c>
      <c r="R42" s="18"/>
      <c r="S42" s="18"/>
    </row>
    <row r="43" spans="1:19" x14ac:dyDescent="0.3">
      <c r="A43" s="47" t="s">
        <v>159</v>
      </c>
      <c r="B43" s="48" t="s">
        <v>62</v>
      </c>
      <c r="C43" s="48" t="s">
        <v>69</v>
      </c>
      <c r="D43" s="118">
        <v>20</v>
      </c>
      <c r="E43" s="118">
        <f>VLOOKUP(C43,'DATA PENJUALAN'!N$5:O$32,2)</f>
        <v>2</v>
      </c>
      <c r="F43" s="118">
        <f t="shared" si="0"/>
        <v>18</v>
      </c>
      <c r="H43" s="47" t="s">
        <v>159</v>
      </c>
      <c r="I43" s="48" t="s">
        <v>62</v>
      </c>
      <c r="J43" s="113" t="s">
        <v>69</v>
      </c>
      <c r="K43" s="118">
        <f t="shared" si="1"/>
        <v>18</v>
      </c>
      <c r="L43" s="118">
        <f>VLOOKUP(J43,'DATA PENJUALAN'!$N$71:$O$101,2)</f>
        <v>2</v>
      </c>
      <c r="M43" s="118">
        <f t="shared" si="2"/>
        <v>16</v>
      </c>
      <c r="O43" s="23" t="s">
        <v>95</v>
      </c>
      <c r="P43">
        <v>17</v>
      </c>
      <c r="R43" s="18"/>
      <c r="S43" s="18"/>
    </row>
    <row r="44" spans="1:19" x14ac:dyDescent="0.3">
      <c r="A44" s="47" t="s">
        <v>160</v>
      </c>
      <c r="B44" s="48" t="s">
        <v>62</v>
      </c>
      <c r="C44" s="48" t="s">
        <v>70</v>
      </c>
      <c r="D44" s="118">
        <v>20</v>
      </c>
      <c r="E44" s="118">
        <f>VLOOKUP(C44,'DATA PENJUALAN'!N$5:O$32,2)</f>
        <v>1</v>
      </c>
      <c r="F44" s="118">
        <f t="shared" si="0"/>
        <v>19</v>
      </c>
      <c r="H44" s="47" t="s">
        <v>160</v>
      </c>
      <c r="I44" s="48" t="s">
        <v>62</v>
      </c>
      <c r="J44" s="113" t="s">
        <v>70</v>
      </c>
      <c r="K44" s="118">
        <f t="shared" si="1"/>
        <v>19</v>
      </c>
      <c r="L44" s="118">
        <f>VLOOKUP(J44,'DATA PENJUALAN'!$N$71:$O$101,2)</f>
        <v>6</v>
      </c>
      <c r="M44" s="118">
        <f t="shared" si="2"/>
        <v>13</v>
      </c>
      <c r="O44" s="23" t="s">
        <v>81</v>
      </c>
      <c r="P44">
        <v>17</v>
      </c>
      <c r="R44" s="18"/>
      <c r="S44" s="18"/>
    </row>
    <row r="45" spans="1:19" x14ac:dyDescent="0.3">
      <c r="O45" s="23" t="s">
        <v>80</v>
      </c>
      <c r="P45">
        <v>12</v>
      </c>
      <c r="R45" s="18"/>
      <c r="S45" s="18"/>
    </row>
    <row r="46" spans="1:19" x14ac:dyDescent="0.3">
      <c r="O46" s="23" t="s">
        <v>106</v>
      </c>
      <c r="P46">
        <v>575</v>
      </c>
      <c r="R46" s="18"/>
      <c r="S46" s="18"/>
    </row>
    <row r="47" spans="1:19" x14ac:dyDescent="0.3">
      <c r="R47" s="18"/>
      <c r="S47" s="18"/>
    </row>
    <row r="70" spans="10:15" x14ac:dyDescent="0.3">
      <c r="L70" s="63"/>
    </row>
    <row r="72" spans="10:15" x14ac:dyDescent="0.3">
      <c r="J72" s="136"/>
      <c r="K72" s="136"/>
      <c r="L72" s="136"/>
      <c r="M72" s="136"/>
      <c r="N72" s="136"/>
      <c r="O72" s="136"/>
    </row>
    <row r="73" spans="10:15" x14ac:dyDescent="0.3">
      <c r="J73" s="137"/>
      <c r="K73" s="18"/>
    </row>
    <row r="74" spans="10:15" x14ac:dyDescent="0.3">
      <c r="J74" s="137"/>
    </row>
    <row r="75" spans="10:15" x14ac:dyDescent="0.3">
      <c r="J75" s="137"/>
    </row>
    <row r="76" spans="10:15" x14ac:dyDescent="0.3">
      <c r="J76" s="137"/>
    </row>
    <row r="77" spans="10:15" x14ac:dyDescent="0.3">
      <c r="J77" s="137"/>
    </row>
    <row r="78" spans="10:15" x14ac:dyDescent="0.3">
      <c r="J78" s="137"/>
    </row>
    <row r="79" spans="10:15" x14ac:dyDescent="0.3">
      <c r="J79" s="137"/>
    </row>
    <row r="80" spans="10:15" x14ac:dyDescent="0.3">
      <c r="J80" s="137"/>
    </row>
    <row r="81" spans="4:16" x14ac:dyDescent="0.3">
      <c r="J81" s="137"/>
    </row>
    <row r="82" spans="4:16" x14ac:dyDescent="0.3">
      <c r="J82" s="137"/>
    </row>
    <row r="83" spans="4:16" x14ac:dyDescent="0.3">
      <c r="J83" s="137"/>
    </row>
    <row r="84" spans="4:16" x14ac:dyDescent="0.3">
      <c r="J84" s="137"/>
      <c r="L84" s="140"/>
    </row>
    <row r="85" spans="4:16" x14ac:dyDescent="0.3">
      <c r="J85" s="137"/>
      <c r="L85" s="140"/>
    </row>
    <row r="86" spans="4:16" x14ac:dyDescent="0.3">
      <c r="J86" s="137"/>
    </row>
    <row r="87" spans="4:16" x14ac:dyDescent="0.3">
      <c r="J87" s="137"/>
    </row>
    <row r="88" spans="4:16" x14ac:dyDescent="0.3">
      <c r="J88" s="137"/>
    </row>
    <row r="89" spans="4:16" x14ac:dyDescent="0.3">
      <c r="D89" s="18"/>
      <c r="E89" s="18"/>
      <c r="J89" s="137"/>
    </row>
    <row r="90" spans="4:16" x14ac:dyDescent="0.3">
      <c r="D90" s="18"/>
      <c r="E90" s="18"/>
      <c r="J90" s="137"/>
    </row>
    <row r="91" spans="4:16" x14ac:dyDescent="0.3">
      <c r="D91" s="18"/>
      <c r="E91" s="18"/>
      <c r="J91" s="137"/>
    </row>
    <row r="92" spans="4:16" x14ac:dyDescent="0.3">
      <c r="D92" s="18"/>
      <c r="E92" s="18"/>
      <c r="J92" s="137"/>
    </row>
    <row r="93" spans="4:16" x14ac:dyDescent="0.3">
      <c r="D93" s="18"/>
      <c r="E93" s="18"/>
      <c r="J93" s="137"/>
    </row>
    <row r="94" spans="4:16" x14ac:dyDescent="0.3">
      <c r="D94" s="18"/>
      <c r="E94" s="18"/>
    </row>
    <row r="95" spans="4:16" x14ac:dyDescent="0.3">
      <c r="D95" s="18"/>
      <c r="E95" s="18"/>
    </row>
    <row r="96" spans="4:16" x14ac:dyDescent="0.3">
      <c r="D96" s="18"/>
      <c r="E96" s="18"/>
      <c r="J96" s="101"/>
      <c r="K96" s="101"/>
      <c r="L96" s="101"/>
      <c r="N96" s="101"/>
      <c r="O96" s="101"/>
      <c r="P96" s="101"/>
    </row>
    <row r="97" spans="4:16" x14ac:dyDescent="0.3">
      <c r="D97" s="18"/>
      <c r="E97" s="18"/>
      <c r="J97" s="101"/>
      <c r="K97" s="101"/>
      <c r="L97" s="101"/>
      <c r="N97" s="101"/>
      <c r="O97" s="101"/>
      <c r="P97" s="101"/>
    </row>
    <row r="98" spans="4:16" x14ac:dyDescent="0.3">
      <c r="D98" s="18"/>
      <c r="E98" s="18"/>
      <c r="J98" s="101"/>
      <c r="K98" s="101"/>
      <c r="L98" s="101"/>
      <c r="N98" s="101"/>
      <c r="O98" s="101"/>
      <c r="P98" s="101"/>
    </row>
    <row r="99" spans="4:16" x14ac:dyDescent="0.3">
      <c r="D99" s="18"/>
      <c r="E99" s="18"/>
      <c r="J99" s="101"/>
      <c r="K99" s="101"/>
      <c r="L99" s="101"/>
      <c r="N99" s="101"/>
      <c r="O99" s="101"/>
      <c r="P99" s="101"/>
    </row>
    <row r="100" spans="4:16" x14ac:dyDescent="0.3">
      <c r="D100" s="18"/>
      <c r="E100" s="18"/>
      <c r="J100" s="101"/>
      <c r="K100" s="101"/>
      <c r="L100" s="101"/>
      <c r="N100" s="101"/>
      <c r="O100" s="101"/>
      <c r="P100" s="101"/>
    </row>
    <row r="101" spans="4:16" x14ac:dyDescent="0.3">
      <c r="D101" s="18"/>
      <c r="E101" s="18"/>
      <c r="J101" s="101"/>
      <c r="K101" s="101"/>
      <c r="L101" s="101"/>
      <c r="N101" s="101"/>
      <c r="O101" s="101"/>
      <c r="P101" s="101"/>
    </row>
    <row r="102" spans="4:16" x14ac:dyDescent="0.3">
      <c r="D102" s="18"/>
      <c r="E102" s="18"/>
      <c r="J102" s="101"/>
      <c r="K102" s="101"/>
      <c r="L102" s="101"/>
      <c r="N102" s="101"/>
      <c r="O102" s="101"/>
      <c r="P102" s="101"/>
    </row>
    <row r="103" spans="4:16" x14ac:dyDescent="0.3">
      <c r="D103" s="18"/>
      <c r="E103" s="18"/>
      <c r="J103" s="101"/>
      <c r="K103" s="101"/>
      <c r="L103" s="101"/>
      <c r="N103" s="101"/>
      <c r="O103" s="101"/>
      <c r="P103" s="101"/>
    </row>
    <row r="104" spans="4:16" x14ac:dyDescent="0.3">
      <c r="D104" s="18"/>
      <c r="E104" s="18"/>
      <c r="J104" s="101"/>
      <c r="K104" s="101"/>
      <c r="L104" s="101"/>
      <c r="N104" s="101"/>
      <c r="O104" s="101"/>
      <c r="P104" s="101"/>
    </row>
    <row r="105" spans="4:16" x14ac:dyDescent="0.3">
      <c r="D105" s="18"/>
      <c r="E105" s="18"/>
      <c r="J105" s="101"/>
      <c r="K105" s="101"/>
      <c r="L105" s="101"/>
      <c r="N105" s="101"/>
      <c r="O105" s="101"/>
      <c r="P105" s="101"/>
    </row>
    <row r="106" spans="4:16" x14ac:dyDescent="0.3">
      <c r="D106" s="18"/>
      <c r="E106" s="18"/>
      <c r="J106" s="101"/>
      <c r="K106" s="101"/>
      <c r="L106" s="101"/>
      <c r="N106" s="101"/>
      <c r="O106" s="101"/>
      <c r="P106" s="101"/>
    </row>
    <row r="107" spans="4:16" x14ac:dyDescent="0.3">
      <c r="D107" s="18"/>
      <c r="E107" s="18"/>
      <c r="J107" s="101"/>
      <c r="K107" s="101"/>
      <c r="L107" s="101"/>
      <c r="N107" s="101"/>
      <c r="O107" s="101"/>
      <c r="P107" s="101"/>
    </row>
    <row r="108" spans="4:16" x14ac:dyDescent="0.3">
      <c r="D108" s="18"/>
      <c r="J108" s="101"/>
      <c r="K108" s="101"/>
      <c r="L108" s="101"/>
      <c r="N108" s="141"/>
      <c r="O108" s="141"/>
      <c r="P108" s="101"/>
    </row>
    <row r="109" spans="4:16" x14ac:dyDescent="0.3">
      <c r="D109" s="18"/>
      <c r="J109" s="101"/>
      <c r="K109" s="101"/>
      <c r="L109" s="101"/>
      <c r="N109" s="141"/>
      <c r="O109" s="101"/>
      <c r="P109" s="101"/>
    </row>
    <row r="110" spans="4:16" x14ac:dyDescent="0.3">
      <c r="D110" s="18"/>
      <c r="J110" s="101"/>
      <c r="K110" s="101"/>
      <c r="L110" s="101"/>
      <c r="N110" s="141"/>
      <c r="O110" s="101"/>
      <c r="P110" s="101"/>
    </row>
    <row r="111" spans="4:16" x14ac:dyDescent="0.3">
      <c r="D111" s="18"/>
      <c r="J111" s="101"/>
      <c r="K111" s="101"/>
      <c r="L111" s="101"/>
      <c r="N111" s="141"/>
      <c r="O111" s="101"/>
      <c r="P111" s="101"/>
    </row>
    <row r="112" spans="4:16" x14ac:dyDescent="0.3">
      <c r="D112" s="18"/>
      <c r="J112" s="101"/>
      <c r="K112" s="101"/>
      <c r="L112" s="101"/>
      <c r="N112" s="141"/>
      <c r="O112" s="141"/>
      <c r="P112" s="101"/>
    </row>
    <row r="113" spans="4:16" x14ac:dyDescent="0.3">
      <c r="D113" s="18"/>
      <c r="J113" s="101"/>
      <c r="K113" s="101"/>
      <c r="L113" s="101"/>
      <c r="N113" s="141"/>
      <c r="O113" s="101"/>
      <c r="P113" s="101"/>
    </row>
    <row r="114" spans="4:16" x14ac:dyDescent="0.3">
      <c r="J114" s="101"/>
      <c r="K114" s="101"/>
      <c r="L114" s="101"/>
      <c r="N114" s="141"/>
      <c r="O114" s="101"/>
      <c r="P114" s="101"/>
    </row>
    <row r="115" spans="4:16" x14ac:dyDescent="0.3">
      <c r="J115" s="101"/>
      <c r="K115" s="101"/>
      <c r="L115" s="101"/>
      <c r="N115" s="141"/>
      <c r="O115" s="101"/>
      <c r="P115" s="101"/>
    </row>
    <row r="116" spans="4:16" x14ac:dyDescent="0.3">
      <c r="J116" s="101"/>
      <c r="K116" s="101"/>
      <c r="L116" s="101"/>
      <c r="N116" s="141"/>
      <c r="O116" s="141"/>
      <c r="P116" s="101"/>
    </row>
    <row r="117" spans="4:16" x14ac:dyDescent="0.3">
      <c r="J117" s="101"/>
      <c r="K117" s="101"/>
      <c r="L117" s="101"/>
      <c r="N117" s="141"/>
      <c r="O117" s="101"/>
      <c r="P117" s="101"/>
    </row>
    <row r="118" spans="4:16" x14ac:dyDescent="0.3">
      <c r="J118" s="101"/>
      <c r="K118" s="101"/>
      <c r="L118" s="101"/>
      <c r="N118" s="141"/>
      <c r="O118" s="101"/>
      <c r="P118" s="101"/>
    </row>
    <row r="119" spans="4:16" x14ac:dyDescent="0.3">
      <c r="J119" s="101"/>
      <c r="K119" s="101"/>
      <c r="L119" s="101"/>
      <c r="N119" s="141"/>
      <c r="O119" s="101"/>
      <c r="P119" s="101"/>
    </row>
    <row r="120" spans="4:16" x14ac:dyDescent="0.3">
      <c r="J120" s="101"/>
      <c r="K120" s="101"/>
      <c r="L120" s="101"/>
      <c r="N120" s="141"/>
      <c r="O120" s="141"/>
      <c r="P120" s="101"/>
    </row>
    <row r="121" spans="4:16" x14ac:dyDescent="0.3">
      <c r="J121" s="101"/>
      <c r="K121" s="101"/>
      <c r="L121" s="101"/>
      <c r="N121" s="141"/>
      <c r="O121" s="101"/>
      <c r="P121" s="101"/>
    </row>
    <row r="122" spans="4:16" x14ac:dyDescent="0.3">
      <c r="J122" s="101"/>
      <c r="K122" s="101"/>
      <c r="L122" s="101"/>
      <c r="N122" s="141"/>
      <c r="O122" s="101"/>
      <c r="P122" s="101"/>
    </row>
    <row r="123" spans="4:16" x14ac:dyDescent="0.3">
      <c r="J123" s="101"/>
      <c r="K123" s="101"/>
      <c r="L123" s="101"/>
      <c r="N123" s="141"/>
      <c r="O123" s="101"/>
      <c r="P123" s="101"/>
    </row>
    <row r="124" spans="4:16" x14ac:dyDescent="0.3">
      <c r="J124" s="101"/>
      <c r="K124" s="101"/>
      <c r="L124" s="101"/>
      <c r="N124" s="141"/>
      <c r="O124" s="141"/>
      <c r="P124" s="101"/>
    </row>
    <row r="125" spans="4:16" x14ac:dyDescent="0.3">
      <c r="J125" s="101"/>
      <c r="K125" s="101"/>
      <c r="L125" s="101"/>
      <c r="N125" s="141"/>
      <c r="O125" s="101"/>
      <c r="P125" s="101"/>
    </row>
    <row r="126" spans="4:16" x14ac:dyDescent="0.3">
      <c r="J126" s="101"/>
      <c r="K126" s="101"/>
      <c r="L126" s="101"/>
      <c r="N126" s="141"/>
      <c r="O126" s="101"/>
      <c r="P126" s="101"/>
    </row>
    <row r="127" spans="4:16" x14ac:dyDescent="0.3">
      <c r="J127" s="101"/>
      <c r="K127" s="101"/>
      <c r="L127" s="101"/>
      <c r="N127" s="141"/>
      <c r="O127" s="101"/>
      <c r="P127" s="101"/>
    </row>
    <row r="128" spans="4:16" x14ac:dyDescent="0.3">
      <c r="J128" s="101"/>
      <c r="K128" s="101"/>
      <c r="L128" s="101"/>
      <c r="N128" s="141"/>
      <c r="O128" s="141"/>
      <c r="P128" s="101"/>
    </row>
    <row r="129" spans="10:16" x14ac:dyDescent="0.3">
      <c r="J129" s="101"/>
      <c r="K129" s="101"/>
      <c r="L129" s="101"/>
      <c r="N129" s="141"/>
      <c r="O129" s="101"/>
      <c r="P129" s="101"/>
    </row>
    <row r="130" spans="10:16" x14ac:dyDescent="0.3">
      <c r="J130" s="101"/>
      <c r="K130" s="101"/>
      <c r="L130" s="101"/>
      <c r="N130" s="141"/>
      <c r="O130" s="101"/>
      <c r="P130" s="101"/>
    </row>
    <row r="131" spans="10:16" x14ac:dyDescent="0.3">
      <c r="J131" s="101"/>
      <c r="K131" s="101"/>
      <c r="L131" s="101"/>
      <c r="N131" s="141"/>
      <c r="O131" s="101"/>
      <c r="P131" s="101"/>
    </row>
    <row r="132" spans="10:16" x14ac:dyDescent="0.3">
      <c r="J132" s="101"/>
      <c r="K132" s="101"/>
      <c r="L132" s="101"/>
      <c r="N132" s="141"/>
      <c r="O132" s="141"/>
      <c r="P132" s="101"/>
    </row>
    <row r="133" spans="10:16" x14ac:dyDescent="0.3">
      <c r="J133" s="101"/>
      <c r="K133" s="101"/>
      <c r="L133" s="101"/>
      <c r="N133" s="141"/>
      <c r="O133" s="141"/>
      <c r="P133" s="101"/>
    </row>
    <row r="134" spans="10:16" x14ac:dyDescent="0.3">
      <c r="J134" s="101"/>
      <c r="K134" s="101"/>
      <c r="L134" s="101"/>
      <c r="N134" s="141"/>
      <c r="O134" s="101"/>
      <c r="P134" s="101"/>
    </row>
    <row r="135" spans="10:16" x14ac:dyDescent="0.3">
      <c r="J135" s="101"/>
      <c r="K135" s="101"/>
      <c r="L135" s="101"/>
      <c r="N135" s="141"/>
      <c r="O135" s="101"/>
      <c r="P135" s="101"/>
    </row>
    <row r="136" spans="10:16" x14ac:dyDescent="0.3">
      <c r="J136" s="101"/>
      <c r="K136" s="101"/>
      <c r="L136" s="101"/>
      <c r="N136" s="141"/>
      <c r="O136" s="141"/>
      <c r="P136" s="101"/>
    </row>
    <row r="137" spans="10:16" x14ac:dyDescent="0.3">
      <c r="J137" s="101"/>
      <c r="K137" s="101"/>
      <c r="L137" s="101"/>
      <c r="N137" s="141"/>
      <c r="O137" s="141"/>
      <c r="P137" s="101"/>
    </row>
    <row r="138" spans="10:16" x14ac:dyDescent="0.3">
      <c r="J138" s="101"/>
      <c r="K138" s="101"/>
      <c r="L138" s="101"/>
      <c r="N138" s="141"/>
      <c r="O138" s="101"/>
      <c r="P138" s="101"/>
    </row>
    <row r="139" spans="10:16" x14ac:dyDescent="0.3">
      <c r="J139" s="101"/>
      <c r="K139" s="101"/>
      <c r="L139" s="101"/>
      <c r="N139" s="141"/>
      <c r="O139" s="141"/>
      <c r="P139" s="101"/>
    </row>
    <row r="140" spans="10:16" x14ac:dyDescent="0.3">
      <c r="J140" s="101"/>
      <c r="K140" s="101"/>
      <c r="L140" s="101"/>
      <c r="N140" s="141"/>
      <c r="O140" s="141"/>
      <c r="P140" s="101"/>
    </row>
    <row r="141" spans="10:16" x14ac:dyDescent="0.3">
      <c r="J141" s="101"/>
      <c r="K141" s="101"/>
      <c r="L141" s="101"/>
      <c r="N141" s="141"/>
      <c r="O141" s="101"/>
      <c r="P141" s="101"/>
    </row>
    <row r="142" spans="10:16" x14ac:dyDescent="0.3">
      <c r="J142" s="101"/>
      <c r="K142" s="101"/>
      <c r="L142" s="101"/>
      <c r="N142" s="141"/>
      <c r="O142" s="101"/>
      <c r="P142" s="101"/>
    </row>
    <row r="143" spans="10:16" x14ac:dyDescent="0.3">
      <c r="J143" s="101"/>
      <c r="K143" s="101"/>
      <c r="L143" s="101"/>
      <c r="N143" s="141"/>
      <c r="O143" s="141"/>
      <c r="P143" s="101"/>
    </row>
    <row r="144" spans="10:16" x14ac:dyDescent="0.3">
      <c r="J144" s="101"/>
      <c r="K144" s="101"/>
      <c r="L144" s="101"/>
      <c r="N144" s="141"/>
      <c r="O144" s="141"/>
      <c r="P144" s="101"/>
    </row>
    <row r="145" spans="10:16" x14ac:dyDescent="0.3">
      <c r="J145" s="101"/>
      <c r="K145" s="101"/>
      <c r="L145" s="101"/>
      <c r="N145" s="141"/>
      <c r="O145" s="101"/>
      <c r="P145" s="101"/>
    </row>
    <row r="146" spans="10:16" x14ac:dyDescent="0.3">
      <c r="J146" s="101"/>
      <c r="K146" s="101"/>
      <c r="L146" s="101"/>
      <c r="N146" s="141"/>
      <c r="O146" s="141"/>
      <c r="P146" s="101"/>
    </row>
    <row r="147" spans="10:16" x14ac:dyDescent="0.3">
      <c r="J147" s="101"/>
      <c r="K147" s="101"/>
      <c r="L147" s="101"/>
      <c r="N147" s="141"/>
      <c r="O147" s="141"/>
      <c r="P147" s="101"/>
    </row>
    <row r="148" spans="10:16" x14ac:dyDescent="0.3">
      <c r="J148" s="101"/>
      <c r="K148" s="101"/>
      <c r="L148" s="101"/>
      <c r="N148" s="141"/>
      <c r="O148" s="141"/>
      <c r="P148" s="101"/>
    </row>
    <row r="149" spans="10:16" x14ac:dyDescent="0.3">
      <c r="J149" s="101"/>
      <c r="K149" s="101"/>
      <c r="L149" s="101"/>
      <c r="N149" s="141"/>
      <c r="O149" s="141"/>
      <c r="P149" s="101"/>
    </row>
    <row r="150" spans="10:16" x14ac:dyDescent="0.3">
      <c r="J150" s="101"/>
      <c r="K150" s="101"/>
      <c r="L150" s="101"/>
      <c r="N150" s="141"/>
      <c r="O150" s="141"/>
      <c r="P150" s="101"/>
    </row>
    <row r="151" spans="10:16" x14ac:dyDescent="0.3">
      <c r="J151" s="101"/>
      <c r="K151" s="101"/>
      <c r="L151" s="101"/>
      <c r="N151" s="141"/>
      <c r="O151" s="141"/>
      <c r="P151" s="101"/>
    </row>
    <row r="152" spans="10:16" x14ac:dyDescent="0.3">
      <c r="J152" s="101"/>
      <c r="K152" s="101"/>
      <c r="L152" s="101"/>
      <c r="N152" s="141"/>
      <c r="O152" s="141"/>
      <c r="P152" s="101"/>
    </row>
    <row r="153" spans="10:16" x14ac:dyDescent="0.3">
      <c r="J153" s="101"/>
      <c r="K153" s="101"/>
      <c r="L153" s="101"/>
      <c r="N153" s="141"/>
      <c r="O153" s="141"/>
      <c r="P153" s="101"/>
    </row>
    <row r="154" spans="10:16" x14ac:dyDescent="0.3">
      <c r="J154" s="142"/>
      <c r="K154" s="101"/>
      <c r="L154" s="101"/>
      <c r="N154" s="141"/>
      <c r="O154" s="141"/>
      <c r="P154" s="101"/>
    </row>
    <row r="155" spans="10:16" x14ac:dyDescent="0.3">
      <c r="J155" s="142"/>
      <c r="K155" s="101"/>
      <c r="L155" s="101"/>
      <c r="N155" s="141"/>
      <c r="O155" s="141"/>
      <c r="P155" s="101"/>
    </row>
    <row r="156" spans="10:16" x14ac:dyDescent="0.3">
      <c r="J156" s="142"/>
      <c r="K156" s="101"/>
      <c r="L156" s="101"/>
      <c r="N156" s="141"/>
      <c r="O156" s="141"/>
      <c r="P156" s="101"/>
    </row>
    <row r="157" spans="10:16" x14ac:dyDescent="0.3">
      <c r="J157" s="142"/>
      <c r="K157" s="101"/>
      <c r="L157" s="101"/>
      <c r="N157" s="141"/>
      <c r="O157" s="141"/>
      <c r="P157" s="101"/>
    </row>
    <row r="158" spans="10:16" x14ac:dyDescent="0.3">
      <c r="J158" s="142"/>
      <c r="K158" s="101"/>
      <c r="L158" s="101"/>
      <c r="N158" s="141"/>
      <c r="O158" s="141"/>
      <c r="P158" s="101"/>
    </row>
    <row r="159" spans="10:16" x14ac:dyDescent="0.3">
      <c r="J159" s="101"/>
      <c r="K159" s="101"/>
      <c r="L159" s="101"/>
      <c r="N159" s="141"/>
      <c r="O159" s="141"/>
      <c r="P159" s="101"/>
    </row>
    <row r="160" spans="10:16" x14ac:dyDescent="0.3">
      <c r="J160" s="101"/>
      <c r="K160" s="101"/>
      <c r="L160" s="101"/>
    </row>
    <row r="161" spans="10:12" x14ac:dyDescent="0.3">
      <c r="J161" s="101"/>
      <c r="K161" s="101"/>
      <c r="L161" s="101"/>
    </row>
    <row r="162" spans="10:12" x14ac:dyDescent="0.3">
      <c r="J162" s="101"/>
      <c r="K162" s="101"/>
      <c r="L162" s="101"/>
    </row>
    <row r="163" spans="10:12" x14ac:dyDescent="0.3">
      <c r="J163" s="101"/>
      <c r="K163" s="101"/>
      <c r="L163" s="101"/>
    </row>
    <row r="164" spans="10:12" x14ac:dyDescent="0.3">
      <c r="J164" s="69"/>
      <c r="K164" s="70"/>
      <c r="L164" s="71"/>
    </row>
    <row r="165" spans="10:12" x14ac:dyDescent="0.3">
      <c r="J165" s="72"/>
      <c r="K165" s="60"/>
      <c r="L165" s="73"/>
    </row>
  </sheetData>
  <mergeCells count="2">
    <mergeCell ref="A1:F2"/>
    <mergeCell ref="R8:T8"/>
  </mergeCells>
  <phoneticPr fontId="17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zoomScale="115" zoomScaleNormal="115" workbookViewId="0">
      <selection activeCell="A10" sqref="A10:D10"/>
    </sheetView>
  </sheetViews>
  <sheetFormatPr defaultColWidth="8.77734375" defaultRowHeight="14.4" x14ac:dyDescent="0.3"/>
  <cols>
    <col min="1" max="1" width="12.5546875" customWidth="1"/>
    <col min="2" max="2" width="11.21875" customWidth="1"/>
    <col min="3" max="3" width="14.5546875" bestFit="1" customWidth="1"/>
    <col min="4" max="4" width="14.21875" customWidth="1"/>
    <col min="5" max="5" width="16.44140625" customWidth="1"/>
  </cols>
  <sheetData>
    <row r="1" spans="1:7" ht="28.8" customHeight="1" x14ac:dyDescent="0.3">
      <c r="A1" s="153" t="s">
        <v>0</v>
      </c>
      <c r="B1" s="153"/>
      <c r="C1" s="153"/>
      <c r="D1" s="153"/>
      <c r="E1" s="153"/>
      <c r="G1" s="68"/>
    </row>
    <row r="3" spans="1:7" x14ac:dyDescent="0.3">
      <c r="A3" s="31" t="s">
        <v>1</v>
      </c>
      <c r="B3" s="31" t="s">
        <v>2</v>
      </c>
      <c r="C3" s="31" t="s">
        <v>3</v>
      </c>
      <c r="D3" s="31" t="s">
        <v>4</v>
      </c>
      <c r="E3" s="31" t="s">
        <v>5</v>
      </c>
    </row>
    <row r="4" spans="1:7" x14ac:dyDescent="0.3">
      <c r="A4" s="19">
        <v>221300001</v>
      </c>
      <c r="B4" s="2" t="s">
        <v>6</v>
      </c>
      <c r="C4" s="61">
        <v>83872563455</v>
      </c>
      <c r="D4" s="1" t="s">
        <v>7</v>
      </c>
      <c r="E4" s="1" t="s">
        <v>8</v>
      </c>
    </row>
    <row r="5" spans="1:7" x14ac:dyDescent="0.3">
      <c r="A5" s="60">
        <v>221300002</v>
      </c>
      <c r="B5" s="30" t="s">
        <v>45</v>
      </c>
      <c r="C5" s="61">
        <v>85796964612</v>
      </c>
      <c r="D5" s="5" t="s">
        <v>46</v>
      </c>
      <c r="E5" s="5" t="s">
        <v>11</v>
      </c>
    </row>
    <row r="6" spans="1:7" x14ac:dyDescent="0.3">
      <c r="A6" s="19">
        <v>221300003</v>
      </c>
      <c r="B6" s="2" t="s">
        <v>9</v>
      </c>
      <c r="C6" s="61">
        <v>82170403892</v>
      </c>
      <c r="D6" s="1" t="s">
        <v>10</v>
      </c>
      <c r="E6" s="1" t="s">
        <v>11</v>
      </c>
    </row>
    <row r="7" spans="1:7" x14ac:dyDescent="0.3">
      <c r="A7" s="19">
        <v>221300004</v>
      </c>
      <c r="B7" s="2" t="s">
        <v>12</v>
      </c>
      <c r="C7" s="61">
        <v>81367908068</v>
      </c>
      <c r="D7" s="1" t="s">
        <v>13</v>
      </c>
      <c r="E7" s="1" t="s">
        <v>14</v>
      </c>
    </row>
    <row r="9" spans="1:7" ht="15" thickBot="1" x14ac:dyDescent="0.35">
      <c r="A9" s="144"/>
      <c r="B9" s="144"/>
      <c r="C9" s="144"/>
      <c r="D9" s="144"/>
      <c r="E9" s="144"/>
    </row>
    <row r="10" spans="1:7" ht="15" thickBot="1" x14ac:dyDescent="0.35">
      <c r="A10" s="167" t="s">
        <v>1</v>
      </c>
      <c r="B10" s="168" t="s">
        <v>249</v>
      </c>
      <c r="C10" s="168" t="s">
        <v>250</v>
      </c>
      <c r="D10" s="169" t="s">
        <v>251</v>
      </c>
    </row>
    <row r="11" spans="1:7" x14ac:dyDescent="0.3">
      <c r="A11" s="162">
        <v>221300003</v>
      </c>
      <c r="B11" s="163">
        <f>COUNTIF('DATA PENJUALAN'!L5:L64,'DATA PENJUALAN'!L62)</f>
        <v>23</v>
      </c>
      <c r="C11" s="163">
        <f>COUNTIF('DATA PENJUALAN'!L71:L138,'DATA PENJUALAN'!L138)</f>
        <v>27</v>
      </c>
      <c r="D11" s="166">
        <f>SUM(B11:C11)</f>
        <v>50</v>
      </c>
    </row>
    <row r="12" spans="1:7" x14ac:dyDescent="0.3">
      <c r="A12" s="91">
        <v>221300002</v>
      </c>
      <c r="B12" s="164">
        <f>COUNTIF('DATA PENJUALAN'!L5:L64,'DATA PENJUALAN'!L64)</f>
        <v>37</v>
      </c>
      <c r="C12" s="165">
        <f>COUNTIF('DATA PENJUALAN'!L71:L138,'DATA PENJUALAN'!L137)</f>
        <v>41</v>
      </c>
      <c r="D12" s="117">
        <f>SUM(B12:C12)</f>
        <v>78</v>
      </c>
    </row>
    <row r="13" spans="1:7" x14ac:dyDescent="0.3">
      <c r="C13" s="54"/>
    </row>
    <row r="14" spans="1:7" x14ac:dyDescent="0.3">
      <c r="C14" s="54"/>
    </row>
  </sheetData>
  <mergeCells count="2">
    <mergeCell ref="A9:E9"/>
    <mergeCell ref="A1:E1"/>
  </mergeCells>
  <pageMargins left="0.75" right="0.75" top="1" bottom="1" header="0.5" footer="0.5"/>
  <pageSetup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1"/>
  <sheetViews>
    <sheetView tabSelected="1" topLeftCell="I1" zoomScale="55" zoomScaleNormal="55" workbookViewId="0">
      <selection activeCell="S40" sqref="S40"/>
    </sheetView>
  </sheetViews>
  <sheetFormatPr defaultColWidth="9" defaultRowHeight="14.4" x14ac:dyDescent="0.3"/>
  <cols>
    <col min="1" max="1" width="4.33203125" bestFit="1" customWidth="1"/>
    <col min="2" max="2" width="10.44140625" customWidth="1"/>
    <col min="3" max="4" width="18.6640625"/>
    <col min="5" max="5" width="22.6640625" bestFit="1" customWidth="1"/>
    <col min="6" max="6" width="12.21875" bestFit="1" customWidth="1"/>
    <col min="7" max="7" width="11.109375" bestFit="1" customWidth="1"/>
    <col min="8" max="10" width="12.88671875" bestFit="1" customWidth="1"/>
    <col min="11" max="11" width="12.33203125" bestFit="1" customWidth="1"/>
    <col min="12" max="12" width="17" bestFit="1" customWidth="1"/>
    <col min="13" max="13" width="22.5546875" bestFit="1" customWidth="1"/>
    <col min="14" max="14" width="17.6640625" customWidth="1"/>
    <col min="15" max="15" width="19.77734375" bestFit="1" customWidth="1"/>
    <col min="16" max="16" width="19.44140625" bestFit="1" customWidth="1"/>
    <col min="17" max="17" width="30.21875" bestFit="1" customWidth="1"/>
    <col min="18" max="18" width="21.5546875" bestFit="1" customWidth="1"/>
    <col min="19" max="19" width="28.5546875" bestFit="1" customWidth="1"/>
    <col min="20" max="20" width="17" bestFit="1" customWidth="1"/>
    <col min="21" max="21" width="23.5546875" bestFit="1" customWidth="1"/>
    <col min="22" max="22" width="25.5546875" bestFit="1" customWidth="1"/>
    <col min="51" max="51" width="23.5546875" bestFit="1" customWidth="1"/>
    <col min="52" max="52" width="22.33203125" bestFit="1" customWidth="1"/>
  </cols>
  <sheetData>
    <row r="1" spans="1:19" x14ac:dyDescent="0.3">
      <c r="A1" s="154" t="s">
        <v>61</v>
      </c>
      <c r="B1" s="155"/>
      <c r="C1" s="155"/>
      <c r="D1" s="155"/>
      <c r="E1" s="155"/>
      <c r="F1" s="155"/>
      <c r="G1" s="155"/>
      <c r="H1" s="155"/>
      <c r="I1" s="155"/>
    </row>
    <row r="2" spans="1:19" x14ac:dyDescent="0.3">
      <c r="A2" s="156"/>
      <c r="B2" s="157"/>
      <c r="C2" s="157"/>
      <c r="D2" s="157"/>
      <c r="E2" s="157"/>
      <c r="F2" s="157"/>
      <c r="G2" s="157"/>
      <c r="H2" s="157"/>
      <c r="I2" s="157"/>
    </row>
    <row r="3" spans="1:19" ht="15" thickBot="1" x14ac:dyDescent="0.35"/>
    <row r="4" spans="1:19" ht="15" thickBot="1" x14ac:dyDescent="0.35">
      <c r="A4" s="32" t="s">
        <v>19</v>
      </c>
      <c r="B4" s="33" t="s">
        <v>20</v>
      </c>
      <c r="C4" s="33" t="s">
        <v>2</v>
      </c>
      <c r="D4" s="55" t="s">
        <v>21</v>
      </c>
      <c r="E4" s="33" t="s">
        <v>22</v>
      </c>
      <c r="F4" s="74" t="s">
        <v>229</v>
      </c>
      <c r="G4" s="74" t="s">
        <v>23</v>
      </c>
      <c r="H4" s="74" t="s">
        <v>24</v>
      </c>
      <c r="I4" s="74" t="s">
        <v>230</v>
      </c>
      <c r="J4" s="103" t="s">
        <v>231</v>
      </c>
      <c r="K4" s="76" t="s">
        <v>234</v>
      </c>
      <c r="L4" s="104" t="s">
        <v>47</v>
      </c>
      <c r="N4" s="7" t="s">
        <v>105</v>
      </c>
      <c r="O4" t="s">
        <v>162</v>
      </c>
      <c r="Q4" s="120" t="s">
        <v>242</v>
      </c>
    </row>
    <row r="5" spans="1:19" x14ac:dyDescent="0.3">
      <c r="A5" s="50">
        <v>1</v>
      </c>
      <c r="B5" s="51">
        <f>DATE(2022,12,3)</f>
        <v>44898</v>
      </c>
      <c r="C5" s="57" t="s">
        <v>26</v>
      </c>
      <c r="D5" s="56">
        <v>83456382191</v>
      </c>
      <c r="E5" s="52" t="s">
        <v>72</v>
      </c>
      <c r="F5" s="86">
        <f>VLOOKUP('DATA PENJUALAN'!E5,'DAFTAR MENU'!$C$4:$E$43,3,0)</f>
        <v>13000</v>
      </c>
      <c r="G5" s="34">
        <f>VLOOKUP('DATA PENJUALAN'!E5,'DAFTAR MENU'!$C$4:$E$43,2,0)</f>
        <v>16000</v>
      </c>
      <c r="H5" s="53">
        <v>2</v>
      </c>
      <c r="I5" s="87">
        <f>PRODUCT(F5,H5)</f>
        <v>26000</v>
      </c>
      <c r="J5" s="34">
        <f t="shared" ref="J5:J36" si="0">G5*H5</f>
        <v>32000</v>
      </c>
      <c r="K5" s="34">
        <f>J5-I5</f>
        <v>6000</v>
      </c>
      <c r="L5" s="81">
        <v>221300002</v>
      </c>
      <c r="N5" s="23" t="s">
        <v>72</v>
      </c>
      <c r="O5">
        <v>2</v>
      </c>
      <c r="Q5" s="117" t="s">
        <v>236</v>
      </c>
      <c r="R5" s="117" t="s">
        <v>2</v>
      </c>
      <c r="S5" s="119" t="s">
        <v>243</v>
      </c>
    </row>
    <row r="6" spans="1:19" x14ac:dyDescent="0.3">
      <c r="A6" s="17">
        <v>2</v>
      </c>
      <c r="B6" s="25">
        <f t="shared" ref="B6:B64" si="1">DATE(2022,12,3)</f>
        <v>44898</v>
      </c>
      <c r="C6" s="58" t="s">
        <v>26</v>
      </c>
      <c r="D6" s="56">
        <v>83456382191</v>
      </c>
      <c r="E6" s="26" t="s">
        <v>83</v>
      </c>
      <c r="F6" s="86">
        <f>VLOOKUP('DATA PENJUALAN'!E6,'DAFTAR MENU'!$C$4:$E$43,3,0)</f>
        <v>17000</v>
      </c>
      <c r="G6" s="34">
        <f>VLOOKUP('DATA PENJUALAN'!E6,'DAFTAR MENU'!$C$4:$E$43,2,0)</f>
        <v>20000</v>
      </c>
      <c r="H6" s="2">
        <v>1</v>
      </c>
      <c r="I6" s="87">
        <f t="shared" ref="I6:I64" si="2">PRODUCT(F6,H6)</f>
        <v>17000</v>
      </c>
      <c r="J6" s="20">
        <f t="shared" si="0"/>
        <v>20000</v>
      </c>
      <c r="K6" s="105">
        <f t="shared" ref="K6:K64" si="3">J6-I6</f>
        <v>3000</v>
      </c>
      <c r="L6" s="82">
        <v>221300002</v>
      </c>
      <c r="N6" s="23" t="s">
        <v>71</v>
      </c>
      <c r="O6">
        <v>3</v>
      </c>
      <c r="Q6" s="118">
        <v>1</v>
      </c>
      <c r="R6" s="118" t="str">
        <f>INDEX('DATA PENJUALAN'!$N$5:$N$31,MATCH(S6,'DATA PENJUALAN'!$O$5:$O$31,0))</f>
        <v>KOPI SUSU MENIKI (ICE)</v>
      </c>
      <c r="S6" s="118">
        <f>LARGE('DATA PENJUALAN'!$O$5:$O$31,1)</f>
        <v>23</v>
      </c>
    </row>
    <row r="7" spans="1:19" x14ac:dyDescent="0.3">
      <c r="A7" s="17">
        <v>3</v>
      </c>
      <c r="B7" s="25">
        <f t="shared" si="1"/>
        <v>44898</v>
      </c>
      <c r="C7" s="58" t="s">
        <v>27</v>
      </c>
      <c r="D7" s="56">
        <v>87864325677</v>
      </c>
      <c r="E7" s="26" t="s">
        <v>73</v>
      </c>
      <c r="F7" s="86">
        <f>VLOOKUP('DATA PENJUALAN'!E7,'DAFTAR MENU'!$C$4:$E$43,3,0)</f>
        <v>10000</v>
      </c>
      <c r="G7" s="34">
        <f>VLOOKUP('DATA PENJUALAN'!E7,'DAFTAR MENU'!$C$4:$E$43,2,0)</f>
        <v>13000</v>
      </c>
      <c r="H7" s="2">
        <v>1</v>
      </c>
      <c r="I7" s="87">
        <f t="shared" si="2"/>
        <v>10000</v>
      </c>
      <c r="J7" s="20">
        <f t="shared" si="0"/>
        <v>13000</v>
      </c>
      <c r="K7" s="105">
        <f t="shared" si="3"/>
        <v>3000</v>
      </c>
      <c r="L7" s="82">
        <v>221300002</v>
      </c>
      <c r="N7" s="23" t="s">
        <v>87</v>
      </c>
      <c r="O7">
        <v>2</v>
      </c>
      <c r="Q7" s="118">
        <v>2</v>
      </c>
      <c r="R7" s="118" t="str">
        <f>INDEX('DATA PENJUALAN'!$N$5:$N$31,MATCH(S7,'DATA PENJUALAN'!$O$5:$O$31,0))</f>
        <v>FRENCH FRIES</v>
      </c>
      <c r="S7" s="118">
        <f>LARGE('DATA PENJUALAN'!$O$5:$O$31,2)</f>
        <v>7</v>
      </c>
    </row>
    <row r="8" spans="1:19" x14ac:dyDescent="0.3">
      <c r="A8" s="17">
        <v>4</v>
      </c>
      <c r="B8" s="25">
        <f t="shared" si="1"/>
        <v>44898</v>
      </c>
      <c r="C8" s="58" t="s">
        <v>27</v>
      </c>
      <c r="D8" s="56">
        <v>87864325677</v>
      </c>
      <c r="E8" s="26" t="s">
        <v>75</v>
      </c>
      <c r="F8" s="86">
        <f>VLOOKUP('DATA PENJUALAN'!E8,'DAFTAR MENU'!$C$4:$E$43,3,0)</f>
        <v>13000</v>
      </c>
      <c r="G8" s="34">
        <f>VLOOKUP('DATA PENJUALAN'!E8,'DAFTAR MENU'!$C$4:$E$43,2,0)</f>
        <v>16000</v>
      </c>
      <c r="H8" s="2">
        <v>2</v>
      </c>
      <c r="I8" s="87">
        <f t="shared" si="2"/>
        <v>26000</v>
      </c>
      <c r="J8" s="20">
        <f t="shared" si="0"/>
        <v>32000</v>
      </c>
      <c r="K8" s="105">
        <f t="shared" si="3"/>
        <v>6000</v>
      </c>
      <c r="L8" s="82">
        <v>221300002</v>
      </c>
      <c r="N8" s="23" t="s">
        <v>78</v>
      </c>
      <c r="O8">
        <v>2</v>
      </c>
      <c r="Q8" s="118">
        <v>3</v>
      </c>
      <c r="R8" s="118" t="str">
        <f>INDEX('DATA PENJUALAN'!$N$5:$N$31,MATCH(S8,'DATA PENJUALAN'!$O$5:$O$31,0))</f>
        <v>GREEN TEA (ICE)</v>
      </c>
      <c r="S8" s="118">
        <f>LARGE('DATA PENJUALAN'!$O$5:$O$31,3)</f>
        <v>4</v>
      </c>
    </row>
    <row r="9" spans="1:19" x14ac:dyDescent="0.3">
      <c r="A9" s="17">
        <v>5</v>
      </c>
      <c r="B9" s="25">
        <f t="shared" si="1"/>
        <v>44898</v>
      </c>
      <c r="C9" s="58" t="s">
        <v>27</v>
      </c>
      <c r="D9" s="56">
        <v>87864325677</v>
      </c>
      <c r="E9" s="26" t="s">
        <v>93</v>
      </c>
      <c r="F9" s="86">
        <f>VLOOKUP('DATA PENJUALAN'!E9,'DAFTAR MENU'!$C$4:$E$43,3,0)</f>
        <v>15500</v>
      </c>
      <c r="G9" s="34">
        <f>VLOOKUP('DATA PENJUALAN'!E9,'DAFTAR MENU'!$C$4:$E$43,2,0)</f>
        <v>18000</v>
      </c>
      <c r="H9" s="2">
        <v>1</v>
      </c>
      <c r="I9" s="87">
        <f t="shared" si="2"/>
        <v>15500</v>
      </c>
      <c r="J9" s="20">
        <f t="shared" si="0"/>
        <v>18000</v>
      </c>
      <c r="K9" s="105">
        <f t="shared" si="3"/>
        <v>2500</v>
      </c>
      <c r="L9" s="82">
        <v>221300002</v>
      </c>
      <c r="N9" s="23" t="s">
        <v>96</v>
      </c>
      <c r="O9">
        <v>1</v>
      </c>
    </row>
    <row r="10" spans="1:19" x14ac:dyDescent="0.3">
      <c r="A10" s="17">
        <v>6</v>
      </c>
      <c r="B10" s="25">
        <f t="shared" si="1"/>
        <v>44898</v>
      </c>
      <c r="C10" s="58" t="s">
        <v>27</v>
      </c>
      <c r="D10" s="56">
        <v>87864325677</v>
      </c>
      <c r="E10" s="21" t="s">
        <v>64</v>
      </c>
      <c r="F10" s="86">
        <f>VLOOKUP('DATA PENJUALAN'!E10,'DAFTAR MENU'!$C$4:$E$43,3,0)</f>
        <v>17000</v>
      </c>
      <c r="G10" s="34">
        <f>VLOOKUP('DATA PENJUALAN'!E10,'DAFTAR MENU'!$C$4:$E$43,2,0)</f>
        <v>20000</v>
      </c>
      <c r="H10" s="24">
        <v>2</v>
      </c>
      <c r="I10" s="87">
        <f t="shared" si="2"/>
        <v>34000</v>
      </c>
      <c r="J10" s="20">
        <f t="shared" si="0"/>
        <v>40000</v>
      </c>
      <c r="K10" s="105">
        <f t="shared" si="3"/>
        <v>6000</v>
      </c>
      <c r="L10" s="30">
        <v>221300003</v>
      </c>
      <c r="N10" s="23" t="s">
        <v>91</v>
      </c>
      <c r="O10">
        <v>3</v>
      </c>
      <c r="Q10" s="120" t="s">
        <v>244</v>
      </c>
    </row>
    <row r="11" spans="1:19" x14ac:dyDescent="0.3">
      <c r="A11" s="17">
        <v>7</v>
      </c>
      <c r="B11" s="25">
        <f t="shared" si="1"/>
        <v>44898</v>
      </c>
      <c r="C11" s="58" t="s">
        <v>28</v>
      </c>
      <c r="D11" s="56">
        <v>81965443245</v>
      </c>
      <c r="E11" s="26" t="s">
        <v>74</v>
      </c>
      <c r="F11" s="86">
        <f>VLOOKUP('DATA PENJUALAN'!E11,'DAFTAR MENU'!$C$4:$E$43,3,0)</f>
        <v>15500</v>
      </c>
      <c r="G11" s="34">
        <f>VLOOKUP('DATA PENJUALAN'!E11,'DAFTAR MENU'!$C$4:$E$43,2,0)</f>
        <v>18000</v>
      </c>
      <c r="H11" s="2">
        <v>1</v>
      </c>
      <c r="I11" s="87">
        <f t="shared" si="2"/>
        <v>15500</v>
      </c>
      <c r="J11" s="20">
        <f t="shared" si="0"/>
        <v>18000</v>
      </c>
      <c r="K11" s="105">
        <f t="shared" si="3"/>
        <v>2500</v>
      </c>
      <c r="L11" s="82">
        <v>221300003</v>
      </c>
      <c r="N11" s="23" t="s">
        <v>77</v>
      </c>
      <c r="O11">
        <v>2</v>
      </c>
      <c r="Q11" s="117" t="s">
        <v>236</v>
      </c>
      <c r="R11" s="117" t="s">
        <v>2</v>
      </c>
      <c r="S11" s="119" t="s">
        <v>243</v>
      </c>
    </row>
    <row r="12" spans="1:19" x14ac:dyDescent="0.3">
      <c r="A12" s="17">
        <v>8</v>
      </c>
      <c r="B12" s="25">
        <f t="shared" si="1"/>
        <v>44898</v>
      </c>
      <c r="C12" s="58" t="s">
        <v>28</v>
      </c>
      <c r="D12" s="56">
        <v>81965443245</v>
      </c>
      <c r="E12" s="26" t="s">
        <v>75</v>
      </c>
      <c r="F12" s="86">
        <f>VLOOKUP('DATA PENJUALAN'!E12,'DAFTAR MENU'!$C$4:$E$43,3,0)</f>
        <v>13000</v>
      </c>
      <c r="G12" s="34">
        <f>VLOOKUP('DATA PENJUALAN'!E12,'DAFTAR MENU'!$C$4:$E$43,2,0)</f>
        <v>16000</v>
      </c>
      <c r="H12" s="2">
        <v>1</v>
      </c>
      <c r="I12" s="87">
        <f t="shared" si="2"/>
        <v>13000</v>
      </c>
      <c r="J12" s="20">
        <f t="shared" si="0"/>
        <v>16000</v>
      </c>
      <c r="K12" s="105">
        <f t="shared" si="3"/>
        <v>3000</v>
      </c>
      <c r="L12" s="82">
        <v>221300003</v>
      </c>
      <c r="N12" s="23" t="s">
        <v>63</v>
      </c>
      <c r="O12">
        <v>7</v>
      </c>
      <c r="Q12" s="118">
        <v>1</v>
      </c>
      <c r="R12" s="118" t="str">
        <f>INDEX('DATA PENJUALAN'!$N$71:$N$100,MATCH(S12,'DATA PENJUALAN'!$O$71:$O$100,0))</f>
        <v>KOPI SUSU MENIKI (ICE)</v>
      </c>
      <c r="S12" s="118">
        <f>LARGE('DATA PENJUALAN'!$O$71:$O$100,1)</f>
        <v>21</v>
      </c>
    </row>
    <row r="13" spans="1:19" x14ac:dyDescent="0.3">
      <c r="A13" s="17">
        <v>9</v>
      </c>
      <c r="B13" s="25">
        <f t="shared" si="1"/>
        <v>44898</v>
      </c>
      <c r="C13" s="58" t="s">
        <v>28</v>
      </c>
      <c r="D13" s="56">
        <v>81965443245</v>
      </c>
      <c r="E13" s="21" t="s">
        <v>70</v>
      </c>
      <c r="F13" s="86">
        <f>VLOOKUP('DATA PENJUALAN'!E13,'DAFTAR MENU'!$C$4:$E$43,3,0)</f>
        <v>22000</v>
      </c>
      <c r="G13" s="34">
        <f>VLOOKUP('DATA PENJUALAN'!E13,'DAFTAR MENU'!$C$4:$E$43,2,0)</f>
        <v>25000</v>
      </c>
      <c r="H13" s="3">
        <v>1</v>
      </c>
      <c r="I13" s="87">
        <f t="shared" si="2"/>
        <v>22000</v>
      </c>
      <c r="J13" s="20">
        <f t="shared" si="0"/>
        <v>25000</v>
      </c>
      <c r="K13" s="105">
        <f t="shared" si="3"/>
        <v>3000</v>
      </c>
      <c r="L13" s="24">
        <v>221300002</v>
      </c>
      <c r="N13" s="23" t="s">
        <v>93</v>
      </c>
      <c r="O13">
        <v>4</v>
      </c>
      <c r="Q13" s="118">
        <v>2</v>
      </c>
      <c r="R13" s="118" t="str">
        <f>INDEX('DATA PENJUALAN'!$N$71:$N$100,MATCH(S13,'DATA PENJUALAN'!$O$71:$O$100,0))</f>
        <v>AMERICANO (ICE)</v>
      </c>
      <c r="S13" s="118">
        <f>LARGE('DATA PENJUALAN'!$O$71:$O$100,2)</f>
        <v>8</v>
      </c>
    </row>
    <row r="14" spans="1:19" x14ac:dyDescent="0.3">
      <c r="A14" s="17">
        <v>10</v>
      </c>
      <c r="B14" s="25">
        <f t="shared" si="1"/>
        <v>44898</v>
      </c>
      <c r="C14" s="58" t="s">
        <v>29</v>
      </c>
      <c r="D14" s="56">
        <v>81240975898</v>
      </c>
      <c r="E14" s="26" t="s">
        <v>73</v>
      </c>
      <c r="F14" s="86">
        <f>VLOOKUP('DATA PENJUALAN'!E14,'DAFTAR MENU'!$C$4:$E$43,3,0)</f>
        <v>10000</v>
      </c>
      <c r="G14" s="34">
        <f>VLOOKUP('DATA PENJUALAN'!E14,'DAFTAR MENU'!$C$4:$E$43,2,0)</f>
        <v>13000</v>
      </c>
      <c r="H14" s="2">
        <v>2</v>
      </c>
      <c r="I14" s="87">
        <f t="shared" si="2"/>
        <v>20000</v>
      </c>
      <c r="J14" s="20">
        <f t="shared" si="0"/>
        <v>26000</v>
      </c>
      <c r="K14" s="105">
        <f t="shared" si="3"/>
        <v>6000</v>
      </c>
      <c r="L14" s="82">
        <v>221300003</v>
      </c>
      <c r="N14" s="23" t="s">
        <v>97</v>
      </c>
      <c r="O14">
        <v>3</v>
      </c>
      <c r="Q14" s="118">
        <v>3</v>
      </c>
      <c r="R14" s="118" t="str">
        <f>INDEX('DATA PENJUALAN'!$N$71:$N$100,MATCH(S14,'DATA PENJUALAN'!$O$71:$O$100,0))</f>
        <v>FRENCH FRIES</v>
      </c>
      <c r="S14" s="118">
        <f>LARGE('DATA PENJUALAN'!$O$71:$O$100,3)</f>
        <v>6</v>
      </c>
    </row>
    <row r="15" spans="1:19" x14ac:dyDescent="0.3">
      <c r="A15" s="17">
        <v>11</v>
      </c>
      <c r="B15" s="25">
        <f t="shared" si="1"/>
        <v>44898</v>
      </c>
      <c r="C15" s="58" t="s">
        <v>30</v>
      </c>
      <c r="D15" s="56">
        <v>80202024560</v>
      </c>
      <c r="E15" s="26" t="s">
        <v>103</v>
      </c>
      <c r="F15" s="86">
        <f>VLOOKUP('DATA PENJUALAN'!E15,'DAFTAR MENU'!$C$4:$E$43,3,0)</f>
        <v>4000</v>
      </c>
      <c r="G15" s="34">
        <f>VLOOKUP('DATA PENJUALAN'!E15,'DAFTAR MENU'!$C$4:$E$43,2,0)</f>
        <v>5000</v>
      </c>
      <c r="H15" s="2">
        <v>1</v>
      </c>
      <c r="I15" s="87">
        <f t="shared" si="2"/>
        <v>4000</v>
      </c>
      <c r="J15" s="20">
        <f t="shared" si="0"/>
        <v>5000</v>
      </c>
      <c r="K15" s="105">
        <f t="shared" si="3"/>
        <v>1000</v>
      </c>
      <c r="L15" s="82">
        <v>221300002</v>
      </c>
      <c r="N15" s="23" t="s">
        <v>75</v>
      </c>
      <c r="O15">
        <v>4</v>
      </c>
    </row>
    <row r="16" spans="1:19" x14ac:dyDescent="0.3">
      <c r="A16" s="17">
        <v>12</v>
      </c>
      <c r="B16" s="25">
        <f t="shared" si="1"/>
        <v>44898</v>
      </c>
      <c r="C16" s="58" t="s">
        <v>30</v>
      </c>
      <c r="D16" s="56">
        <v>80202024560</v>
      </c>
      <c r="E16" s="26" t="s">
        <v>95</v>
      </c>
      <c r="F16" s="86">
        <f>VLOOKUP('DATA PENJUALAN'!E16,'DAFTAR MENU'!$C$4:$E$43,3,0)</f>
        <v>15500</v>
      </c>
      <c r="G16" s="34">
        <f>VLOOKUP('DATA PENJUALAN'!E16,'DAFTAR MENU'!$C$4:$E$43,2,0)</f>
        <v>18000</v>
      </c>
      <c r="H16" s="2">
        <v>1</v>
      </c>
      <c r="I16" s="87">
        <f t="shared" si="2"/>
        <v>15500</v>
      </c>
      <c r="J16" s="20">
        <f t="shared" si="0"/>
        <v>18000</v>
      </c>
      <c r="K16" s="105">
        <f t="shared" si="3"/>
        <v>2500</v>
      </c>
      <c r="L16" s="82">
        <v>221300002</v>
      </c>
      <c r="N16" s="23" t="s">
        <v>74</v>
      </c>
      <c r="O16">
        <v>23</v>
      </c>
    </row>
    <row r="17" spans="1:23" x14ac:dyDescent="0.3">
      <c r="A17" s="17">
        <v>13</v>
      </c>
      <c r="B17" s="25">
        <f t="shared" si="1"/>
        <v>44898</v>
      </c>
      <c r="C17" s="58" t="s">
        <v>30</v>
      </c>
      <c r="D17" s="56">
        <v>80202024560</v>
      </c>
      <c r="E17" s="21" t="s">
        <v>65</v>
      </c>
      <c r="F17" s="86">
        <f>VLOOKUP('DATA PENJUALAN'!E17,'DAFTAR MENU'!$C$4:$E$43,3,0)</f>
        <v>15000</v>
      </c>
      <c r="G17" s="34">
        <f>VLOOKUP('DATA PENJUALAN'!E17,'DAFTAR MENU'!$C$4:$E$43,2,0)</f>
        <v>18000</v>
      </c>
      <c r="H17" s="24">
        <v>2</v>
      </c>
      <c r="I17" s="87">
        <f t="shared" si="2"/>
        <v>30000</v>
      </c>
      <c r="J17" s="20">
        <f t="shared" si="0"/>
        <v>36000</v>
      </c>
      <c r="K17" s="105">
        <f t="shared" si="3"/>
        <v>6000</v>
      </c>
      <c r="L17" s="24">
        <v>221300002</v>
      </c>
      <c r="N17" s="23" t="s">
        <v>73</v>
      </c>
      <c r="O17">
        <v>3</v>
      </c>
    </row>
    <row r="18" spans="1:23" x14ac:dyDescent="0.3">
      <c r="A18" s="17">
        <v>14</v>
      </c>
      <c r="B18" s="25">
        <f t="shared" si="1"/>
        <v>44898</v>
      </c>
      <c r="C18" s="58" t="s">
        <v>31</v>
      </c>
      <c r="D18" s="56">
        <v>82176450909</v>
      </c>
      <c r="E18" s="26" t="s">
        <v>74</v>
      </c>
      <c r="F18" s="86">
        <f>VLOOKUP('DATA PENJUALAN'!E18,'DAFTAR MENU'!$C$4:$E$43,3,0)</f>
        <v>15500</v>
      </c>
      <c r="G18" s="34">
        <f>VLOOKUP('DATA PENJUALAN'!E18,'DAFTAR MENU'!$C$4:$E$43,2,0)</f>
        <v>18000</v>
      </c>
      <c r="H18" s="2">
        <v>1</v>
      </c>
      <c r="I18" s="87">
        <f t="shared" si="2"/>
        <v>15500</v>
      </c>
      <c r="J18" s="20">
        <f t="shared" si="0"/>
        <v>18000</v>
      </c>
      <c r="K18" s="105">
        <f t="shared" si="3"/>
        <v>2500</v>
      </c>
      <c r="L18" s="82">
        <v>221300002</v>
      </c>
      <c r="N18" s="23" t="s">
        <v>99</v>
      </c>
      <c r="O18">
        <v>1</v>
      </c>
    </row>
    <row r="19" spans="1:23" x14ac:dyDescent="0.3">
      <c r="A19" s="17">
        <v>15</v>
      </c>
      <c r="B19" s="25">
        <f t="shared" si="1"/>
        <v>44898</v>
      </c>
      <c r="C19" s="58" t="s">
        <v>31</v>
      </c>
      <c r="D19" s="56">
        <v>82176450909</v>
      </c>
      <c r="E19" s="26" t="s">
        <v>91</v>
      </c>
      <c r="F19" s="86">
        <f>VLOOKUP('DATA PENJUALAN'!E19,'DAFTAR MENU'!$C$4:$E$43,3,0)</f>
        <v>13000</v>
      </c>
      <c r="G19" s="34">
        <f>VLOOKUP('DATA PENJUALAN'!E19,'DAFTAR MENU'!$C$4:$E$43,2,0)</f>
        <v>16000</v>
      </c>
      <c r="H19" s="2">
        <v>1</v>
      </c>
      <c r="I19" s="87">
        <f t="shared" si="2"/>
        <v>13000</v>
      </c>
      <c r="J19" s="20">
        <f t="shared" si="0"/>
        <v>16000</v>
      </c>
      <c r="K19" s="105">
        <f t="shared" si="3"/>
        <v>3000</v>
      </c>
      <c r="L19" s="82">
        <v>221300002</v>
      </c>
      <c r="N19" s="23" t="s">
        <v>101</v>
      </c>
      <c r="O19">
        <v>1</v>
      </c>
    </row>
    <row r="20" spans="1:23" x14ac:dyDescent="0.3">
      <c r="A20" s="17">
        <v>16</v>
      </c>
      <c r="B20" s="25">
        <f t="shared" si="1"/>
        <v>44898</v>
      </c>
      <c r="C20" s="58" t="s">
        <v>32</v>
      </c>
      <c r="D20" s="56">
        <v>81362765934</v>
      </c>
      <c r="E20" s="26" t="s">
        <v>97</v>
      </c>
      <c r="F20" s="86">
        <f>VLOOKUP('DATA PENJUALAN'!E20,'DAFTAR MENU'!$C$4:$E$43,3,0)</f>
        <v>15500</v>
      </c>
      <c r="G20" s="34">
        <f>VLOOKUP('DATA PENJUALAN'!E20,'DAFTAR MENU'!$C$4:$E$43,2,0)</f>
        <v>18000</v>
      </c>
      <c r="H20" s="2">
        <v>1</v>
      </c>
      <c r="I20" s="87">
        <f t="shared" si="2"/>
        <v>15500</v>
      </c>
      <c r="J20" s="20">
        <f t="shared" si="0"/>
        <v>18000</v>
      </c>
      <c r="K20" s="105">
        <f t="shared" si="3"/>
        <v>2500</v>
      </c>
      <c r="L20" s="82">
        <v>221300002</v>
      </c>
      <c r="N20" s="23" t="s">
        <v>103</v>
      </c>
      <c r="O20">
        <v>3</v>
      </c>
      <c r="V20" s="27"/>
      <c r="W20" s="28"/>
    </row>
    <row r="21" spans="1:23" x14ac:dyDescent="0.3">
      <c r="A21" s="17">
        <v>17</v>
      </c>
      <c r="B21" s="25">
        <f t="shared" si="1"/>
        <v>44898</v>
      </c>
      <c r="C21" s="58" t="s">
        <v>32</v>
      </c>
      <c r="D21" s="56">
        <v>81362765934</v>
      </c>
      <c r="E21" s="26" t="s">
        <v>99</v>
      </c>
      <c r="F21" s="86">
        <f>VLOOKUP('DATA PENJUALAN'!E21,'DAFTAR MENU'!$C$4:$E$43,3,0)</f>
        <v>12500</v>
      </c>
      <c r="G21" s="34">
        <f>VLOOKUP('DATA PENJUALAN'!E21,'DAFTAR MENU'!$C$4:$E$43,2,0)</f>
        <v>15000</v>
      </c>
      <c r="H21" s="2">
        <v>1</v>
      </c>
      <c r="I21" s="87">
        <f t="shared" si="2"/>
        <v>12500</v>
      </c>
      <c r="J21" s="20">
        <f t="shared" si="0"/>
        <v>15000</v>
      </c>
      <c r="K21" s="105">
        <f t="shared" si="3"/>
        <v>2500</v>
      </c>
      <c r="L21" s="82">
        <v>221300002</v>
      </c>
      <c r="N21" s="23" t="s">
        <v>64</v>
      </c>
      <c r="O21">
        <v>4</v>
      </c>
      <c r="V21" s="27"/>
      <c r="W21" s="28"/>
    </row>
    <row r="22" spans="1:23" x14ac:dyDescent="0.3">
      <c r="A22" s="17">
        <v>18</v>
      </c>
      <c r="B22" s="25">
        <f t="shared" si="1"/>
        <v>44898</v>
      </c>
      <c r="C22" s="58" t="s">
        <v>33</v>
      </c>
      <c r="D22" s="56">
        <v>82176908030</v>
      </c>
      <c r="E22" s="26" t="s">
        <v>74</v>
      </c>
      <c r="F22" s="86">
        <f>VLOOKUP('DATA PENJUALAN'!E22,'DAFTAR MENU'!$C$4:$E$43,3,0)</f>
        <v>15500</v>
      </c>
      <c r="G22" s="34">
        <f>VLOOKUP('DATA PENJUALAN'!E22,'DAFTAR MENU'!$C$4:$E$43,2,0)</f>
        <v>18000</v>
      </c>
      <c r="H22" s="2">
        <v>1</v>
      </c>
      <c r="I22" s="87">
        <f t="shared" si="2"/>
        <v>15500</v>
      </c>
      <c r="J22" s="20">
        <f t="shared" si="0"/>
        <v>18000</v>
      </c>
      <c r="K22" s="105">
        <f t="shared" si="3"/>
        <v>2500</v>
      </c>
      <c r="L22" s="82">
        <v>221300003</v>
      </c>
      <c r="N22" s="23" t="s">
        <v>68</v>
      </c>
      <c r="O22">
        <v>2</v>
      </c>
      <c r="V22" s="27"/>
      <c r="W22" s="28"/>
    </row>
    <row r="23" spans="1:23" x14ac:dyDescent="0.3">
      <c r="A23" s="17">
        <v>19</v>
      </c>
      <c r="B23" s="25">
        <f t="shared" si="1"/>
        <v>44898</v>
      </c>
      <c r="C23" s="58" t="s">
        <v>34</v>
      </c>
      <c r="D23" s="56">
        <v>81365348767</v>
      </c>
      <c r="E23" s="26" t="s">
        <v>75</v>
      </c>
      <c r="F23" s="86">
        <f>VLOOKUP('DATA PENJUALAN'!E23,'DAFTAR MENU'!$C$4:$E$43,3,0)</f>
        <v>13000</v>
      </c>
      <c r="G23" s="34">
        <f>VLOOKUP('DATA PENJUALAN'!E23,'DAFTAR MENU'!$C$4:$E$43,2,0)</f>
        <v>16000</v>
      </c>
      <c r="H23" s="2">
        <v>1</v>
      </c>
      <c r="I23" s="87">
        <f t="shared" si="2"/>
        <v>13000</v>
      </c>
      <c r="J23" s="20">
        <f t="shared" si="0"/>
        <v>16000</v>
      </c>
      <c r="K23" s="105">
        <f t="shared" si="3"/>
        <v>3000</v>
      </c>
      <c r="L23" s="82">
        <v>221300002</v>
      </c>
      <c r="N23" s="23" t="s">
        <v>70</v>
      </c>
      <c r="O23">
        <v>1</v>
      </c>
      <c r="V23" s="27"/>
      <c r="W23" s="28"/>
    </row>
    <row r="24" spans="1:23" x14ac:dyDescent="0.3">
      <c r="A24" s="17">
        <v>20</v>
      </c>
      <c r="B24" s="25">
        <f t="shared" si="1"/>
        <v>44898</v>
      </c>
      <c r="C24" s="58" t="s">
        <v>34</v>
      </c>
      <c r="D24" s="56">
        <v>81365348767</v>
      </c>
      <c r="E24" s="26" t="s">
        <v>89</v>
      </c>
      <c r="F24" s="86">
        <f>VLOOKUP('DATA PENJUALAN'!E24,'DAFTAR MENU'!$C$4:$E$43,3,0)</f>
        <v>17000</v>
      </c>
      <c r="G24" s="34">
        <f>VLOOKUP('DATA PENJUALAN'!E24,'DAFTAR MENU'!$C$4:$E$43,2,0)</f>
        <v>20000</v>
      </c>
      <c r="H24" s="2">
        <v>1</v>
      </c>
      <c r="I24" s="87">
        <f t="shared" si="2"/>
        <v>17000</v>
      </c>
      <c r="J24" s="20">
        <f t="shared" si="0"/>
        <v>20000</v>
      </c>
      <c r="K24" s="105">
        <f t="shared" si="3"/>
        <v>3000</v>
      </c>
      <c r="L24" s="82">
        <v>221300002</v>
      </c>
      <c r="N24" s="23" t="s">
        <v>69</v>
      </c>
      <c r="O24">
        <v>2</v>
      </c>
    </row>
    <row r="25" spans="1:23" x14ac:dyDescent="0.3">
      <c r="A25" s="17">
        <v>21</v>
      </c>
      <c r="B25" s="25">
        <f t="shared" si="1"/>
        <v>44898</v>
      </c>
      <c r="C25" s="58" t="s">
        <v>34</v>
      </c>
      <c r="D25" s="56">
        <v>81365348767</v>
      </c>
      <c r="E25" s="26" t="s">
        <v>78</v>
      </c>
      <c r="F25" s="86">
        <f>VLOOKUP('DATA PENJUALAN'!E25,'DAFTAR MENU'!$C$4:$E$43,3,0)</f>
        <v>19500</v>
      </c>
      <c r="G25" s="34">
        <f>VLOOKUP('DATA PENJUALAN'!E25,'DAFTAR MENU'!$C$4:$E$43,2,0)</f>
        <v>22000</v>
      </c>
      <c r="H25" s="2">
        <v>1</v>
      </c>
      <c r="I25" s="87">
        <f t="shared" si="2"/>
        <v>19500</v>
      </c>
      <c r="J25" s="20">
        <f t="shared" si="0"/>
        <v>22000</v>
      </c>
      <c r="K25" s="105">
        <f t="shared" si="3"/>
        <v>2500</v>
      </c>
      <c r="L25" s="82">
        <v>221300002</v>
      </c>
      <c r="N25" s="23" t="s">
        <v>65</v>
      </c>
      <c r="O25">
        <v>3</v>
      </c>
    </row>
    <row r="26" spans="1:23" x14ac:dyDescent="0.3">
      <c r="A26" s="17">
        <v>22</v>
      </c>
      <c r="B26" s="25">
        <f t="shared" si="1"/>
        <v>44898</v>
      </c>
      <c r="C26" s="58" t="s">
        <v>34</v>
      </c>
      <c r="D26" s="56">
        <v>81365348767</v>
      </c>
      <c r="E26" s="26" t="s">
        <v>77</v>
      </c>
      <c r="F26" s="86">
        <f>VLOOKUP('DATA PENJUALAN'!E26,'DAFTAR MENU'!$C$4:$E$43,3,0)</f>
        <v>15000</v>
      </c>
      <c r="G26" s="34">
        <f>VLOOKUP('DATA PENJUALAN'!E26,'DAFTAR MENU'!$C$4:$E$43,2,0)</f>
        <v>18000</v>
      </c>
      <c r="H26" s="2">
        <v>1</v>
      </c>
      <c r="I26" s="87">
        <f t="shared" si="2"/>
        <v>15000</v>
      </c>
      <c r="J26" s="20">
        <f t="shared" si="0"/>
        <v>18000</v>
      </c>
      <c r="K26" s="105">
        <f t="shared" si="3"/>
        <v>3000</v>
      </c>
      <c r="L26" s="82">
        <v>221300002</v>
      </c>
      <c r="N26" s="23" t="s">
        <v>98</v>
      </c>
      <c r="O26">
        <v>1</v>
      </c>
    </row>
    <row r="27" spans="1:23" x14ac:dyDescent="0.3">
      <c r="A27" s="17">
        <v>23</v>
      </c>
      <c r="B27" s="25">
        <f t="shared" si="1"/>
        <v>44898</v>
      </c>
      <c r="C27" s="58" t="s">
        <v>34</v>
      </c>
      <c r="D27" s="56">
        <v>81365348767</v>
      </c>
      <c r="E27" s="26" t="s">
        <v>74</v>
      </c>
      <c r="F27" s="86">
        <f>VLOOKUP('DATA PENJUALAN'!E27,'DAFTAR MENU'!$C$4:$E$43,3,0)</f>
        <v>15500</v>
      </c>
      <c r="G27" s="34">
        <f>VLOOKUP('DATA PENJUALAN'!E27,'DAFTAR MENU'!$C$4:$E$43,2,0)</f>
        <v>18000</v>
      </c>
      <c r="H27" s="2">
        <v>1</v>
      </c>
      <c r="I27" s="87">
        <f t="shared" si="2"/>
        <v>15500</v>
      </c>
      <c r="J27" s="20">
        <f t="shared" si="0"/>
        <v>18000</v>
      </c>
      <c r="K27" s="105">
        <f t="shared" si="3"/>
        <v>2500</v>
      </c>
      <c r="L27" s="82">
        <v>221300002</v>
      </c>
      <c r="N27" s="23" t="s">
        <v>92</v>
      </c>
      <c r="O27">
        <v>2</v>
      </c>
    </row>
    <row r="28" spans="1:23" x14ac:dyDescent="0.3">
      <c r="A28" s="17">
        <v>24</v>
      </c>
      <c r="B28" s="25">
        <f t="shared" si="1"/>
        <v>44898</v>
      </c>
      <c r="C28" s="58" t="s">
        <v>34</v>
      </c>
      <c r="D28" s="56">
        <v>81365348767</v>
      </c>
      <c r="E28" s="26" t="s">
        <v>93</v>
      </c>
      <c r="F28" s="86">
        <f>VLOOKUP('DATA PENJUALAN'!E28,'DAFTAR MENU'!$C$4:$E$43,3,0)</f>
        <v>15500</v>
      </c>
      <c r="G28" s="34">
        <f>VLOOKUP('DATA PENJUALAN'!E28,'DAFTAR MENU'!$C$4:$E$43,2,0)</f>
        <v>18000</v>
      </c>
      <c r="H28" s="2">
        <v>1</v>
      </c>
      <c r="I28" s="87">
        <f t="shared" si="2"/>
        <v>15500</v>
      </c>
      <c r="J28" s="20">
        <f t="shared" si="0"/>
        <v>18000</v>
      </c>
      <c r="K28" s="105">
        <f t="shared" si="3"/>
        <v>2500</v>
      </c>
      <c r="L28" s="82">
        <v>221300002</v>
      </c>
      <c r="N28" s="23" t="s">
        <v>83</v>
      </c>
      <c r="O28">
        <v>1</v>
      </c>
    </row>
    <row r="29" spans="1:23" x14ac:dyDescent="0.3">
      <c r="A29" s="17">
        <v>25</v>
      </c>
      <c r="B29" s="25">
        <f t="shared" si="1"/>
        <v>44898</v>
      </c>
      <c r="C29" s="58" t="s">
        <v>34</v>
      </c>
      <c r="D29" s="56">
        <v>81365348767</v>
      </c>
      <c r="E29" s="26" t="s">
        <v>103</v>
      </c>
      <c r="F29" s="86">
        <f>VLOOKUP('DATA PENJUALAN'!E29,'DAFTAR MENU'!$C$4:$E$43,3,0)</f>
        <v>4000</v>
      </c>
      <c r="G29" s="34">
        <f>VLOOKUP('DATA PENJUALAN'!E29,'DAFTAR MENU'!$C$4:$E$43,2,0)</f>
        <v>5000</v>
      </c>
      <c r="H29" s="2">
        <v>2</v>
      </c>
      <c r="I29" s="87">
        <f t="shared" si="2"/>
        <v>8000</v>
      </c>
      <c r="J29" s="20">
        <f t="shared" si="0"/>
        <v>10000</v>
      </c>
      <c r="K29" s="105">
        <f t="shared" si="3"/>
        <v>2000</v>
      </c>
      <c r="L29" s="82">
        <v>221300002</v>
      </c>
      <c r="N29" s="23" t="s">
        <v>89</v>
      </c>
      <c r="O29">
        <v>1</v>
      </c>
    </row>
    <row r="30" spans="1:23" x14ac:dyDescent="0.3">
      <c r="A30" s="17">
        <v>26</v>
      </c>
      <c r="B30" s="25">
        <f t="shared" si="1"/>
        <v>44898</v>
      </c>
      <c r="C30" s="58" t="s">
        <v>34</v>
      </c>
      <c r="D30" s="56">
        <v>81365348767</v>
      </c>
      <c r="E30" s="21" t="s">
        <v>64</v>
      </c>
      <c r="F30" s="86">
        <f>VLOOKUP('DATA PENJUALAN'!E30,'DAFTAR MENU'!$C$4:$E$43,3,0)</f>
        <v>17000</v>
      </c>
      <c r="G30" s="34">
        <f>VLOOKUP('DATA PENJUALAN'!E30,'DAFTAR MENU'!$C$4:$E$43,2,0)</f>
        <v>20000</v>
      </c>
      <c r="H30" s="2">
        <v>2</v>
      </c>
      <c r="I30" s="87">
        <f t="shared" si="2"/>
        <v>34000</v>
      </c>
      <c r="J30" s="20">
        <f t="shared" si="0"/>
        <v>40000</v>
      </c>
      <c r="K30" s="105">
        <f t="shared" si="3"/>
        <v>6000</v>
      </c>
      <c r="L30" s="2">
        <v>221300003</v>
      </c>
      <c r="N30" s="23" t="s">
        <v>95</v>
      </c>
      <c r="O30">
        <v>2</v>
      </c>
    </row>
    <row r="31" spans="1:23" x14ac:dyDescent="0.3">
      <c r="A31" s="17">
        <v>27</v>
      </c>
      <c r="B31" s="25">
        <f t="shared" si="1"/>
        <v>44898</v>
      </c>
      <c r="C31" s="58" t="s">
        <v>34</v>
      </c>
      <c r="D31" s="56">
        <v>81365348767</v>
      </c>
      <c r="E31" s="21" t="s">
        <v>63</v>
      </c>
      <c r="F31" s="86">
        <f>VLOOKUP('DATA PENJUALAN'!E31,'DAFTAR MENU'!$C$4:$E$43,3,0)</f>
        <v>22000</v>
      </c>
      <c r="G31" s="34">
        <f>VLOOKUP('DATA PENJUALAN'!E31,'DAFTAR MENU'!$C$4:$E$43,2,0)</f>
        <v>25000</v>
      </c>
      <c r="H31" s="2">
        <v>3</v>
      </c>
      <c r="I31" s="87">
        <f t="shared" si="2"/>
        <v>66000</v>
      </c>
      <c r="J31" s="20">
        <f t="shared" si="0"/>
        <v>75000</v>
      </c>
      <c r="K31" s="105">
        <f t="shared" si="3"/>
        <v>9000</v>
      </c>
      <c r="L31" s="2">
        <v>221300002</v>
      </c>
      <c r="N31" s="23" t="s">
        <v>80</v>
      </c>
      <c r="O31">
        <v>2</v>
      </c>
    </row>
    <row r="32" spans="1:23" x14ac:dyDescent="0.3">
      <c r="A32" s="17">
        <v>28</v>
      </c>
      <c r="B32" s="25">
        <f t="shared" si="1"/>
        <v>44898</v>
      </c>
      <c r="C32" s="58" t="s">
        <v>35</v>
      </c>
      <c r="D32" s="56">
        <v>81324250808</v>
      </c>
      <c r="E32" s="26" t="s">
        <v>74</v>
      </c>
      <c r="F32" s="86">
        <f>VLOOKUP('DATA PENJUALAN'!E32,'DAFTAR MENU'!$C$4:$E$43,3,0)</f>
        <v>15500</v>
      </c>
      <c r="G32" s="34">
        <f>VLOOKUP('DATA PENJUALAN'!E32,'DAFTAR MENU'!$C$4:$E$43,2,0)</f>
        <v>18000</v>
      </c>
      <c r="H32" s="2">
        <v>2</v>
      </c>
      <c r="I32" s="87">
        <f t="shared" si="2"/>
        <v>31000</v>
      </c>
      <c r="J32" s="20">
        <f t="shared" si="0"/>
        <v>36000</v>
      </c>
      <c r="K32" s="105">
        <f t="shared" si="3"/>
        <v>5000</v>
      </c>
      <c r="L32" s="82">
        <v>221300003</v>
      </c>
      <c r="N32" s="23" t="s">
        <v>106</v>
      </c>
      <c r="O32">
        <v>85</v>
      </c>
    </row>
    <row r="33" spans="1:18" x14ac:dyDescent="0.3">
      <c r="A33" s="17">
        <v>29</v>
      </c>
      <c r="B33" s="25">
        <f t="shared" si="1"/>
        <v>44898</v>
      </c>
      <c r="C33" s="58" t="s">
        <v>36</v>
      </c>
      <c r="D33" s="56">
        <v>82135670645</v>
      </c>
      <c r="E33" s="26" t="s">
        <v>87</v>
      </c>
      <c r="F33" s="86">
        <f>VLOOKUP('DATA PENJUALAN'!E33,'DAFTAR MENU'!$C$4:$E$43,3,0)</f>
        <v>15000</v>
      </c>
      <c r="G33" s="34">
        <f>VLOOKUP('DATA PENJUALAN'!E33,'DAFTAR MENU'!$C$4:$E$43,2,0)</f>
        <v>18000</v>
      </c>
      <c r="H33" s="2">
        <v>2</v>
      </c>
      <c r="I33" s="87">
        <f t="shared" si="2"/>
        <v>30000</v>
      </c>
      <c r="J33" s="20">
        <f t="shared" si="0"/>
        <v>36000</v>
      </c>
      <c r="K33" s="105">
        <f t="shared" si="3"/>
        <v>6000</v>
      </c>
      <c r="L33" s="82">
        <v>221300003</v>
      </c>
      <c r="R33" s="23"/>
    </row>
    <row r="34" spans="1:18" x14ac:dyDescent="0.3">
      <c r="A34" s="17">
        <v>30</v>
      </c>
      <c r="B34" s="25">
        <f t="shared" si="1"/>
        <v>44898</v>
      </c>
      <c r="C34" s="58" t="s">
        <v>37</v>
      </c>
      <c r="D34" s="56">
        <v>82200394656</v>
      </c>
      <c r="E34" s="26" t="s">
        <v>96</v>
      </c>
      <c r="F34" s="86">
        <f>VLOOKUP('DATA PENJUALAN'!E34,'DAFTAR MENU'!$C$4:$E$43,3,0)</f>
        <v>15500</v>
      </c>
      <c r="G34" s="34">
        <f>VLOOKUP('DATA PENJUALAN'!E34,'DAFTAR MENU'!$C$4:$E$43,2,0)</f>
        <v>18000</v>
      </c>
      <c r="H34" s="2">
        <v>1</v>
      </c>
      <c r="I34" s="87">
        <f t="shared" si="2"/>
        <v>15500</v>
      </c>
      <c r="J34" s="20">
        <f t="shared" si="0"/>
        <v>18000</v>
      </c>
      <c r="K34" s="105">
        <f t="shared" si="3"/>
        <v>2500</v>
      </c>
      <c r="L34" s="82">
        <v>221300003</v>
      </c>
      <c r="R34" s="23"/>
    </row>
    <row r="35" spans="1:18" x14ac:dyDescent="0.3">
      <c r="A35" s="17">
        <v>31</v>
      </c>
      <c r="B35" s="25">
        <f t="shared" si="1"/>
        <v>44898</v>
      </c>
      <c r="C35" s="58" t="s">
        <v>37</v>
      </c>
      <c r="D35" s="56">
        <v>82200394656</v>
      </c>
      <c r="E35" s="26" t="s">
        <v>98</v>
      </c>
      <c r="F35" s="86">
        <f>VLOOKUP('DATA PENJUALAN'!E35,'DAFTAR MENU'!$C$4:$E$43,3,0)</f>
        <v>15500</v>
      </c>
      <c r="G35" s="34">
        <f>VLOOKUP('DATA PENJUALAN'!E35,'DAFTAR MENU'!$C$4:$E$43,2,0)</f>
        <v>18000</v>
      </c>
      <c r="H35" s="2">
        <v>1</v>
      </c>
      <c r="I35" s="87">
        <f t="shared" si="2"/>
        <v>15500</v>
      </c>
      <c r="J35" s="20">
        <f t="shared" si="0"/>
        <v>18000</v>
      </c>
      <c r="K35" s="105">
        <f t="shared" si="3"/>
        <v>2500</v>
      </c>
      <c r="L35" s="82">
        <v>221300003</v>
      </c>
      <c r="R35" s="23"/>
    </row>
    <row r="36" spans="1:18" x14ac:dyDescent="0.3">
      <c r="A36" s="17">
        <v>32</v>
      </c>
      <c r="B36" s="25">
        <f t="shared" si="1"/>
        <v>44898</v>
      </c>
      <c r="C36" s="58" t="s">
        <v>37</v>
      </c>
      <c r="D36" s="56">
        <v>82200394656</v>
      </c>
      <c r="E36" s="21" t="s">
        <v>63</v>
      </c>
      <c r="F36" s="86">
        <f>VLOOKUP('DATA PENJUALAN'!E36,'DAFTAR MENU'!$C$4:$E$43,3,0)</f>
        <v>22000</v>
      </c>
      <c r="G36" s="34">
        <f>VLOOKUP('DATA PENJUALAN'!E36,'DAFTAR MENU'!$C$4:$E$43,2,0)</f>
        <v>25000</v>
      </c>
      <c r="H36" s="2">
        <v>1</v>
      </c>
      <c r="I36" s="87">
        <f t="shared" si="2"/>
        <v>22000</v>
      </c>
      <c r="J36" s="20">
        <f t="shared" si="0"/>
        <v>25000</v>
      </c>
      <c r="K36" s="105">
        <f t="shared" si="3"/>
        <v>3000</v>
      </c>
      <c r="L36" s="82">
        <v>221300003</v>
      </c>
      <c r="R36" s="23"/>
    </row>
    <row r="37" spans="1:18" x14ac:dyDescent="0.3">
      <c r="A37" s="17">
        <v>33</v>
      </c>
      <c r="B37" s="25">
        <f t="shared" si="1"/>
        <v>44898</v>
      </c>
      <c r="C37" s="58" t="s">
        <v>38</v>
      </c>
      <c r="D37" s="56">
        <v>87862296639</v>
      </c>
      <c r="E37" s="26" t="s">
        <v>92</v>
      </c>
      <c r="F37" s="86">
        <f>VLOOKUP('DATA PENJUALAN'!E37,'DAFTAR MENU'!$C$4:$E$43,3,0)</f>
        <v>15500</v>
      </c>
      <c r="G37" s="34">
        <f>VLOOKUP('DATA PENJUALAN'!E37,'DAFTAR MENU'!$C$4:$E$43,2,0)</f>
        <v>18000</v>
      </c>
      <c r="H37" s="2">
        <v>1</v>
      </c>
      <c r="I37" s="87">
        <f t="shared" si="2"/>
        <v>15500</v>
      </c>
      <c r="J37" s="20">
        <f t="shared" ref="J37:J64" si="4">G37*H37</f>
        <v>18000</v>
      </c>
      <c r="K37" s="105">
        <f t="shared" si="3"/>
        <v>2500</v>
      </c>
      <c r="L37" s="82">
        <v>221300003</v>
      </c>
      <c r="R37" s="23"/>
    </row>
    <row r="38" spans="1:18" x14ac:dyDescent="0.3">
      <c r="A38" s="17">
        <v>34</v>
      </c>
      <c r="B38" s="25">
        <f t="shared" si="1"/>
        <v>44898</v>
      </c>
      <c r="C38" s="58" t="s">
        <v>39</v>
      </c>
      <c r="D38" s="56">
        <v>81302897633</v>
      </c>
      <c r="E38" s="26" t="s">
        <v>95</v>
      </c>
      <c r="F38" s="86">
        <f>VLOOKUP('DATA PENJUALAN'!E38,'DAFTAR MENU'!$C$4:$E$43,3,0)</f>
        <v>15500</v>
      </c>
      <c r="G38" s="34">
        <f>VLOOKUP('DATA PENJUALAN'!E38,'DAFTAR MENU'!$C$4:$E$43,2,0)</f>
        <v>18000</v>
      </c>
      <c r="H38" s="2">
        <v>1</v>
      </c>
      <c r="I38" s="87">
        <f t="shared" si="2"/>
        <v>15500</v>
      </c>
      <c r="J38" s="20">
        <f t="shared" si="4"/>
        <v>18000</v>
      </c>
      <c r="K38" s="105">
        <f t="shared" si="3"/>
        <v>2500</v>
      </c>
      <c r="L38" s="82">
        <v>221300003</v>
      </c>
      <c r="R38" s="23"/>
    </row>
    <row r="39" spans="1:18" x14ac:dyDescent="0.3">
      <c r="A39" s="17">
        <v>35</v>
      </c>
      <c r="B39" s="25">
        <f t="shared" si="1"/>
        <v>44898</v>
      </c>
      <c r="C39" s="58" t="s">
        <v>40</v>
      </c>
      <c r="D39" s="56">
        <v>82897645893</v>
      </c>
      <c r="E39" s="26" t="s">
        <v>74</v>
      </c>
      <c r="F39" s="86">
        <f>VLOOKUP('DATA PENJUALAN'!E39,'DAFTAR MENU'!$C$4:$E$43,3,0)</f>
        <v>15500</v>
      </c>
      <c r="G39" s="34">
        <f>VLOOKUP('DATA PENJUALAN'!E39,'DAFTAR MENU'!$C$4:$E$43,2,0)</f>
        <v>18000</v>
      </c>
      <c r="H39" s="2">
        <v>2</v>
      </c>
      <c r="I39" s="87">
        <f t="shared" si="2"/>
        <v>31000</v>
      </c>
      <c r="J39" s="20">
        <f t="shared" si="4"/>
        <v>36000</v>
      </c>
      <c r="K39" s="105">
        <f t="shared" si="3"/>
        <v>5000</v>
      </c>
      <c r="L39" s="82">
        <v>221300002</v>
      </c>
      <c r="R39" s="23"/>
    </row>
    <row r="40" spans="1:18" x14ac:dyDescent="0.3">
      <c r="A40" s="17">
        <v>36</v>
      </c>
      <c r="B40" s="25">
        <f t="shared" si="1"/>
        <v>44898</v>
      </c>
      <c r="C40" s="58" t="s">
        <v>41</v>
      </c>
      <c r="D40" s="56">
        <v>89828760404</v>
      </c>
      <c r="E40" s="26" t="s">
        <v>71</v>
      </c>
      <c r="F40" s="86">
        <f>VLOOKUP('DATA PENJUALAN'!E40,'DAFTAR MENU'!$C$4:$E$43,3,0)</f>
        <v>13500</v>
      </c>
      <c r="G40" s="34">
        <f>VLOOKUP('DATA PENJUALAN'!E40,'DAFTAR MENU'!$C$4:$E$43,2,0)</f>
        <v>18000</v>
      </c>
      <c r="H40" s="2">
        <v>1</v>
      </c>
      <c r="I40" s="87">
        <f t="shared" si="2"/>
        <v>13500</v>
      </c>
      <c r="J40" s="20">
        <f t="shared" si="4"/>
        <v>18000</v>
      </c>
      <c r="K40" s="105">
        <f t="shared" si="3"/>
        <v>4500</v>
      </c>
      <c r="L40" s="82">
        <v>221300002</v>
      </c>
      <c r="R40" s="23"/>
    </row>
    <row r="41" spans="1:18" x14ac:dyDescent="0.3">
      <c r="A41" s="17">
        <v>37</v>
      </c>
      <c r="B41" s="25">
        <f t="shared" si="1"/>
        <v>44898</v>
      </c>
      <c r="C41" s="58" t="s">
        <v>41</v>
      </c>
      <c r="D41" s="56">
        <v>89828760404</v>
      </c>
      <c r="E41" s="21" t="s">
        <v>69</v>
      </c>
      <c r="F41" s="86">
        <f>VLOOKUP('DATA PENJUALAN'!E41,'DAFTAR MENU'!$C$4:$E$43,3,0)</f>
        <v>17000</v>
      </c>
      <c r="G41" s="34">
        <f>VLOOKUP('DATA PENJUALAN'!E41,'DAFTAR MENU'!$C$4:$E$43,2,0)</f>
        <v>20000</v>
      </c>
      <c r="H41" s="2">
        <v>2</v>
      </c>
      <c r="I41" s="87">
        <f t="shared" si="2"/>
        <v>34000</v>
      </c>
      <c r="J41" s="20">
        <f t="shared" si="4"/>
        <v>40000</v>
      </c>
      <c r="K41" s="105">
        <f t="shared" si="3"/>
        <v>6000</v>
      </c>
      <c r="L41" s="82">
        <v>221300003</v>
      </c>
      <c r="R41" s="23"/>
    </row>
    <row r="42" spans="1:18" x14ac:dyDescent="0.3">
      <c r="A42" s="17">
        <v>38</v>
      </c>
      <c r="B42" s="25">
        <f t="shared" si="1"/>
        <v>44898</v>
      </c>
      <c r="C42" s="58" t="s">
        <v>42</v>
      </c>
      <c r="D42" s="56">
        <v>82186342522</v>
      </c>
      <c r="E42" s="26" t="s">
        <v>74</v>
      </c>
      <c r="F42" s="86">
        <f>VLOOKUP('DATA PENJUALAN'!E42,'DAFTAR MENU'!$C$4:$E$43,3,0)</f>
        <v>15500</v>
      </c>
      <c r="G42" s="34">
        <f>VLOOKUP('DATA PENJUALAN'!E42,'DAFTAR MENU'!$C$4:$E$43,2,0)</f>
        <v>18000</v>
      </c>
      <c r="H42" s="2">
        <v>1</v>
      </c>
      <c r="I42" s="87">
        <f t="shared" si="2"/>
        <v>15500</v>
      </c>
      <c r="J42" s="20">
        <f t="shared" si="4"/>
        <v>18000</v>
      </c>
      <c r="K42" s="105">
        <f t="shared" si="3"/>
        <v>2500</v>
      </c>
      <c r="L42" s="82">
        <v>221300002</v>
      </c>
      <c r="R42" s="23"/>
    </row>
    <row r="43" spans="1:18" x14ac:dyDescent="0.3">
      <c r="A43" s="17">
        <v>39</v>
      </c>
      <c r="B43" s="25">
        <f t="shared" si="1"/>
        <v>44898</v>
      </c>
      <c r="C43" s="58" t="s">
        <v>43</v>
      </c>
      <c r="D43" s="56">
        <v>81302769045</v>
      </c>
      <c r="E43" s="26" t="s">
        <v>74</v>
      </c>
      <c r="F43" s="86">
        <f>VLOOKUP('DATA PENJUALAN'!E43,'DAFTAR MENU'!$C$4:$E$43,3,0)</f>
        <v>15500</v>
      </c>
      <c r="G43" s="34">
        <f>VLOOKUP('DATA PENJUALAN'!E43,'DAFTAR MENU'!$C$4:$E$43,2,0)</f>
        <v>18000</v>
      </c>
      <c r="H43" s="2">
        <v>1</v>
      </c>
      <c r="I43" s="87">
        <f t="shared" si="2"/>
        <v>15500</v>
      </c>
      <c r="J43" s="20">
        <f t="shared" si="4"/>
        <v>18000</v>
      </c>
      <c r="K43" s="105">
        <f t="shared" si="3"/>
        <v>2500</v>
      </c>
      <c r="L43" s="82">
        <v>221300003</v>
      </c>
      <c r="R43" s="23"/>
    </row>
    <row r="44" spans="1:18" x14ac:dyDescent="0.3">
      <c r="A44" s="17">
        <v>40</v>
      </c>
      <c r="B44" s="25">
        <f t="shared" si="1"/>
        <v>44898</v>
      </c>
      <c r="C44" s="58" t="s">
        <v>44</v>
      </c>
      <c r="D44" s="56">
        <v>82189765432</v>
      </c>
      <c r="E44" s="26" t="s">
        <v>74</v>
      </c>
      <c r="F44" s="86">
        <f>VLOOKUP('DATA PENJUALAN'!E44,'DAFTAR MENU'!$C$4:$E$43,3,0)</f>
        <v>15500</v>
      </c>
      <c r="G44" s="34">
        <f>VLOOKUP('DATA PENJUALAN'!E44,'DAFTAR MENU'!$C$4:$E$43,2,0)</f>
        <v>18000</v>
      </c>
      <c r="H44" s="2">
        <v>1</v>
      </c>
      <c r="I44" s="87">
        <f t="shared" si="2"/>
        <v>15500</v>
      </c>
      <c r="J44" s="20">
        <f t="shared" si="4"/>
        <v>18000</v>
      </c>
      <c r="K44" s="105">
        <f t="shared" si="3"/>
        <v>2500</v>
      </c>
      <c r="L44" s="88" t="s">
        <v>53</v>
      </c>
      <c r="R44" s="23"/>
    </row>
    <row r="45" spans="1:18" x14ac:dyDescent="0.3">
      <c r="A45" s="17">
        <v>41</v>
      </c>
      <c r="B45" s="25">
        <f t="shared" si="1"/>
        <v>44898</v>
      </c>
      <c r="C45" s="59" t="s">
        <v>107</v>
      </c>
      <c r="D45" s="56">
        <v>85278946070</v>
      </c>
      <c r="E45" s="21" t="s">
        <v>65</v>
      </c>
      <c r="F45" s="86">
        <f>VLOOKUP('DATA PENJUALAN'!E45,'DAFTAR MENU'!$C$4:$E$43,3,0)</f>
        <v>15000</v>
      </c>
      <c r="G45" s="34">
        <f>VLOOKUP('DATA PENJUALAN'!E45,'DAFTAR MENU'!$C$4:$E$43,2,0)</f>
        <v>18000</v>
      </c>
      <c r="H45" s="2">
        <v>1</v>
      </c>
      <c r="I45" s="87">
        <f t="shared" si="2"/>
        <v>15000</v>
      </c>
      <c r="J45" s="20">
        <f t="shared" si="4"/>
        <v>18000</v>
      </c>
      <c r="K45" s="105">
        <f t="shared" si="3"/>
        <v>3000</v>
      </c>
      <c r="L45" s="82">
        <v>221300002</v>
      </c>
      <c r="R45" s="23"/>
    </row>
    <row r="46" spans="1:18" x14ac:dyDescent="0.3">
      <c r="A46" s="17">
        <v>42</v>
      </c>
      <c r="B46" s="25">
        <f t="shared" si="1"/>
        <v>44898</v>
      </c>
      <c r="C46" s="59" t="s">
        <v>108</v>
      </c>
      <c r="D46" s="56">
        <v>85634789065</v>
      </c>
      <c r="E46" s="26" t="s">
        <v>78</v>
      </c>
      <c r="F46" s="86">
        <f>VLOOKUP('DATA PENJUALAN'!E46,'DAFTAR MENU'!$C$4:$E$43,3,0)</f>
        <v>19500</v>
      </c>
      <c r="G46" s="34">
        <f>VLOOKUP('DATA PENJUALAN'!E46,'DAFTAR MENU'!$C$4:$E$43,2,0)</f>
        <v>22000</v>
      </c>
      <c r="H46" s="2">
        <v>1</v>
      </c>
      <c r="I46" s="87">
        <f t="shared" si="2"/>
        <v>19500</v>
      </c>
      <c r="J46" s="20">
        <f t="shared" si="4"/>
        <v>22000</v>
      </c>
      <c r="K46" s="105">
        <f t="shared" si="3"/>
        <v>2500</v>
      </c>
      <c r="L46" s="82">
        <v>221300002</v>
      </c>
      <c r="R46" s="23"/>
    </row>
    <row r="47" spans="1:18" x14ac:dyDescent="0.3">
      <c r="A47" s="17">
        <v>43</v>
      </c>
      <c r="B47" s="25">
        <f t="shared" si="1"/>
        <v>44898</v>
      </c>
      <c r="C47" s="59" t="s">
        <v>109</v>
      </c>
      <c r="D47" s="56">
        <v>81345278097</v>
      </c>
      <c r="E47" s="26" t="s">
        <v>80</v>
      </c>
      <c r="F47" s="86">
        <f>VLOOKUP('DATA PENJUALAN'!E47,'DAFTAR MENU'!$C$4:$E$43,3,0)</f>
        <v>19500</v>
      </c>
      <c r="G47" s="34">
        <f>VLOOKUP('DATA PENJUALAN'!E47,'DAFTAR MENU'!$C$4:$E$43,2,0)</f>
        <v>22000</v>
      </c>
      <c r="H47" s="2">
        <v>2</v>
      </c>
      <c r="I47" s="87">
        <f t="shared" si="2"/>
        <v>39000</v>
      </c>
      <c r="J47" s="20">
        <f t="shared" si="4"/>
        <v>44000</v>
      </c>
      <c r="K47" s="105">
        <f t="shared" si="3"/>
        <v>5000</v>
      </c>
      <c r="L47" s="82">
        <v>221300003</v>
      </c>
      <c r="R47" s="23"/>
    </row>
    <row r="48" spans="1:18" x14ac:dyDescent="0.3">
      <c r="A48" s="17">
        <v>44</v>
      </c>
      <c r="B48" s="25">
        <f t="shared" si="1"/>
        <v>44898</v>
      </c>
      <c r="C48" s="59" t="s">
        <v>109</v>
      </c>
      <c r="D48" s="56">
        <v>81345278097</v>
      </c>
      <c r="E48" s="21" t="s">
        <v>63</v>
      </c>
      <c r="F48" s="86">
        <f>VLOOKUP('DATA PENJUALAN'!E48,'DAFTAR MENU'!$C$4:$E$43,3,0)</f>
        <v>22000</v>
      </c>
      <c r="G48" s="34">
        <f>VLOOKUP('DATA PENJUALAN'!E48,'DAFTAR MENU'!$C$4:$E$43,2,0)</f>
        <v>25000</v>
      </c>
      <c r="H48" s="2">
        <v>1</v>
      </c>
      <c r="I48" s="87">
        <f t="shared" si="2"/>
        <v>22000</v>
      </c>
      <c r="J48" s="20">
        <f t="shared" si="4"/>
        <v>25000</v>
      </c>
      <c r="K48" s="105">
        <f t="shared" si="3"/>
        <v>3000</v>
      </c>
      <c r="L48" s="82">
        <v>221300003</v>
      </c>
      <c r="R48" s="23"/>
    </row>
    <row r="49" spans="1:18" x14ac:dyDescent="0.3">
      <c r="A49" s="17">
        <v>45</v>
      </c>
      <c r="B49" s="25">
        <f t="shared" si="1"/>
        <v>44898</v>
      </c>
      <c r="C49" s="59" t="s">
        <v>110</v>
      </c>
      <c r="D49" s="56">
        <v>81245321212</v>
      </c>
      <c r="E49" s="26" t="s">
        <v>91</v>
      </c>
      <c r="F49" s="86">
        <f>VLOOKUP('DATA PENJUALAN'!E49,'DAFTAR MENU'!$C$4:$E$43,3,0)</f>
        <v>13000</v>
      </c>
      <c r="G49" s="34">
        <f>VLOOKUP('DATA PENJUALAN'!E49,'DAFTAR MENU'!$C$4:$E$43,2,0)</f>
        <v>16000</v>
      </c>
      <c r="H49" s="2">
        <v>1</v>
      </c>
      <c r="I49" s="87">
        <f t="shared" si="2"/>
        <v>13000</v>
      </c>
      <c r="J49" s="20">
        <f t="shared" si="4"/>
        <v>16000</v>
      </c>
      <c r="K49" s="105">
        <f t="shared" si="3"/>
        <v>3000</v>
      </c>
      <c r="L49" s="82">
        <v>221300002</v>
      </c>
      <c r="R49" s="23"/>
    </row>
    <row r="50" spans="1:18" x14ac:dyDescent="0.3">
      <c r="A50" s="17">
        <v>46</v>
      </c>
      <c r="B50" s="25">
        <f t="shared" si="1"/>
        <v>44898</v>
      </c>
      <c r="C50" s="59" t="s">
        <v>111</v>
      </c>
      <c r="D50" s="56">
        <v>82174256344</v>
      </c>
      <c r="E50" s="26" t="s">
        <v>92</v>
      </c>
      <c r="F50" s="86">
        <f>VLOOKUP('DATA PENJUALAN'!E50,'DAFTAR MENU'!$C$4:$E$43,3,0)</f>
        <v>15500</v>
      </c>
      <c r="G50" s="34">
        <f>VLOOKUP('DATA PENJUALAN'!E50,'DAFTAR MENU'!$C$4:$E$43,2,0)</f>
        <v>18000</v>
      </c>
      <c r="H50" s="2">
        <v>1</v>
      </c>
      <c r="I50" s="87">
        <f t="shared" si="2"/>
        <v>15500</v>
      </c>
      <c r="J50" s="20">
        <f t="shared" si="4"/>
        <v>18000</v>
      </c>
      <c r="K50" s="105">
        <f t="shared" si="3"/>
        <v>2500</v>
      </c>
      <c r="L50" s="82">
        <v>221300003</v>
      </c>
      <c r="R50" s="23"/>
    </row>
    <row r="51" spans="1:18" x14ac:dyDescent="0.3">
      <c r="A51" s="17">
        <v>47</v>
      </c>
      <c r="B51" s="25">
        <f t="shared" si="1"/>
        <v>44898</v>
      </c>
      <c r="C51" s="59" t="s">
        <v>112</v>
      </c>
      <c r="D51" s="56">
        <v>82156770099</v>
      </c>
      <c r="E51" s="26" t="s">
        <v>74</v>
      </c>
      <c r="F51" s="86">
        <f>VLOOKUP('DATA PENJUALAN'!E51,'DAFTAR MENU'!$C$4:$E$43,3,0)</f>
        <v>15500</v>
      </c>
      <c r="G51" s="34">
        <f>VLOOKUP('DATA PENJUALAN'!E51,'DAFTAR MENU'!$C$4:$E$43,2,0)</f>
        <v>18000</v>
      </c>
      <c r="H51" s="2">
        <v>3</v>
      </c>
      <c r="I51" s="87">
        <f t="shared" si="2"/>
        <v>46500</v>
      </c>
      <c r="J51" s="20">
        <f t="shared" si="4"/>
        <v>54000</v>
      </c>
      <c r="K51" s="105">
        <f t="shared" si="3"/>
        <v>7500</v>
      </c>
      <c r="L51" s="82">
        <v>221300002</v>
      </c>
      <c r="R51" s="23"/>
    </row>
    <row r="52" spans="1:18" x14ac:dyDescent="0.3">
      <c r="A52" s="17">
        <v>48</v>
      </c>
      <c r="B52" s="25">
        <f t="shared" si="1"/>
        <v>44898</v>
      </c>
      <c r="C52" s="59" t="s">
        <v>112</v>
      </c>
      <c r="D52" s="56">
        <v>82156770099</v>
      </c>
      <c r="E52" s="21" t="s">
        <v>68</v>
      </c>
      <c r="F52" s="86">
        <f>VLOOKUP('DATA PENJUALAN'!E52,'DAFTAR MENU'!$C$4:$E$43,3,0)</f>
        <v>17000</v>
      </c>
      <c r="G52" s="34">
        <f>VLOOKUP('DATA PENJUALAN'!E52,'DAFTAR MENU'!$C$4:$E$43,2,0)</f>
        <v>20000</v>
      </c>
      <c r="H52" s="2">
        <v>2</v>
      </c>
      <c r="I52" s="87">
        <f t="shared" si="2"/>
        <v>34000</v>
      </c>
      <c r="J52" s="20">
        <f t="shared" si="4"/>
        <v>40000</v>
      </c>
      <c r="K52" s="105">
        <f t="shared" si="3"/>
        <v>6000</v>
      </c>
      <c r="L52" s="82">
        <v>221300003</v>
      </c>
      <c r="R52" s="23"/>
    </row>
    <row r="53" spans="1:18" x14ac:dyDescent="0.3">
      <c r="A53" s="17">
        <v>49</v>
      </c>
      <c r="B53" s="25">
        <f t="shared" si="1"/>
        <v>44898</v>
      </c>
      <c r="C53" s="59" t="s">
        <v>113</v>
      </c>
      <c r="D53" s="56">
        <v>82178890435</v>
      </c>
      <c r="E53" s="26" t="s">
        <v>74</v>
      </c>
      <c r="F53" s="86">
        <f>VLOOKUP('DATA PENJUALAN'!E53,'DAFTAR MENU'!$C$4:$E$43,3,0)</f>
        <v>15500</v>
      </c>
      <c r="G53" s="34">
        <f>VLOOKUP('DATA PENJUALAN'!E53,'DAFTAR MENU'!$C$4:$E$43,2,0)</f>
        <v>18000</v>
      </c>
      <c r="H53" s="2">
        <v>1</v>
      </c>
      <c r="I53" s="87">
        <f t="shared" si="2"/>
        <v>15500</v>
      </c>
      <c r="J53" s="20">
        <f t="shared" si="4"/>
        <v>18000</v>
      </c>
      <c r="K53" s="105">
        <f t="shared" si="3"/>
        <v>2500</v>
      </c>
      <c r="L53" s="82">
        <v>221300002</v>
      </c>
      <c r="R53" s="23"/>
    </row>
    <row r="54" spans="1:18" x14ac:dyDescent="0.3">
      <c r="A54" s="17">
        <v>50</v>
      </c>
      <c r="B54" s="25">
        <f t="shared" si="1"/>
        <v>44898</v>
      </c>
      <c r="C54" s="59" t="s">
        <v>113</v>
      </c>
      <c r="D54" s="56">
        <v>82178890435</v>
      </c>
      <c r="E54" s="26" t="s">
        <v>93</v>
      </c>
      <c r="F54" s="86">
        <f>VLOOKUP('DATA PENJUALAN'!E54,'DAFTAR MENU'!$C$4:$E$43,3,0)</f>
        <v>15500</v>
      </c>
      <c r="G54" s="34">
        <f>VLOOKUP('DATA PENJUALAN'!E54,'DAFTAR MENU'!$C$4:$E$43,2,0)</f>
        <v>18000</v>
      </c>
      <c r="H54" s="2">
        <v>1</v>
      </c>
      <c r="I54" s="87">
        <f t="shared" si="2"/>
        <v>15500</v>
      </c>
      <c r="J54" s="20">
        <f t="shared" si="4"/>
        <v>18000</v>
      </c>
      <c r="K54" s="105">
        <f t="shared" si="3"/>
        <v>2500</v>
      </c>
      <c r="L54" s="82">
        <v>221300002</v>
      </c>
      <c r="R54" s="23"/>
    </row>
    <row r="55" spans="1:18" x14ac:dyDescent="0.3">
      <c r="A55" s="17">
        <v>51</v>
      </c>
      <c r="B55" s="25">
        <f t="shared" si="1"/>
        <v>44898</v>
      </c>
      <c r="C55" s="59" t="s">
        <v>114</v>
      </c>
      <c r="D55" s="56">
        <v>81367220067</v>
      </c>
      <c r="E55" s="26" t="s">
        <v>77</v>
      </c>
      <c r="F55" s="86">
        <f>VLOOKUP('DATA PENJUALAN'!E55,'DAFTAR MENU'!$C$4:$E$43,3,0)</f>
        <v>15000</v>
      </c>
      <c r="G55" s="34">
        <f>VLOOKUP('DATA PENJUALAN'!E55,'DAFTAR MENU'!$C$4:$E$43,2,0)</f>
        <v>18000</v>
      </c>
      <c r="H55" s="2">
        <v>1</v>
      </c>
      <c r="I55" s="87">
        <f t="shared" si="2"/>
        <v>15000</v>
      </c>
      <c r="J55" s="20">
        <f t="shared" si="4"/>
        <v>18000</v>
      </c>
      <c r="K55" s="105">
        <f t="shared" si="3"/>
        <v>3000</v>
      </c>
      <c r="L55" s="82">
        <v>221300002</v>
      </c>
      <c r="R55" s="23"/>
    </row>
    <row r="56" spans="1:18" x14ac:dyDescent="0.3">
      <c r="A56" s="17">
        <v>52</v>
      </c>
      <c r="B56" s="25">
        <f t="shared" si="1"/>
        <v>44898</v>
      </c>
      <c r="C56" s="59" t="s">
        <v>114</v>
      </c>
      <c r="D56" s="56">
        <v>81367220067</v>
      </c>
      <c r="E56" s="26" t="s">
        <v>74</v>
      </c>
      <c r="F56" s="86">
        <f>VLOOKUP('DATA PENJUALAN'!E56,'DAFTAR MENU'!$C$4:$E$43,3,0)</f>
        <v>15500</v>
      </c>
      <c r="G56" s="34">
        <f>VLOOKUP('DATA PENJUALAN'!E56,'DAFTAR MENU'!$C$4:$E$43,2,0)</f>
        <v>18000</v>
      </c>
      <c r="H56" s="2">
        <v>1</v>
      </c>
      <c r="I56" s="87">
        <f t="shared" si="2"/>
        <v>15500</v>
      </c>
      <c r="J56" s="20">
        <f t="shared" si="4"/>
        <v>18000</v>
      </c>
      <c r="K56" s="105">
        <f t="shared" si="3"/>
        <v>2500</v>
      </c>
      <c r="L56" s="82">
        <v>221300003</v>
      </c>
      <c r="R56" s="23"/>
    </row>
    <row r="57" spans="1:18" x14ac:dyDescent="0.3">
      <c r="A57" s="17">
        <v>53</v>
      </c>
      <c r="B57" s="25">
        <f t="shared" si="1"/>
        <v>44898</v>
      </c>
      <c r="C57" s="59" t="s">
        <v>115</v>
      </c>
      <c r="D57" s="56">
        <v>82287908866</v>
      </c>
      <c r="E57" s="26" t="s">
        <v>71</v>
      </c>
      <c r="F57" s="86">
        <f>VLOOKUP('DATA PENJUALAN'!E57,'DAFTAR MENU'!$C$4:$E$43,3,0)</f>
        <v>13500</v>
      </c>
      <c r="G57" s="34">
        <f>VLOOKUP('DATA PENJUALAN'!E57,'DAFTAR MENU'!$C$4:$E$43,2,0)</f>
        <v>18000</v>
      </c>
      <c r="H57" s="2">
        <v>2</v>
      </c>
      <c r="I57" s="87">
        <f t="shared" si="2"/>
        <v>27000</v>
      </c>
      <c r="J57" s="20">
        <f t="shared" si="4"/>
        <v>36000</v>
      </c>
      <c r="K57" s="105">
        <f t="shared" si="3"/>
        <v>9000</v>
      </c>
      <c r="L57" s="82">
        <v>221300002</v>
      </c>
      <c r="R57" s="23"/>
    </row>
    <row r="58" spans="1:18" x14ac:dyDescent="0.3">
      <c r="A58" s="17">
        <v>54</v>
      </c>
      <c r="B58" s="25">
        <f t="shared" si="1"/>
        <v>44898</v>
      </c>
      <c r="C58" s="59" t="s">
        <v>116</v>
      </c>
      <c r="D58" s="56">
        <v>85645328098</v>
      </c>
      <c r="E58" s="26" t="s">
        <v>74</v>
      </c>
      <c r="F58" s="86">
        <f>VLOOKUP('DATA PENJUALAN'!E58,'DAFTAR MENU'!$C$4:$E$43,3,0)</f>
        <v>15500</v>
      </c>
      <c r="G58" s="34">
        <f>VLOOKUP('DATA PENJUALAN'!E58,'DAFTAR MENU'!$C$4:$E$43,2,0)</f>
        <v>18000</v>
      </c>
      <c r="H58" s="2">
        <v>4</v>
      </c>
      <c r="I58" s="87">
        <f t="shared" si="2"/>
        <v>62000</v>
      </c>
      <c r="J58" s="20">
        <f t="shared" si="4"/>
        <v>72000</v>
      </c>
      <c r="K58" s="105">
        <f t="shared" si="3"/>
        <v>10000</v>
      </c>
      <c r="L58" s="82">
        <v>221300002</v>
      </c>
      <c r="R58" s="23"/>
    </row>
    <row r="59" spans="1:18" x14ac:dyDescent="0.3">
      <c r="A59" s="17">
        <v>55</v>
      </c>
      <c r="B59" s="25">
        <f t="shared" si="1"/>
        <v>44898</v>
      </c>
      <c r="C59" s="59" t="s">
        <v>117</v>
      </c>
      <c r="D59" s="56">
        <v>82155678098</v>
      </c>
      <c r="E59" s="26" t="s">
        <v>101</v>
      </c>
      <c r="F59" s="86">
        <f>VLOOKUP('DATA PENJUALAN'!E59,'DAFTAR MENU'!$C$4:$E$43,3,0)</f>
        <v>13500</v>
      </c>
      <c r="G59" s="34">
        <f>VLOOKUP('DATA PENJUALAN'!E59,'DAFTAR MENU'!$C$4:$E$43,2,0)</f>
        <v>16000</v>
      </c>
      <c r="H59" s="2">
        <v>1</v>
      </c>
      <c r="I59" s="87">
        <f t="shared" si="2"/>
        <v>13500</v>
      </c>
      <c r="J59" s="20">
        <f t="shared" si="4"/>
        <v>16000</v>
      </c>
      <c r="K59" s="105">
        <f t="shared" si="3"/>
        <v>2500</v>
      </c>
      <c r="L59" s="82">
        <v>221300003</v>
      </c>
    </row>
    <row r="60" spans="1:18" x14ac:dyDescent="0.3">
      <c r="A60" s="17">
        <v>56</v>
      </c>
      <c r="B60" s="25">
        <f t="shared" si="1"/>
        <v>44898</v>
      </c>
      <c r="C60" s="59" t="s">
        <v>118</v>
      </c>
      <c r="D60" s="56">
        <v>81367483920</v>
      </c>
      <c r="E60" s="26" t="s">
        <v>91</v>
      </c>
      <c r="F60" s="86">
        <f>VLOOKUP('DATA PENJUALAN'!E60,'DAFTAR MENU'!$C$4:$E$43,3,0)</f>
        <v>13000</v>
      </c>
      <c r="G60" s="34">
        <f>VLOOKUP('DATA PENJUALAN'!E60,'DAFTAR MENU'!$C$4:$E$43,2,0)</f>
        <v>16000</v>
      </c>
      <c r="H60" s="2">
        <v>1</v>
      </c>
      <c r="I60" s="87">
        <f t="shared" si="2"/>
        <v>13000</v>
      </c>
      <c r="J60" s="20">
        <f t="shared" si="4"/>
        <v>16000</v>
      </c>
      <c r="K60" s="105">
        <f t="shared" si="3"/>
        <v>3000</v>
      </c>
      <c r="L60" s="82">
        <v>221300002</v>
      </c>
    </row>
    <row r="61" spans="1:18" x14ac:dyDescent="0.3">
      <c r="A61" s="17">
        <v>57</v>
      </c>
      <c r="B61" s="25">
        <f t="shared" si="1"/>
        <v>44898</v>
      </c>
      <c r="C61" s="59" t="s">
        <v>119</v>
      </c>
      <c r="D61" s="56">
        <v>81708085403</v>
      </c>
      <c r="E61" s="26" t="s">
        <v>97</v>
      </c>
      <c r="F61" s="86">
        <f>VLOOKUP('DATA PENJUALAN'!E61,'DAFTAR MENU'!$C$4:$E$43,3,0)</f>
        <v>15500</v>
      </c>
      <c r="G61" s="34">
        <f>VLOOKUP('DATA PENJUALAN'!E61,'DAFTAR MENU'!$C$4:$E$43,2,0)</f>
        <v>18000</v>
      </c>
      <c r="H61" s="2">
        <v>2</v>
      </c>
      <c r="I61" s="87">
        <f t="shared" si="2"/>
        <v>31000</v>
      </c>
      <c r="J61" s="20">
        <f t="shared" si="4"/>
        <v>36000</v>
      </c>
      <c r="K61" s="105">
        <f t="shared" si="3"/>
        <v>5000</v>
      </c>
      <c r="L61" s="82">
        <v>221300002</v>
      </c>
    </row>
    <row r="62" spans="1:18" x14ac:dyDescent="0.3">
      <c r="A62" s="17">
        <v>58</v>
      </c>
      <c r="B62" s="25">
        <f t="shared" si="1"/>
        <v>44898</v>
      </c>
      <c r="C62" s="59" t="s">
        <v>119</v>
      </c>
      <c r="D62" s="56">
        <v>81708085403</v>
      </c>
      <c r="E62" s="26" t="s">
        <v>63</v>
      </c>
      <c r="F62" s="86">
        <f>VLOOKUP('DATA PENJUALAN'!E62,'DAFTAR MENU'!$C$4:$E$43,3,0)</f>
        <v>22000</v>
      </c>
      <c r="G62" s="34">
        <f>VLOOKUP('DATA PENJUALAN'!E62,'DAFTAR MENU'!$C$4:$E$43,2,0)</f>
        <v>25000</v>
      </c>
      <c r="H62" s="2">
        <v>2</v>
      </c>
      <c r="I62" s="87">
        <f t="shared" si="2"/>
        <v>44000</v>
      </c>
      <c r="J62" s="20">
        <f t="shared" si="4"/>
        <v>50000</v>
      </c>
      <c r="K62" s="105">
        <f t="shared" si="3"/>
        <v>6000</v>
      </c>
      <c r="L62" s="82">
        <v>221300003</v>
      </c>
    </row>
    <row r="63" spans="1:18" x14ac:dyDescent="0.3">
      <c r="A63" s="17">
        <v>59</v>
      </c>
      <c r="B63" s="25">
        <f t="shared" si="1"/>
        <v>44898</v>
      </c>
      <c r="C63" s="59" t="s">
        <v>120</v>
      </c>
      <c r="D63" s="56">
        <v>82189653045</v>
      </c>
      <c r="E63" s="26" t="s">
        <v>74</v>
      </c>
      <c r="F63" s="86">
        <f>VLOOKUP('DATA PENJUALAN'!E63,'DAFTAR MENU'!$C$4:$E$43,3,0)</f>
        <v>15500</v>
      </c>
      <c r="G63" s="34">
        <f>VLOOKUP('DATA PENJUALAN'!E63,'DAFTAR MENU'!$C$4:$E$43,2,0)</f>
        <v>18000</v>
      </c>
      <c r="H63" s="2">
        <v>3</v>
      </c>
      <c r="I63" s="87">
        <f t="shared" si="2"/>
        <v>46500</v>
      </c>
      <c r="J63" s="20">
        <f t="shared" si="4"/>
        <v>54000</v>
      </c>
      <c r="K63" s="105">
        <f t="shared" si="3"/>
        <v>7500</v>
      </c>
      <c r="L63" s="82">
        <v>221300002</v>
      </c>
    </row>
    <row r="64" spans="1:18" x14ac:dyDescent="0.3">
      <c r="A64" s="17">
        <v>60</v>
      </c>
      <c r="B64" s="25">
        <f t="shared" si="1"/>
        <v>44898</v>
      </c>
      <c r="C64" s="59" t="s">
        <v>121</v>
      </c>
      <c r="D64" s="56">
        <v>81367927097</v>
      </c>
      <c r="E64" s="26" t="s">
        <v>93</v>
      </c>
      <c r="F64" s="86">
        <f>VLOOKUP('DATA PENJUALAN'!E64,'DAFTAR MENU'!$C$4:$E$43,3,0)</f>
        <v>15500</v>
      </c>
      <c r="G64" s="34">
        <f>VLOOKUP('DATA PENJUALAN'!E64,'DAFTAR MENU'!$C$4:$E$43,2,0)</f>
        <v>18000</v>
      </c>
      <c r="H64" s="2">
        <v>1</v>
      </c>
      <c r="I64" s="87">
        <f t="shared" si="2"/>
        <v>15500</v>
      </c>
      <c r="J64" s="20">
        <f t="shared" si="4"/>
        <v>18000</v>
      </c>
      <c r="K64" s="105">
        <f t="shared" si="3"/>
        <v>2500</v>
      </c>
      <c r="L64" s="83">
        <v>221300002</v>
      </c>
    </row>
    <row r="65" spans="1:15" x14ac:dyDescent="0.3">
      <c r="F65" s="158" t="s">
        <v>25</v>
      </c>
      <c r="G65" s="158"/>
      <c r="H65" s="158"/>
      <c r="I65" s="89">
        <f>SUM(I5:I64)</f>
        <v>1312500</v>
      </c>
      <c r="J65" s="89">
        <f>SUM(J5:J64)</f>
        <v>1545000</v>
      </c>
      <c r="K65" s="106">
        <f>SUM(K5:K64)</f>
        <v>232500</v>
      </c>
    </row>
    <row r="66" spans="1:15" x14ac:dyDescent="0.3">
      <c r="F66" s="158" t="s">
        <v>164</v>
      </c>
      <c r="G66" s="158"/>
      <c r="H66" s="158"/>
      <c r="I66" s="89">
        <f>MAX(I5:I64)</f>
        <v>66000</v>
      </c>
      <c r="J66" s="89">
        <f>MAX(J5:J64)</f>
        <v>75000</v>
      </c>
      <c r="K66" s="106">
        <f>MAX(K5:K64)</f>
        <v>10000</v>
      </c>
    </row>
    <row r="67" spans="1:15" x14ac:dyDescent="0.3">
      <c r="F67" s="158" t="s">
        <v>165</v>
      </c>
      <c r="G67" s="158"/>
      <c r="H67" s="158"/>
      <c r="I67" s="89">
        <f>MIN(I5:I64)</f>
        <v>4000</v>
      </c>
      <c r="J67" s="89">
        <f>MIN(J5:J64)</f>
        <v>5000</v>
      </c>
      <c r="K67" s="106">
        <f>MIN(K5:K64)</f>
        <v>1000</v>
      </c>
    </row>
    <row r="68" spans="1:15" x14ac:dyDescent="0.3">
      <c r="F68" s="158" t="s">
        <v>166</v>
      </c>
      <c r="G68" s="158"/>
      <c r="H68" s="158"/>
      <c r="I68" s="89">
        <f>AVERAGE(I5:I64)</f>
        <v>21875</v>
      </c>
      <c r="J68" s="89">
        <f>AVERAGE(J5:J64)</f>
        <v>25750</v>
      </c>
      <c r="K68" s="106">
        <f>AVERAGE(K5:K64)</f>
        <v>3875</v>
      </c>
    </row>
    <row r="69" spans="1:15" ht="15" thickBot="1" x14ac:dyDescent="0.35"/>
    <row r="70" spans="1:15" ht="15" thickBot="1" x14ac:dyDescent="0.35">
      <c r="A70" s="65" t="s">
        <v>19</v>
      </c>
      <c r="B70" s="66" t="s">
        <v>20</v>
      </c>
      <c r="C70" s="66" t="s">
        <v>2</v>
      </c>
      <c r="D70" s="66" t="s">
        <v>21</v>
      </c>
      <c r="E70" s="74" t="s">
        <v>22</v>
      </c>
      <c r="F70" s="74" t="s">
        <v>229</v>
      </c>
      <c r="G70" s="74" t="s">
        <v>23</v>
      </c>
      <c r="H70" s="74" t="s">
        <v>24</v>
      </c>
      <c r="I70" s="74" t="s">
        <v>230</v>
      </c>
      <c r="J70" s="66" t="s">
        <v>25</v>
      </c>
      <c r="K70" s="102" t="s">
        <v>234</v>
      </c>
      <c r="L70" s="67" t="s">
        <v>47</v>
      </c>
      <c r="N70" s="7" t="s">
        <v>105</v>
      </c>
      <c r="O70" t="s">
        <v>162</v>
      </c>
    </row>
    <row r="71" spans="1:15" x14ac:dyDescent="0.3">
      <c r="A71" s="17">
        <v>61</v>
      </c>
      <c r="B71" s="51">
        <f>DATE(2022,12,4)</f>
        <v>44899</v>
      </c>
      <c r="C71" s="57" t="s">
        <v>169</v>
      </c>
      <c r="D71" s="85">
        <v>82109785656</v>
      </c>
      <c r="E71" s="79" t="s">
        <v>76</v>
      </c>
      <c r="F71" s="86">
        <f>VLOOKUP(E71,'DAFTAR MENU'!$C$4:$E$43,3,0)</f>
        <v>17500</v>
      </c>
      <c r="G71" s="34">
        <f>VLOOKUP('DATA PENJUALAN'!E71,'DAFTAR MENU'!$C$4:$E$43,2,0)</f>
        <v>20000</v>
      </c>
      <c r="H71" s="53">
        <v>1</v>
      </c>
      <c r="I71" s="87">
        <f>PRODUCT(F71,H71)</f>
        <v>17500</v>
      </c>
      <c r="J71" s="34">
        <f t="shared" ref="J71:J102" si="5">G71*H71</f>
        <v>20000</v>
      </c>
      <c r="K71" s="75">
        <f>J71-I71</f>
        <v>2500</v>
      </c>
      <c r="L71" s="81">
        <v>221300002</v>
      </c>
      <c r="N71" s="23" t="s">
        <v>72</v>
      </c>
      <c r="O71">
        <v>1</v>
      </c>
    </row>
    <row r="72" spans="1:15" x14ac:dyDescent="0.3">
      <c r="A72" s="17">
        <v>62</v>
      </c>
      <c r="B72" s="51">
        <f t="shared" ref="B72:B135" si="6">DATE(2022,12,4)</f>
        <v>44899</v>
      </c>
      <c r="C72" s="58" t="s">
        <v>170</v>
      </c>
      <c r="D72" s="56">
        <v>82172134509</v>
      </c>
      <c r="E72" s="1" t="s">
        <v>94</v>
      </c>
      <c r="F72" s="86">
        <f>VLOOKUP(E72,'DAFTAR MENU'!$C$4:$E$43,3,0)</f>
        <v>15500</v>
      </c>
      <c r="G72" s="34">
        <f>VLOOKUP('DATA PENJUALAN'!E72,'DAFTAR MENU'!$C$4:$E$43,2,0)</f>
        <v>18000</v>
      </c>
      <c r="H72" s="2">
        <v>1</v>
      </c>
      <c r="I72" s="84">
        <f t="shared" ref="I72:I135" si="7">PRODUCT(F72,H72)</f>
        <v>15500</v>
      </c>
      <c r="J72" s="20">
        <f t="shared" si="5"/>
        <v>18000</v>
      </c>
      <c r="K72" s="75">
        <f t="shared" ref="K72:K135" si="8">J72-I72</f>
        <v>2500</v>
      </c>
      <c r="L72" s="82">
        <v>221300002</v>
      </c>
      <c r="N72" s="23" t="s">
        <v>71</v>
      </c>
      <c r="O72">
        <v>8</v>
      </c>
    </row>
    <row r="73" spans="1:15" x14ac:dyDescent="0.3">
      <c r="A73" s="17">
        <v>63</v>
      </c>
      <c r="B73" s="51">
        <f t="shared" si="6"/>
        <v>44899</v>
      </c>
      <c r="C73" s="58" t="s">
        <v>170</v>
      </c>
      <c r="D73" s="56">
        <v>82172134509</v>
      </c>
      <c r="E73" s="1" t="s">
        <v>89</v>
      </c>
      <c r="F73" s="86">
        <f>VLOOKUP(E73,'DAFTAR MENU'!$C$4:$E$43,3,0)</f>
        <v>17000</v>
      </c>
      <c r="G73" s="34">
        <f>VLOOKUP('DATA PENJUALAN'!E73,'DAFTAR MENU'!$C$4:$E$43,2,0)</f>
        <v>20000</v>
      </c>
      <c r="H73" s="2">
        <v>1</v>
      </c>
      <c r="I73" s="84">
        <f t="shared" si="7"/>
        <v>17000</v>
      </c>
      <c r="J73" s="20">
        <f t="shared" si="5"/>
        <v>20000</v>
      </c>
      <c r="K73" s="75">
        <f t="shared" si="8"/>
        <v>3000</v>
      </c>
      <c r="L73" s="82">
        <v>221300002</v>
      </c>
      <c r="N73" s="23" t="s">
        <v>87</v>
      </c>
      <c r="O73">
        <v>2</v>
      </c>
    </row>
    <row r="74" spans="1:15" x14ac:dyDescent="0.3">
      <c r="A74" s="17">
        <v>64</v>
      </c>
      <c r="B74" s="51">
        <f t="shared" si="6"/>
        <v>44899</v>
      </c>
      <c r="C74" s="58" t="s">
        <v>171</v>
      </c>
      <c r="D74" s="56">
        <v>83641390716</v>
      </c>
      <c r="E74" s="1" t="s">
        <v>76</v>
      </c>
      <c r="F74" s="86">
        <f>VLOOKUP(E74,'DAFTAR MENU'!$C$4:$E$43,3,0)</f>
        <v>17500</v>
      </c>
      <c r="G74" s="34">
        <f>VLOOKUP('DATA PENJUALAN'!E74,'DAFTAR MENU'!$C$4:$E$43,2,0)</f>
        <v>20000</v>
      </c>
      <c r="H74" s="2">
        <v>3</v>
      </c>
      <c r="I74" s="84">
        <f t="shared" si="7"/>
        <v>52500</v>
      </c>
      <c r="J74" s="20">
        <f t="shared" si="5"/>
        <v>60000</v>
      </c>
      <c r="K74" s="75">
        <f t="shared" si="8"/>
        <v>7500</v>
      </c>
      <c r="L74" s="82">
        <v>221300002</v>
      </c>
      <c r="N74" s="23" t="s">
        <v>86</v>
      </c>
      <c r="O74">
        <v>1</v>
      </c>
    </row>
    <row r="75" spans="1:15" x14ac:dyDescent="0.3">
      <c r="A75" s="17">
        <v>65</v>
      </c>
      <c r="B75" s="51">
        <f t="shared" si="6"/>
        <v>44899</v>
      </c>
      <c r="C75" s="58" t="s">
        <v>171</v>
      </c>
      <c r="D75" s="56">
        <v>83641390716</v>
      </c>
      <c r="E75" s="1" t="s">
        <v>63</v>
      </c>
      <c r="F75" s="86">
        <f>VLOOKUP(E75,'DAFTAR MENU'!$C$4:$E$43,3,0)</f>
        <v>22000</v>
      </c>
      <c r="G75" s="34">
        <f>VLOOKUP('DATA PENJUALAN'!E75,'DAFTAR MENU'!$C$4:$E$43,2,0)</f>
        <v>25000</v>
      </c>
      <c r="H75" s="2">
        <v>2</v>
      </c>
      <c r="I75" s="84">
        <f t="shared" si="7"/>
        <v>44000</v>
      </c>
      <c r="J75" s="20">
        <f t="shared" si="5"/>
        <v>50000</v>
      </c>
      <c r="K75" s="75">
        <f t="shared" si="8"/>
        <v>6000</v>
      </c>
      <c r="L75" s="82">
        <v>221300002</v>
      </c>
      <c r="N75" s="23" t="s">
        <v>78</v>
      </c>
      <c r="O75">
        <v>2</v>
      </c>
    </row>
    <row r="76" spans="1:15" x14ac:dyDescent="0.3">
      <c r="A76" s="17">
        <v>66</v>
      </c>
      <c r="B76" s="51">
        <f t="shared" si="6"/>
        <v>44899</v>
      </c>
      <c r="C76" s="58" t="s">
        <v>172</v>
      </c>
      <c r="D76" s="56">
        <v>82370172900</v>
      </c>
      <c r="E76" s="1" t="s">
        <v>99</v>
      </c>
      <c r="F76" s="86">
        <f>VLOOKUP(E76,'DAFTAR MENU'!$C$4:$E$43,3,0)</f>
        <v>12500</v>
      </c>
      <c r="G76" s="34">
        <f>VLOOKUP('DATA PENJUALAN'!E76,'DAFTAR MENU'!$C$4:$E$43,2,0)</f>
        <v>15000</v>
      </c>
      <c r="H76" s="2">
        <v>2</v>
      </c>
      <c r="I76" s="84">
        <f t="shared" si="7"/>
        <v>25000</v>
      </c>
      <c r="J76" s="20">
        <f t="shared" si="5"/>
        <v>30000</v>
      </c>
      <c r="K76" s="75">
        <f t="shared" si="8"/>
        <v>5000</v>
      </c>
      <c r="L76" s="2">
        <v>221300003</v>
      </c>
      <c r="N76" s="23" t="s">
        <v>96</v>
      </c>
      <c r="O76">
        <v>3</v>
      </c>
    </row>
    <row r="77" spans="1:15" x14ac:dyDescent="0.3">
      <c r="A77" s="17">
        <v>67</v>
      </c>
      <c r="B77" s="51">
        <f t="shared" si="6"/>
        <v>44899</v>
      </c>
      <c r="C77" s="58" t="s">
        <v>173</v>
      </c>
      <c r="D77" s="56">
        <v>80911252768</v>
      </c>
      <c r="E77" s="1" t="s">
        <v>74</v>
      </c>
      <c r="F77" s="86">
        <f>VLOOKUP(E77,'DAFTAR MENU'!$C$4:$E$43,3,0)</f>
        <v>15500</v>
      </c>
      <c r="G77" s="34">
        <f>VLOOKUP('DATA PENJUALAN'!E77,'DAFTAR MENU'!$C$4:$E$43,2,0)</f>
        <v>18000</v>
      </c>
      <c r="H77" s="2">
        <v>1</v>
      </c>
      <c r="I77" s="84">
        <f t="shared" si="7"/>
        <v>15500</v>
      </c>
      <c r="J77" s="20">
        <f t="shared" si="5"/>
        <v>18000</v>
      </c>
      <c r="K77" s="75">
        <f t="shared" si="8"/>
        <v>2500</v>
      </c>
      <c r="L77" s="82">
        <v>221300003</v>
      </c>
      <c r="N77" s="23" t="s">
        <v>76</v>
      </c>
      <c r="O77">
        <v>4</v>
      </c>
    </row>
    <row r="78" spans="1:15" x14ac:dyDescent="0.3">
      <c r="A78" s="17">
        <v>68</v>
      </c>
      <c r="B78" s="51">
        <f t="shared" si="6"/>
        <v>44899</v>
      </c>
      <c r="C78" s="58" t="s">
        <v>174</v>
      </c>
      <c r="D78" s="56">
        <v>82180192872</v>
      </c>
      <c r="E78" s="1" t="s">
        <v>71</v>
      </c>
      <c r="F78" s="86">
        <f>VLOOKUP(E78,'DAFTAR MENU'!$C$4:$E$43,3,0)</f>
        <v>13500</v>
      </c>
      <c r="G78" s="34">
        <f>VLOOKUP('DATA PENJUALAN'!E78,'DAFTAR MENU'!$C$4:$E$43,2,0)</f>
        <v>18000</v>
      </c>
      <c r="H78" s="2">
        <v>1</v>
      </c>
      <c r="I78" s="84">
        <f t="shared" si="7"/>
        <v>13500</v>
      </c>
      <c r="J78" s="20">
        <f t="shared" si="5"/>
        <v>18000</v>
      </c>
      <c r="K78" s="75">
        <f t="shared" si="8"/>
        <v>4500</v>
      </c>
      <c r="L78" s="82">
        <v>221300003</v>
      </c>
      <c r="M78" s="3"/>
      <c r="N78" s="23" t="s">
        <v>63</v>
      </c>
      <c r="O78">
        <v>6</v>
      </c>
    </row>
    <row r="79" spans="1:15" x14ac:dyDescent="0.3">
      <c r="A79" s="17">
        <v>69</v>
      </c>
      <c r="B79" s="51">
        <f t="shared" si="6"/>
        <v>44899</v>
      </c>
      <c r="C79" s="58" t="s">
        <v>174</v>
      </c>
      <c r="D79" s="56">
        <v>82180192872</v>
      </c>
      <c r="E79" s="1" t="s">
        <v>69</v>
      </c>
      <c r="F79" s="86">
        <f>VLOOKUP(E79,'DAFTAR MENU'!$C$4:$E$43,3,0)</f>
        <v>17000</v>
      </c>
      <c r="G79" s="34">
        <f>VLOOKUP('DATA PENJUALAN'!E79,'DAFTAR MENU'!$C$4:$E$43,2,0)</f>
        <v>20000</v>
      </c>
      <c r="H79" s="2">
        <v>1</v>
      </c>
      <c r="I79" s="84">
        <f t="shared" si="7"/>
        <v>17000</v>
      </c>
      <c r="J79" s="20">
        <f t="shared" si="5"/>
        <v>20000</v>
      </c>
      <c r="K79" s="75">
        <f t="shared" si="8"/>
        <v>3000</v>
      </c>
      <c r="L79" s="2">
        <v>221300002</v>
      </c>
      <c r="N79" s="23" t="s">
        <v>93</v>
      </c>
      <c r="O79">
        <v>2</v>
      </c>
    </row>
    <row r="80" spans="1:15" x14ac:dyDescent="0.3">
      <c r="A80" s="17">
        <v>70</v>
      </c>
      <c r="B80" s="51">
        <f t="shared" si="6"/>
        <v>44899</v>
      </c>
      <c r="C80" s="58" t="s">
        <v>175</v>
      </c>
      <c r="D80" s="56">
        <v>82791812782</v>
      </c>
      <c r="E80" s="1" t="s">
        <v>86</v>
      </c>
      <c r="F80" s="86">
        <f>VLOOKUP(E80,'DAFTAR MENU'!$C$4:$E$43,3,0)</f>
        <v>17500</v>
      </c>
      <c r="G80" s="34">
        <f>VLOOKUP('DATA PENJUALAN'!E80,'DAFTAR MENU'!$C$4:$E$43,2,0)</f>
        <v>20000</v>
      </c>
      <c r="H80" s="2">
        <v>1</v>
      </c>
      <c r="I80" s="84">
        <f t="shared" si="7"/>
        <v>17500</v>
      </c>
      <c r="J80" s="20">
        <f t="shared" si="5"/>
        <v>20000</v>
      </c>
      <c r="K80" s="75">
        <f t="shared" si="8"/>
        <v>2500</v>
      </c>
      <c r="L80" s="82">
        <v>221300003</v>
      </c>
      <c r="N80" s="23" t="s">
        <v>84</v>
      </c>
      <c r="O80">
        <v>3</v>
      </c>
    </row>
    <row r="81" spans="1:15" x14ac:dyDescent="0.3">
      <c r="A81" s="17">
        <v>71</v>
      </c>
      <c r="B81" s="51">
        <f t="shared" si="6"/>
        <v>44899</v>
      </c>
      <c r="C81" s="58" t="s">
        <v>176</v>
      </c>
      <c r="D81" s="56">
        <v>81918271822</v>
      </c>
      <c r="E81" s="1" t="s">
        <v>74</v>
      </c>
      <c r="F81" s="86">
        <f>VLOOKUP(E81,'DAFTAR MENU'!$C$4:$E$43,3,0)</f>
        <v>15500</v>
      </c>
      <c r="G81" s="34">
        <f>VLOOKUP('DATA PENJUALAN'!E81,'DAFTAR MENU'!$C$4:$E$43,2,0)</f>
        <v>18000</v>
      </c>
      <c r="H81" s="2">
        <v>2</v>
      </c>
      <c r="I81" s="84">
        <f t="shared" si="7"/>
        <v>31000</v>
      </c>
      <c r="J81" s="20">
        <f t="shared" si="5"/>
        <v>36000</v>
      </c>
      <c r="K81" s="75">
        <f t="shared" si="8"/>
        <v>5000</v>
      </c>
      <c r="L81" s="82">
        <v>221300002</v>
      </c>
      <c r="N81" s="23" t="s">
        <v>97</v>
      </c>
      <c r="O81">
        <v>3</v>
      </c>
    </row>
    <row r="82" spans="1:15" x14ac:dyDescent="0.3">
      <c r="A82" s="17">
        <v>72</v>
      </c>
      <c r="B82" s="51">
        <f t="shared" si="6"/>
        <v>44899</v>
      </c>
      <c r="C82" s="58" t="s">
        <v>177</v>
      </c>
      <c r="D82" s="56">
        <v>81928198229</v>
      </c>
      <c r="E82" s="1" t="s">
        <v>74</v>
      </c>
      <c r="F82" s="86">
        <f>VLOOKUP(E82,'DAFTAR MENU'!$C$4:$E$43,3,0)</f>
        <v>15500</v>
      </c>
      <c r="G82" s="34">
        <f>VLOOKUP('DATA PENJUALAN'!E82,'DAFTAR MENU'!$C$4:$E$43,2,0)</f>
        <v>18000</v>
      </c>
      <c r="H82" s="2">
        <v>1</v>
      </c>
      <c r="I82" s="84">
        <f t="shared" si="7"/>
        <v>15500</v>
      </c>
      <c r="J82" s="20">
        <f t="shared" si="5"/>
        <v>18000</v>
      </c>
      <c r="K82" s="75">
        <f t="shared" si="8"/>
        <v>2500</v>
      </c>
      <c r="L82" s="82">
        <v>221300002</v>
      </c>
      <c r="N82" s="23" t="s">
        <v>75</v>
      </c>
      <c r="O82">
        <v>3</v>
      </c>
    </row>
    <row r="83" spans="1:15" x14ac:dyDescent="0.3">
      <c r="A83" s="17">
        <v>73</v>
      </c>
      <c r="B83" s="51">
        <f t="shared" si="6"/>
        <v>44899</v>
      </c>
      <c r="C83" s="58" t="s">
        <v>177</v>
      </c>
      <c r="D83" s="56">
        <v>81928198229</v>
      </c>
      <c r="E83" s="1" t="s">
        <v>65</v>
      </c>
      <c r="F83" s="86">
        <f>VLOOKUP(E83,'DAFTAR MENU'!$C$4:$E$43,3,0)</f>
        <v>15000</v>
      </c>
      <c r="G83" s="34">
        <f>VLOOKUP('DATA PENJUALAN'!E83,'DAFTAR MENU'!$C$4:$E$43,2,0)</f>
        <v>18000</v>
      </c>
      <c r="H83" s="2">
        <v>1</v>
      </c>
      <c r="I83" s="84">
        <f t="shared" si="7"/>
        <v>15000</v>
      </c>
      <c r="J83" s="20">
        <f t="shared" si="5"/>
        <v>18000</v>
      </c>
      <c r="K83" s="75">
        <f t="shared" si="8"/>
        <v>3000</v>
      </c>
      <c r="L83" s="2">
        <v>221300002</v>
      </c>
      <c r="N83" s="23" t="s">
        <v>74</v>
      </c>
      <c r="O83">
        <v>21</v>
      </c>
    </row>
    <row r="84" spans="1:15" x14ac:dyDescent="0.3">
      <c r="A84" s="17">
        <v>74</v>
      </c>
      <c r="B84" s="51">
        <f t="shared" si="6"/>
        <v>44899</v>
      </c>
      <c r="C84" s="58" t="s">
        <v>178</v>
      </c>
      <c r="D84" s="56">
        <v>81901740179</v>
      </c>
      <c r="E84" s="1" t="s">
        <v>84</v>
      </c>
      <c r="F84" s="86">
        <f>VLOOKUP(E84,'DAFTAR MENU'!$C$4:$E$43,3,0)</f>
        <v>19500</v>
      </c>
      <c r="G84" s="34">
        <f>VLOOKUP('DATA PENJUALAN'!E84,'DAFTAR MENU'!$C$4:$E$43,2,0)</f>
        <v>22000</v>
      </c>
      <c r="H84" s="2">
        <v>1</v>
      </c>
      <c r="I84" s="84">
        <f t="shared" si="7"/>
        <v>19500</v>
      </c>
      <c r="J84" s="20">
        <f t="shared" si="5"/>
        <v>22000</v>
      </c>
      <c r="K84" s="75">
        <f t="shared" si="8"/>
        <v>2500</v>
      </c>
      <c r="L84" s="82">
        <v>221300002</v>
      </c>
      <c r="N84" s="23" t="s">
        <v>73</v>
      </c>
      <c r="O84">
        <v>1</v>
      </c>
    </row>
    <row r="85" spans="1:15" x14ac:dyDescent="0.3">
      <c r="A85" s="17">
        <v>75</v>
      </c>
      <c r="B85" s="51">
        <f t="shared" si="6"/>
        <v>44899</v>
      </c>
      <c r="C85" s="58" t="s">
        <v>178</v>
      </c>
      <c r="D85" s="56">
        <v>81901740179</v>
      </c>
      <c r="E85" s="1" t="s">
        <v>70</v>
      </c>
      <c r="F85" s="86">
        <f>VLOOKUP(E85,'DAFTAR MENU'!$C$4:$E$43,3,0)</f>
        <v>22000</v>
      </c>
      <c r="G85" s="34">
        <f>VLOOKUP('DATA PENJUALAN'!E85,'DAFTAR MENU'!$C$4:$E$43,2,0)</f>
        <v>25000</v>
      </c>
      <c r="H85" s="2">
        <v>1</v>
      </c>
      <c r="I85" s="84">
        <f t="shared" si="7"/>
        <v>22000</v>
      </c>
      <c r="J85" s="20">
        <f t="shared" si="5"/>
        <v>25000</v>
      </c>
      <c r="K85" s="75">
        <f t="shared" si="8"/>
        <v>3000</v>
      </c>
      <c r="L85" s="82">
        <v>221300002</v>
      </c>
      <c r="N85" s="23" t="s">
        <v>100</v>
      </c>
      <c r="O85">
        <v>1</v>
      </c>
    </row>
    <row r="86" spans="1:15" x14ac:dyDescent="0.3">
      <c r="A86" s="17">
        <v>76</v>
      </c>
      <c r="B86" s="51">
        <f t="shared" si="6"/>
        <v>44899</v>
      </c>
      <c r="C86" s="58" t="s">
        <v>179</v>
      </c>
      <c r="D86" s="56">
        <v>80261791273</v>
      </c>
      <c r="E86" s="1" t="s">
        <v>92</v>
      </c>
      <c r="F86" s="86">
        <f>VLOOKUP(E86,'DAFTAR MENU'!$C$4:$E$43,3,0)</f>
        <v>15500</v>
      </c>
      <c r="G86" s="34">
        <f>VLOOKUP('DATA PENJUALAN'!E86,'DAFTAR MENU'!$C$4:$E$43,2,0)</f>
        <v>18000</v>
      </c>
      <c r="H86" s="2">
        <v>1</v>
      </c>
      <c r="I86" s="84">
        <f t="shared" si="7"/>
        <v>15500</v>
      </c>
      <c r="J86" s="20">
        <f t="shared" si="5"/>
        <v>18000</v>
      </c>
      <c r="K86" s="75">
        <f t="shared" si="8"/>
        <v>2500</v>
      </c>
      <c r="L86" s="82">
        <v>221300002</v>
      </c>
      <c r="N86" s="23" t="s">
        <v>99</v>
      </c>
      <c r="O86">
        <v>3</v>
      </c>
    </row>
    <row r="87" spans="1:15" x14ac:dyDescent="0.3">
      <c r="A87" s="17">
        <v>77</v>
      </c>
      <c r="B87" s="51">
        <f t="shared" si="6"/>
        <v>44899</v>
      </c>
      <c r="C87" s="58" t="s">
        <v>180</v>
      </c>
      <c r="D87" s="56">
        <v>84273837187</v>
      </c>
      <c r="E87" s="1" t="s">
        <v>99</v>
      </c>
      <c r="F87" s="86">
        <f>VLOOKUP(E87,'DAFTAR MENU'!$C$4:$E$43,3,0)</f>
        <v>12500</v>
      </c>
      <c r="G87" s="34">
        <f>VLOOKUP('DATA PENJUALAN'!E87,'DAFTAR MENU'!$C$4:$E$43,2,0)</f>
        <v>15000</v>
      </c>
      <c r="H87" s="2">
        <v>1</v>
      </c>
      <c r="I87" s="84">
        <f t="shared" si="7"/>
        <v>12500</v>
      </c>
      <c r="J87" s="20">
        <f t="shared" si="5"/>
        <v>15000</v>
      </c>
      <c r="K87" s="75">
        <f t="shared" si="8"/>
        <v>2500</v>
      </c>
      <c r="L87" s="82">
        <v>221300002</v>
      </c>
      <c r="N87" s="23" t="s">
        <v>102</v>
      </c>
      <c r="O87">
        <v>1</v>
      </c>
    </row>
    <row r="88" spans="1:15" x14ac:dyDescent="0.3">
      <c r="A88" s="17">
        <v>78</v>
      </c>
      <c r="B88" s="51">
        <f t="shared" si="6"/>
        <v>44899</v>
      </c>
      <c r="C88" s="58" t="s">
        <v>181</v>
      </c>
      <c r="D88" s="56">
        <v>86256292983</v>
      </c>
      <c r="E88" s="1" t="s">
        <v>96</v>
      </c>
      <c r="F88" s="86">
        <f>VLOOKUP(E88,'DAFTAR MENU'!$C$4:$E$43,3,0)</f>
        <v>15500</v>
      </c>
      <c r="G88" s="34">
        <f>VLOOKUP('DATA PENJUALAN'!E88,'DAFTAR MENU'!$C$4:$E$43,2,0)</f>
        <v>18000</v>
      </c>
      <c r="H88" s="2">
        <v>2</v>
      </c>
      <c r="I88" s="84">
        <f t="shared" si="7"/>
        <v>31000</v>
      </c>
      <c r="J88" s="20">
        <f t="shared" si="5"/>
        <v>36000</v>
      </c>
      <c r="K88" s="75">
        <f t="shared" si="8"/>
        <v>5000</v>
      </c>
      <c r="L88" s="82">
        <v>221300003</v>
      </c>
      <c r="N88" s="23" t="s">
        <v>64</v>
      </c>
      <c r="O88">
        <v>2</v>
      </c>
    </row>
    <row r="89" spans="1:15" x14ac:dyDescent="0.3">
      <c r="A89" s="17">
        <v>79</v>
      </c>
      <c r="B89" s="51">
        <f t="shared" si="6"/>
        <v>44899</v>
      </c>
      <c r="C89" s="58" t="s">
        <v>181</v>
      </c>
      <c r="D89" s="56">
        <v>86256292983</v>
      </c>
      <c r="E89" s="1" t="s">
        <v>65</v>
      </c>
      <c r="F89" s="86">
        <f>VLOOKUP(E89,'DAFTAR MENU'!$C$4:$E$43,3,0)</f>
        <v>15000</v>
      </c>
      <c r="G89" s="34">
        <f>VLOOKUP('DATA PENJUALAN'!E89,'DAFTAR MENU'!$C$4:$E$43,2,0)</f>
        <v>18000</v>
      </c>
      <c r="H89" s="2">
        <v>1</v>
      </c>
      <c r="I89" s="84">
        <f t="shared" si="7"/>
        <v>15000</v>
      </c>
      <c r="J89" s="20">
        <f t="shared" si="5"/>
        <v>18000</v>
      </c>
      <c r="K89" s="75">
        <f t="shared" si="8"/>
        <v>3000</v>
      </c>
      <c r="L89" s="82">
        <v>221300002</v>
      </c>
      <c r="N89" s="23" t="s">
        <v>94</v>
      </c>
      <c r="O89">
        <v>2</v>
      </c>
    </row>
    <row r="90" spans="1:15" x14ac:dyDescent="0.3">
      <c r="A90" s="17">
        <v>80</v>
      </c>
      <c r="B90" s="51">
        <f t="shared" si="6"/>
        <v>44899</v>
      </c>
      <c r="C90" s="58" t="s">
        <v>182</v>
      </c>
      <c r="D90" s="56">
        <v>83275161961</v>
      </c>
      <c r="E90" s="1" t="s">
        <v>72</v>
      </c>
      <c r="F90" s="86">
        <f>VLOOKUP(E90,'DAFTAR MENU'!$C$4:$E$43,3,0)</f>
        <v>13000</v>
      </c>
      <c r="G90" s="34">
        <f>VLOOKUP('DATA PENJUALAN'!E90,'DAFTAR MENU'!$C$4:$E$43,2,0)</f>
        <v>16000</v>
      </c>
      <c r="H90" s="2">
        <v>1</v>
      </c>
      <c r="I90" s="84">
        <f t="shared" si="7"/>
        <v>13000</v>
      </c>
      <c r="J90" s="20">
        <f t="shared" si="5"/>
        <v>16000</v>
      </c>
      <c r="K90" s="75">
        <f t="shared" si="8"/>
        <v>3000</v>
      </c>
      <c r="L90" s="82">
        <v>221300002</v>
      </c>
      <c r="N90" s="23" t="s">
        <v>68</v>
      </c>
      <c r="O90">
        <v>2</v>
      </c>
    </row>
    <row r="91" spans="1:15" x14ac:dyDescent="0.3">
      <c r="A91" s="17">
        <v>81</v>
      </c>
      <c r="B91" s="51">
        <f t="shared" si="6"/>
        <v>44899</v>
      </c>
      <c r="C91" s="58" t="s">
        <v>183</v>
      </c>
      <c r="D91" s="56">
        <v>83632913976</v>
      </c>
      <c r="E91" s="1" t="s">
        <v>75</v>
      </c>
      <c r="F91" s="86">
        <f>VLOOKUP(E91,'DAFTAR MENU'!$C$4:$E$43,3,0)</f>
        <v>13000</v>
      </c>
      <c r="G91" s="34">
        <f>VLOOKUP('DATA PENJUALAN'!E91,'DAFTAR MENU'!$C$4:$E$43,2,0)</f>
        <v>16000</v>
      </c>
      <c r="H91" s="2">
        <v>1</v>
      </c>
      <c r="I91" s="84">
        <f t="shared" si="7"/>
        <v>13000</v>
      </c>
      <c r="J91" s="20">
        <f t="shared" si="5"/>
        <v>16000</v>
      </c>
      <c r="K91" s="75">
        <f t="shared" si="8"/>
        <v>3000</v>
      </c>
      <c r="L91" s="82">
        <v>221300002</v>
      </c>
      <c r="N91" s="23" t="s">
        <v>70</v>
      </c>
      <c r="O91">
        <v>6</v>
      </c>
    </row>
    <row r="92" spans="1:15" x14ac:dyDescent="0.3">
      <c r="A92" s="17">
        <v>82</v>
      </c>
      <c r="B92" s="51">
        <f t="shared" si="6"/>
        <v>44899</v>
      </c>
      <c r="C92" s="58" t="s">
        <v>184</v>
      </c>
      <c r="D92" s="56">
        <v>86318103751</v>
      </c>
      <c r="E92" s="1" t="s">
        <v>98</v>
      </c>
      <c r="F92" s="86">
        <f>VLOOKUP(E92,'DAFTAR MENU'!$C$4:$E$43,3,0)</f>
        <v>15500</v>
      </c>
      <c r="G92" s="34">
        <f>VLOOKUP('DATA PENJUALAN'!E92,'DAFTAR MENU'!$C$4:$E$43,2,0)</f>
        <v>18000</v>
      </c>
      <c r="H92" s="2">
        <v>1</v>
      </c>
      <c r="I92" s="84">
        <f t="shared" si="7"/>
        <v>15500</v>
      </c>
      <c r="J92" s="20">
        <f t="shared" si="5"/>
        <v>18000</v>
      </c>
      <c r="K92" s="75">
        <f t="shared" si="8"/>
        <v>2500</v>
      </c>
      <c r="L92" s="82">
        <v>221300002</v>
      </c>
      <c r="N92" s="23" t="s">
        <v>69</v>
      </c>
      <c r="O92">
        <v>2</v>
      </c>
    </row>
    <row r="93" spans="1:15" x14ac:dyDescent="0.3">
      <c r="A93" s="17">
        <v>83</v>
      </c>
      <c r="B93" s="51">
        <f t="shared" si="6"/>
        <v>44899</v>
      </c>
      <c r="C93" s="58" t="s">
        <v>185</v>
      </c>
      <c r="D93" s="56">
        <v>84613017663</v>
      </c>
      <c r="E93" s="1" t="s">
        <v>74</v>
      </c>
      <c r="F93" s="86">
        <f>VLOOKUP(E93,'DAFTAR MENU'!$C$4:$E$43,3,0)</f>
        <v>15500</v>
      </c>
      <c r="G93" s="34">
        <f>VLOOKUP('DATA PENJUALAN'!E93,'DAFTAR MENU'!$C$4:$E$43,2,0)</f>
        <v>18000</v>
      </c>
      <c r="H93" s="2">
        <v>2</v>
      </c>
      <c r="I93" s="84">
        <f t="shared" si="7"/>
        <v>31000</v>
      </c>
      <c r="J93" s="20">
        <f t="shared" si="5"/>
        <v>36000</v>
      </c>
      <c r="K93" s="75">
        <f t="shared" si="8"/>
        <v>5000</v>
      </c>
      <c r="L93" s="82">
        <v>221300002</v>
      </c>
      <c r="N93" s="23" t="s">
        <v>65</v>
      </c>
      <c r="O93">
        <v>3</v>
      </c>
    </row>
    <row r="94" spans="1:15" x14ac:dyDescent="0.3">
      <c r="A94" s="17">
        <v>84</v>
      </c>
      <c r="B94" s="51">
        <f t="shared" si="6"/>
        <v>44899</v>
      </c>
      <c r="C94" s="58" t="s">
        <v>186</v>
      </c>
      <c r="D94" s="56">
        <v>84857626723</v>
      </c>
      <c r="E94" s="1" t="s">
        <v>80</v>
      </c>
      <c r="F94" s="86">
        <f>VLOOKUP(E94,'DAFTAR MENU'!$C$4:$E$43,3,0)</f>
        <v>19500</v>
      </c>
      <c r="G94" s="34">
        <f>VLOOKUP('DATA PENJUALAN'!E94,'DAFTAR MENU'!$C$4:$E$43,2,0)</f>
        <v>22000</v>
      </c>
      <c r="H94" s="2">
        <v>1</v>
      </c>
      <c r="I94" s="84">
        <f t="shared" si="7"/>
        <v>19500</v>
      </c>
      <c r="J94" s="20">
        <f t="shared" si="5"/>
        <v>22000</v>
      </c>
      <c r="K94" s="75">
        <f t="shared" si="8"/>
        <v>2500</v>
      </c>
      <c r="L94" s="82">
        <v>221300002</v>
      </c>
      <c r="N94" s="23" t="s">
        <v>98</v>
      </c>
      <c r="O94">
        <v>2</v>
      </c>
    </row>
    <row r="95" spans="1:15" x14ac:dyDescent="0.3">
      <c r="A95" s="17">
        <v>85</v>
      </c>
      <c r="B95" s="51">
        <f t="shared" si="6"/>
        <v>44899</v>
      </c>
      <c r="C95" s="58" t="s">
        <v>187</v>
      </c>
      <c r="D95" s="56">
        <v>82646274476</v>
      </c>
      <c r="E95" s="64" t="s">
        <v>71</v>
      </c>
      <c r="F95" s="86">
        <f>VLOOKUP(E95,'DAFTAR MENU'!$C$4:$E$43,3,0)</f>
        <v>13500</v>
      </c>
      <c r="G95" s="34">
        <f>VLOOKUP('DATA PENJUALAN'!E95,'DAFTAR MENU'!$C$4:$E$43,2,0)</f>
        <v>18000</v>
      </c>
      <c r="H95" s="2">
        <v>2</v>
      </c>
      <c r="I95" s="84">
        <f t="shared" si="7"/>
        <v>27000</v>
      </c>
      <c r="J95" s="20">
        <f t="shared" si="5"/>
        <v>36000</v>
      </c>
      <c r="K95" s="75">
        <f t="shared" si="8"/>
        <v>9000</v>
      </c>
      <c r="L95" s="82">
        <v>221300002</v>
      </c>
      <c r="N95" s="23" t="s">
        <v>92</v>
      </c>
      <c r="O95">
        <v>2</v>
      </c>
    </row>
    <row r="96" spans="1:15" x14ac:dyDescent="0.3">
      <c r="A96" s="17">
        <v>86</v>
      </c>
      <c r="B96" s="51">
        <f t="shared" si="6"/>
        <v>44899</v>
      </c>
      <c r="C96" s="58" t="s">
        <v>188</v>
      </c>
      <c r="D96" s="56">
        <v>83752863754</v>
      </c>
      <c r="E96" s="1" t="s">
        <v>64</v>
      </c>
      <c r="F96" s="86">
        <f>VLOOKUP(E96,'DAFTAR MENU'!$C$4:$E$43,3,0)</f>
        <v>17000</v>
      </c>
      <c r="G96" s="34">
        <f>VLOOKUP('DATA PENJUALAN'!E96,'DAFTAR MENU'!$C$4:$E$43,2,0)</f>
        <v>20000</v>
      </c>
      <c r="H96" s="2">
        <v>2</v>
      </c>
      <c r="I96" s="84">
        <f t="shared" si="7"/>
        <v>34000</v>
      </c>
      <c r="J96" s="20">
        <f t="shared" si="5"/>
        <v>40000</v>
      </c>
      <c r="K96" s="75">
        <f t="shared" si="8"/>
        <v>6000</v>
      </c>
      <c r="L96" s="2">
        <v>221300003</v>
      </c>
      <c r="N96" s="23" t="s">
        <v>82</v>
      </c>
      <c r="O96">
        <v>2</v>
      </c>
    </row>
    <row r="97" spans="1:15" x14ac:dyDescent="0.3">
      <c r="A97" s="17">
        <v>87</v>
      </c>
      <c r="B97" s="51">
        <f t="shared" si="6"/>
        <v>44899</v>
      </c>
      <c r="C97" s="58" t="s">
        <v>189</v>
      </c>
      <c r="D97" s="56">
        <v>81365348767</v>
      </c>
      <c r="E97" s="80" t="s">
        <v>63</v>
      </c>
      <c r="F97" s="86">
        <f>VLOOKUP(E97,'DAFTAR MENU'!$C$4:$E$43,3,0)</f>
        <v>22000</v>
      </c>
      <c r="G97" s="34">
        <f>VLOOKUP('DATA PENJUALAN'!E97,'DAFTAR MENU'!$C$4:$E$43,2,0)</f>
        <v>25000</v>
      </c>
      <c r="H97" s="2">
        <v>3</v>
      </c>
      <c r="I97" s="84">
        <f t="shared" si="7"/>
        <v>66000</v>
      </c>
      <c r="J97" s="20">
        <f t="shared" si="5"/>
        <v>75000</v>
      </c>
      <c r="K97" s="75">
        <f t="shared" si="8"/>
        <v>9000</v>
      </c>
      <c r="L97" s="2">
        <v>221300002</v>
      </c>
      <c r="N97" s="23" t="s">
        <v>89</v>
      </c>
      <c r="O97">
        <v>1</v>
      </c>
    </row>
    <row r="98" spans="1:15" x14ac:dyDescent="0.3">
      <c r="A98" s="17">
        <v>88</v>
      </c>
      <c r="B98" s="51">
        <f t="shared" si="6"/>
        <v>44899</v>
      </c>
      <c r="C98" s="58" t="s">
        <v>190</v>
      </c>
      <c r="D98" s="56">
        <v>81324250808</v>
      </c>
      <c r="E98" s="64" t="s">
        <v>74</v>
      </c>
      <c r="F98" s="86">
        <f>VLOOKUP(E98,'DAFTAR MENU'!$C$4:$E$43,3,0)</f>
        <v>15500</v>
      </c>
      <c r="G98" s="34">
        <f>VLOOKUP('DATA PENJUALAN'!E98,'DAFTAR MENU'!$C$4:$E$43,2,0)</f>
        <v>18000</v>
      </c>
      <c r="H98" s="2">
        <v>2</v>
      </c>
      <c r="I98" s="84">
        <f t="shared" si="7"/>
        <v>31000</v>
      </c>
      <c r="J98" s="20">
        <f t="shared" si="5"/>
        <v>36000</v>
      </c>
      <c r="K98" s="75">
        <f t="shared" si="8"/>
        <v>5000</v>
      </c>
      <c r="L98" s="82">
        <v>221300003</v>
      </c>
      <c r="N98" s="23" t="s">
        <v>88</v>
      </c>
      <c r="O98">
        <v>3</v>
      </c>
    </row>
    <row r="99" spans="1:15" x14ac:dyDescent="0.3">
      <c r="A99" s="17">
        <v>89</v>
      </c>
      <c r="B99" s="51">
        <f t="shared" si="6"/>
        <v>44899</v>
      </c>
      <c r="C99" s="58" t="s">
        <v>191</v>
      </c>
      <c r="D99" s="56">
        <v>82135670645</v>
      </c>
      <c r="E99" s="1" t="s">
        <v>87</v>
      </c>
      <c r="F99" s="86">
        <f>VLOOKUP(E99,'DAFTAR MENU'!$C$4:$E$43,3,0)</f>
        <v>15000</v>
      </c>
      <c r="G99" s="34">
        <f>VLOOKUP('DATA PENJUALAN'!E99,'DAFTAR MENU'!$C$4:$E$43,2,0)</f>
        <v>18000</v>
      </c>
      <c r="H99" s="2">
        <v>2</v>
      </c>
      <c r="I99" s="84">
        <f t="shared" si="7"/>
        <v>30000</v>
      </c>
      <c r="J99" s="20">
        <f t="shared" si="5"/>
        <v>36000</v>
      </c>
      <c r="K99" s="75">
        <f t="shared" si="8"/>
        <v>6000</v>
      </c>
      <c r="L99" s="82">
        <v>221300003</v>
      </c>
      <c r="N99" s="23" t="s">
        <v>95</v>
      </c>
      <c r="O99">
        <v>1</v>
      </c>
    </row>
    <row r="100" spans="1:15" x14ac:dyDescent="0.3">
      <c r="A100" s="17">
        <v>90</v>
      </c>
      <c r="B100" s="51">
        <f t="shared" si="6"/>
        <v>44899</v>
      </c>
      <c r="C100" s="58" t="s">
        <v>192</v>
      </c>
      <c r="D100" s="56">
        <v>82200394656</v>
      </c>
      <c r="E100" s="1" t="s">
        <v>96</v>
      </c>
      <c r="F100" s="86">
        <f>VLOOKUP(E100,'DAFTAR MENU'!$C$4:$E$43,3,0)</f>
        <v>15500</v>
      </c>
      <c r="G100" s="34">
        <f>VLOOKUP('DATA PENJUALAN'!E100,'DAFTAR MENU'!$C$4:$E$43,2,0)</f>
        <v>18000</v>
      </c>
      <c r="H100" s="2">
        <v>1</v>
      </c>
      <c r="I100" s="84">
        <f t="shared" si="7"/>
        <v>15500</v>
      </c>
      <c r="J100" s="20">
        <f t="shared" si="5"/>
        <v>18000</v>
      </c>
      <c r="K100" s="75">
        <f t="shared" si="8"/>
        <v>2500</v>
      </c>
      <c r="L100" s="82">
        <v>221300003</v>
      </c>
      <c r="N100" s="23" t="s">
        <v>80</v>
      </c>
      <c r="O100">
        <v>6</v>
      </c>
    </row>
    <row r="101" spans="1:15" x14ac:dyDescent="0.3">
      <c r="A101" s="17">
        <v>91</v>
      </c>
      <c r="B101" s="51">
        <f t="shared" si="6"/>
        <v>44899</v>
      </c>
      <c r="C101" s="58" t="s">
        <v>193</v>
      </c>
      <c r="D101" s="56">
        <v>82200394656</v>
      </c>
      <c r="E101" s="1" t="s">
        <v>70</v>
      </c>
      <c r="F101" s="86">
        <f>VLOOKUP(E101,'DAFTAR MENU'!$C$4:$E$43,3,0)</f>
        <v>22000</v>
      </c>
      <c r="G101" s="34">
        <f>VLOOKUP('DATA PENJUALAN'!E101,'DAFTAR MENU'!$C$4:$E$43,2,0)</f>
        <v>25000</v>
      </c>
      <c r="H101" s="2">
        <v>1</v>
      </c>
      <c r="I101" s="84">
        <f t="shared" si="7"/>
        <v>22000</v>
      </c>
      <c r="J101" s="20">
        <f t="shared" si="5"/>
        <v>25000</v>
      </c>
      <c r="K101" s="75">
        <f t="shared" si="8"/>
        <v>3000</v>
      </c>
      <c r="L101" s="82">
        <v>221300003</v>
      </c>
      <c r="N101" s="23" t="s">
        <v>106</v>
      </c>
      <c r="O101">
        <v>99</v>
      </c>
    </row>
    <row r="102" spans="1:15" x14ac:dyDescent="0.3">
      <c r="A102" s="17">
        <v>92</v>
      </c>
      <c r="B102" s="51">
        <f t="shared" si="6"/>
        <v>44899</v>
      </c>
      <c r="C102" s="58" t="s">
        <v>194</v>
      </c>
      <c r="D102" s="56">
        <v>82200394656</v>
      </c>
      <c r="E102" s="1" t="s">
        <v>63</v>
      </c>
      <c r="F102" s="86">
        <f>VLOOKUP(E102,'DAFTAR MENU'!$C$4:$E$43,3,0)</f>
        <v>22000</v>
      </c>
      <c r="G102" s="34">
        <f>VLOOKUP('DATA PENJUALAN'!E102,'DAFTAR MENU'!$C$4:$E$43,2,0)</f>
        <v>25000</v>
      </c>
      <c r="H102" s="2">
        <v>1</v>
      </c>
      <c r="I102" s="84">
        <f t="shared" si="7"/>
        <v>22000</v>
      </c>
      <c r="J102" s="20">
        <f t="shared" si="5"/>
        <v>25000</v>
      </c>
      <c r="K102" s="75">
        <f t="shared" si="8"/>
        <v>3000</v>
      </c>
      <c r="L102" s="82">
        <v>221300003</v>
      </c>
    </row>
    <row r="103" spans="1:15" x14ac:dyDescent="0.3">
      <c r="A103" s="17">
        <v>93</v>
      </c>
      <c r="B103" s="51">
        <f t="shared" si="6"/>
        <v>44899</v>
      </c>
      <c r="C103" s="58" t="s">
        <v>198</v>
      </c>
      <c r="D103" s="56">
        <v>87862296639</v>
      </c>
      <c r="E103" s="64" t="s">
        <v>100</v>
      </c>
      <c r="F103" s="86">
        <f>VLOOKUP(E103,'DAFTAR MENU'!$C$4:$E$43,3,0)</f>
        <v>12000</v>
      </c>
      <c r="G103" s="34">
        <f>VLOOKUP('DATA PENJUALAN'!E103,'DAFTAR MENU'!$C$4:$E$43,2,0)</f>
        <v>15000</v>
      </c>
      <c r="H103" s="2">
        <v>1</v>
      </c>
      <c r="I103" s="84">
        <f t="shared" si="7"/>
        <v>12000</v>
      </c>
      <c r="J103" s="20">
        <f t="shared" ref="J103:J138" si="9">G103*H103</f>
        <v>15000</v>
      </c>
      <c r="K103" s="75">
        <f t="shared" si="8"/>
        <v>3000</v>
      </c>
      <c r="L103" s="82">
        <v>221300003</v>
      </c>
    </row>
    <row r="104" spans="1:15" x14ac:dyDescent="0.3">
      <c r="A104" s="17">
        <v>94</v>
      </c>
      <c r="B104" s="51">
        <f t="shared" si="6"/>
        <v>44899</v>
      </c>
      <c r="C104" s="58" t="s">
        <v>199</v>
      </c>
      <c r="D104" s="56">
        <v>81302897633</v>
      </c>
      <c r="E104" s="1" t="s">
        <v>95</v>
      </c>
      <c r="F104" s="86">
        <f>VLOOKUP(E104,'DAFTAR MENU'!$C$4:$E$43,3,0)</f>
        <v>15500</v>
      </c>
      <c r="G104" s="34">
        <f>VLOOKUP('DATA PENJUALAN'!E104,'DAFTAR MENU'!$C$4:$E$43,2,0)</f>
        <v>18000</v>
      </c>
      <c r="H104" s="2">
        <v>1</v>
      </c>
      <c r="I104" s="84">
        <f t="shared" si="7"/>
        <v>15500</v>
      </c>
      <c r="J104" s="20">
        <f t="shared" si="9"/>
        <v>18000</v>
      </c>
      <c r="K104" s="75">
        <f t="shared" si="8"/>
        <v>2500</v>
      </c>
      <c r="L104" s="82">
        <v>221300003</v>
      </c>
    </row>
    <row r="105" spans="1:15" x14ac:dyDescent="0.3">
      <c r="A105" s="17">
        <v>95</v>
      </c>
      <c r="B105" s="51">
        <f t="shared" si="6"/>
        <v>44899</v>
      </c>
      <c r="C105" s="58" t="s">
        <v>195</v>
      </c>
      <c r="D105" s="56">
        <v>82897645893</v>
      </c>
      <c r="E105" s="1" t="s">
        <v>70</v>
      </c>
      <c r="F105" s="86">
        <f>VLOOKUP(E105,'DAFTAR MENU'!$C$4:$E$43,3,0)</f>
        <v>22000</v>
      </c>
      <c r="G105" s="34">
        <f>VLOOKUP('DATA PENJUALAN'!E105,'DAFTAR MENU'!$C$4:$E$43,2,0)</f>
        <v>25000</v>
      </c>
      <c r="H105" s="2">
        <v>2</v>
      </c>
      <c r="I105" s="84">
        <f t="shared" si="7"/>
        <v>44000</v>
      </c>
      <c r="J105" s="20">
        <f t="shared" si="9"/>
        <v>50000</v>
      </c>
      <c r="K105" s="75">
        <f t="shared" si="8"/>
        <v>6000</v>
      </c>
      <c r="L105" s="82">
        <v>221300002</v>
      </c>
    </row>
    <row r="106" spans="1:15" x14ac:dyDescent="0.3">
      <c r="A106" s="17">
        <v>96</v>
      </c>
      <c r="B106" s="51">
        <f t="shared" si="6"/>
        <v>44899</v>
      </c>
      <c r="C106" s="58" t="s">
        <v>196</v>
      </c>
      <c r="D106" s="56">
        <v>89828760404</v>
      </c>
      <c r="E106" s="1" t="s">
        <v>71</v>
      </c>
      <c r="F106" s="86">
        <f>VLOOKUP(E106,'DAFTAR MENU'!$C$4:$E$43,3,0)</f>
        <v>13500</v>
      </c>
      <c r="G106" s="34">
        <f>VLOOKUP('DATA PENJUALAN'!E106,'DAFTAR MENU'!$C$4:$E$43,2,0)</f>
        <v>18000</v>
      </c>
      <c r="H106" s="2">
        <v>1</v>
      </c>
      <c r="I106" s="84">
        <f t="shared" si="7"/>
        <v>13500</v>
      </c>
      <c r="J106" s="20">
        <f t="shared" si="9"/>
        <v>18000</v>
      </c>
      <c r="K106" s="75">
        <f t="shared" si="8"/>
        <v>4500</v>
      </c>
      <c r="L106" s="82">
        <v>221300002</v>
      </c>
    </row>
    <row r="107" spans="1:15" x14ac:dyDescent="0.3">
      <c r="A107" s="17">
        <v>97</v>
      </c>
      <c r="B107" s="51">
        <f t="shared" si="6"/>
        <v>44899</v>
      </c>
      <c r="C107" s="58" t="s">
        <v>197</v>
      </c>
      <c r="D107" s="56">
        <v>89828760404</v>
      </c>
      <c r="E107" s="64" t="s">
        <v>74</v>
      </c>
      <c r="F107" s="86">
        <f>VLOOKUP(E107,'DAFTAR MENU'!$C$4:$E$43,3,0)</f>
        <v>15500</v>
      </c>
      <c r="G107" s="34">
        <f>VLOOKUP('DATA PENJUALAN'!E107,'DAFTAR MENU'!$C$4:$E$43,2,0)</f>
        <v>18000</v>
      </c>
      <c r="H107" s="2">
        <v>2</v>
      </c>
      <c r="I107" s="84">
        <f t="shared" si="7"/>
        <v>31000</v>
      </c>
      <c r="J107" s="20">
        <f t="shared" si="9"/>
        <v>36000</v>
      </c>
      <c r="K107" s="75">
        <f t="shared" si="8"/>
        <v>5000</v>
      </c>
      <c r="L107" s="82">
        <v>221300003</v>
      </c>
    </row>
    <row r="108" spans="1:15" x14ac:dyDescent="0.3">
      <c r="A108" s="17">
        <v>98</v>
      </c>
      <c r="B108" s="51">
        <f t="shared" si="6"/>
        <v>44899</v>
      </c>
      <c r="C108" s="58" t="s">
        <v>200</v>
      </c>
      <c r="D108" s="56">
        <v>82186342522</v>
      </c>
      <c r="E108" s="1" t="s">
        <v>74</v>
      </c>
      <c r="F108" s="86">
        <f>VLOOKUP(E108,'DAFTAR MENU'!$C$4:$E$43,3,0)</f>
        <v>15500</v>
      </c>
      <c r="G108" s="34">
        <f>VLOOKUP('DATA PENJUALAN'!E108,'DAFTAR MENU'!$C$4:$E$43,2,0)</f>
        <v>18000</v>
      </c>
      <c r="H108" s="2">
        <v>1</v>
      </c>
      <c r="I108" s="84">
        <f t="shared" si="7"/>
        <v>15500</v>
      </c>
      <c r="J108" s="20">
        <f t="shared" si="9"/>
        <v>18000</v>
      </c>
      <c r="K108" s="75">
        <f t="shared" si="8"/>
        <v>2500</v>
      </c>
      <c r="L108" s="82">
        <v>221300002</v>
      </c>
    </row>
    <row r="109" spans="1:15" x14ac:dyDescent="0.3">
      <c r="A109" s="17">
        <v>99</v>
      </c>
      <c r="B109" s="51">
        <f t="shared" si="6"/>
        <v>44899</v>
      </c>
      <c r="C109" s="58" t="s">
        <v>201</v>
      </c>
      <c r="D109" s="56">
        <v>81302769045</v>
      </c>
      <c r="E109" s="64" t="s">
        <v>94</v>
      </c>
      <c r="F109" s="86">
        <f>VLOOKUP(E109,'DAFTAR MENU'!$C$4:$E$43,3,0)</f>
        <v>15500</v>
      </c>
      <c r="G109" s="34">
        <f>VLOOKUP('DATA PENJUALAN'!E109,'DAFTAR MENU'!$C$4:$E$43,2,0)</f>
        <v>18000</v>
      </c>
      <c r="H109" s="2">
        <v>1</v>
      </c>
      <c r="I109" s="84">
        <f t="shared" si="7"/>
        <v>15500</v>
      </c>
      <c r="J109" s="20">
        <f t="shared" si="9"/>
        <v>18000</v>
      </c>
      <c r="K109" s="75">
        <f t="shared" si="8"/>
        <v>2500</v>
      </c>
      <c r="L109" s="82">
        <v>221300003</v>
      </c>
    </row>
    <row r="110" spans="1:15" x14ac:dyDescent="0.3">
      <c r="A110" s="17">
        <v>100</v>
      </c>
      <c r="B110" s="51">
        <f t="shared" si="6"/>
        <v>44899</v>
      </c>
      <c r="C110" s="58" t="s">
        <v>202</v>
      </c>
      <c r="D110" s="56">
        <v>82189765432</v>
      </c>
      <c r="E110" s="64" t="s">
        <v>98</v>
      </c>
      <c r="F110" s="86">
        <f>VLOOKUP(E110,'DAFTAR MENU'!$C$4:$E$43,3,0)</f>
        <v>15500</v>
      </c>
      <c r="G110" s="34">
        <f>VLOOKUP('DATA PENJUALAN'!E110,'DAFTAR MENU'!$C$4:$E$43,2,0)</f>
        <v>18000</v>
      </c>
      <c r="H110" s="2">
        <v>1</v>
      </c>
      <c r="I110" s="84">
        <f t="shared" si="7"/>
        <v>15500</v>
      </c>
      <c r="J110" s="20">
        <f t="shared" si="9"/>
        <v>18000</v>
      </c>
      <c r="K110" s="75">
        <f t="shared" si="8"/>
        <v>2500</v>
      </c>
      <c r="L110" s="82" t="s">
        <v>53</v>
      </c>
    </row>
    <row r="111" spans="1:15" x14ac:dyDescent="0.3">
      <c r="A111" s="17">
        <v>101</v>
      </c>
      <c r="B111" s="51">
        <f t="shared" si="6"/>
        <v>44899</v>
      </c>
      <c r="C111" s="58" t="s">
        <v>203</v>
      </c>
      <c r="D111" s="56">
        <v>85278946070</v>
      </c>
      <c r="E111" s="1" t="s">
        <v>65</v>
      </c>
      <c r="F111" s="86">
        <f>VLOOKUP(E111,'DAFTAR MENU'!$C$4:$E$43,3,0)</f>
        <v>15000</v>
      </c>
      <c r="G111" s="34">
        <f>VLOOKUP('DATA PENJUALAN'!E111,'DAFTAR MENU'!$C$4:$E$43,2,0)</f>
        <v>18000</v>
      </c>
      <c r="H111" s="2">
        <v>1</v>
      </c>
      <c r="I111" s="84">
        <f t="shared" si="7"/>
        <v>15000</v>
      </c>
      <c r="J111" s="20">
        <f t="shared" si="9"/>
        <v>18000</v>
      </c>
      <c r="K111" s="75">
        <f t="shared" si="8"/>
        <v>3000</v>
      </c>
      <c r="L111" s="82">
        <v>221300002</v>
      </c>
    </row>
    <row r="112" spans="1:15" x14ac:dyDescent="0.3">
      <c r="A112" s="17">
        <v>102</v>
      </c>
      <c r="B112" s="51">
        <f t="shared" si="6"/>
        <v>44899</v>
      </c>
      <c r="C112" s="58" t="s">
        <v>204</v>
      </c>
      <c r="D112" s="56">
        <v>85634789065</v>
      </c>
      <c r="E112" s="64" t="s">
        <v>74</v>
      </c>
      <c r="F112" s="86">
        <f>VLOOKUP(E112,'DAFTAR MENU'!$C$4:$E$43,3,0)</f>
        <v>15500</v>
      </c>
      <c r="G112" s="34">
        <f>VLOOKUP('DATA PENJUALAN'!E112,'DAFTAR MENU'!$C$4:$E$43,2,0)</f>
        <v>18000</v>
      </c>
      <c r="H112" s="2">
        <v>1</v>
      </c>
      <c r="I112" s="84">
        <f t="shared" si="7"/>
        <v>15500</v>
      </c>
      <c r="J112" s="20">
        <f t="shared" si="9"/>
        <v>18000</v>
      </c>
      <c r="K112" s="75">
        <f t="shared" si="8"/>
        <v>2500</v>
      </c>
      <c r="L112" s="82">
        <v>221300002</v>
      </c>
    </row>
    <row r="113" spans="1:12" x14ac:dyDescent="0.3">
      <c r="A113" s="17">
        <v>103</v>
      </c>
      <c r="B113" s="51">
        <f t="shared" si="6"/>
        <v>44899</v>
      </c>
      <c r="C113" s="58" t="s">
        <v>205</v>
      </c>
      <c r="D113" s="56">
        <v>81345278097</v>
      </c>
      <c r="E113" s="1" t="s">
        <v>80</v>
      </c>
      <c r="F113" s="86">
        <f>VLOOKUP(E113,'DAFTAR MENU'!$C$4:$E$43,3,0)</f>
        <v>19500</v>
      </c>
      <c r="G113" s="34">
        <f>VLOOKUP('DATA PENJUALAN'!E113,'DAFTAR MENU'!$C$4:$E$43,2,0)</f>
        <v>22000</v>
      </c>
      <c r="H113" s="2">
        <v>2</v>
      </c>
      <c r="I113" s="84">
        <f t="shared" si="7"/>
        <v>39000</v>
      </c>
      <c r="J113" s="20">
        <f t="shared" si="9"/>
        <v>44000</v>
      </c>
      <c r="K113" s="75">
        <f t="shared" si="8"/>
        <v>5000</v>
      </c>
      <c r="L113" s="82">
        <v>221300003</v>
      </c>
    </row>
    <row r="114" spans="1:12" x14ac:dyDescent="0.3">
      <c r="A114" s="17">
        <v>104</v>
      </c>
      <c r="B114" s="51">
        <f t="shared" si="6"/>
        <v>44899</v>
      </c>
      <c r="C114" s="58" t="s">
        <v>206</v>
      </c>
      <c r="D114" s="56">
        <v>81345278097</v>
      </c>
      <c r="E114" s="64" t="s">
        <v>75</v>
      </c>
      <c r="F114" s="86">
        <f>VLOOKUP(E114,'DAFTAR MENU'!$C$4:$E$43,3,0)</f>
        <v>13000</v>
      </c>
      <c r="G114" s="34">
        <f>VLOOKUP('DATA PENJUALAN'!E114,'DAFTAR MENU'!$C$4:$E$43,2,0)</f>
        <v>16000</v>
      </c>
      <c r="H114" s="2">
        <v>1</v>
      </c>
      <c r="I114" s="84">
        <f t="shared" si="7"/>
        <v>13000</v>
      </c>
      <c r="J114" s="20">
        <f t="shared" si="9"/>
        <v>16000</v>
      </c>
      <c r="K114" s="75">
        <f t="shared" si="8"/>
        <v>3000</v>
      </c>
      <c r="L114" s="82">
        <v>221300003</v>
      </c>
    </row>
    <row r="115" spans="1:12" x14ac:dyDescent="0.3">
      <c r="A115" s="17">
        <v>105</v>
      </c>
      <c r="B115" s="51">
        <f t="shared" si="6"/>
        <v>44899</v>
      </c>
      <c r="C115" s="58" t="s">
        <v>207</v>
      </c>
      <c r="D115" s="56">
        <v>81245321212</v>
      </c>
      <c r="E115" s="64" t="s">
        <v>71</v>
      </c>
      <c r="F115" s="86">
        <f>VLOOKUP(E115,'DAFTAR MENU'!$C$4:$E$43,3,0)</f>
        <v>13500</v>
      </c>
      <c r="G115" s="34">
        <f>VLOOKUP('DATA PENJUALAN'!E115,'DAFTAR MENU'!$C$4:$E$43,2,0)</f>
        <v>18000</v>
      </c>
      <c r="H115" s="2">
        <v>1</v>
      </c>
      <c r="I115" s="84">
        <f t="shared" si="7"/>
        <v>13500</v>
      </c>
      <c r="J115" s="20">
        <f t="shared" si="9"/>
        <v>18000</v>
      </c>
      <c r="K115" s="75">
        <f t="shared" si="8"/>
        <v>4500</v>
      </c>
      <c r="L115" s="82">
        <v>221300002</v>
      </c>
    </row>
    <row r="116" spans="1:12" x14ac:dyDescent="0.3">
      <c r="A116" s="17">
        <v>106</v>
      </c>
      <c r="B116" s="51">
        <f t="shared" si="6"/>
        <v>44899</v>
      </c>
      <c r="C116" s="58" t="s">
        <v>208</v>
      </c>
      <c r="D116" s="56">
        <v>82174256344</v>
      </c>
      <c r="E116" s="1" t="s">
        <v>92</v>
      </c>
      <c r="F116" s="86">
        <f>VLOOKUP(E116,'DAFTAR MENU'!$C$4:$E$43,3,0)</f>
        <v>15500</v>
      </c>
      <c r="G116" s="34">
        <f>VLOOKUP('DATA PENJUALAN'!E116,'DAFTAR MENU'!$C$4:$E$43,2,0)</f>
        <v>18000</v>
      </c>
      <c r="H116" s="2">
        <v>1</v>
      </c>
      <c r="I116" s="84">
        <f t="shared" si="7"/>
        <v>15500</v>
      </c>
      <c r="J116" s="20">
        <f t="shared" si="9"/>
        <v>18000</v>
      </c>
      <c r="K116" s="75">
        <f t="shared" si="8"/>
        <v>2500</v>
      </c>
      <c r="L116" s="82">
        <v>221300003</v>
      </c>
    </row>
    <row r="117" spans="1:12" x14ac:dyDescent="0.3">
      <c r="A117" s="17">
        <v>107</v>
      </c>
      <c r="B117" s="51">
        <f t="shared" si="6"/>
        <v>44899</v>
      </c>
      <c r="C117" s="58" t="s">
        <v>209</v>
      </c>
      <c r="D117" s="56">
        <v>82156770099</v>
      </c>
      <c r="E117" s="64" t="s">
        <v>88</v>
      </c>
      <c r="F117" s="86">
        <f>VLOOKUP(E117,'DAFTAR MENU'!$C$4:$E$43,3,0)</f>
        <v>17500</v>
      </c>
      <c r="G117" s="34">
        <f>VLOOKUP('DATA PENJUALAN'!E117,'DAFTAR MENU'!$C$4:$E$43,2,0)</f>
        <v>20000</v>
      </c>
      <c r="H117" s="2">
        <v>3</v>
      </c>
      <c r="I117" s="84">
        <f t="shared" si="7"/>
        <v>52500</v>
      </c>
      <c r="J117" s="20">
        <f t="shared" si="9"/>
        <v>60000</v>
      </c>
      <c r="K117" s="75">
        <f t="shared" si="8"/>
        <v>7500</v>
      </c>
      <c r="L117" s="82">
        <v>221300002</v>
      </c>
    </row>
    <row r="118" spans="1:12" x14ac:dyDescent="0.3">
      <c r="A118" s="17">
        <v>108</v>
      </c>
      <c r="B118" s="51">
        <f t="shared" si="6"/>
        <v>44899</v>
      </c>
      <c r="C118" s="58" t="s">
        <v>28</v>
      </c>
      <c r="D118" s="56">
        <v>81965443245</v>
      </c>
      <c r="E118" s="80" t="s">
        <v>68</v>
      </c>
      <c r="F118" s="86">
        <f>VLOOKUP(E118,'DAFTAR MENU'!$C$4:$E$43,3,0)</f>
        <v>17000</v>
      </c>
      <c r="G118" s="34">
        <f>VLOOKUP('DATA PENJUALAN'!E118,'DAFTAR MENU'!$C$4:$E$43,2,0)</f>
        <v>20000</v>
      </c>
      <c r="H118" s="2">
        <v>2</v>
      </c>
      <c r="I118" s="84">
        <f t="shared" si="7"/>
        <v>34000</v>
      </c>
      <c r="J118" s="20">
        <f t="shared" si="9"/>
        <v>40000</v>
      </c>
      <c r="K118" s="75">
        <f t="shared" si="8"/>
        <v>6000</v>
      </c>
      <c r="L118" s="82">
        <v>221300003</v>
      </c>
    </row>
    <row r="119" spans="1:12" x14ac:dyDescent="0.3">
      <c r="A119" s="17">
        <v>109</v>
      </c>
      <c r="B119" s="51">
        <f t="shared" si="6"/>
        <v>44899</v>
      </c>
      <c r="C119" s="58" t="s">
        <v>188</v>
      </c>
      <c r="D119" s="56">
        <v>82178890435</v>
      </c>
      <c r="E119" s="64" t="s">
        <v>75</v>
      </c>
      <c r="F119" s="86">
        <f>VLOOKUP(E119,'DAFTAR MENU'!$C$4:$E$43,3,0)</f>
        <v>13000</v>
      </c>
      <c r="G119" s="34">
        <f>VLOOKUP('DATA PENJUALAN'!E119,'DAFTAR MENU'!$C$4:$E$43,2,0)</f>
        <v>16000</v>
      </c>
      <c r="H119" s="2">
        <v>1</v>
      </c>
      <c r="I119" s="84">
        <f t="shared" si="7"/>
        <v>13000</v>
      </c>
      <c r="J119" s="20">
        <f t="shared" si="9"/>
        <v>16000</v>
      </c>
      <c r="K119" s="75">
        <f t="shared" si="8"/>
        <v>3000</v>
      </c>
      <c r="L119" s="82">
        <v>221300002</v>
      </c>
    </row>
    <row r="120" spans="1:12" x14ac:dyDescent="0.3">
      <c r="A120" s="17">
        <v>110</v>
      </c>
      <c r="B120" s="51">
        <f t="shared" si="6"/>
        <v>44899</v>
      </c>
      <c r="C120" s="58" t="s">
        <v>210</v>
      </c>
      <c r="D120" s="56">
        <v>82178890435</v>
      </c>
      <c r="E120" s="1" t="s">
        <v>93</v>
      </c>
      <c r="F120" s="86">
        <f>VLOOKUP(E120,'DAFTAR MENU'!$C$4:$E$43,3,0)</f>
        <v>15500</v>
      </c>
      <c r="G120" s="34">
        <f>VLOOKUP('DATA PENJUALAN'!E120,'DAFTAR MENU'!$C$4:$E$43,2,0)</f>
        <v>18000</v>
      </c>
      <c r="H120" s="2">
        <v>1</v>
      </c>
      <c r="I120" s="84">
        <f t="shared" si="7"/>
        <v>15500</v>
      </c>
      <c r="J120" s="20">
        <f t="shared" si="9"/>
        <v>18000</v>
      </c>
      <c r="K120" s="75">
        <f t="shared" si="8"/>
        <v>2500</v>
      </c>
      <c r="L120" s="82">
        <v>221300002</v>
      </c>
    </row>
    <row r="121" spans="1:12" x14ac:dyDescent="0.3">
      <c r="A121" s="17">
        <v>111</v>
      </c>
      <c r="B121" s="51">
        <f t="shared" si="6"/>
        <v>44899</v>
      </c>
      <c r="C121" s="58" t="s">
        <v>211</v>
      </c>
      <c r="D121" s="56">
        <v>81367220067</v>
      </c>
      <c r="E121" s="64" t="s">
        <v>73</v>
      </c>
      <c r="F121" s="86">
        <f>VLOOKUP(E121,'DAFTAR MENU'!$C$4:$E$43,3,0)</f>
        <v>10000</v>
      </c>
      <c r="G121" s="34">
        <f>VLOOKUP('DATA PENJUALAN'!E121,'DAFTAR MENU'!$C$4:$E$43,2,0)</f>
        <v>13000</v>
      </c>
      <c r="H121" s="2">
        <v>1</v>
      </c>
      <c r="I121" s="84">
        <f t="shared" si="7"/>
        <v>10000</v>
      </c>
      <c r="J121" s="20">
        <f t="shared" si="9"/>
        <v>13000</v>
      </c>
      <c r="K121" s="75">
        <f t="shared" si="8"/>
        <v>3000</v>
      </c>
      <c r="L121" s="82">
        <v>221300002</v>
      </c>
    </row>
    <row r="122" spans="1:12" x14ac:dyDescent="0.3">
      <c r="A122" s="17">
        <v>112</v>
      </c>
      <c r="B122" s="51">
        <f t="shared" si="6"/>
        <v>44899</v>
      </c>
      <c r="C122" s="58" t="s">
        <v>212</v>
      </c>
      <c r="D122" s="56">
        <v>81367220067</v>
      </c>
      <c r="E122" s="1" t="s">
        <v>74</v>
      </c>
      <c r="F122" s="86">
        <f>VLOOKUP(E122,'DAFTAR MENU'!$C$4:$E$43,3,0)</f>
        <v>15500</v>
      </c>
      <c r="G122" s="34">
        <f>VLOOKUP('DATA PENJUALAN'!E122,'DAFTAR MENU'!$C$4:$E$43,2,0)</f>
        <v>18000</v>
      </c>
      <c r="H122" s="2">
        <v>1</v>
      </c>
      <c r="I122" s="84">
        <f t="shared" si="7"/>
        <v>15500</v>
      </c>
      <c r="J122" s="20">
        <f t="shared" si="9"/>
        <v>18000</v>
      </c>
      <c r="K122" s="75">
        <f t="shared" si="8"/>
        <v>2500</v>
      </c>
      <c r="L122" s="82">
        <v>221300003</v>
      </c>
    </row>
    <row r="123" spans="1:12" x14ac:dyDescent="0.3">
      <c r="A123" s="17">
        <v>113</v>
      </c>
      <c r="B123" s="51">
        <f t="shared" si="6"/>
        <v>44899</v>
      </c>
      <c r="C123" s="58" t="s">
        <v>213</v>
      </c>
      <c r="D123" s="56">
        <v>82287908866</v>
      </c>
      <c r="E123" s="1" t="s">
        <v>71</v>
      </c>
      <c r="F123" s="86">
        <f>VLOOKUP(E123,'DAFTAR MENU'!$C$4:$E$43,3,0)</f>
        <v>13500</v>
      </c>
      <c r="G123" s="34">
        <f>VLOOKUP('DATA PENJUALAN'!E123,'DAFTAR MENU'!$C$4:$E$43,2,0)</f>
        <v>18000</v>
      </c>
      <c r="H123" s="2">
        <v>2</v>
      </c>
      <c r="I123" s="84">
        <f t="shared" si="7"/>
        <v>27000</v>
      </c>
      <c r="J123" s="20">
        <f t="shared" si="9"/>
        <v>36000</v>
      </c>
      <c r="K123" s="75">
        <f t="shared" si="8"/>
        <v>9000</v>
      </c>
      <c r="L123" s="82">
        <v>221300002</v>
      </c>
    </row>
    <row r="124" spans="1:12" x14ac:dyDescent="0.3">
      <c r="A124" s="17">
        <v>114</v>
      </c>
      <c r="B124" s="51">
        <f t="shared" si="6"/>
        <v>44899</v>
      </c>
      <c r="C124" s="58" t="s">
        <v>214</v>
      </c>
      <c r="D124" s="56">
        <v>85645328098</v>
      </c>
      <c r="E124" s="64" t="s">
        <v>74</v>
      </c>
      <c r="F124" s="86">
        <f>VLOOKUP(E124,'DAFTAR MENU'!$C$4:$E$43,3,0)</f>
        <v>15500</v>
      </c>
      <c r="G124" s="34">
        <f>VLOOKUP('DATA PENJUALAN'!E124,'DAFTAR MENU'!$C$4:$E$43,2,0)</f>
        <v>18000</v>
      </c>
      <c r="H124" s="2">
        <v>4</v>
      </c>
      <c r="I124" s="84">
        <f t="shared" si="7"/>
        <v>62000</v>
      </c>
      <c r="J124" s="20">
        <f t="shared" si="9"/>
        <v>72000</v>
      </c>
      <c r="K124" s="75">
        <f t="shared" si="8"/>
        <v>10000</v>
      </c>
      <c r="L124" s="82">
        <v>221300002</v>
      </c>
    </row>
    <row r="125" spans="1:12" x14ac:dyDescent="0.3">
      <c r="A125" s="17">
        <v>115</v>
      </c>
      <c r="B125" s="51">
        <f t="shared" si="6"/>
        <v>44899</v>
      </c>
      <c r="C125" s="58" t="s">
        <v>215</v>
      </c>
      <c r="D125" s="56">
        <v>82155678098</v>
      </c>
      <c r="E125" s="64" t="s">
        <v>82</v>
      </c>
      <c r="F125" s="86">
        <f>VLOOKUP(E125,'DAFTAR MENU'!$C$4:$E$43,3,0)</f>
        <v>19500</v>
      </c>
      <c r="G125" s="34">
        <f>VLOOKUP('DATA PENJUALAN'!E125,'DAFTAR MENU'!$C$4:$E$43,2,0)</f>
        <v>22000</v>
      </c>
      <c r="H125" s="2">
        <v>1</v>
      </c>
      <c r="I125" s="84">
        <f t="shared" si="7"/>
        <v>19500</v>
      </c>
      <c r="J125" s="20">
        <f t="shared" si="9"/>
        <v>22000</v>
      </c>
      <c r="K125" s="75">
        <f t="shared" si="8"/>
        <v>2500</v>
      </c>
      <c r="L125" s="82">
        <v>221300003</v>
      </c>
    </row>
    <row r="126" spans="1:12" x14ac:dyDescent="0.3">
      <c r="A126" s="17">
        <v>116</v>
      </c>
      <c r="B126" s="51">
        <f t="shared" si="6"/>
        <v>44899</v>
      </c>
      <c r="C126" s="58" t="s">
        <v>216</v>
      </c>
      <c r="D126" s="56">
        <v>81367483920</v>
      </c>
      <c r="E126" s="64" t="s">
        <v>74</v>
      </c>
      <c r="F126" s="86">
        <f>VLOOKUP(E126,'DAFTAR MENU'!$C$4:$E$43,3,0)</f>
        <v>15500</v>
      </c>
      <c r="G126" s="34">
        <f>VLOOKUP('DATA PENJUALAN'!E126,'DAFTAR MENU'!$C$4:$E$43,2,0)</f>
        <v>18000</v>
      </c>
      <c r="H126" s="2">
        <v>1</v>
      </c>
      <c r="I126" s="84">
        <f t="shared" si="7"/>
        <v>15500</v>
      </c>
      <c r="J126" s="20">
        <f t="shared" si="9"/>
        <v>18000</v>
      </c>
      <c r="K126" s="75">
        <f t="shared" si="8"/>
        <v>2500</v>
      </c>
      <c r="L126" s="82">
        <v>221300002</v>
      </c>
    </row>
    <row r="127" spans="1:12" x14ac:dyDescent="0.3">
      <c r="A127" s="17">
        <v>117</v>
      </c>
      <c r="B127" s="51">
        <f t="shared" si="6"/>
        <v>44899</v>
      </c>
      <c r="C127" s="58" t="s">
        <v>217</v>
      </c>
      <c r="D127" s="56">
        <v>81708085403</v>
      </c>
      <c r="E127" s="1" t="s">
        <v>97</v>
      </c>
      <c r="F127" s="86">
        <f>VLOOKUP(E127,'DAFTAR MENU'!$C$4:$E$43,3,0)</f>
        <v>15500</v>
      </c>
      <c r="G127" s="34">
        <f>VLOOKUP('DATA PENJUALAN'!E127,'DAFTAR MENU'!$C$4:$E$43,2,0)</f>
        <v>18000</v>
      </c>
      <c r="H127" s="2">
        <v>2</v>
      </c>
      <c r="I127" s="84">
        <f t="shared" si="7"/>
        <v>31000</v>
      </c>
      <c r="J127" s="20">
        <f t="shared" si="9"/>
        <v>36000</v>
      </c>
      <c r="K127" s="75">
        <f t="shared" si="8"/>
        <v>5000</v>
      </c>
      <c r="L127" s="82">
        <v>221300002</v>
      </c>
    </row>
    <row r="128" spans="1:12" x14ac:dyDescent="0.3">
      <c r="A128" s="17">
        <v>118</v>
      </c>
      <c r="B128" s="51">
        <f t="shared" si="6"/>
        <v>44899</v>
      </c>
      <c r="C128" s="58" t="s">
        <v>218</v>
      </c>
      <c r="D128" s="56">
        <v>81708085403</v>
      </c>
      <c r="E128" s="1" t="s">
        <v>70</v>
      </c>
      <c r="F128" s="86">
        <f>VLOOKUP(E128,'DAFTAR MENU'!$C$4:$E$43,3,0)</f>
        <v>22000</v>
      </c>
      <c r="G128" s="34">
        <f>VLOOKUP('DATA PENJUALAN'!E128,'DAFTAR MENU'!$C$4:$E$43,2,0)</f>
        <v>25000</v>
      </c>
      <c r="H128" s="2">
        <v>2</v>
      </c>
      <c r="I128" s="84">
        <f t="shared" si="7"/>
        <v>44000</v>
      </c>
      <c r="J128" s="20">
        <f t="shared" si="9"/>
        <v>50000</v>
      </c>
      <c r="K128" s="75">
        <f t="shared" si="8"/>
        <v>6000</v>
      </c>
      <c r="L128" s="82">
        <v>221300003</v>
      </c>
    </row>
    <row r="129" spans="1:15" x14ac:dyDescent="0.3">
      <c r="A129" s="17">
        <v>119</v>
      </c>
      <c r="B129" s="51">
        <f t="shared" si="6"/>
        <v>44899</v>
      </c>
      <c r="C129" s="58" t="s">
        <v>219</v>
      </c>
      <c r="D129" s="56">
        <v>82189653045</v>
      </c>
      <c r="E129" s="1" t="s">
        <v>74</v>
      </c>
      <c r="F129" s="86">
        <f>VLOOKUP(E129,'DAFTAR MENU'!$C$4:$E$43,3,0)</f>
        <v>15500</v>
      </c>
      <c r="G129" s="34">
        <f>VLOOKUP('DATA PENJUALAN'!E129,'DAFTAR MENU'!$C$4:$E$43,2,0)</f>
        <v>18000</v>
      </c>
      <c r="H129" s="2">
        <v>3</v>
      </c>
      <c r="I129" s="84">
        <f t="shared" si="7"/>
        <v>46500</v>
      </c>
      <c r="J129" s="20">
        <f t="shared" si="9"/>
        <v>54000</v>
      </c>
      <c r="K129" s="75">
        <f t="shared" si="8"/>
        <v>7500</v>
      </c>
      <c r="L129" s="82">
        <v>221300002</v>
      </c>
    </row>
    <row r="130" spans="1:15" x14ac:dyDescent="0.3">
      <c r="A130" s="17">
        <v>120</v>
      </c>
      <c r="B130" s="51">
        <f t="shared" si="6"/>
        <v>44899</v>
      </c>
      <c r="C130" s="58" t="s">
        <v>220</v>
      </c>
      <c r="D130" s="56">
        <v>81367927097</v>
      </c>
      <c r="E130" s="1" t="s">
        <v>93</v>
      </c>
      <c r="F130" s="86">
        <f>VLOOKUP(E130,'DAFTAR MENU'!$C$4:$E$43,3,0)</f>
        <v>15500</v>
      </c>
      <c r="G130" s="34">
        <f>VLOOKUP('DATA PENJUALAN'!E130,'DAFTAR MENU'!$C$4:$E$43,2,0)</f>
        <v>18000</v>
      </c>
      <c r="H130" s="2">
        <v>1</v>
      </c>
      <c r="I130" s="84">
        <f t="shared" si="7"/>
        <v>15500</v>
      </c>
      <c r="J130" s="20">
        <f t="shared" si="9"/>
        <v>18000</v>
      </c>
      <c r="K130" s="75">
        <f t="shared" si="8"/>
        <v>2500</v>
      </c>
      <c r="L130" s="82">
        <v>221300002</v>
      </c>
    </row>
    <row r="131" spans="1:15" x14ac:dyDescent="0.3">
      <c r="A131" s="17">
        <v>121</v>
      </c>
      <c r="B131" s="51">
        <f t="shared" si="6"/>
        <v>44899</v>
      </c>
      <c r="C131" s="58" t="s">
        <v>221</v>
      </c>
      <c r="D131" s="56">
        <v>85278946070</v>
      </c>
      <c r="E131" s="64" t="s">
        <v>71</v>
      </c>
      <c r="F131" s="86">
        <f>VLOOKUP(E131,'DAFTAR MENU'!$C$4:$E$43,3,0)</f>
        <v>13500</v>
      </c>
      <c r="G131" s="34">
        <f>VLOOKUP('DATA PENJUALAN'!E131,'DAFTAR MENU'!$C$4:$E$43,2,0)</f>
        <v>18000</v>
      </c>
      <c r="H131" s="2">
        <v>1</v>
      </c>
      <c r="I131" s="84">
        <f t="shared" si="7"/>
        <v>13500</v>
      </c>
      <c r="J131" s="20">
        <f t="shared" si="9"/>
        <v>18000</v>
      </c>
      <c r="K131" s="75">
        <f t="shared" si="8"/>
        <v>4500</v>
      </c>
      <c r="L131" s="82">
        <v>221300002</v>
      </c>
    </row>
    <row r="132" spans="1:15" x14ac:dyDescent="0.3">
      <c r="A132" s="17">
        <v>122</v>
      </c>
      <c r="B132" s="51">
        <f t="shared" si="6"/>
        <v>44899</v>
      </c>
      <c r="C132" s="58" t="s">
        <v>222</v>
      </c>
      <c r="D132" s="56">
        <v>85634789065</v>
      </c>
      <c r="E132" s="64" t="s">
        <v>102</v>
      </c>
      <c r="F132" s="86">
        <f>VLOOKUP(E132,'DAFTAR MENU'!$C$4:$E$43,3,0)</f>
        <v>13000</v>
      </c>
      <c r="G132" s="34">
        <f>VLOOKUP('DATA PENJUALAN'!E132,'DAFTAR MENU'!$C$4:$E$43,2,0)</f>
        <v>16000</v>
      </c>
      <c r="H132" s="2">
        <v>1</v>
      </c>
      <c r="I132" s="84">
        <f t="shared" si="7"/>
        <v>13000</v>
      </c>
      <c r="J132" s="20">
        <f t="shared" si="9"/>
        <v>16000</v>
      </c>
      <c r="K132" s="75">
        <f t="shared" si="8"/>
        <v>3000</v>
      </c>
      <c r="L132" s="82">
        <v>221300003</v>
      </c>
    </row>
    <row r="133" spans="1:15" x14ac:dyDescent="0.3">
      <c r="A133" s="17">
        <v>123</v>
      </c>
      <c r="B133" s="51">
        <f t="shared" si="6"/>
        <v>44899</v>
      </c>
      <c r="C133" s="58" t="s">
        <v>223</v>
      </c>
      <c r="D133" s="56">
        <v>81345278097</v>
      </c>
      <c r="E133" s="64" t="s">
        <v>78</v>
      </c>
      <c r="F133" s="86">
        <f>VLOOKUP(E133,'DAFTAR MENU'!$C$4:$E$43,3,0)</f>
        <v>19500</v>
      </c>
      <c r="G133" s="34">
        <f>VLOOKUP('DATA PENJUALAN'!E133,'DAFTAR MENU'!$C$4:$E$43,2,0)</f>
        <v>22000</v>
      </c>
      <c r="H133" s="2">
        <v>2</v>
      </c>
      <c r="I133" s="84">
        <f t="shared" si="7"/>
        <v>39000</v>
      </c>
      <c r="J133" s="20">
        <f t="shared" si="9"/>
        <v>44000</v>
      </c>
      <c r="K133" s="75">
        <f t="shared" si="8"/>
        <v>5000</v>
      </c>
      <c r="L133" s="82">
        <v>221300002</v>
      </c>
    </row>
    <row r="134" spans="1:15" x14ac:dyDescent="0.3">
      <c r="A134" s="17">
        <v>124</v>
      </c>
      <c r="B134" s="51">
        <f t="shared" si="6"/>
        <v>44899</v>
      </c>
      <c r="C134" s="58" t="s">
        <v>224</v>
      </c>
      <c r="D134" s="56">
        <v>81345278097</v>
      </c>
      <c r="E134" s="64" t="s">
        <v>84</v>
      </c>
      <c r="F134" s="86">
        <f>VLOOKUP(E134,'DAFTAR MENU'!$C$4:$E$43,3,0)</f>
        <v>19500</v>
      </c>
      <c r="G134" s="34">
        <f>VLOOKUP('DATA PENJUALAN'!E134,'DAFTAR MENU'!$C$4:$E$43,2,0)</f>
        <v>22000</v>
      </c>
      <c r="H134" s="2">
        <v>2</v>
      </c>
      <c r="I134" s="84">
        <f t="shared" si="7"/>
        <v>39000</v>
      </c>
      <c r="J134" s="20">
        <f t="shared" si="9"/>
        <v>44000</v>
      </c>
      <c r="K134" s="75">
        <f t="shared" si="8"/>
        <v>5000</v>
      </c>
      <c r="L134" s="82">
        <v>221300003</v>
      </c>
    </row>
    <row r="135" spans="1:15" x14ac:dyDescent="0.3">
      <c r="A135" s="17">
        <v>125</v>
      </c>
      <c r="B135" s="51">
        <f t="shared" si="6"/>
        <v>44899</v>
      </c>
      <c r="C135" s="58" t="s">
        <v>225</v>
      </c>
      <c r="D135" s="56">
        <v>81245321212</v>
      </c>
      <c r="E135" s="64" t="s">
        <v>80</v>
      </c>
      <c r="F135" s="86">
        <f>VLOOKUP(E135,'DAFTAR MENU'!$C$4:$E$43,3,0)</f>
        <v>19500</v>
      </c>
      <c r="G135" s="34">
        <f>VLOOKUP('DATA PENJUALAN'!E135,'DAFTAR MENU'!$C$4:$E$43,2,0)</f>
        <v>22000</v>
      </c>
      <c r="H135" s="2">
        <v>3</v>
      </c>
      <c r="I135" s="84">
        <f t="shared" si="7"/>
        <v>58500</v>
      </c>
      <c r="J135" s="20">
        <f t="shared" si="9"/>
        <v>66000</v>
      </c>
      <c r="K135" s="75">
        <f t="shared" si="8"/>
        <v>7500</v>
      </c>
      <c r="L135" s="82">
        <v>221300002</v>
      </c>
    </row>
    <row r="136" spans="1:15" x14ac:dyDescent="0.3">
      <c r="A136" s="17">
        <v>126</v>
      </c>
      <c r="B136" s="51">
        <f t="shared" ref="B136:B138" si="10">DATE(2022,12,4)</f>
        <v>44899</v>
      </c>
      <c r="C136" s="58" t="s">
        <v>226</v>
      </c>
      <c r="D136" s="56">
        <v>82174256344</v>
      </c>
      <c r="E136" s="1" t="s">
        <v>69</v>
      </c>
      <c r="F136" s="86">
        <f>VLOOKUP(E136,'DAFTAR MENU'!$C$4:$E$43,3,0)</f>
        <v>17000</v>
      </c>
      <c r="G136" s="34">
        <f>VLOOKUP('DATA PENJUALAN'!E136,'DAFTAR MENU'!$C$4:$E$43,2,0)</f>
        <v>20000</v>
      </c>
      <c r="H136" s="2">
        <v>1</v>
      </c>
      <c r="I136" s="84">
        <f t="shared" ref="I136:I138" si="11">PRODUCT(F136,H136)</f>
        <v>17000</v>
      </c>
      <c r="J136" s="20">
        <f t="shared" si="9"/>
        <v>20000</v>
      </c>
      <c r="K136" s="75">
        <f t="shared" ref="K136:K138" si="12">J136-I136</f>
        <v>3000</v>
      </c>
      <c r="L136" s="82">
        <v>221300003</v>
      </c>
    </row>
    <row r="137" spans="1:15" x14ac:dyDescent="0.3">
      <c r="A137" s="17">
        <v>127</v>
      </c>
      <c r="B137" s="51">
        <f t="shared" si="10"/>
        <v>44899</v>
      </c>
      <c r="C137" s="58" t="s">
        <v>227</v>
      </c>
      <c r="D137" s="56">
        <v>82156770099</v>
      </c>
      <c r="E137" s="64" t="s">
        <v>82</v>
      </c>
      <c r="F137" s="86">
        <f>VLOOKUP(E137,'DAFTAR MENU'!$C$4:$E$43,3,0)</f>
        <v>19500</v>
      </c>
      <c r="G137" s="34">
        <f>VLOOKUP('DATA PENJUALAN'!E137,'DAFTAR MENU'!$C$4:$E$43,2,0)</f>
        <v>22000</v>
      </c>
      <c r="H137" s="2">
        <v>1</v>
      </c>
      <c r="I137" s="84">
        <f t="shared" si="11"/>
        <v>19500</v>
      </c>
      <c r="J137" s="20">
        <f t="shared" si="9"/>
        <v>22000</v>
      </c>
      <c r="K137" s="75">
        <f t="shared" si="12"/>
        <v>2500</v>
      </c>
      <c r="L137" s="82">
        <v>221300002</v>
      </c>
    </row>
    <row r="138" spans="1:15" x14ac:dyDescent="0.3">
      <c r="A138" s="17">
        <v>128</v>
      </c>
      <c r="B138" s="51">
        <f t="shared" si="10"/>
        <v>44899</v>
      </c>
      <c r="C138" s="58" t="s">
        <v>228</v>
      </c>
      <c r="D138" s="56">
        <v>81965443245</v>
      </c>
      <c r="E138" s="1" t="s">
        <v>97</v>
      </c>
      <c r="F138" s="86">
        <f>VLOOKUP(E138,'DAFTAR MENU'!$C$4:$E$43,3,0)</f>
        <v>15500</v>
      </c>
      <c r="G138" s="34">
        <f>VLOOKUP('DATA PENJUALAN'!E138,'DAFTAR MENU'!$C$4:$E$43,2,0)</f>
        <v>18000</v>
      </c>
      <c r="H138" s="2">
        <v>1</v>
      </c>
      <c r="I138" s="84">
        <f t="shared" si="11"/>
        <v>15500</v>
      </c>
      <c r="J138" s="20">
        <f t="shared" si="9"/>
        <v>18000</v>
      </c>
      <c r="K138" s="75">
        <f t="shared" si="12"/>
        <v>2500</v>
      </c>
      <c r="L138" s="82">
        <v>221300003</v>
      </c>
    </row>
    <row r="139" spans="1:15" x14ac:dyDescent="0.3">
      <c r="F139" s="158" t="s">
        <v>25</v>
      </c>
      <c r="G139" s="158"/>
      <c r="H139" s="158"/>
      <c r="I139" s="89">
        <f>SUM(I71:I138)</f>
        <v>1642000</v>
      </c>
      <c r="J139" s="89">
        <f>SUM(J71:J138)</f>
        <v>1921000</v>
      </c>
      <c r="K139" s="89">
        <f>SUM(K71:K138)</f>
        <v>279000</v>
      </c>
      <c r="L139" s="90">
        <v>221300003</v>
      </c>
    </row>
    <row r="140" spans="1:15" x14ac:dyDescent="0.3">
      <c r="D140" s="77"/>
      <c r="F140" s="158" t="s">
        <v>164</v>
      </c>
      <c r="G140" s="158"/>
      <c r="H140" s="158"/>
      <c r="I140" s="89">
        <f>MAX(I71:I138)</f>
        <v>66000</v>
      </c>
      <c r="J140" s="89">
        <f>MAX(J71:J138)</f>
        <v>75000</v>
      </c>
      <c r="K140" s="89">
        <f>MAX(K71:K138)</f>
        <v>10000</v>
      </c>
      <c r="L140" s="90">
        <v>221300002</v>
      </c>
    </row>
    <row r="141" spans="1:15" x14ac:dyDescent="0.3">
      <c r="D141" s="77"/>
      <c r="F141" s="158" t="s">
        <v>165</v>
      </c>
      <c r="G141" s="158"/>
      <c r="H141" s="158"/>
      <c r="I141" s="89">
        <f>MIN(I71:I138)</f>
        <v>10000</v>
      </c>
      <c r="J141" s="89">
        <f>MIN(J71:J138)</f>
        <v>13000</v>
      </c>
      <c r="K141" s="89">
        <f>MIN(K71:K138)</f>
        <v>2500</v>
      </c>
    </row>
    <row r="142" spans="1:15" x14ac:dyDescent="0.3">
      <c r="B142" s="78"/>
      <c r="F142" s="159" t="s">
        <v>166</v>
      </c>
      <c r="G142" s="159"/>
      <c r="H142" s="159"/>
      <c r="I142" s="96">
        <f>AVERAGE(I71:I138)</f>
        <v>24147.058823529413</v>
      </c>
      <c r="J142" s="96">
        <f>AVERAGE(J71:J138)</f>
        <v>28250</v>
      </c>
      <c r="K142" s="96">
        <f>AVERAGE(K71:K138)</f>
        <v>4102.9411764705883</v>
      </c>
      <c r="N142" s="100"/>
      <c r="O142" s="100"/>
    </row>
    <row r="143" spans="1:15" x14ac:dyDescent="0.3">
      <c r="C143" s="78"/>
    </row>
    <row r="144" spans="1:15" x14ac:dyDescent="0.3">
      <c r="C144" s="78"/>
    </row>
    <row r="145" spans="3:13" x14ac:dyDescent="0.3">
      <c r="C145" s="78"/>
    </row>
    <row r="146" spans="3:13" x14ac:dyDescent="0.3">
      <c r="C146" s="78"/>
      <c r="I146" s="97"/>
      <c r="J146" s="97"/>
      <c r="K146" s="75"/>
      <c r="L146" s="98"/>
      <c r="M146" s="99"/>
    </row>
    <row r="147" spans="3:13" x14ac:dyDescent="0.3">
      <c r="C147" s="78"/>
      <c r="I147" s="97"/>
      <c r="J147" s="97"/>
      <c r="L147" s="98"/>
      <c r="M147" s="99"/>
    </row>
    <row r="148" spans="3:13" x14ac:dyDescent="0.3">
      <c r="C148" s="78"/>
      <c r="I148" s="97"/>
      <c r="J148" s="97"/>
    </row>
    <row r="149" spans="3:13" x14ac:dyDescent="0.3">
      <c r="C149" s="78"/>
      <c r="I149" s="97"/>
      <c r="J149" s="97"/>
    </row>
    <row r="150" spans="3:13" x14ac:dyDescent="0.3">
      <c r="C150" s="78"/>
    </row>
    <row r="151" spans="3:13" x14ac:dyDescent="0.3">
      <c r="C151" s="78"/>
    </row>
    <row r="152" spans="3:13" x14ac:dyDescent="0.3">
      <c r="C152" s="78"/>
    </row>
    <row r="153" spans="3:13" x14ac:dyDescent="0.3">
      <c r="C153" s="78"/>
      <c r="I153" s="97"/>
      <c r="J153" s="97"/>
      <c r="K153" s="98"/>
      <c r="L153" s="99"/>
    </row>
    <row r="154" spans="3:13" x14ac:dyDescent="0.3">
      <c r="I154" s="97"/>
      <c r="J154" s="97"/>
      <c r="K154" s="98"/>
      <c r="L154" s="99"/>
    </row>
    <row r="155" spans="3:13" x14ac:dyDescent="0.3">
      <c r="I155" s="97"/>
      <c r="J155" s="97"/>
    </row>
    <row r="156" spans="3:13" x14ac:dyDescent="0.3">
      <c r="I156" s="97"/>
      <c r="J156" s="97"/>
    </row>
    <row r="159" spans="3:13" x14ac:dyDescent="0.3">
      <c r="G159" s="78"/>
    </row>
    <row r="160" spans="3:13" x14ac:dyDescent="0.3">
      <c r="G160" s="78"/>
      <c r="H160" s="75"/>
    </row>
    <row r="161" spans="7:8" x14ac:dyDescent="0.3">
      <c r="G161" s="78"/>
      <c r="H161" s="75"/>
    </row>
  </sheetData>
  <mergeCells count="9">
    <mergeCell ref="A1:I2"/>
    <mergeCell ref="F139:H139"/>
    <mergeCell ref="F140:H140"/>
    <mergeCell ref="F141:H141"/>
    <mergeCell ref="F142:H142"/>
    <mergeCell ref="F65:H65"/>
    <mergeCell ref="F66:H66"/>
    <mergeCell ref="F67:H67"/>
    <mergeCell ref="F68:H68"/>
  </mergeCells>
  <phoneticPr fontId="12" type="noConversion"/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topLeftCell="A16" zoomScale="70" zoomScaleNormal="70" workbookViewId="0">
      <selection activeCell="D4" sqref="D4"/>
    </sheetView>
  </sheetViews>
  <sheetFormatPr defaultRowHeight="14.4" x14ac:dyDescent="0.3"/>
  <cols>
    <col min="1" max="1" width="15.77734375" bestFit="1" customWidth="1"/>
    <col min="2" max="2" width="16.6640625" bestFit="1" customWidth="1"/>
    <col min="3" max="3" width="12.44140625" bestFit="1" customWidth="1"/>
    <col min="4" max="4" width="16.6640625" bestFit="1" customWidth="1"/>
    <col min="5" max="5" width="15.77734375" bestFit="1" customWidth="1"/>
    <col min="6" max="6" width="16.5546875" bestFit="1" customWidth="1"/>
    <col min="7" max="7" width="26.21875" bestFit="1" customWidth="1"/>
    <col min="8" max="8" width="18.88671875" bestFit="1" customWidth="1"/>
    <col min="9" max="9" width="20.77734375" bestFit="1" customWidth="1"/>
    <col min="10" max="10" width="16.5546875" bestFit="1" customWidth="1"/>
    <col min="11" max="11" width="12.44140625" bestFit="1" customWidth="1"/>
  </cols>
  <sheetData>
    <row r="1" spans="1:9" x14ac:dyDescent="0.3">
      <c r="A1" t="s">
        <v>167</v>
      </c>
    </row>
    <row r="3" spans="1:9" ht="15" thickBot="1" x14ac:dyDescent="0.35">
      <c r="A3" s="100">
        <f>DATE(2022,12,3)</f>
        <v>44898</v>
      </c>
      <c r="D3" s="100">
        <f>DATE(2022,12,4)</f>
        <v>44899</v>
      </c>
    </row>
    <row r="4" spans="1:9" x14ac:dyDescent="0.3">
      <c r="A4" s="7" t="s">
        <v>105</v>
      </c>
      <c r="B4" t="s">
        <v>232</v>
      </c>
      <c r="D4" s="7" t="s">
        <v>105</v>
      </c>
      <c r="E4" t="s">
        <v>161</v>
      </c>
      <c r="G4" s="124" t="s">
        <v>241</v>
      </c>
      <c r="H4" s="92"/>
      <c r="I4" s="125"/>
    </row>
    <row r="5" spans="1:9" x14ac:dyDescent="0.3">
      <c r="A5" s="23" t="s">
        <v>115</v>
      </c>
      <c r="B5">
        <v>36000</v>
      </c>
      <c r="D5" s="23" t="s">
        <v>214</v>
      </c>
      <c r="E5">
        <v>72000</v>
      </c>
      <c r="G5" s="126" t="s">
        <v>236</v>
      </c>
      <c r="H5" s="117" t="s">
        <v>2</v>
      </c>
      <c r="I5" s="127" t="s">
        <v>237</v>
      </c>
    </row>
    <row r="6" spans="1:9" x14ac:dyDescent="0.3">
      <c r="A6" s="23" t="s">
        <v>37</v>
      </c>
      <c r="B6">
        <v>61000</v>
      </c>
      <c r="D6" s="23" t="s">
        <v>186</v>
      </c>
      <c r="E6">
        <v>22000</v>
      </c>
      <c r="F6" s="101"/>
      <c r="G6" s="128">
        <v>1</v>
      </c>
      <c r="H6" s="118" t="str">
        <f>INDEX('DATA CUSTOMER'!$A$5:$A$38,MATCH(I6,'DATA CUSTOMER'!$B$5:$B$38,0))</f>
        <v>Fathnun Khairani</v>
      </c>
      <c r="I6" s="129">
        <f>LARGE('DATA CUSTOMER'!$B$5:$B$38,1)</f>
        <v>237000</v>
      </c>
    </row>
    <row r="7" spans="1:9" x14ac:dyDescent="0.3">
      <c r="A7" s="23" t="s">
        <v>112</v>
      </c>
      <c r="B7">
        <v>94000</v>
      </c>
      <c r="D7" s="23" t="s">
        <v>225</v>
      </c>
      <c r="E7">
        <v>66000</v>
      </c>
      <c r="F7" s="101"/>
      <c r="G7" s="128">
        <v>2</v>
      </c>
      <c r="H7" s="118" t="str">
        <f>INDEX('DATA CUSTOMER'!$A$5:$A$38,MATCH(I7,'DATA CUSTOMER'!$B$5:$B$38,0))</f>
        <v>Nandra Fathan</v>
      </c>
      <c r="I7" s="129">
        <f>LARGE('DATA CUSTOMER'!$B$5:$B$38,2)</f>
        <v>103000</v>
      </c>
    </row>
    <row r="8" spans="1:9" x14ac:dyDescent="0.3">
      <c r="A8" s="23" t="s">
        <v>30</v>
      </c>
      <c r="B8">
        <v>59000</v>
      </c>
      <c r="D8" s="23" t="s">
        <v>221</v>
      </c>
      <c r="E8">
        <v>18000</v>
      </c>
      <c r="F8" s="101"/>
      <c r="G8" s="128">
        <v>3</v>
      </c>
      <c r="H8" s="118" t="str">
        <f>INDEX('DATA CUSTOMER'!$A$5:$A$38,MATCH(I8,'DATA CUSTOMER'!$B$5:$B$38,0))</f>
        <v>Alifiah Nabila</v>
      </c>
      <c r="I8" s="129">
        <f>LARGE('DATA CUSTOMER'!$B$5:$B$38,3)</f>
        <v>94000</v>
      </c>
    </row>
    <row r="9" spans="1:9" x14ac:dyDescent="0.3">
      <c r="A9" s="23" t="s">
        <v>121</v>
      </c>
      <c r="B9">
        <v>18000</v>
      </c>
      <c r="D9" s="23" t="s">
        <v>183</v>
      </c>
      <c r="E9">
        <v>16000</v>
      </c>
      <c r="F9" s="101"/>
      <c r="G9" s="114"/>
      <c r="I9" s="115"/>
    </row>
    <row r="10" spans="1:9" x14ac:dyDescent="0.3">
      <c r="A10" s="23" t="s">
        <v>28</v>
      </c>
      <c r="B10">
        <v>59000</v>
      </c>
      <c r="D10" s="23" t="s">
        <v>219</v>
      </c>
      <c r="E10">
        <v>54000</v>
      </c>
      <c r="F10" s="101"/>
      <c r="G10" s="130" t="s">
        <v>240</v>
      </c>
      <c r="I10" s="115"/>
    </row>
    <row r="11" spans="1:9" x14ac:dyDescent="0.3">
      <c r="A11" s="23" t="s">
        <v>29</v>
      </c>
      <c r="B11">
        <v>26000</v>
      </c>
      <c r="D11" s="23" t="s">
        <v>188</v>
      </c>
      <c r="E11">
        <v>56000</v>
      </c>
      <c r="F11" s="101"/>
      <c r="G11" s="126" t="s">
        <v>236</v>
      </c>
      <c r="H11" s="117" t="s">
        <v>2</v>
      </c>
      <c r="I11" s="127" t="s">
        <v>237</v>
      </c>
    </row>
    <row r="12" spans="1:9" x14ac:dyDescent="0.3">
      <c r="A12" s="23" t="s">
        <v>32</v>
      </c>
      <c r="B12">
        <v>33000</v>
      </c>
      <c r="D12" s="23" t="s">
        <v>228</v>
      </c>
      <c r="E12">
        <v>18000</v>
      </c>
      <c r="F12" s="101"/>
      <c r="G12" s="128">
        <v>1</v>
      </c>
      <c r="H12" s="118" t="str">
        <f>INDEX('DATA CUSTOMER'!$D$5:$D$65,MATCH(I12,'DATA CUSTOMER'!$E$5:$E$65,0))</f>
        <v>Nisrina Nasywa</v>
      </c>
      <c r="I12" s="129">
        <f>LARGE('DATA CUSTOMER'!$E$5:$E$65,1)</f>
        <v>110000</v>
      </c>
    </row>
    <row r="13" spans="1:9" x14ac:dyDescent="0.3">
      <c r="A13" s="23" t="s">
        <v>109</v>
      </c>
      <c r="B13">
        <v>69000</v>
      </c>
      <c r="D13" s="23" t="s">
        <v>200</v>
      </c>
      <c r="E13">
        <v>18000</v>
      </c>
      <c r="F13" s="101"/>
      <c r="G13" s="128">
        <v>2</v>
      </c>
      <c r="H13" s="118" t="str">
        <f>INDEX('DATA CUSTOMER'!$D$5:$D$65,MATCH(I13,'DATA CUSTOMER'!$E$5:$E$65,0))</f>
        <v>Salsa Sabila</v>
      </c>
      <c r="I13" s="129">
        <f>LARGE('DATA CUSTOMER'!$E$5:$E$65,2)</f>
        <v>75000</v>
      </c>
    </row>
    <row r="14" spans="1:9" x14ac:dyDescent="0.3">
      <c r="A14" s="23" t="s">
        <v>110</v>
      </c>
      <c r="B14">
        <v>16000</v>
      </c>
      <c r="D14" s="23" t="s">
        <v>28</v>
      </c>
      <c r="E14">
        <v>40000</v>
      </c>
      <c r="F14" s="101"/>
      <c r="G14" s="128">
        <v>3</v>
      </c>
      <c r="H14" s="118" t="str">
        <f>INDEX('DATA CUSTOMER'!$D$5:$D$65,MATCH(I14,'DATA CUSTOMER'!$E$5:$E$65,0))</f>
        <v>Abyansyah</v>
      </c>
      <c r="I14" s="129">
        <f>LARGE('DATA CUSTOMER'!$E$5:$E$65,3)</f>
        <v>72000</v>
      </c>
    </row>
    <row r="15" spans="1:9" x14ac:dyDescent="0.3">
      <c r="A15" s="23" t="s">
        <v>120</v>
      </c>
      <c r="B15">
        <v>54000</v>
      </c>
      <c r="D15" s="23" t="s">
        <v>174</v>
      </c>
      <c r="E15">
        <v>38000</v>
      </c>
      <c r="F15" s="101"/>
      <c r="G15" s="114"/>
      <c r="I15" s="115"/>
    </row>
    <row r="16" spans="1:9" x14ac:dyDescent="0.3">
      <c r="A16" s="23" t="s">
        <v>44</v>
      </c>
      <c r="B16">
        <v>18000</v>
      </c>
      <c r="D16" s="23" t="s">
        <v>195</v>
      </c>
      <c r="E16">
        <v>50000</v>
      </c>
      <c r="G16" s="130" t="s">
        <v>246</v>
      </c>
      <c r="I16" s="115"/>
    </row>
    <row r="17" spans="1:9" x14ac:dyDescent="0.3">
      <c r="A17" s="23" t="s">
        <v>34</v>
      </c>
      <c r="B17">
        <v>237000</v>
      </c>
      <c r="D17" s="23" t="s">
        <v>204</v>
      </c>
      <c r="E17">
        <v>18000</v>
      </c>
      <c r="G17" s="131" t="s">
        <v>2</v>
      </c>
      <c r="H17" s="121" t="s">
        <v>245</v>
      </c>
      <c r="I17" s="115"/>
    </row>
    <row r="18" spans="1:9" x14ac:dyDescent="0.3">
      <c r="A18" s="23" t="s">
        <v>36</v>
      </c>
      <c r="B18">
        <v>36000</v>
      </c>
      <c r="D18" s="23" t="s">
        <v>226</v>
      </c>
      <c r="E18">
        <v>20000</v>
      </c>
      <c r="G18" s="132" t="str">
        <f>INDEX('DATA CUSTOMER'!$A$5:$A$38,MATCH(H18,'DATA CUSTOMER'!$B$5:$B$38,0))</f>
        <v>Fathnun Khairani</v>
      </c>
      <c r="H18" s="122">
        <f>LARGE('DATA CUSTOMER'!$B$5:$B$38,1)</f>
        <v>237000</v>
      </c>
      <c r="I18" s="115"/>
    </row>
    <row r="19" spans="1:9" x14ac:dyDescent="0.3">
      <c r="A19" s="23" t="s">
        <v>118</v>
      </c>
      <c r="B19">
        <v>16000</v>
      </c>
      <c r="D19" s="23" t="s">
        <v>220</v>
      </c>
      <c r="E19">
        <v>18000</v>
      </c>
      <c r="G19" s="133" t="str">
        <f>INDEX('DATA CUSTOMER'!$D$5:$D$65,MATCH(H19,'DATA CUSTOMER'!$E$5:$E$65,0))</f>
        <v>Nisrina Nasywa</v>
      </c>
      <c r="H19" s="123">
        <f>LARGE('DATA CUSTOMER'!$E$5:$E$65,1)</f>
        <v>110000</v>
      </c>
      <c r="I19" s="115"/>
    </row>
    <row r="20" spans="1:9" x14ac:dyDescent="0.3">
      <c r="A20" s="23" t="s">
        <v>111</v>
      </c>
      <c r="B20">
        <v>18000</v>
      </c>
      <c r="D20" s="23" t="s">
        <v>227</v>
      </c>
      <c r="E20">
        <v>22000</v>
      </c>
      <c r="G20" s="133" t="str">
        <f>INDEX('DATA CUSTOMER'!$A$5:$A$38,MATCH(H20,'DATA CUSTOMER'!$B$5:$B$38,0))</f>
        <v>Nandra Fathan</v>
      </c>
      <c r="H20" s="123">
        <f>LARGE('DATA CUSTOMER'!$B$5:$B$38,2)</f>
        <v>103000</v>
      </c>
      <c r="I20" s="115"/>
    </row>
    <row r="21" spans="1:9" x14ac:dyDescent="0.3">
      <c r="A21" s="23" t="s">
        <v>41</v>
      </c>
      <c r="B21">
        <v>58000</v>
      </c>
      <c r="D21" s="23" t="s">
        <v>180</v>
      </c>
      <c r="E21">
        <v>15000</v>
      </c>
      <c r="G21" s="128" t="str">
        <f>INDEX('DATA CUSTOMER'!$A$5:$A$38,MATCH(H21,'DATA CUSTOMER'!$B$5:$B$38,0))</f>
        <v>Alifiah Nabila</v>
      </c>
      <c r="H21" s="118">
        <f>LARGE('DATA CUSTOMER'!$B$5:$B$38,3)</f>
        <v>94000</v>
      </c>
      <c r="I21" s="115"/>
    </row>
    <row r="22" spans="1:9" x14ac:dyDescent="0.3">
      <c r="A22" s="23" t="s">
        <v>40</v>
      </c>
      <c r="B22">
        <v>36000</v>
      </c>
      <c r="D22" s="23" t="s">
        <v>203</v>
      </c>
      <c r="E22">
        <v>18000</v>
      </c>
      <c r="G22" s="128" t="str">
        <f>INDEX('DATA CUSTOMER'!$D$5:$D$65,MATCH(H22,'DATA CUSTOMER'!$E$5:$E$65,0))</f>
        <v>Salsa Sabila</v>
      </c>
      <c r="H22" s="118">
        <f>LARGE('DATA CUSTOMER'!$E$5:$E$65,2)</f>
        <v>75000</v>
      </c>
      <c r="I22" s="115"/>
    </row>
    <row r="23" spans="1:9" ht="15" thickBot="1" x14ac:dyDescent="0.35">
      <c r="A23" s="23" t="s">
        <v>31</v>
      </c>
      <c r="B23">
        <v>34000</v>
      </c>
      <c r="D23" s="23" t="s">
        <v>199</v>
      </c>
      <c r="E23">
        <v>18000</v>
      </c>
      <c r="G23" s="134" t="str">
        <f>INDEX('DATA CUSTOMER'!$D$5:$D$65,MATCH(H23,'DATA CUSTOMER'!$E$5:$E$65,0))</f>
        <v>Abyansyah</v>
      </c>
      <c r="H23" s="135">
        <f>LARGE('DATA CUSTOMER'!$E$5:$E$65,3)</f>
        <v>72000</v>
      </c>
      <c r="I23" s="116"/>
    </row>
    <row r="24" spans="1:9" x14ac:dyDescent="0.3">
      <c r="A24" s="23" t="s">
        <v>42</v>
      </c>
      <c r="B24">
        <v>18000</v>
      </c>
      <c r="D24" s="23" t="s">
        <v>213</v>
      </c>
      <c r="E24">
        <v>36000</v>
      </c>
    </row>
    <row r="25" spans="1:9" x14ac:dyDescent="0.3">
      <c r="A25" s="23" t="s">
        <v>33</v>
      </c>
      <c r="B25">
        <v>18000</v>
      </c>
      <c r="D25" s="23" t="s">
        <v>222</v>
      </c>
      <c r="E25">
        <v>16000</v>
      </c>
    </row>
    <row r="26" spans="1:9" x14ac:dyDescent="0.3">
      <c r="A26" s="23" t="s">
        <v>26</v>
      </c>
      <c r="B26">
        <v>52000</v>
      </c>
      <c r="D26" s="23" t="s">
        <v>210</v>
      </c>
      <c r="E26">
        <v>18000</v>
      </c>
    </row>
    <row r="27" spans="1:9" x14ac:dyDescent="0.3">
      <c r="A27" s="23" t="s">
        <v>35</v>
      </c>
      <c r="B27">
        <v>36000</v>
      </c>
      <c r="D27" s="23" t="s">
        <v>197</v>
      </c>
      <c r="E27">
        <v>36000</v>
      </c>
    </row>
    <row r="28" spans="1:9" x14ac:dyDescent="0.3">
      <c r="A28" s="23" t="s">
        <v>38</v>
      </c>
      <c r="B28">
        <v>18000</v>
      </c>
      <c r="D28" s="23" t="s">
        <v>206</v>
      </c>
      <c r="E28">
        <v>16000</v>
      </c>
    </row>
    <row r="29" spans="1:9" x14ac:dyDescent="0.3">
      <c r="A29" s="23" t="s">
        <v>114</v>
      </c>
      <c r="B29">
        <v>36000</v>
      </c>
      <c r="D29" s="23" t="s">
        <v>211</v>
      </c>
      <c r="E29">
        <v>13000</v>
      </c>
    </row>
    <row r="30" spans="1:9" x14ac:dyDescent="0.3">
      <c r="A30" s="23" t="s">
        <v>43</v>
      </c>
      <c r="B30">
        <v>18000</v>
      </c>
      <c r="D30" s="23" t="s">
        <v>209</v>
      </c>
      <c r="E30">
        <v>60000</v>
      </c>
    </row>
    <row r="31" spans="1:9" x14ac:dyDescent="0.3">
      <c r="A31" s="23" t="s">
        <v>27</v>
      </c>
      <c r="B31">
        <v>103000</v>
      </c>
      <c r="D31" s="23" t="s">
        <v>185</v>
      </c>
      <c r="E31">
        <v>36000</v>
      </c>
    </row>
    <row r="32" spans="1:9" x14ac:dyDescent="0.3">
      <c r="A32" s="23" t="s">
        <v>108</v>
      </c>
      <c r="B32">
        <v>22000</v>
      </c>
      <c r="D32" s="23" t="s">
        <v>181</v>
      </c>
      <c r="E32">
        <v>54000</v>
      </c>
    </row>
    <row r="33" spans="1:5" x14ac:dyDescent="0.3">
      <c r="A33" s="23" t="s">
        <v>117</v>
      </c>
      <c r="B33">
        <v>16000</v>
      </c>
      <c r="D33" s="23" t="s">
        <v>216</v>
      </c>
      <c r="E33">
        <v>18000</v>
      </c>
    </row>
    <row r="34" spans="1:5" x14ac:dyDescent="0.3">
      <c r="A34" s="23" t="s">
        <v>119</v>
      </c>
      <c r="B34">
        <v>86000</v>
      </c>
      <c r="D34" s="23" t="s">
        <v>178</v>
      </c>
      <c r="E34">
        <v>47000</v>
      </c>
    </row>
    <row r="35" spans="1:5" x14ac:dyDescent="0.3">
      <c r="A35" s="23" t="s">
        <v>113</v>
      </c>
      <c r="B35">
        <v>36000</v>
      </c>
      <c r="D35" s="23" t="s">
        <v>190</v>
      </c>
      <c r="E35">
        <v>36000</v>
      </c>
    </row>
    <row r="36" spans="1:5" x14ac:dyDescent="0.3">
      <c r="A36" s="23" t="s">
        <v>107</v>
      </c>
      <c r="B36">
        <v>18000</v>
      </c>
      <c r="D36" s="23" t="s">
        <v>196</v>
      </c>
      <c r="E36">
        <v>18000</v>
      </c>
    </row>
    <row r="37" spans="1:5" x14ac:dyDescent="0.3">
      <c r="A37" s="23" t="s">
        <v>116</v>
      </c>
      <c r="B37">
        <v>72000</v>
      </c>
      <c r="D37" s="23" t="s">
        <v>223</v>
      </c>
      <c r="E37">
        <v>44000</v>
      </c>
    </row>
    <row r="38" spans="1:5" x14ac:dyDescent="0.3">
      <c r="A38" s="23" t="s">
        <v>39</v>
      </c>
      <c r="B38">
        <v>18000</v>
      </c>
      <c r="D38" s="23" t="s">
        <v>217</v>
      </c>
      <c r="E38">
        <v>36000</v>
      </c>
    </row>
    <row r="39" spans="1:5" x14ac:dyDescent="0.3">
      <c r="A39" s="23" t="s">
        <v>106</v>
      </c>
      <c r="B39">
        <v>1545000</v>
      </c>
      <c r="D39" s="23" t="s">
        <v>194</v>
      </c>
      <c r="E39">
        <v>25000</v>
      </c>
    </row>
    <row r="40" spans="1:5" x14ac:dyDescent="0.3">
      <c r="D40" s="23" t="s">
        <v>179</v>
      </c>
      <c r="E40">
        <v>18000</v>
      </c>
    </row>
    <row r="41" spans="1:5" x14ac:dyDescent="0.3">
      <c r="A41" s="23"/>
      <c r="D41" s="23" t="s">
        <v>173</v>
      </c>
      <c r="E41">
        <v>18000</v>
      </c>
    </row>
    <row r="42" spans="1:5" x14ac:dyDescent="0.3">
      <c r="D42" s="23" t="s">
        <v>208</v>
      </c>
      <c r="E42">
        <v>18000</v>
      </c>
    </row>
    <row r="43" spans="1:5" x14ac:dyDescent="0.3">
      <c r="D43" s="23" t="s">
        <v>218</v>
      </c>
      <c r="E43">
        <v>50000</v>
      </c>
    </row>
    <row r="44" spans="1:5" x14ac:dyDescent="0.3">
      <c r="D44" s="23" t="s">
        <v>201</v>
      </c>
      <c r="E44">
        <v>18000</v>
      </c>
    </row>
    <row r="45" spans="1:5" x14ac:dyDescent="0.3">
      <c r="D45" s="23" t="s">
        <v>191</v>
      </c>
      <c r="E45">
        <v>36000</v>
      </c>
    </row>
    <row r="46" spans="1:5" x14ac:dyDescent="0.3">
      <c r="D46" s="23" t="s">
        <v>171</v>
      </c>
      <c r="E46">
        <v>110000</v>
      </c>
    </row>
    <row r="47" spans="1:5" x14ac:dyDescent="0.3">
      <c r="D47" s="23" t="s">
        <v>187</v>
      </c>
      <c r="E47">
        <v>36000</v>
      </c>
    </row>
    <row r="48" spans="1:5" x14ac:dyDescent="0.3">
      <c r="D48" s="23" t="s">
        <v>192</v>
      </c>
      <c r="E48">
        <v>18000</v>
      </c>
    </row>
    <row r="49" spans="4:5" x14ac:dyDescent="0.3">
      <c r="D49" s="23" t="s">
        <v>224</v>
      </c>
      <c r="E49">
        <v>44000</v>
      </c>
    </row>
    <row r="50" spans="4:5" x14ac:dyDescent="0.3">
      <c r="D50" s="23" t="s">
        <v>215</v>
      </c>
      <c r="E50">
        <v>22000</v>
      </c>
    </row>
    <row r="51" spans="4:5" x14ac:dyDescent="0.3">
      <c r="D51" s="23" t="s">
        <v>193</v>
      </c>
      <c r="E51">
        <v>25000</v>
      </c>
    </row>
    <row r="52" spans="4:5" x14ac:dyDescent="0.3">
      <c r="D52" s="23" t="s">
        <v>184</v>
      </c>
      <c r="E52">
        <v>18000</v>
      </c>
    </row>
    <row r="53" spans="4:5" x14ac:dyDescent="0.3">
      <c r="D53" s="23" t="s">
        <v>176</v>
      </c>
      <c r="E53">
        <v>36000</v>
      </c>
    </row>
    <row r="54" spans="4:5" x14ac:dyDescent="0.3">
      <c r="D54" s="23" t="s">
        <v>182</v>
      </c>
      <c r="E54">
        <v>16000</v>
      </c>
    </row>
    <row r="55" spans="4:5" x14ac:dyDescent="0.3">
      <c r="D55" s="23" t="s">
        <v>205</v>
      </c>
      <c r="E55">
        <v>44000</v>
      </c>
    </row>
    <row r="56" spans="4:5" x14ac:dyDescent="0.3">
      <c r="D56" s="23" t="s">
        <v>202</v>
      </c>
      <c r="E56">
        <v>18000</v>
      </c>
    </row>
    <row r="57" spans="4:5" x14ac:dyDescent="0.3">
      <c r="D57" s="23" t="s">
        <v>189</v>
      </c>
      <c r="E57">
        <v>75000</v>
      </c>
    </row>
    <row r="58" spans="4:5" x14ac:dyDescent="0.3">
      <c r="D58" s="23" t="s">
        <v>170</v>
      </c>
      <c r="E58">
        <v>38000</v>
      </c>
    </row>
    <row r="59" spans="4:5" x14ac:dyDescent="0.3">
      <c r="D59" s="23" t="s">
        <v>212</v>
      </c>
      <c r="E59">
        <v>18000</v>
      </c>
    </row>
    <row r="60" spans="4:5" x14ac:dyDescent="0.3">
      <c r="D60" s="23" t="s">
        <v>169</v>
      </c>
      <c r="E60">
        <v>20000</v>
      </c>
    </row>
    <row r="61" spans="4:5" x14ac:dyDescent="0.3">
      <c r="D61" s="23" t="s">
        <v>177</v>
      </c>
      <c r="E61">
        <v>36000</v>
      </c>
    </row>
    <row r="62" spans="4:5" x14ac:dyDescent="0.3">
      <c r="D62" s="23" t="s">
        <v>207</v>
      </c>
      <c r="E62">
        <v>18000</v>
      </c>
    </row>
    <row r="63" spans="4:5" x14ac:dyDescent="0.3">
      <c r="D63" s="23" t="s">
        <v>198</v>
      </c>
      <c r="E63">
        <v>15000</v>
      </c>
    </row>
    <row r="64" spans="4:5" x14ac:dyDescent="0.3">
      <c r="D64" s="23" t="s">
        <v>175</v>
      </c>
      <c r="E64">
        <v>20000</v>
      </c>
    </row>
    <row r="65" spans="4:5" x14ac:dyDescent="0.3">
      <c r="D65" s="23" t="s">
        <v>172</v>
      </c>
      <c r="E65">
        <v>30000</v>
      </c>
    </row>
    <row r="66" spans="4:5" x14ac:dyDescent="0.3">
      <c r="D66" s="23" t="s">
        <v>106</v>
      </c>
      <c r="E66">
        <v>1921000</v>
      </c>
    </row>
  </sheetData>
  <conditionalFormatting sqref="A5:A38">
    <cfRule type="top10" dxfId="3" priority="4" rank="10"/>
    <cfRule type="top10" dxfId="2" priority="5" rank="10"/>
  </conditionalFormatting>
  <conditionalFormatting sqref="A5:A38">
    <cfRule type="top10" dxfId="1" priority="1" rank="10"/>
    <cfRule type="top10" dxfId="0" priority="2" rank="10"/>
  </conditionalFormatting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4" zoomScale="55" zoomScaleNormal="55" workbookViewId="0">
      <selection activeCell="H48" sqref="H48"/>
    </sheetView>
  </sheetViews>
  <sheetFormatPr defaultColWidth="8.77734375" defaultRowHeight="14.4" x14ac:dyDescent="0.3"/>
  <cols>
    <col min="1" max="1" width="17" style="171" bestFit="1" customWidth="1"/>
    <col min="2" max="2" width="21.21875" style="171" bestFit="1" customWidth="1"/>
    <col min="3" max="3" width="23.77734375" style="171" bestFit="1" customWidth="1"/>
    <col min="4" max="4" width="21.33203125" style="171" bestFit="1" customWidth="1"/>
    <col min="5" max="5" width="16.6640625" style="171" bestFit="1" customWidth="1"/>
    <col min="6" max="6" width="16.44140625" style="171" bestFit="1" customWidth="1"/>
    <col min="7" max="7" width="19.109375" style="171" bestFit="1" customWidth="1"/>
    <col min="8" max="9" width="17.88671875" style="171" bestFit="1" customWidth="1"/>
    <col min="10" max="10" width="19.109375" style="171" bestFit="1" customWidth="1"/>
    <col min="11" max="11" width="17.88671875" style="171" bestFit="1" customWidth="1"/>
    <col min="12" max="12" width="15.6640625" style="171" bestFit="1" customWidth="1"/>
    <col min="13" max="16384" width="8.77734375" style="171"/>
  </cols>
  <sheetData>
    <row r="1" spans="1:7" ht="18" x14ac:dyDescent="0.35">
      <c r="A1" s="160" t="s">
        <v>58</v>
      </c>
      <c r="B1" s="160"/>
      <c r="C1" s="160"/>
      <c r="D1" s="160"/>
      <c r="E1" s="170"/>
      <c r="F1" s="170"/>
      <c r="G1" s="170"/>
    </row>
    <row r="2" spans="1:7" x14ac:dyDescent="0.3">
      <c r="A2" s="160"/>
      <c r="B2" s="160"/>
      <c r="C2" s="160"/>
      <c r="D2" s="160"/>
    </row>
    <row r="19" spans="9:10" x14ac:dyDescent="0.3">
      <c r="I19" s="172"/>
      <c r="J19" s="172"/>
    </row>
    <row r="20" spans="9:10" x14ac:dyDescent="0.3">
      <c r="I20" s="173"/>
      <c r="J20" s="174"/>
    </row>
    <row r="41" spans="5:9" x14ac:dyDescent="0.3">
      <c r="E41" s="175"/>
      <c r="F41" s="175"/>
      <c r="G41" s="175"/>
      <c r="H41" s="175"/>
      <c r="I41" s="175"/>
    </row>
    <row r="43" spans="5:9" x14ac:dyDescent="0.3">
      <c r="E43" s="176"/>
      <c r="F43" s="176"/>
      <c r="G43" s="177"/>
    </row>
    <row r="44" spans="5:9" x14ac:dyDescent="0.3">
      <c r="E44" s="173"/>
      <c r="F44" s="174"/>
    </row>
    <row r="45" spans="5:9" x14ac:dyDescent="0.3">
      <c r="E45" s="173"/>
      <c r="F45" s="174"/>
    </row>
    <row r="46" spans="5:9" x14ac:dyDescent="0.3">
      <c r="E46" s="173"/>
      <c r="F46" s="174"/>
    </row>
    <row r="50" spans="5:6" x14ac:dyDescent="0.3">
      <c r="E50" s="176"/>
      <c r="F50" s="176"/>
    </row>
    <row r="51" spans="5:6" x14ac:dyDescent="0.3">
      <c r="E51" s="173"/>
      <c r="F51" s="174"/>
    </row>
    <row r="52" spans="5:6" x14ac:dyDescent="0.3">
      <c r="E52" s="173"/>
      <c r="F52" s="174"/>
    </row>
    <row r="53" spans="5:6" x14ac:dyDescent="0.3">
      <c r="E53" s="173"/>
      <c r="F53" s="174"/>
    </row>
  </sheetData>
  <sortState xmlns:xlrd2="http://schemas.microsoft.com/office/spreadsheetml/2017/richdata2" ref="A18:B23">
    <sortCondition descending="1" ref="B18:B23"/>
  </sortState>
  <mergeCells count="4">
    <mergeCell ref="A1:D2"/>
    <mergeCell ref="E43:F43"/>
    <mergeCell ref="E50:F50"/>
    <mergeCell ref="E41:I41"/>
  </mergeCells>
  <phoneticPr fontId="24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HOME</vt:lpstr>
      <vt:lpstr>DAFTAR MENU</vt:lpstr>
      <vt:lpstr>DATA STOCK</vt:lpstr>
      <vt:lpstr>DATA KARYAWAN</vt:lpstr>
      <vt:lpstr>DATA PENJUALAN</vt:lpstr>
      <vt:lpstr>DATA CUSTOMER</vt:lpstr>
      <vt:lpstr>REKAP PENJUALAN</vt:lpstr>
      <vt:lpstr>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Marshanda Dwi Putri</dc:creator>
  <cp:lastModifiedBy>Naia</cp:lastModifiedBy>
  <dcterms:created xsi:type="dcterms:W3CDTF">2022-12-09T00:00:00Z</dcterms:created>
  <dcterms:modified xsi:type="dcterms:W3CDTF">2023-01-06T03:55:07Z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0B8C9506D21B4152BBABB0E6D2E7CC74</vt:lpwstr>
  </property>
  <property fmtid="{D5CDD505-2E9C-101B-9397-08002B2CF9AE}" pid="3" name="KSOProductBuildVer">
    <vt:lpwstr>1033-11.2.0.11417</vt:lpwstr>
  </property>
</Properties>
</file>