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ximilianKing/Documents/Code/PrEPABM/Input/"/>
    </mc:Choice>
  </mc:AlternateContent>
  <bookViews>
    <workbookView xWindow="20560" yWindow="980" windowWidth="28800" windowHeight="17600" tabRatio="500"/>
  </bookViews>
  <sheets>
    <sheet name="Total" sheetId="2" r:id="rId1"/>
    <sheet name="HM" sheetId="3" r:id="rId2"/>
    <sheet name="HF" sheetId="4" r:id="rId3"/>
    <sheet name="Log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2" i="2"/>
  <c r="E3" i="2"/>
  <c r="E4" i="2"/>
  <c r="E5" i="2"/>
  <c r="E6" i="2"/>
  <c r="E7" i="2"/>
  <c r="E8" i="2"/>
  <c r="E9" i="2"/>
  <c r="E10" i="2"/>
  <c r="E11" i="2"/>
  <c r="E12" i="2"/>
  <c r="E2" i="2"/>
  <c r="E32" i="5"/>
  <c r="B32" i="5"/>
  <c r="C32" i="5"/>
  <c r="E31" i="5"/>
  <c r="B31" i="5"/>
  <c r="C31" i="5"/>
  <c r="E30" i="5"/>
  <c r="B30" i="5"/>
  <c r="C30" i="5"/>
  <c r="E29" i="5"/>
  <c r="B29" i="5"/>
  <c r="C29" i="5"/>
  <c r="E28" i="5"/>
  <c r="B28" i="5"/>
  <c r="C28" i="5"/>
  <c r="E27" i="5"/>
  <c r="B27" i="5"/>
  <c r="C27" i="5"/>
  <c r="E26" i="5"/>
  <c r="B26" i="5"/>
  <c r="C26" i="5"/>
  <c r="E25" i="5"/>
  <c r="B25" i="5"/>
  <c r="C25" i="5"/>
  <c r="E24" i="5"/>
  <c r="B24" i="5"/>
  <c r="C24" i="5"/>
  <c r="E23" i="5"/>
  <c r="B23" i="5"/>
  <c r="C23" i="5"/>
  <c r="E22" i="5"/>
  <c r="B22" i="5"/>
  <c r="C22" i="5"/>
  <c r="E18" i="5"/>
  <c r="C18" i="5"/>
  <c r="E17" i="5"/>
  <c r="C17" i="5"/>
  <c r="E16" i="5"/>
  <c r="C16" i="5"/>
  <c r="E15" i="5"/>
  <c r="C15" i="5"/>
  <c r="E14" i="5"/>
  <c r="C14" i="5"/>
  <c r="E13" i="5"/>
  <c r="C13" i="5"/>
  <c r="E12" i="5"/>
  <c r="C12" i="5"/>
  <c r="E11" i="5"/>
  <c r="C11" i="5"/>
  <c r="E10" i="5"/>
  <c r="C10" i="5"/>
  <c r="E9" i="5"/>
  <c r="C9" i="5"/>
  <c r="E8" i="5"/>
  <c r="C8" i="5"/>
  <c r="F5" i="5"/>
  <c r="B3" i="5"/>
  <c r="C5" i="5"/>
  <c r="C4" i="5"/>
  <c r="D3" i="2"/>
  <c r="D4" i="2"/>
  <c r="D5" i="2"/>
  <c r="D6" i="2"/>
  <c r="D7" i="2"/>
  <c r="D8" i="2"/>
  <c r="D9" i="2"/>
  <c r="D10" i="2"/>
  <c r="D11" i="2"/>
  <c r="D12" i="2"/>
  <c r="D2" i="2"/>
  <c r="C3" i="2"/>
  <c r="C4" i="2"/>
  <c r="C5" i="2"/>
  <c r="C6" i="2"/>
  <c r="C7" i="2"/>
  <c r="C8" i="2"/>
  <c r="C9" i="2"/>
  <c r="C10" i="2"/>
  <c r="C11" i="2"/>
  <c r="C12" i="2"/>
  <c r="C2" i="2"/>
  <c r="B3" i="2"/>
  <c r="B4" i="2"/>
  <c r="B5" i="2"/>
  <c r="B6" i="2"/>
  <c r="B7" i="2"/>
  <c r="B8" i="2"/>
  <c r="B9" i="2"/>
  <c r="B10" i="2"/>
  <c r="B11" i="2"/>
  <c r="B12" i="2"/>
  <c r="B2" i="2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<sst xmlns="http://schemas.openxmlformats.org/spreadsheetml/2006/main" count="66" uniqueCount="40">
  <si>
    <t>Year</t>
  </si>
  <si>
    <t>M_Deaths</t>
  </si>
  <si>
    <t>M_Prevalence</t>
  </si>
  <si>
    <t>M_Diag</t>
  </si>
  <si>
    <t>M_R_Prev</t>
  </si>
  <si>
    <t>M_R_Diag</t>
  </si>
  <si>
    <t>F_Deaths</t>
  </si>
  <si>
    <t>F_Prevalence</t>
  </si>
  <si>
    <t>F_Diag</t>
  </si>
  <si>
    <t>F_R_Prev</t>
  </si>
  <si>
    <t>F_R_Diag</t>
  </si>
  <si>
    <t>T_Deaths</t>
  </si>
  <si>
    <t>T_Prevalence</t>
  </si>
  <si>
    <t>T_Diag</t>
  </si>
  <si>
    <t>T_R_Prev</t>
  </si>
  <si>
    <t>T_R_Diag</t>
  </si>
  <si>
    <t xml:space="preserve">Annual Incidence Rates per 100,000 </t>
  </si>
  <si>
    <t>Population</t>
  </si>
  <si>
    <t>Denominator</t>
  </si>
  <si>
    <t xml:space="preserve">Proportion </t>
  </si>
  <si>
    <t>SOURCE/S</t>
  </si>
  <si>
    <t>NOTES</t>
  </si>
  <si>
    <t>Total population</t>
  </si>
  <si>
    <t>Hetereosexual Female</t>
  </si>
  <si>
    <t xml:space="preserve">2000 Census </t>
  </si>
  <si>
    <t>18+ AAF</t>
  </si>
  <si>
    <t>Heterosexual Male</t>
  </si>
  <si>
    <t>2000 Census, AACO for MSM prevalence</t>
  </si>
  <si>
    <t xml:space="preserve">Total AAM population 18+= 191,525. MSM population=13,407 (estimated to be 7%). </t>
  </si>
  <si>
    <t>Heterosexual MEN # of Newly Diagnosed HIV</t>
  </si>
  <si>
    <t>Heterosexual MEN Rate per 100,000</t>
  </si>
  <si>
    <t>Heterosexual WOMEN # of Newly Diagnosed HIV</t>
  </si>
  <si>
    <t>Heterosexual WOMEN Rate per 100,000</t>
  </si>
  <si>
    <t>AACO</t>
  </si>
  <si>
    <t xml:space="preserve">Annual Prevalence Rates per 100,000 </t>
  </si>
  <si>
    <t>Heterosexual MEN #HIV Dx</t>
  </si>
  <si>
    <t>Heterosexual MEN Prevalence Rate per 100,000</t>
  </si>
  <si>
    <t>Heterosexual WOMEN # of HIV Dx</t>
  </si>
  <si>
    <t>Heterosexual WOMEN Prevalence Rate per 100,000</t>
  </si>
  <si>
    <t>estimated from AACO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</si>
</sst>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.2"/>
      <color rgb="FF000000"/>
      <name val="Calibri"/>
      <scheme val="minor"/>
    </font>
    <font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6" fillId="0" borderId="0" xfId="0" applyFont="1"/>
    <xf numFmtId="1" fontId="7" fillId="0" borderId="0" xfId="0" applyNumberFormat="1" applyFont="1"/>
    <xf numFmtId="1" fontId="7" fillId="3" borderId="0" xfId="0" applyNumberFormat="1" applyFont="1" applyFill="1"/>
    <xf numFmtId="0" fontId="7" fillId="0" borderId="0" xfId="0" applyFont="1"/>
    <xf numFmtId="164" fontId="8" fillId="0" borderId="0" xfId="0" applyNumberFormat="1" applyFont="1"/>
    <xf numFmtId="1" fontId="2" fillId="0" borderId="0" xfId="0" applyNumberFormat="1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3" fontId="7" fillId="0" borderId="0" xfId="0" applyNumberFormat="1" applyFont="1"/>
    <xf numFmtId="10" fontId="7" fillId="0" borderId="0" xfId="5" applyNumberFormat="1" applyFont="1" applyAlignment="1">
      <alignment horizontal="left" indent="9"/>
    </xf>
    <xf numFmtId="0" fontId="10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horizontal="right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cent" xfId="5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C25" sqref="C25"/>
    </sheetView>
  </sheetViews>
  <sheetFormatPr baseColWidth="10" defaultRowHeight="16" x14ac:dyDescent="0.2"/>
  <sheetData>
    <row r="1" spans="1:8" ht="17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7" t="s">
        <v>15</v>
      </c>
      <c r="G1" s="7"/>
      <c r="H1" s="7"/>
    </row>
    <row r="2" spans="1:8" ht="17" x14ac:dyDescent="0.2">
      <c r="A2" s="1">
        <v>2005</v>
      </c>
      <c r="B2" s="1">
        <f>HM!B2+HF!B2</f>
        <v>324</v>
      </c>
      <c r="C2" s="12">
        <f>HM!C2+HF!C2</f>
        <v>5891.7199999999993</v>
      </c>
      <c r="D2" s="1">
        <f>HM!D2+HF!D2</f>
        <v>363</v>
      </c>
      <c r="E2" s="1">
        <f>100000*C2/Log!$B$3</f>
        <v>1337.8019677431805</v>
      </c>
      <c r="F2" s="3">
        <f>100000*D2/Log!$B$3</f>
        <v>82.424506645050101</v>
      </c>
      <c r="G2" s="3"/>
      <c r="H2" s="4"/>
    </row>
    <row r="3" spans="1:8" ht="17" x14ac:dyDescent="0.2">
      <c r="A3" s="1">
        <v>2006</v>
      </c>
      <c r="B3" s="1">
        <f>HM!B3+HF!B3</f>
        <v>361</v>
      </c>
      <c r="C3" s="12">
        <f>HM!C3+HF!C3</f>
        <v>6072.67</v>
      </c>
      <c r="D3" s="1">
        <f>HM!D3+HF!D3</f>
        <v>344</v>
      </c>
      <c r="E3" s="1">
        <f>100000*C3/Log!$B$3</f>
        <v>1378.8893354495769</v>
      </c>
      <c r="F3" s="3">
        <f>100000*D3/Log!$B$3</f>
        <v>78.110276269689351</v>
      </c>
      <c r="G3" s="3"/>
      <c r="H3" s="4"/>
    </row>
    <row r="4" spans="1:8" ht="17" x14ac:dyDescent="0.2">
      <c r="A4" s="1">
        <v>2007</v>
      </c>
      <c r="B4" s="1">
        <f>HM!B4+HF!B4</f>
        <v>385</v>
      </c>
      <c r="C4" s="12">
        <f>HM!C4+HF!C4</f>
        <v>6213.37</v>
      </c>
      <c r="D4" s="1">
        <f>HM!D4+HF!D4</f>
        <v>324</v>
      </c>
      <c r="E4" s="1">
        <f>100000*C4/Log!$B$3</f>
        <v>1410.8373467029062</v>
      </c>
      <c r="F4" s="3">
        <f>100000*D4/Log!$B$3</f>
        <v>73.568981137730674</v>
      </c>
      <c r="G4" s="3"/>
      <c r="H4" s="4"/>
    </row>
    <row r="5" spans="1:8" ht="17" x14ac:dyDescent="0.2">
      <c r="A5" s="1">
        <v>2008</v>
      </c>
      <c r="B5" s="1">
        <f>HM!B5+HF!B5</f>
        <v>351</v>
      </c>
      <c r="C5" s="12">
        <f>HM!C5+HF!C5</f>
        <v>6470.53</v>
      </c>
      <c r="D5" s="1">
        <f>HM!D5+HF!D5</f>
        <v>324</v>
      </c>
      <c r="E5" s="1">
        <f>100000*C5/Log!$B$3</f>
        <v>1469.2293195096308</v>
      </c>
      <c r="F5" s="3">
        <f>100000*D5/Log!$B$3</f>
        <v>73.568981137730674</v>
      </c>
      <c r="G5" s="3"/>
      <c r="H5" s="4"/>
    </row>
    <row r="6" spans="1:8" ht="17" x14ac:dyDescent="0.2">
      <c r="A6" s="1">
        <v>2009</v>
      </c>
      <c r="B6" s="1">
        <f>HM!B6+HF!B6</f>
        <v>306</v>
      </c>
      <c r="C6" s="12">
        <f>HM!C6+HF!C6</f>
        <v>6588.6399999999994</v>
      </c>
      <c r="D6" s="1">
        <f>HM!D6+HF!D6</f>
        <v>227</v>
      </c>
      <c r="E6" s="1">
        <f>100000*C6/Log!$B$3</f>
        <v>1496.0479379114129</v>
      </c>
      <c r="F6" s="3">
        <f>100000*D6/Log!$B$3</f>
        <v>51.543699747731054</v>
      </c>
      <c r="G6" s="3"/>
      <c r="H6" s="4"/>
    </row>
    <row r="7" spans="1:8" ht="17" x14ac:dyDescent="0.2">
      <c r="A7" s="1">
        <v>2010</v>
      </c>
      <c r="B7" s="1">
        <f>HM!B7+HF!B7</f>
        <v>327</v>
      </c>
      <c r="C7" s="12">
        <f>HM!C7+HF!C7</f>
        <v>6800.7999999999993</v>
      </c>
      <c r="D7" s="1">
        <f>HM!D7+HF!D7</f>
        <v>229</v>
      </c>
      <c r="E7" s="1">
        <f>100000*C7/Log!$B$3</f>
        <v>1544.2219966712305</v>
      </c>
      <c r="F7" s="3">
        <f>100000*D7/Log!$B$3</f>
        <v>51.99782926092692</v>
      </c>
      <c r="G7" s="3"/>
      <c r="H7" s="4"/>
    </row>
    <row r="8" spans="1:8" ht="17" x14ac:dyDescent="0.2">
      <c r="A8" s="1">
        <v>2011</v>
      </c>
      <c r="B8" s="1">
        <f>HM!B8+HF!B8</f>
        <v>270</v>
      </c>
      <c r="C8" s="12">
        <f>HM!C8+HF!C8</f>
        <v>7263.34</v>
      </c>
      <c r="D8" s="1">
        <f>HM!D8+HF!D8</f>
        <v>254</v>
      </c>
      <c r="E8" s="1">
        <f>100000*C8/Log!$B$3</f>
        <v>1649.2485291880391</v>
      </c>
      <c r="F8" s="3">
        <f>100000*D8/Log!$B$3</f>
        <v>57.674448175875277</v>
      </c>
      <c r="G8" s="3"/>
      <c r="H8" s="4"/>
    </row>
    <row r="9" spans="1:8" ht="17" x14ac:dyDescent="0.2">
      <c r="A9" s="1">
        <v>2012</v>
      </c>
      <c r="B9" s="1">
        <f>HM!B9+HF!B9</f>
        <v>268</v>
      </c>
      <c r="C9" s="12">
        <f>HM!C9+HF!C9</f>
        <v>7516.98</v>
      </c>
      <c r="D9" s="1">
        <f>HM!D9+HF!D9</f>
        <v>265</v>
      </c>
      <c r="E9" s="1">
        <f>100000*C9/Log!$B$3</f>
        <v>1706.8412340515392</v>
      </c>
      <c r="F9" s="3">
        <f>100000*D9/Log!$B$3</f>
        <v>60.172160498452556</v>
      </c>
      <c r="G9" s="3"/>
      <c r="H9" s="4"/>
    </row>
    <row r="10" spans="1:8" ht="17" x14ac:dyDescent="0.2">
      <c r="A10" s="1">
        <v>2013</v>
      </c>
      <c r="B10" s="1">
        <f>HM!B10+HF!B10</f>
        <v>316</v>
      </c>
      <c r="C10" s="12">
        <f>HM!C10+HF!C10</f>
        <v>7758.86</v>
      </c>
      <c r="D10" s="1">
        <f>HM!D10+HF!D10</f>
        <v>202</v>
      </c>
      <c r="E10" s="1">
        <f>100000*C10/Log!$B$3</f>
        <v>1761.7636573774475</v>
      </c>
      <c r="F10" s="3">
        <f>100000*D10/Log!$B$3</f>
        <v>45.867080832782705</v>
      </c>
      <c r="G10" s="3"/>
      <c r="H10" s="4"/>
    </row>
    <row r="11" spans="1:8" ht="17" x14ac:dyDescent="0.2">
      <c r="A11" s="1">
        <v>2014</v>
      </c>
      <c r="B11" s="1">
        <f>HM!B11+HF!B11</f>
        <v>217</v>
      </c>
      <c r="C11" s="12">
        <f>HM!C11+HF!C11</f>
        <v>7800.3899999999994</v>
      </c>
      <c r="D11" s="1">
        <f>HM!D11+HF!D11</f>
        <v>166</v>
      </c>
      <c r="E11" s="1">
        <f>100000*C11/Log!$B$3</f>
        <v>1771.1936567189596</v>
      </c>
      <c r="F11" s="3">
        <f>100000*D11/Log!$B$3</f>
        <v>37.692749595257069</v>
      </c>
      <c r="G11" s="3"/>
      <c r="H11" s="4"/>
    </row>
    <row r="12" spans="1:8" ht="17" x14ac:dyDescent="0.2">
      <c r="A12" s="1">
        <v>2015</v>
      </c>
      <c r="B12" s="1">
        <f>HM!B12+HF!B12</f>
        <v>221</v>
      </c>
      <c r="C12" s="12">
        <f>HM!C12+HF!C12</f>
        <v>7793.69</v>
      </c>
      <c r="D12" s="1">
        <f>HM!D12+HF!D12</f>
        <v>150</v>
      </c>
      <c r="E12" s="1">
        <f>100000*C12/Log!$B$3</f>
        <v>1769.6723228497535</v>
      </c>
      <c r="F12" s="3">
        <f>100000*D12/Log!$B$3</f>
        <v>34.059713489690125</v>
      </c>
      <c r="G12" s="5"/>
      <c r="H12" s="6"/>
    </row>
    <row r="13" spans="1:8" ht="17" x14ac:dyDescent="0.2">
      <c r="A13" s="2"/>
      <c r="B13" s="2"/>
      <c r="C13" s="2"/>
      <c r="D13" s="2"/>
      <c r="E13" s="2"/>
      <c r="F13" s="2"/>
    </row>
    <row r="14" spans="1:8" ht="17" x14ac:dyDescent="0.2">
      <c r="A14" s="2"/>
      <c r="B14" s="2"/>
      <c r="C14" s="2"/>
      <c r="D14" s="2"/>
      <c r="E14" s="2"/>
      <c r="F14" s="2"/>
    </row>
    <row r="15" spans="1:8" ht="17" x14ac:dyDescent="0.2">
      <c r="A15" s="2"/>
      <c r="B15" s="2"/>
      <c r="C15" s="2"/>
      <c r="D15" s="2"/>
      <c r="E15" s="2"/>
      <c r="F15" s="2"/>
    </row>
    <row r="16" spans="1:8" ht="17" x14ac:dyDescent="0.2">
      <c r="A16" s="2"/>
      <c r="B16" s="2"/>
      <c r="C16" s="2"/>
      <c r="D16" s="2"/>
      <c r="E16" s="2"/>
      <c r="F16" s="2"/>
    </row>
    <row r="17" spans="1:6" ht="17" x14ac:dyDescent="0.2">
      <c r="A17" s="2"/>
      <c r="B17" s="2"/>
      <c r="C17" s="2"/>
      <c r="D17" s="2"/>
      <c r="E17" s="2"/>
      <c r="F17" s="2"/>
    </row>
    <row r="18" spans="1:6" ht="17" x14ac:dyDescent="0.2">
      <c r="A18" s="2"/>
      <c r="B18" s="2"/>
      <c r="C18" s="2"/>
      <c r="D18" s="2"/>
      <c r="E18" s="2"/>
      <c r="F18" s="2"/>
    </row>
    <row r="19" spans="1:6" ht="17" x14ac:dyDescent="0.2">
      <c r="A19" s="2"/>
      <c r="B19" s="2"/>
      <c r="C19" s="2"/>
      <c r="D19" s="2"/>
      <c r="E19" s="2"/>
      <c r="F19" s="2"/>
    </row>
    <row r="20" spans="1:6" ht="17" x14ac:dyDescent="0.2">
      <c r="A20" s="2"/>
      <c r="B20" s="2"/>
      <c r="C20" s="2"/>
      <c r="D20" s="2"/>
      <c r="E20" s="2"/>
      <c r="F20" s="2"/>
    </row>
    <row r="21" spans="1:6" ht="17" x14ac:dyDescent="0.2">
      <c r="A21" s="2"/>
      <c r="B21" s="2"/>
      <c r="C21" s="2"/>
      <c r="D21" s="2"/>
      <c r="E21" s="2"/>
      <c r="F21" s="2"/>
    </row>
    <row r="22" spans="1:6" ht="17" x14ac:dyDescent="0.2">
      <c r="A22" s="2"/>
      <c r="B22" s="2"/>
      <c r="C22" s="2"/>
      <c r="D22" s="2"/>
      <c r="E22" s="2"/>
      <c r="F22" s="2"/>
    </row>
    <row r="23" spans="1:6" ht="17" x14ac:dyDescent="0.2">
      <c r="A23" s="2"/>
      <c r="B23" s="2"/>
      <c r="C23" s="2"/>
      <c r="D23" s="2"/>
      <c r="E23" s="2"/>
      <c r="F23" s="2"/>
    </row>
    <row r="24" spans="1:6" ht="17" x14ac:dyDescent="0.2">
      <c r="A24" s="2"/>
      <c r="B24" s="2"/>
      <c r="C24" s="2"/>
      <c r="D24" s="2"/>
      <c r="E24" s="2"/>
      <c r="F24" s="2"/>
    </row>
    <row r="25" spans="1:6" ht="17" x14ac:dyDescent="0.2">
      <c r="A25" s="2"/>
      <c r="B25" s="2"/>
      <c r="C25" s="2"/>
      <c r="D25" s="2"/>
      <c r="E25" s="2"/>
      <c r="F25" s="2"/>
    </row>
    <row r="26" spans="1:6" ht="17" x14ac:dyDescent="0.2">
      <c r="A26" s="2"/>
      <c r="B26" s="2"/>
      <c r="C26" s="2"/>
      <c r="D26" s="2"/>
      <c r="E26" s="2"/>
      <c r="F26" s="2"/>
    </row>
    <row r="27" spans="1:6" ht="17" x14ac:dyDescent="0.2">
      <c r="A27" s="2"/>
      <c r="B27" s="2"/>
      <c r="C27" s="2"/>
      <c r="D27" s="2"/>
      <c r="E27" s="2"/>
      <c r="F27" s="2"/>
    </row>
    <row r="28" spans="1:6" ht="17" x14ac:dyDescent="0.2">
      <c r="A28" s="2"/>
      <c r="B28" s="2"/>
      <c r="C28" s="2"/>
      <c r="D28" s="2"/>
      <c r="E28" s="2"/>
      <c r="F28" s="2"/>
    </row>
    <row r="29" spans="1:6" ht="17" x14ac:dyDescent="0.2">
      <c r="A29" s="2"/>
      <c r="B29" s="2"/>
      <c r="C29" s="2"/>
      <c r="D29" s="2"/>
      <c r="E29" s="2"/>
      <c r="F29" s="2"/>
    </row>
    <row r="30" spans="1:6" ht="17" x14ac:dyDescent="0.2">
      <c r="A30" s="2"/>
      <c r="B30" s="2"/>
      <c r="C30" s="2"/>
      <c r="D30" s="2"/>
      <c r="E30" s="2"/>
      <c r="F30" s="2"/>
    </row>
    <row r="32" spans="1:6" ht="17" x14ac:dyDescent="0.2">
      <c r="F32" s="2"/>
    </row>
    <row r="33" spans="1:6" ht="17" x14ac:dyDescent="0.2">
      <c r="F33" s="2"/>
    </row>
    <row r="34" spans="1:6" ht="17" x14ac:dyDescent="0.2">
      <c r="F34" s="2"/>
    </row>
    <row r="35" spans="1:6" ht="17" x14ac:dyDescent="0.2">
      <c r="F35" s="2"/>
    </row>
    <row r="36" spans="1:6" ht="17" x14ac:dyDescent="0.2">
      <c r="F36" s="2"/>
    </row>
    <row r="37" spans="1:6" ht="17" x14ac:dyDescent="0.2">
      <c r="F37" s="2"/>
    </row>
    <row r="38" spans="1:6" ht="17" x14ac:dyDescent="0.2">
      <c r="F38" s="2"/>
    </row>
    <row r="39" spans="1:6" ht="17" x14ac:dyDescent="0.2">
      <c r="F39" s="2"/>
    </row>
    <row r="40" spans="1:6" ht="17" x14ac:dyDescent="0.2">
      <c r="F40" s="2"/>
    </row>
    <row r="41" spans="1:6" ht="17" x14ac:dyDescent="0.2">
      <c r="F41" s="2"/>
    </row>
    <row r="42" spans="1:6" ht="17" x14ac:dyDescent="0.2">
      <c r="F42" s="2"/>
    </row>
    <row r="43" spans="1:6" ht="17" x14ac:dyDescent="0.2">
      <c r="F43" s="2"/>
    </row>
    <row r="44" spans="1:6" ht="17" x14ac:dyDescent="0.2">
      <c r="A44" s="2"/>
      <c r="B44" s="2"/>
      <c r="C44" s="2"/>
      <c r="D44" s="2"/>
      <c r="E44" s="2"/>
      <c r="F44" s="2"/>
    </row>
    <row r="45" spans="1:6" ht="17" x14ac:dyDescent="0.2">
      <c r="A45" s="1"/>
    </row>
    <row r="46" spans="1:6" ht="17" x14ac:dyDescent="0.2">
      <c r="A46" s="1"/>
      <c r="B46" s="1"/>
      <c r="C46" s="1"/>
      <c r="D46" s="1"/>
      <c r="E46" s="1"/>
      <c r="F46" s="2"/>
    </row>
    <row r="47" spans="1:6" ht="17" x14ac:dyDescent="0.2">
      <c r="A47" s="1"/>
      <c r="B47" s="1"/>
      <c r="C47" s="1"/>
      <c r="D47" s="1"/>
      <c r="E47" s="1"/>
      <c r="F47" s="2"/>
    </row>
    <row r="48" spans="1:6" ht="17" x14ac:dyDescent="0.2">
      <c r="A48" s="1"/>
      <c r="B48" s="1"/>
      <c r="C48" s="1"/>
      <c r="D48" s="1"/>
      <c r="E48" s="1"/>
      <c r="F48" s="2"/>
    </row>
    <row r="49" spans="1:6" ht="17" x14ac:dyDescent="0.2">
      <c r="A49" s="1"/>
      <c r="B49" s="1"/>
      <c r="C49" s="1"/>
      <c r="D49" s="1"/>
      <c r="E49" s="1"/>
      <c r="F49" s="2"/>
    </row>
    <row r="50" spans="1:6" ht="17" x14ac:dyDescent="0.2">
      <c r="A50" s="1"/>
      <c r="B50" s="1"/>
      <c r="C50" s="1"/>
      <c r="D50" s="1"/>
      <c r="E50" s="1"/>
      <c r="F50" s="2"/>
    </row>
    <row r="51" spans="1:6" ht="17" x14ac:dyDescent="0.2">
      <c r="A51" s="1"/>
      <c r="B51" s="1"/>
      <c r="C51" s="1"/>
      <c r="D51" s="1"/>
      <c r="E51" s="1"/>
      <c r="F51" s="2"/>
    </row>
    <row r="52" spans="1:6" ht="17" x14ac:dyDescent="0.2">
      <c r="A52" s="1"/>
      <c r="B52" s="1"/>
      <c r="C52" s="1"/>
      <c r="D52" s="1"/>
      <c r="E52" s="1"/>
      <c r="F52" s="2"/>
    </row>
    <row r="53" spans="1:6" ht="17" x14ac:dyDescent="0.2">
      <c r="A53" s="1"/>
      <c r="B53" s="1"/>
      <c r="C53" s="1"/>
      <c r="D53" s="1"/>
      <c r="E53" s="1"/>
      <c r="F53" s="2"/>
    </row>
    <row r="54" spans="1:6" ht="17" x14ac:dyDescent="0.2">
      <c r="A54" s="1"/>
      <c r="B54" s="1"/>
      <c r="C54" s="1"/>
      <c r="D54" s="1"/>
      <c r="E54" s="1"/>
      <c r="F54" s="2"/>
    </row>
    <row r="55" spans="1:6" ht="17" x14ac:dyDescent="0.2">
      <c r="A55" s="1"/>
      <c r="B55" s="1"/>
      <c r="C55" s="1"/>
      <c r="D55" s="1"/>
      <c r="E55" s="1"/>
      <c r="F55" s="2"/>
    </row>
    <row r="56" spans="1:6" ht="17" x14ac:dyDescent="0.2">
      <c r="A56" s="1"/>
      <c r="B56" s="1"/>
      <c r="C56" s="1"/>
      <c r="D56" s="1"/>
      <c r="E56" s="1"/>
      <c r="F56" s="2"/>
    </row>
    <row r="57" spans="1:6" ht="17" x14ac:dyDescent="0.2">
      <c r="A57" s="1"/>
      <c r="B57" s="1"/>
      <c r="C57" s="1"/>
      <c r="D57" s="1"/>
      <c r="E57" s="1"/>
      <c r="F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" sqref="B1:F1"/>
    </sheetView>
  </sheetViews>
  <sheetFormatPr baseColWidth="10" defaultRowHeight="16" x14ac:dyDescent="0.2"/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7"/>
    </row>
    <row r="2" spans="1:8" ht="17" x14ac:dyDescent="0.2">
      <c r="A2" s="1">
        <v>2005</v>
      </c>
      <c r="B2" s="1">
        <v>228</v>
      </c>
      <c r="C2" s="8">
        <f>5976*0.47</f>
        <v>2808.72</v>
      </c>
      <c r="D2" s="10">
        <v>140</v>
      </c>
      <c r="E2" s="1">
        <v>1576.8872320596458</v>
      </c>
      <c r="F2" s="11">
        <v>78.599580053672284</v>
      </c>
    </row>
    <row r="3" spans="1:8" ht="17" x14ac:dyDescent="0.2">
      <c r="A3" s="1">
        <v>2006</v>
      </c>
      <c r="B3" s="1">
        <v>266</v>
      </c>
      <c r="C3" s="9">
        <f>6161*0.47</f>
        <v>2895.6699999999996</v>
      </c>
      <c r="D3" s="10">
        <v>148</v>
      </c>
      <c r="E3" s="1">
        <v>1625.7031855286943</v>
      </c>
      <c r="F3" s="11">
        <v>83.090984628167845</v>
      </c>
    </row>
    <row r="4" spans="1:8" ht="17" x14ac:dyDescent="0.2">
      <c r="A4" s="1">
        <v>2007</v>
      </c>
      <c r="B4" s="1">
        <v>253</v>
      </c>
      <c r="C4" s="9">
        <f>6371*0.47</f>
        <v>2994.37</v>
      </c>
      <c r="D4" s="10">
        <v>159</v>
      </c>
      <c r="E4" s="1">
        <v>1681.1158894665334</v>
      </c>
      <c r="F4" s="11">
        <v>89.266665918099235</v>
      </c>
    </row>
    <row r="5" spans="1:8" ht="17" x14ac:dyDescent="0.2">
      <c r="A5" s="1">
        <v>2008</v>
      </c>
      <c r="B5" s="1">
        <v>239</v>
      </c>
      <c r="C5" s="9">
        <f>6599*0.47</f>
        <v>3101.5299999999997</v>
      </c>
      <c r="D5" s="10">
        <v>153</v>
      </c>
      <c r="E5" s="1">
        <v>1741.2782537419014</v>
      </c>
      <c r="F5" s="11">
        <v>85.898112487227564</v>
      </c>
    </row>
    <row r="6" spans="1:8" ht="17" x14ac:dyDescent="0.2">
      <c r="A6" s="1">
        <v>2009</v>
      </c>
      <c r="B6" s="1">
        <v>210</v>
      </c>
      <c r="C6" s="9">
        <f>6812*0.47</f>
        <v>3201.64</v>
      </c>
      <c r="D6" s="10">
        <v>79</v>
      </c>
      <c r="E6" s="1">
        <v>1797.4825677359952</v>
      </c>
      <c r="F6" s="11">
        <v>44.352620173143649</v>
      </c>
    </row>
    <row r="7" spans="1:8" ht="17" x14ac:dyDescent="0.2">
      <c r="A7" s="1">
        <v>2010</v>
      </c>
      <c r="B7" s="1">
        <v>218</v>
      </c>
      <c r="C7" s="9">
        <f>7040*0.47</f>
        <v>3308.7999999999997</v>
      </c>
      <c r="D7" s="10">
        <v>101</v>
      </c>
      <c r="E7" s="1">
        <v>1857.6449320113632</v>
      </c>
      <c r="F7" s="11">
        <v>56.703982753006429</v>
      </c>
    </row>
    <row r="8" spans="1:8" ht="17" x14ac:dyDescent="0.2">
      <c r="A8" s="1">
        <v>2011</v>
      </c>
      <c r="B8" s="1">
        <v>188</v>
      </c>
      <c r="C8" s="9">
        <f>7522*0.47</f>
        <v>3535.3399999999997</v>
      </c>
      <c r="D8" s="10">
        <v>132</v>
      </c>
      <c r="E8" s="1">
        <v>1984.8302810496411</v>
      </c>
      <c r="F8" s="11">
        <v>74.108175479176722</v>
      </c>
    </row>
    <row r="9" spans="1:8" ht="17" x14ac:dyDescent="0.2">
      <c r="A9" s="1">
        <v>2012</v>
      </c>
      <c r="B9" s="1">
        <v>176</v>
      </c>
      <c r="C9" s="9">
        <f>7834*0.47</f>
        <v>3681.98</v>
      </c>
      <c r="D9" s="10">
        <v>132</v>
      </c>
      <c r="E9" s="1">
        <v>2067.157726900145</v>
      </c>
      <c r="F9" s="11">
        <v>74.108175479176722</v>
      </c>
    </row>
    <row r="10" spans="1:8" ht="17" x14ac:dyDescent="0.2">
      <c r="A10" s="1">
        <v>2013</v>
      </c>
      <c r="B10" s="1">
        <v>215</v>
      </c>
      <c r="C10" s="9">
        <f>8138*0.47</f>
        <v>3824.8599999999997</v>
      </c>
      <c r="D10" s="10">
        <v>108</v>
      </c>
      <c r="E10" s="1">
        <v>2147.3742126006355</v>
      </c>
      <c r="F10" s="11">
        <v>60.633961755690045</v>
      </c>
    </row>
    <row r="11" spans="1:8" ht="17" x14ac:dyDescent="0.2">
      <c r="A11" s="1">
        <v>2014</v>
      </c>
      <c r="B11" s="1">
        <v>159</v>
      </c>
      <c r="C11" s="9">
        <f>8237*0.47</f>
        <v>3871.39</v>
      </c>
      <c r="D11" s="10">
        <v>88</v>
      </c>
      <c r="E11" s="1">
        <v>2173.4973444570451</v>
      </c>
      <c r="F11" s="11">
        <v>49.405450319451148</v>
      </c>
    </row>
    <row r="12" spans="1:8" ht="17" x14ac:dyDescent="0.2">
      <c r="A12" s="1">
        <v>2015</v>
      </c>
      <c r="B12" s="1">
        <v>151</v>
      </c>
      <c r="C12" s="9">
        <f>8227*0.47</f>
        <v>3866.6899999999996</v>
      </c>
      <c r="D12" s="10">
        <v>68</v>
      </c>
      <c r="E12" s="1">
        <v>2170.8586442695287</v>
      </c>
      <c r="F12" s="11">
        <v>38.176938883212252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"/>
    </sheetView>
  </sheetViews>
  <sheetFormatPr baseColWidth="10" defaultRowHeight="16" x14ac:dyDescent="0.2"/>
  <sheetData>
    <row r="1" spans="1:6" ht="17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7" x14ac:dyDescent="0.2">
      <c r="A2" s="1">
        <v>2005</v>
      </c>
      <c r="B2" s="1">
        <v>96</v>
      </c>
      <c r="C2" s="10">
        <v>3083</v>
      </c>
      <c r="D2" s="10">
        <v>223</v>
      </c>
      <c r="E2" s="1">
        <v>1175.4389309339078</v>
      </c>
      <c r="F2">
        <v>85.022018033818171</v>
      </c>
    </row>
    <row r="3" spans="1:6" ht="17" x14ac:dyDescent="0.2">
      <c r="A3" s="1">
        <v>2006</v>
      </c>
      <c r="B3" s="1">
        <v>95</v>
      </c>
      <c r="C3" s="10">
        <v>3177</v>
      </c>
      <c r="D3" s="10">
        <v>196</v>
      </c>
      <c r="E3" s="1">
        <v>1211.2778084907638</v>
      </c>
      <c r="F3">
        <v>74.72787235259355</v>
      </c>
    </row>
    <row r="4" spans="1:6" ht="17" x14ac:dyDescent="0.2">
      <c r="A4" s="1">
        <v>2007</v>
      </c>
      <c r="B4" s="1">
        <v>132</v>
      </c>
      <c r="C4" s="10">
        <v>3219</v>
      </c>
      <c r="D4" s="10">
        <v>165</v>
      </c>
      <c r="E4" s="1">
        <v>1227.290923994891</v>
      </c>
      <c r="F4">
        <v>62.908668051928245</v>
      </c>
    </row>
    <row r="5" spans="1:6" ht="17" x14ac:dyDescent="0.2">
      <c r="A5" s="1">
        <v>2008</v>
      </c>
      <c r="B5" s="1">
        <v>112</v>
      </c>
      <c r="C5" s="10">
        <v>3369</v>
      </c>
      <c r="D5" s="10">
        <v>171</v>
      </c>
      <c r="E5" s="1">
        <v>1284.4806222239167</v>
      </c>
      <c r="F5">
        <v>65.196255981089266</v>
      </c>
    </row>
    <row r="6" spans="1:6" ht="17" x14ac:dyDescent="0.2">
      <c r="A6" s="1">
        <v>2009</v>
      </c>
      <c r="B6" s="1">
        <v>96</v>
      </c>
      <c r="C6" s="10">
        <v>3387</v>
      </c>
      <c r="D6" s="10">
        <v>148</v>
      </c>
      <c r="E6" s="1">
        <v>1291.3433860113998</v>
      </c>
      <c r="F6">
        <v>56.427168919305338</v>
      </c>
    </row>
    <row r="7" spans="1:6" ht="17" x14ac:dyDescent="0.2">
      <c r="A7" s="1">
        <v>2010</v>
      </c>
      <c r="B7" s="1">
        <v>109</v>
      </c>
      <c r="C7" s="10">
        <v>3492</v>
      </c>
      <c r="D7" s="10">
        <v>128</v>
      </c>
      <c r="E7" s="1">
        <v>1331.3761747717178</v>
      </c>
      <c r="F7">
        <v>48.801875822101913</v>
      </c>
    </row>
    <row r="8" spans="1:6" ht="17" x14ac:dyDescent="0.2">
      <c r="A8" s="1">
        <v>2011</v>
      </c>
      <c r="B8" s="1">
        <v>82</v>
      </c>
      <c r="C8" s="10">
        <v>3728</v>
      </c>
      <c r="D8" s="10">
        <v>122</v>
      </c>
      <c r="E8" s="1">
        <v>1421.3546333187182</v>
      </c>
      <c r="F8">
        <v>46.514287892940885</v>
      </c>
    </row>
    <row r="9" spans="1:6" ht="17" x14ac:dyDescent="0.2">
      <c r="A9" s="1">
        <v>2012</v>
      </c>
      <c r="B9" s="1">
        <v>92</v>
      </c>
      <c r="C9" s="10">
        <v>3835</v>
      </c>
      <c r="D9" s="10">
        <v>133</v>
      </c>
      <c r="E9" s="1">
        <v>1462.1499513887566</v>
      </c>
      <c r="F9">
        <v>50.708199096402765</v>
      </c>
    </row>
    <row r="10" spans="1:6" ht="17" x14ac:dyDescent="0.2">
      <c r="A10" s="1">
        <v>2013</v>
      </c>
      <c r="B10" s="1">
        <v>101</v>
      </c>
      <c r="C10" s="10">
        <v>3934</v>
      </c>
      <c r="D10" s="10">
        <v>94</v>
      </c>
      <c r="E10" s="1">
        <v>1499.8951522199134</v>
      </c>
      <c r="F10">
        <v>35.83887755685609</v>
      </c>
    </row>
    <row r="11" spans="1:6" ht="17" x14ac:dyDescent="0.2">
      <c r="A11" s="1">
        <v>2014</v>
      </c>
      <c r="B11" s="1">
        <v>58</v>
      </c>
      <c r="C11" s="10">
        <v>3929</v>
      </c>
      <c r="D11" s="10">
        <v>78</v>
      </c>
      <c r="E11" s="1">
        <v>1497.9888289456126</v>
      </c>
      <c r="F11">
        <v>29.738643079093354</v>
      </c>
    </row>
    <row r="12" spans="1:6" ht="17" x14ac:dyDescent="0.2">
      <c r="A12" s="1">
        <v>2015</v>
      </c>
      <c r="B12" s="1">
        <v>70</v>
      </c>
      <c r="C12" s="10">
        <v>3927</v>
      </c>
      <c r="D12" s="10">
        <v>82</v>
      </c>
      <c r="E12" s="1">
        <v>1497.2262996358922</v>
      </c>
      <c r="F12">
        <v>31.263701698534039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J10" sqref="J10"/>
    </sheetView>
  </sheetViews>
  <sheetFormatPr baseColWidth="10" defaultRowHeight="16" x14ac:dyDescent="0.2"/>
  <sheetData>
    <row r="1" spans="1:6" ht="19" x14ac:dyDescent="0.25">
      <c r="A1" s="13" t="s">
        <v>16</v>
      </c>
      <c r="B1" s="13"/>
      <c r="C1" s="13"/>
    </row>
    <row r="2" spans="1:6" x14ac:dyDescent="0.2">
      <c r="A2" s="14" t="s">
        <v>17</v>
      </c>
      <c r="B2" s="15" t="s">
        <v>18</v>
      </c>
      <c r="C2" s="15" t="s">
        <v>19</v>
      </c>
      <c r="D2" s="14" t="s">
        <v>20</v>
      </c>
      <c r="E2" s="14" t="s">
        <v>21</v>
      </c>
    </row>
    <row r="3" spans="1:6" x14ac:dyDescent="0.2">
      <c r="A3" s="10" t="s">
        <v>22</v>
      </c>
      <c r="B3" s="16">
        <f>B4+B5</f>
        <v>440403</v>
      </c>
      <c r="C3" s="14"/>
      <c r="D3" s="14"/>
      <c r="E3" s="14"/>
    </row>
    <row r="4" spans="1:6" x14ac:dyDescent="0.2">
      <c r="A4" s="10" t="s">
        <v>23</v>
      </c>
      <c r="B4" s="16">
        <v>262285</v>
      </c>
      <c r="C4" s="17">
        <f>B4/B3</f>
        <v>0.59555679684289164</v>
      </c>
      <c r="D4" s="10" t="s">
        <v>24</v>
      </c>
      <c r="E4" s="10" t="s">
        <v>25</v>
      </c>
    </row>
    <row r="5" spans="1:6" x14ac:dyDescent="0.2">
      <c r="A5" s="10" t="s">
        <v>26</v>
      </c>
      <c r="B5" s="16">
        <v>178118</v>
      </c>
      <c r="C5" s="17">
        <f>B5/B3</f>
        <v>0.40444320315710836</v>
      </c>
      <c r="D5" s="10" t="s">
        <v>27</v>
      </c>
      <c r="E5" s="10" t="s">
        <v>28</v>
      </c>
      <c r="F5">
        <f>191525-13407</f>
        <v>178118</v>
      </c>
    </row>
    <row r="7" spans="1:6" ht="71" x14ac:dyDescent="0.2">
      <c r="A7" s="14" t="s">
        <v>0</v>
      </c>
      <c r="B7" s="18" t="s">
        <v>29</v>
      </c>
      <c r="C7" s="18" t="s">
        <v>30</v>
      </c>
      <c r="D7" s="18" t="s">
        <v>31</v>
      </c>
      <c r="E7" s="18" t="s">
        <v>32</v>
      </c>
      <c r="F7" s="14" t="s">
        <v>20</v>
      </c>
    </row>
    <row r="8" spans="1:6" x14ac:dyDescent="0.2">
      <c r="A8" s="19">
        <v>2005</v>
      </c>
      <c r="B8" s="10">
        <v>140</v>
      </c>
      <c r="C8" s="11">
        <f>(B8/B5)*100000</f>
        <v>78.599580053672284</v>
      </c>
      <c r="D8" s="10">
        <v>223</v>
      </c>
      <c r="E8" s="11">
        <f>(D8/B4)*100000</f>
        <v>85.022018033818171</v>
      </c>
      <c r="F8" s="20" t="s">
        <v>33</v>
      </c>
    </row>
    <row r="9" spans="1:6" x14ac:dyDescent="0.2">
      <c r="A9" s="19">
        <v>2006</v>
      </c>
      <c r="B9" s="10">
        <v>148</v>
      </c>
      <c r="C9" s="11">
        <f>(B9/B5)*100000</f>
        <v>83.090984628167845</v>
      </c>
      <c r="D9" s="10">
        <v>196</v>
      </c>
      <c r="E9" s="11">
        <f>(D9/B4)*100000</f>
        <v>74.72787235259355</v>
      </c>
      <c r="F9" s="20" t="s">
        <v>33</v>
      </c>
    </row>
    <row r="10" spans="1:6" x14ac:dyDescent="0.2">
      <c r="A10" s="19">
        <v>2007</v>
      </c>
      <c r="B10" s="10">
        <v>159</v>
      </c>
      <c r="C10" s="11">
        <f>(B10/B5)*100000</f>
        <v>89.266665918099235</v>
      </c>
      <c r="D10" s="10">
        <v>165</v>
      </c>
      <c r="E10" s="11">
        <f>(D10/B4)*100000</f>
        <v>62.908668051928245</v>
      </c>
      <c r="F10" s="20" t="s">
        <v>33</v>
      </c>
    </row>
    <row r="11" spans="1:6" x14ac:dyDescent="0.2">
      <c r="A11" s="19">
        <v>2008</v>
      </c>
      <c r="B11" s="10">
        <v>153</v>
      </c>
      <c r="C11" s="11">
        <f>(B11/B5)*100000</f>
        <v>85.898112487227564</v>
      </c>
      <c r="D11" s="10">
        <v>171</v>
      </c>
      <c r="E11" s="11">
        <f>(D11/B4)*100000</f>
        <v>65.196255981089266</v>
      </c>
      <c r="F11" s="20" t="s">
        <v>33</v>
      </c>
    </row>
    <row r="12" spans="1:6" x14ac:dyDescent="0.2">
      <c r="A12" s="19">
        <v>2009</v>
      </c>
      <c r="B12" s="10">
        <v>79</v>
      </c>
      <c r="C12" s="11">
        <f>(B12/B5)*100000</f>
        <v>44.352620173143649</v>
      </c>
      <c r="D12" s="10">
        <v>148</v>
      </c>
      <c r="E12" s="11">
        <f>(D12/B4)*100000</f>
        <v>56.427168919305338</v>
      </c>
      <c r="F12" s="20" t="s">
        <v>33</v>
      </c>
    </row>
    <row r="13" spans="1:6" x14ac:dyDescent="0.2">
      <c r="A13" s="19">
        <v>2010</v>
      </c>
      <c r="B13" s="10">
        <v>101</v>
      </c>
      <c r="C13" s="11">
        <f>(B13/B5)*100000</f>
        <v>56.703982753006429</v>
      </c>
      <c r="D13" s="10">
        <v>128</v>
      </c>
      <c r="E13" s="11">
        <f>(D13/B4)*100000</f>
        <v>48.801875822101913</v>
      </c>
      <c r="F13" s="20" t="s">
        <v>33</v>
      </c>
    </row>
    <row r="14" spans="1:6" x14ac:dyDescent="0.2">
      <c r="A14" s="19">
        <v>2011</v>
      </c>
      <c r="B14" s="10">
        <v>132</v>
      </c>
      <c r="C14" s="11">
        <f>(B14/B5)*100000</f>
        <v>74.108175479176722</v>
      </c>
      <c r="D14" s="10">
        <v>122</v>
      </c>
      <c r="E14" s="11">
        <f>(D14/B4)*100000</f>
        <v>46.514287892940885</v>
      </c>
      <c r="F14" s="20" t="s">
        <v>33</v>
      </c>
    </row>
    <row r="15" spans="1:6" x14ac:dyDescent="0.2">
      <c r="A15" s="19">
        <v>2012</v>
      </c>
      <c r="B15" s="10">
        <v>132</v>
      </c>
      <c r="C15" s="11">
        <f>(B15/B5)*100000</f>
        <v>74.108175479176722</v>
      </c>
      <c r="D15" s="10">
        <v>133</v>
      </c>
      <c r="E15" s="11">
        <f>(D15/B4)*100000</f>
        <v>50.708199096402765</v>
      </c>
      <c r="F15" s="20" t="s">
        <v>33</v>
      </c>
    </row>
    <row r="16" spans="1:6" x14ac:dyDescent="0.2">
      <c r="A16" s="19">
        <v>2013</v>
      </c>
      <c r="B16" s="10">
        <v>108</v>
      </c>
      <c r="C16" s="11">
        <f>(B16/B5)*100000</f>
        <v>60.633961755690045</v>
      </c>
      <c r="D16" s="10">
        <v>94</v>
      </c>
      <c r="E16" s="11">
        <f>(D16/B4)*100000</f>
        <v>35.83887755685609</v>
      </c>
      <c r="F16" s="20" t="s">
        <v>33</v>
      </c>
    </row>
    <row r="17" spans="1:6" x14ac:dyDescent="0.2">
      <c r="A17" s="19">
        <v>2014</v>
      </c>
      <c r="B17" s="10">
        <v>88</v>
      </c>
      <c r="C17" s="11">
        <f>(B17/B5)*100000</f>
        <v>49.405450319451148</v>
      </c>
      <c r="D17" s="10">
        <v>78</v>
      </c>
      <c r="E17" s="11">
        <f>(D17/B4)*100000</f>
        <v>29.738643079093354</v>
      </c>
      <c r="F17" s="20" t="s">
        <v>33</v>
      </c>
    </row>
    <row r="18" spans="1:6" x14ac:dyDescent="0.2">
      <c r="A18" s="19">
        <v>2015</v>
      </c>
      <c r="B18" s="10">
        <v>68</v>
      </c>
      <c r="C18" s="11">
        <f>(B18/B5)*100000</f>
        <v>38.176938883212252</v>
      </c>
      <c r="D18" s="10">
        <v>82</v>
      </c>
      <c r="E18" s="11">
        <f>(D18/B4)*100000</f>
        <v>31.263701698534039</v>
      </c>
      <c r="F18" s="20" t="s">
        <v>33</v>
      </c>
    </row>
    <row r="19" spans="1:6" x14ac:dyDescent="0.2">
      <c r="A19" s="19"/>
      <c r="B19" s="10"/>
      <c r="C19" s="11"/>
      <c r="D19" s="10"/>
      <c r="E19" s="11"/>
      <c r="F19" s="20"/>
    </row>
    <row r="20" spans="1:6" ht="19" x14ac:dyDescent="0.25">
      <c r="A20" s="13" t="s">
        <v>34</v>
      </c>
    </row>
    <row r="21" spans="1:6" ht="71" x14ac:dyDescent="0.2">
      <c r="A21" s="14" t="s">
        <v>0</v>
      </c>
      <c r="B21" s="18" t="s">
        <v>35</v>
      </c>
      <c r="C21" s="18" t="s">
        <v>36</v>
      </c>
      <c r="D21" s="18" t="s">
        <v>37</v>
      </c>
      <c r="E21" s="18" t="s">
        <v>38</v>
      </c>
      <c r="F21" s="14" t="s">
        <v>20</v>
      </c>
    </row>
    <row r="22" spans="1:6" x14ac:dyDescent="0.2">
      <c r="A22" s="19">
        <v>2005</v>
      </c>
      <c r="B22" s="8">
        <f>5976*0.47</f>
        <v>2808.72</v>
      </c>
      <c r="C22" s="11">
        <f>(B22/B5)*100000</f>
        <v>1576.8872320596458</v>
      </c>
      <c r="D22" s="10">
        <v>3083</v>
      </c>
      <c r="E22" s="11">
        <f>(D22/B4)*100000</f>
        <v>1175.4389309339078</v>
      </c>
      <c r="F22" s="20" t="s">
        <v>33</v>
      </c>
    </row>
    <row r="23" spans="1:6" x14ac:dyDescent="0.2">
      <c r="A23" s="19">
        <v>2006</v>
      </c>
      <c r="B23" s="9">
        <f>6161*0.47</f>
        <v>2895.6699999999996</v>
      </c>
      <c r="C23" s="11">
        <f>(B23/B5)*100000</f>
        <v>1625.7031855286943</v>
      </c>
      <c r="D23" s="10">
        <v>3177</v>
      </c>
      <c r="E23" s="11">
        <f>(D23/B4)*100000</f>
        <v>1211.2778084907638</v>
      </c>
      <c r="F23" s="20" t="s">
        <v>39</v>
      </c>
    </row>
    <row r="24" spans="1:6" x14ac:dyDescent="0.2">
      <c r="A24" s="19">
        <v>2007</v>
      </c>
      <c r="B24" s="9">
        <f>6371*0.47</f>
        <v>2994.37</v>
      </c>
      <c r="C24" s="11">
        <f>(B24/B5)*100000</f>
        <v>1681.1158894665334</v>
      </c>
      <c r="D24" s="10">
        <v>3219</v>
      </c>
      <c r="E24" s="11">
        <f>(D24/B4)*100000</f>
        <v>1227.290923994891</v>
      </c>
      <c r="F24" s="20" t="s">
        <v>39</v>
      </c>
    </row>
    <row r="25" spans="1:6" x14ac:dyDescent="0.2">
      <c r="A25" s="19">
        <v>2008</v>
      </c>
      <c r="B25" s="9">
        <f>6599*0.47</f>
        <v>3101.5299999999997</v>
      </c>
      <c r="C25" s="11">
        <f>(B25/B5)*100000</f>
        <v>1741.2782537419014</v>
      </c>
      <c r="D25" s="10">
        <v>3369</v>
      </c>
      <c r="E25" s="11">
        <f>(D25/B4)*100000</f>
        <v>1284.4806222239167</v>
      </c>
      <c r="F25" s="20" t="s">
        <v>39</v>
      </c>
    </row>
    <row r="26" spans="1:6" x14ac:dyDescent="0.2">
      <c r="A26" s="19">
        <v>2009</v>
      </c>
      <c r="B26" s="9">
        <f>6812*0.47</f>
        <v>3201.64</v>
      </c>
      <c r="C26" s="11">
        <f>(B26/B5)*100000</f>
        <v>1797.4825677359952</v>
      </c>
      <c r="D26" s="10">
        <v>3387</v>
      </c>
      <c r="E26" s="11">
        <f>(D26/B4)*100000</f>
        <v>1291.3433860113998</v>
      </c>
      <c r="F26" s="20" t="s">
        <v>39</v>
      </c>
    </row>
    <row r="27" spans="1:6" x14ac:dyDescent="0.2">
      <c r="A27" s="19">
        <v>2010</v>
      </c>
      <c r="B27" s="9">
        <f>7040*0.47</f>
        <v>3308.7999999999997</v>
      </c>
      <c r="C27" s="11">
        <f>(B27/B5)*100000</f>
        <v>1857.6449320113632</v>
      </c>
      <c r="D27" s="10">
        <v>3492</v>
      </c>
      <c r="E27" s="11">
        <f>(D27/B4)*100000</f>
        <v>1331.3761747717178</v>
      </c>
      <c r="F27" s="20" t="s">
        <v>39</v>
      </c>
    </row>
    <row r="28" spans="1:6" x14ac:dyDescent="0.2">
      <c r="A28" s="19">
        <v>2011</v>
      </c>
      <c r="B28" s="9">
        <f>7522*0.47</f>
        <v>3535.3399999999997</v>
      </c>
      <c r="C28" s="11">
        <f>(B28/B5)*100000</f>
        <v>1984.8302810496411</v>
      </c>
      <c r="D28" s="10">
        <v>3728</v>
      </c>
      <c r="E28" s="11">
        <f>(D28/B4)*100000</f>
        <v>1421.3546333187182</v>
      </c>
      <c r="F28" s="20" t="s">
        <v>39</v>
      </c>
    </row>
    <row r="29" spans="1:6" x14ac:dyDescent="0.2">
      <c r="A29" s="19">
        <v>2012</v>
      </c>
      <c r="B29" s="9">
        <f>7834*0.47</f>
        <v>3681.98</v>
      </c>
      <c r="C29" s="11">
        <f>(B29/B5)*100000</f>
        <v>2067.157726900145</v>
      </c>
      <c r="D29" s="10">
        <v>3835</v>
      </c>
      <c r="E29" s="11">
        <f>(D29/B4)*100000</f>
        <v>1462.1499513887566</v>
      </c>
      <c r="F29" s="20" t="s">
        <v>39</v>
      </c>
    </row>
    <row r="30" spans="1:6" x14ac:dyDescent="0.2">
      <c r="A30" s="19">
        <v>2013</v>
      </c>
      <c r="B30" s="9">
        <f>8138*0.47</f>
        <v>3824.8599999999997</v>
      </c>
      <c r="C30" s="11">
        <f>(B30/B5)*100000</f>
        <v>2147.3742126006355</v>
      </c>
      <c r="D30" s="10">
        <v>3934</v>
      </c>
      <c r="E30" s="11">
        <f>(D30/B4)*100000</f>
        <v>1499.8951522199134</v>
      </c>
      <c r="F30" s="20" t="s">
        <v>39</v>
      </c>
    </row>
    <row r="31" spans="1:6" x14ac:dyDescent="0.2">
      <c r="A31" s="19">
        <v>2014</v>
      </c>
      <c r="B31" s="9">
        <f>8237*0.47</f>
        <v>3871.39</v>
      </c>
      <c r="C31" s="11">
        <f>(B31/B5)*100000</f>
        <v>2173.4973444570451</v>
      </c>
      <c r="D31" s="10">
        <v>3929</v>
      </c>
      <c r="E31" s="11">
        <f>(D31/B4)*100000</f>
        <v>1497.9888289456126</v>
      </c>
      <c r="F31" s="20" t="s">
        <v>39</v>
      </c>
    </row>
    <row r="32" spans="1:6" x14ac:dyDescent="0.2">
      <c r="A32" s="19">
        <v>2015</v>
      </c>
      <c r="B32" s="9">
        <f>8227*0.47</f>
        <v>3866.6899999999996</v>
      </c>
      <c r="C32" s="11">
        <f>(B32/B5)*100000</f>
        <v>2170.8586442695287</v>
      </c>
      <c r="D32" s="10">
        <v>3927</v>
      </c>
      <c r="E32" s="11">
        <f>(D32/B4)*100000</f>
        <v>1497.2262996358922</v>
      </c>
      <c r="F32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HM</vt:lpstr>
      <vt:lpstr>HF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2017-01-10T16:23:00Z</dcterms:created>
  <dcterms:modified xsi:type="dcterms:W3CDTF">2017-02-08T16:02:45Z</dcterms:modified>
</cp:coreProperties>
</file>