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0" yWindow="-210" windowWidth="25155" windowHeight="7740"/>
  </bookViews>
  <sheets>
    <sheet name="Factors" sheetId="1" r:id="rId1"/>
    <sheet name="Table" sheetId="2" r:id="rId2"/>
  </sheets>
  <externalReferences>
    <externalReference r:id="rId3"/>
  </externalReferences>
  <definedNames>
    <definedName name="indexUtility">[1]Dropdowns!$E$7</definedName>
  </definedNames>
  <calcPr calcId="145621" calcMode="autoNoTable"/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C28" i="1"/>
  <c r="C27" i="1"/>
  <c r="T53" i="1" l="1"/>
  <c r="U53" i="1"/>
  <c r="V53" i="1"/>
  <c r="T54" i="1"/>
  <c r="U54" i="1"/>
  <c r="V5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34" i="1"/>
  <c r="W35" i="1" l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34" i="1"/>
  <c r="W53" i="1" l="1"/>
  <c r="W5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34" i="1"/>
  <c r="A8" i="2"/>
  <c r="A9" i="2"/>
  <c r="A10" i="2"/>
  <c r="A11" i="2"/>
  <c r="A12" i="2"/>
  <c r="A13" i="2"/>
  <c r="A14" i="2"/>
  <c r="A15" i="2"/>
  <c r="A16" i="2"/>
  <c r="A7" i="2"/>
  <c r="C5" i="2"/>
  <c r="C4" i="2"/>
  <c r="B5" i="2"/>
  <c r="B4" i="2"/>
  <c r="B133" i="1" l="1"/>
  <c r="B132" i="1"/>
  <c r="B131" i="1"/>
  <c r="B130" i="1"/>
  <c r="D129" i="1"/>
  <c r="C129" i="1"/>
  <c r="E119" i="1"/>
  <c r="D109" i="1"/>
  <c r="C109" i="1"/>
  <c r="B117" i="1"/>
  <c r="B116" i="1"/>
  <c r="B115" i="1"/>
  <c r="B114" i="1"/>
  <c r="B113" i="1"/>
  <c r="B112" i="1"/>
  <c r="B111" i="1"/>
  <c r="E95" i="1"/>
  <c r="E109" i="1" s="1"/>
  <c r="D83" i="1"/>
  <c r="C83" i="1"/>
  <c r="E129" i="1" l="1"/>
  <c r="F119" i="1"/>
  <c r="F95" i="1"/>
  <c r="B61" i="1"/>
  <c r="B73" i="1" s="1"/>
  <c r="B85" i="1" s="1"/>
  <c r="B62" i="1"/>
  <c r="B74" i="1" s="1"/>
  <c r="B86" i="1" s="1"/>
  <c r="B63" i="1"/>
  <c r="B75" i="1" s="1"/>
  <c r="B87" i="1" s="1"/>
  <c r="B64" i="1"/>
  <c r="B76" i="1" s="1"/>
  <c r="B88" i="1" s="1"/>
  <c r="B65" i="1"/>
  <c r="B77" i="1" s="1"/>
  <c r="B89" i="1" s="1"/>
  <c r="B66" i="1"/>
  <c r="B78" i="1" s="1"/>
  <c r="B90" i="1" s="1"/>
  <c r="B67" i="1"/>
  <c r="B79" i="1" s="1"/>
  <c r="B91" i="1" s="1"/>
  <c r="B68" i="1"/>
  <c r="B80" i="1" s="1"/>
  <c r="B92" i="1" s="1"/>
  <c r="B69" i="1"/>
  <c r="B81" i="1" s="1"/>
  <c r="B93" i="1" s="1"/>
  <c r="B60" i="1"/>
  <c r="B72" i="1" s="1"/>
  <c r="B84" i="1" s="1"/>
  <c r="E58" i="1"/>
  <c r="D26" i="1"/>
  <c r="B27" i="1"/>
  <c r="B97" i="1" s="1"/>
  <c r="B110" i="1" s="1"/>
  <c r="B28" i="1"/>
  <c r="B121" i="1" s="1"/>
  <c r="B26" i="1"/>
  <c r="C97" i="1"/>
  <c r="C121" i="1"/>
  <c r="C26" i="1"/>
  <c r="Z51" i="1"/>
  <c r="Z50" i="1"/>
  <c r="Z49" i="1"/>
  <c r="Z48" i="1"/>
  <c r="Z47" i="1"/>
  <c r="Z46" i="1"/>
  <c r="Z45" i="1"/>
  <c r="Z44" i="1"/>
  <c r="AC43" i="1" a="1"/>
  <c r="AC43" i="1" s="1"/>
  <c r="Z43" i="1"/>
  <c r="AC42" i="1" a="1"/>
  <c r="AC42" i="1" s="1"/>
  <c r="Z42" i="1"/>
  <c r="AC41" i="1" a="1"/>
  <c r="AC41" i="1" s="1"/>
  <c r="Z41" i="1"/>
  <c r="AC40" i="1" a="1"/>
  <c r="AC40" i="1" s="1"/>
  <c r="Z40" i="1"/>
  <c r="AC39" i="1" a="1"/>
  <c r="AC39" i="1" s="1"/>
  <c r="Z39" i="1"/>
  <c r="AC38" i="1" a="1"/>
  <c r="AC38" i="1" s="1"/>
  <c r="Z38" i="1"/>
  <c r="AC37" i="1" a="1"/>
  <c r="AC37" i="1" s="1"/>
  <c r="Z37" i="1"/>
  <c r="AC36" i="1" a="1"/>
  <c r="AC36" i="1" s="1"/>
  <c r="Z36" i="1"/>
  <c r="AC35" i="1" a="1"/>
  <c r="AC35" i="1" s="1"/>
  <c r="Z35" i="1"/>
  <c r="AC34" i="1" a="1"/>
  <c r="AC34" i="1" s="1"/>
  <c r="Z34" i="1"/>
  <c r="D24" i="1"/>
  <c r="C24" i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E21" i="1"/>
  <c r="F21" i="1" s="1"/>
  <c r="D19" i="1"/>
  <c r="C19" i="1"/>
  <c r="E18" i="1"/>
  <c r="E17" i="1"/>
  <c r="E16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D97" i="1" l="1"/>
  <c r="D116" i="1" s="1"/>
  <c r="D4" i="2"/>
  <c r="D121" i="1"/>
  <c r="D133" i="1" s="1"/>
  <c r="D5" i="2"/>
  <c r="D132" i="1"/>
  <c r="C133" i="1"/>
  <c r="C131" i="1"/>
  <c r="C132" i="1"/>
  <c r="C130" i="1"/>
  <c r="G119" i="1"/>
  <c r="F129" i="1"/>
  <c r="D117" i="1"/>
  <c r="D111" i="1"/>
  <c r="D113" i="1"/>
  <c r="D110" i="1"/>
  <c r="D112" i="1"/>
  <c r="D115" i="1"/>
  <c r="AD34" i="1" a="1"/>
  <c r="AD34" i="1" s="1"/>
  <c r="AE34" i="1" s="1"/>
  <c r="C112" i="1"/>
  <c r="C114" i="1"/>
  <c r="C116" i="1"/>
  <c r="C110" i="1"/>
  <c r="C111" i="1"/>
  <c r="C113" i="1"/>
  <c r="C115" i="1"/>
  <c r="C117" i="1"/>
  <c r="D114" i="1"/>
  <c r="E121" i="1"/>
  <c r="AD35" i="1" a="1"/>
  <c r="AD35" i="1" s="1"/>
  <c r="AE35" i="1" s="1"/>
  <c r="F58" i="1"/>
  <c r="E83" i="1"/>
  <c r="G95" i="1"/>
  <c r="F109" i="1"/>
  <c r="AD38" i="1" a="1"/>
  <c r="AD38" i="1" s="1"/>
  <c r="AE38" i="1" s="1"/>
  <c r="AD41" i="1" a="1"/>
  <c r="AD41" i="1" s="1"/>
  <c r="AE41" i="1" s="1"/>
  <c r="AD36" i="1" a="1"/>
  <c r="AD36" i="1" s="1"/>
  <c r="AE36" i="1" s="1"/>
  <c r="AD40" i="1" a="1"/>
  <c r="AD40" i="1" s="1"/>
  <c r="AE40" i="1" s="1"/>
  <c r="AD39" i="1" a="1"/>
  <c r="AD39" i="1" s="1"/>
  <c r="AE39" i="1" s="1"/>
  <c r="AD43" i="1" a="1"/>
  <c r="AD43" i="1" s="1"/>
  <c r="AE43" i="1" s="1"/>
  <c r="AD42" i="1" a="1"/>
  <c r="AD42" i="1" s="1"/>
  <c r="AE42" i="1" s="1"/>
  <c r="F18" i="1"/>
  <c r="F121" i="1" s="1"/>
  <c r="E26" i="1"/>
  <c r="AD37" i="1" a="1"/>
  <c r="AD37" i="1" s="1"/>
  <c r="AE37" i="1" s="1"/>
  <c r="E24" i="1"/>
  <c r="F16" i="1"/>
  <c r="F17" i="1"/>
  <c r="E97" i="1"/>
  <c r="E19" i="1"/>
  <c r="F24" i="1"/>
  <c r="G21" i="1"/>
  <c r="D130" i="1" l="1"/>
  <c r="D131" i="1"/>
  <c r="D66" i="1"/>
  <c r="D90" i="1" s="1"/>
  <c r="D13" i="2"/>
  <c r="D61" i="1"/>
  <c r="D85" i="1" s="1"/>
  <c r="D8" i="2"/>
  <c r="D62" i="1"/>
  <c r="D86" i="1" s="1"/>
  <c r="D9" i="2"/>
  <c r="D68" i="1"/>
  <c r="D92" i="1" s="1"/>
  <c r="D15" i="2"/>
  <c r="D63" i="1"/>
  <c r="D87" i="1" s="1"/>
  <c r="D10" i="2"/>
  <c r="D69" i="1"/>
  <c r="D93" i="1" s="1"/>
  <c r="D16" i="2"/>
  <c r="D67" i="1"/>
  <c r="D14" i="2"/>
  <c r="D65" i="1"/>
  <c r="D89" i="1" s="1"/>
  <c r="D12" i="2"/>
  <c r="D64" i="1"/>
  <c r="D88" i="1" s="1"/>
  <c r="D11" i="2"/>
  <c r="D60" i="1"/>
  <c r="D84" i="1" s="1"/>
  <c r="D7" i="2"/>
  <c r="F131" i="1"/>
  <c r="F132" i="1"/>
  <c r="F130" i="1"/>
  <c r="F133" i="1"/>
  <c r="E130" i="1"/>
  <c r="E131" i="1"/>
  <c r="E132" i="1"/>
  <c r="E133" i="1"/>
  <c r="G18" i="1"/>
  <c r="G121" i="1" s="1"/>
  <c r="G129" i="1"/>
  <c r="H119" i="1"/>
  <c r="E116" i="1"/>
  <c r="E114" i="1"/>
  <c r="E112" i="1"/>
  <c r="E110" i="1"/>
  <c r="E117" i="1"/>
  <c r="E115" i="1"/>
  <c r="E113" i="1"/>
  <c r="E111" i="1"/>
  <c r="C61" i="1"/>
  <c r="C85" i="1" s="1"/>
  <c r="E61" i="1"/>
  <c r="E85" i="1" s="1"/>
  <c r="C67" i="1"/>
  <c r="C91" i="1" s="1"/>
  <c r="D91" i="1"/>
  <c r="G58" i="1"/>
  <c r="F83" i="1"/>
  <c r="G109" i="1"/>
  <c r="H95" i="1"/>
  <c r="E67" i="1"/>
  <c r="C62" i="1"/>
  <c r="C86" i="1" s="1"/>
  <c r="E62" i="1"/>
  <c r="C63" i="1"/>
  <c r="C87" i="1" s="1"/>
  <c r="E63" i="1"/>
  <c r="C66" i="1"/>
  <c r="C90" i="1" s="1"/>
  <c r="E66" i="1"/>
  <c r="F97" i="1"/>
  <c r="G17" i="1"/>
  <c r="F19" i="1"/>
  <c r="F26" i="1"/>
  <c r="G16" i="1"/>
  <c r="G24" i="1"/>
  <c r="H21" i="1"/>
  <c r="E68" i="1" l="1"/>
  <c r="C68" i="1"/>
  <c r="C92" i="1" s="1"/>
  <c r="E64" i="1"/>
  <c r="F64" i="1" s="1"/>
  <c r="C64" i="1"/>
  <c r="C88" i="1" s="1"/>
  <c r="C65" i="1"/>
  <c r="C89" i="1" s="1"/>
  <c r="E69" i="1"/>
  <c r="F69" i="1" s="1"/>
  <c r="E65" i="1"/>
  <c r="E89" i="1" s="1"/>
  <c r="C69" i="1"/>
  <c r="C93" i="1" s="1"/>
  <c r="C60" i="1"/>
  <c r="C84" i="1" s="1"/>
  <c r="F61" i="1"/>
  <c r="G61" i="1" s="1"/>
  <c r="E60" i="1"/>
  <c r="E84" i="1" s="1"/>
  <c r="H18" i="1"/>
  <c r="G133" i="1"/>
  <c r="G131" i="1"/>
  <c r="G132" i="1"/>
  <c r="G130" i="1"/>
  <c r="H129" i="1"/>
  <c r="I119" i="1"/>
  <c r="F112" i="1"/>
  <c r="F110" i="1"/>
  <c r="F117" i="1"/>
  <c r="F115" i="1"/>
  <c r="F113" i="1"/>
  <c r="F116" i="1"/>
  <c r="F114" i="1"/>
  <c r="F111" i="1"/>
  <c r="F65" i="1"/>
  <c r="E93" i="1"/>
  <c r="F62" i="1"/>
  <c r="E86" i="1"/>
  <c r="F67" i="1"/>
  <c r="E91" i="1"/>
  <c r="F66" i="1"/>
  <c r="E90" i="1"/>
  <c r="F63" i="1"/>
  <c r="E87" i="1"/>
  <c r="F68" i="1"/>
  <c r="E92" i="1"/>
  <c r="H58" i="1"/>
  <c r="G83" i="1"/>
  <c r="H109" i="1"/>
  <c r="I95" i="1"/>
  <c r="H121" i="1"/>
  <c r="I18" i="1"/>
  <c r="G97" i="1"/>
  <c r="H17" i="1"/>
  <c r="H24" i="1"/>
  <c r="I21" i="1"/>
  <c r="G26" i="1"/>
  <c r="G19" i="1"/>
  <c r="H16" i="1"/>
  <c r="E88" i="1" l="1"/>
  <c r="F85" i="1"/>
  <c r="F60" i="1"/>
  <c r="F84" i="1" s="1"/>
  <c r="H133" i="1"/>
  <c r="H131" i="1"/>
  <c r="H132" i="1"/>
  <c r="H130" i="1"/>
  <c r="I129" i="1"/>
  <c r="J119" i="1"/>
  <c r="G116" i="1"/>
  <c r="G114" i="1"/>
  <c r="G112" i="1"/>
  <c r="G110" i="1"/>
  <c r="G117" i="1"/>
  <c r="G115" i="1"/>
  <c r="G113" i="1"/>
  <c r="G111" i="1"/>
  <c r="I58" i="1"/>
  <c r="H83" i="1"/>
  <c r="G63" i="1"/>
  <c r="F87" i="1"/>
  <c r="G66" i="1"/>
  <c r="F90" i="1"/>
  <c r="G67" i="1"/>
  <c r="F91" i="1"/>
  <c r="G69" i="1"/>
  <c r="F93" i="1"/>
  <c r="G64" i="1"/>
  <c r="F88" i="1"/>
  <c r="G68" i="1"/>
  <c r="F92" i="1"/>
  <c r="G60" i="1"/>
  <c r="H61" i="1"/>
  <c r="G85" i="1"/>
  <c r="G62" i="1"/>
  <c r="F86" i="1"/>
  <c r="G65" i="1"/>
  <c r="F89" i="1"/>
  <c r="I109" i="1"/>
  <c r="J95" i="1"/>
  <c r="H97" i="1"/>
  <c r="I17" i="1"/>
  <c r="I24" i="1"/>
  <c r="J21" i="1"/>
  <c r="I121" i="1"/>
  <c r="J18" i="1"/>
  <c r="H26" i="1"/>
  <c r="H19" i="1"/>
  <c r="I16" i="1"/>
  <c r="I130" i="1" l="1"/>
  <c r="I133" i="1"/>
  <c r="I131" i="1"/>
  <c r="I132" i="1"/>
  <c r="K119" i="1"/>
  <c r="J129" i="1"/>
  <c r="H115" i="1"/>
  <c r="H112" i="1"/>
  <c r="H110" i="1"/>
  <c r="H113" i="1"/>
  <c r="H111" i="1"/>
  <c r="H117" i="1"/>
  <c r="H116" i="1"/>
  <c r="H114" i="1"/>
  <c r="H62" i="1"/>
  <c r="G86" i="1"/>
  <c r="H60" i="1"/>
  <c r="G84" i="1"/>
  <c r="H64" i="1"/>
  <c r="G88" i="1"/>
  <c r="H67" i="1"/>
  <c r="G91" i="1"/>
  <c r="H63" i="1"/>
  <c r="G87" i="1"/>
  <c r="H65" i="1"/>
  <c r="G89" i="1"/>
  <c r="I61" i="1"/>
  <c r="H85" i="1"/>
  <c r="H68" i="1"/>
  <c r="G92" i="1"/>
  <c r="H69" i="1"/>
  <c r="G93" i="1"/>
  <c r="H66" i="1"/>
  <c r="G90" i="1"/>
  <c r="J58" i="1"/>
  <c r="I83" i="1"/>
  <c r="K95" i="1"/>
  <c r="J109" i="1"/>
  <c r="J24" i="1"/>
  <c r="K21" i="1"/>
  <c r="J121" i="1"/>
  <c r="K18" i="1"/>
  <c r="J17" i="1"/>
  <c r="I97" i="1"/>
  <c r="I26" i="1"/>
  <c r="J16" i="1"/>
  <c r="I19" i="1"/>
  <c r="J131" i="1" l="1"/>
  <c r="J132" i="1"/>
  <c r="J130" i="1"/>
  <c r="J133" i="1"/>
  <c r="K129" i="1"/>
  <c r="L119" i="1"/>
  <c r="I112" i="1"/>
  <c r="I110" i="1"/>
  <c r="I117" i="1"/>
  <c r="I115" i="1"/>
  <c r="I113" i="1"/>
  <c r="I111" i="1"/>
  <c r="I116" i="1"/>
  <c r="I114" i="1"/>
  <c r="I66" i="1"/>
  <c r="H90" i="1"/>
  <c r="I68" i="1"/>
  <c r="H92" i="1"/>
  <c r="I65" i="1"/>
  <c r="H89" i="1"/>
  <c r="I67" i="1"/>
  <c r="H91" i="1"/>
  <c r="I60" i="1"/>
  <c r="H84" i="1"/>
  <c r="K58" i="1"/>
  <c r="J83" i="1"/>
  <c r="I69" i="1"/>
  <c r="H93" i="1"/>
  <c r="J61" i="1"/>
  <c r="I85" i="1"/>
  <c r="I63" i="1"/>
  <c r="H87" i="1"/>
  <c r="I64" i="1"/>
  <c r="H88" i="1"/>
  <c r="I62" i="1"/>
  <c r="H86" i="1"/>
  <c r="K109" i="1"/>
  <c r="L95" i="1"/>
  <c r="J19" i="1"/>
  <c r="J26" i="1"/>
  <c r="K16" i="1"/>
  <c r="K121" i="1"/>
  <c r="L18" i="1"/>
  <c r="K24" i="1"/>
  <c r="L21" i="1"/>
  <c r="J97" i="1"/>
  <c r="K17" i="1"/>
  <c r="K133" i="1" l="1"/>
  <c r="K131" i="1"/>
  <c r="K132" i="1"/>
  <c r="K130" i="1"/>
  <c r="L129" i="1"/>
  <c r="M119" i="1"/>
  <c r="J116" i="1"/>
  <c r="J117" i="1"/>
  <c r="J115" i="1"/>
  <c r="J113" i="1"/>
  <c r="J114" i="1"/>
  <c r="J111" i="1"/>
  <c r="J112" i="1"/>
  <c r="J110" i="1"/>
  <c r="J64" i="1"/>
  <c r="I88" i="1"/>
  <c r="K61" i="1"/>
  <c r="J85" i="1"/>
  <c r="L58" i="1"/>
  <c r="K83" i="1"/>
  <c r="J67" i="1"/>
  <c r="I91" i="1"/>
  <c r="J68" i="1"/>
  <c r="I92" i="1"/>
  <c r="J62" i="1"/>
  <c r="I86" i="1"/>
  <c r="J63" i="1"/>
  <c r="I87" i="1"/>
  <c r="J69" i="1"/>
  <c r="I93" i="1"/>
  <c r="J60" i="1"/>
  <c r="I84" i="1"/>
  <c r="J65" i="1"/>
  <c r="I89" i="1"/>
  <c r="J66" i="1"/>
  <c r="I90" i="1"/>
  <c r="L109" i="1"/>
  <c r="M95" i="1"/>
  <c r="L24" i="1"/>
  <c r="M21" i="1"/>
  <c r="K26" i="1"/>
  <c r="L16" i="1"/>
  <c r="K19" i="1"/>
  <c r="K97" i="1"/>
  <c r="L17" i="1"/>
  <c r="L121" i="1"/>
  <c r="M18" i="1"/>
  <c r="L133" i="1" l="1"/>
  <c r="L131" i="1"/>
  <c r="L132" i="1"/>
  <c r="L130" i="1"/>
  <c r="M129" i="1"/>
  <c r="N119" i="1"/>
  <c r="K117" i="1"/>
  <c r="K115" i="1"/>
  <c r="K113" i="1"/>
  <c r="K111" i="1"/>
  <c r="K116" i="1"/>
  <c r="K114" i="1"/>
  <c r="K112" i="1"/>
  <c r="K110" i="1"/>
  <c r="K65" i="1"/>
  <c r="J89" i="1"/>
  <c r="K69" i="1"/>
  <c r="J93" i="1"/>
  <c r="K62" i="1"/>
  <c r="J86" i="1"/>
  <c r="K67" i="1"/>
  <c r="J91" i="1"/>
  <c r="L61" i="1"/>
  <c r="K85" i="1"/>
  <c r="K66" i="1"/>
  <c r="J90" i="1"/>
  <c r="K60" i="1"/>
  <c r="J84" i="1"/>
  <c r="K63" i="1"/>
  <c r="J87" i="1"/>
  <c r="K68" i="1"/>
  <c r="J92" i="1"/>
  <c r="M58" i="1"/>
  <c r="L83" i="1"/>
  <c r="K64" i="1"/>
  <c r="J88" i="1"/>
  <c r="M109" i="1"/>
  <c r="N95" i="1"/>
  <c r="L26" i="1"/>
  <c r="L19" i="1"/>
  <c r="M16" i="1"/>
  <c r="L97" i="1"/>
  <c r="M17" i="1"/>
  <c r="N21" i="1"/>
  <c r="M24" i="1"/>
  <c r="M121" i="1"/>
  <c r="N18" i="1"/>
  <c r="M130" i="1" l="1"/>
  <c r="M133" i="1"/>
  <c r="M131" i="1"/>
  <c r="M132" i="1"/>
  <c r="O119" i="1"/>
  <c r="N129" i="1"/>
  <c r="L113" i="1"/>
  <c r="L111" i="1"/>
  <c r="L117" i="1"/>
  <c r="L116" i="1"/>
  <c r="L114" i="1"/>
  <c r="L115" i="1"/>
  <c r="L112" i="1"/>
  <c r="L110" i="1"/>
  <c r="N58" i="1"/>
  <c r="M83" i="1"/>
  <c r="L63" i="1"/>
  <c r="K87" i="1"/>
  <c r="L66" i="1"/>
  <c r="K90" i="1"/>
  <c r="L67" i="1"/>
  <c r="K91" i="1"/>
  <c r="L69" i="1"/>
  <c r="K93" i="1"/>
  <c r="L64" i="1"/>
  <c r="K88" i="1"/>
  <c r="L68" i="1"/>
  <c r="K92" i="1"/>
  <c r="L60" i="1"/>
  <c r="K84" i="1"/>
  <c r="M61" i="1"/>
  <c r="L85" i="1"/>
  <c r="L62" i="1"/>
  <c r="K86" i="1"/>
  <c r="L65" i="1"/>
  <c r="K89" i="1"/>
  <c r="O95" i="1"/>
  <c r="N109" i="1"/>
  <c r="M26" i="1"/>
  <c r="M19" i="1"/>
  <c r="N16" i="1"/>
  <c r="N24" i="1"/>
  <c r="O21" i="1"/>
  <c r="N121" i="1"/>
  <c r="O18" i="1"/>
  <c r="N17" i="1"/>
  <c r="M97" i="1"/>
  <c r="N131" i="1" l="1"/>
  <c r="N132" i="1"/>
  <c r="N130" i="1"/>
  <c r="N133" i="1"/>
  <c r="O129" i="1"/>
  <c r="P119" i="1"/>
  <c r="M117" i="1"/>
  <c r="M115" i="1"/>
  <c r="M113" i="1"/>
  <c r="M111" i="1"/>
  <c r="M116" i="1"/>
  <c r="M114" i="1"/>
  <c r="M112" i="1"/>
  <c r="M110" i="1"/>
  <c r="M65" i="1"/>
  <c r="L89" i="1"/>
  <c r="N61" i="1"/>
  <c r="M85" i="1"/>
  <c r="M68" i="1"/>
  <c r="L92" i="1"/>
  <c r="M69" i="1"/>
  <c r="L93" i="1"/>
  <c r="M62" i="1"/>
  <c r="L86" i="1"/>
  <c r="M60" i="1"/>
  <c r="L84" i="1"/>
  <c r="M64" i="1"/>
  <c r="L88" i="1"/>
  <c r="M67" i="1"/>
  <c r="L91" i="1"/>
  <c r="M63" i="1"/>
  <c r="L87" i="1"/>
  <c r="M66" i="1"/>
  <c r="L90" i="1"/>
  <c r="O58" i="1"/>
  <c r="N83" i="1"/>
  <c r="O109" i="1"/>
  <c r="P95" i="1"/>
  <c r="N97" i="1"/>
  <c r="O17" i="1"/>
  <c r="O121" i="1"/>
  <c r="P18" i="1"/>
  <c r="N19" i="1"/>
  <c r="N26" i="1"/>
  <c r="O16" i="1"/>
  <c r="P21" i="1"/>
  <c r="O24" i="1"/>
  <c r="O133" i="1" l="1"/>
  <c r="O131" i="1"/>
  <c r="O132" i="1"/>
  <c r="O130" i="1"/>
  <c r="P129" i="1"/>
  <c r="Q119" i="1"/>
  <c r="N115" i="1"/>
  <c r="N113" i="1"/>
  <c r="N114" i="1"/>
  <c r="N111" i="1"/>
  <c r="N116" i="1"/>
  <c r="N112" i="1"/>
  <c r="N110" i="1"/>
  <c r="N117" i="1"/>
  <c r="N66" i="1"/>
  <c r="M90" i="1"/>
  <c r="N67" i="1"/>
  <c r="M91" i="1"/>
  <c r="N60" i="1"/>
  <c r="M84" i="1"/>
  <c r="N69" i="1"/>
  <c r="M93" i="1"/>
  <c r="O61" i="1"/>
  <c r="N85" i="1"/>
  <c r="P58" i="1"/>
  <c r="O83" i="1"/>
  <c r="N63" i="1"/>
  <c r="M87" i="1"/>
  <c r="N64" i="1"/>
  <c r="M88" i="1"/>
  <c r="N62" i="1"/>
  <c r="M86" i="1"/>
  <c r="N68" i="1"/>
  <c r="M92" i="1"/>
  <c r="N65" i="1"/>
  <c r="M89" i="1"/>
  <c r="P109" i="1"/>
  <c r="Q95" i="1"/>
  <c r="P24" i="1"/>
  <c r="Q21" i="1"/>
  <c r="P121" i="1"/>
  <c r="Q18" i="1"/>
  <c r="O26" i="1"/>
  <c r="O19" i="1"/>
  <c r="P16" i="1"/>
  <c r="O97" i="1"/>
  <c r="P17" i="1"/>
  <c r="P133" i="1" l="1"/>
  <c r="P132" i="1"/>
  <c r="P131" i="1"/>
  <c r="P130" i="1"/>
  <c r="Q129" i="1"/>
  <c r="R119" i="1"/>
  <c r="O115" i="1"/>
  <c r="O113" i="1"/>
  <c r="O111" i="1"/>
  <c r="O116" i="1"/>
  <c r="O114" i="1"/>
  <c r="O112" i="1"/>
  <c r="O110" i="1"/>
  <c r="O117" i="1"/>
  <c r="O68" i="1"/>
  <c r="N92" i="1"/>
  <c r="O64" i="1"/>
  <c r="N88" i="1"/>
  <c r="Q58" i="1"/>
  <c r="P83" i="1"/>
  <c r="O69" i="1"/>
  <c r="N93" i="1"/>
  <c r="O67" i="1"/>
  <c r="N91" i="1"/>
  <c r="O65" i="1"/>
  <c r="N89" i="1"/>
  <c r="O62" i="1"/>
  <c r="N86" i="1"/>
  <c r="O63" i="1"/>
  <c r="N87" i="1"/>
  <c r="P61" i="1"/>
  <c r="O85" i="1"/>
  <c r="O60" i="1"/>
  <c r="N84" i="1"/>
  <c r="O66" i="1"/>
  <c r="N90" i="1"/>
  <c r="Q109" i="1"/>
  <c r="R95" i="1"/>
  <c r="Q121" i="1"/>
  <c r="R18" i="1"/>
  <c r="P26" i="1"/>
  <c r="P19" i="1"/>
  <c r="Q16" i="1"/>
  <c r="Q24" i="1"/>
  <c r="R21" i="1"/>
  <c r="P97" i="1"/>
  <c r="Q17" i="1"/>
  <c r="Q130" i="1" l="1"/>
  <c r="Q133" i="1"/>
  <c r="Q131" i="1"/>
  <c r="Q132" i="1"/>
  <c r="S119" i="1"/>
  <c r="R129" i="1"/>
  <c r="P117" i="1"/>
  <c r="P116" i="1"/>
  <c r="P114" i="1"/>
  <c r="P115" i="1"/>
  <c r="P112" i="1"/>
  <c r="P110" i="1"/>
  <c r="P113" i="1"/>
  <c r="P111" i="1"/>
  <c r="P60" i="1"/>
  <c r="O84" i="1"/>
  <c r="P63" i="1"/>
  <c r="O87" i="1"/>
  <c r="P65" i="1"/>
  <c r="O89" i="1"/>
  <c r="P69" i="1"/>
  <c r="O93" i="1"/>
  <c r="P64" i="1"/>
  <c r="O88" i="1"/>
  <c r="P66" i="1"/>
  <c r="O90" i="1"/>
  <c r="Q61" i="1"/>
  <c r="P85" i="1"/>
  <c r="P62" i="1"/>
  <c r="O86" i="1"/>
  <c r="P67" i="1"/>
  <c r="O91" i="1"/>
  <c r="R58" i="1"/>
  <c r="Q83" i="1"/>
  <c r="P68" i="1"/>
  <c r="O92" i="1"/>
  <c r="S95" i="1"/>
  <c r="R109" i="1"/>
  <c r="R24" i="1"/>
  <c r="S21" i="1"/>
  <c r="R121" i="1"/>
  <c r="S18" i="1"/>
  <c r="R17" i="1"/>
  <c r="Q97" i="1"/>
  <c r="Q26" i="1"/>
  <c r="Q19" i="1"/>
  <c r="R16" i="1"/>
  <c r="R131" i="1" l="1"/>
  <c r="R132" i="1"/>
  <c r="R130" i="1"/>
  <c r="R133" i="1"/>
  <c r="S129" i="1"/>
  <c r="T119" i="1"/>
  <c r="Q116" i="1"/>
  <c r="Q114" i="1"/>
  <c r="Q112" i="1"/>
  <c r="Q110" i="1"/>
  <c r="Q117" i="1"/>
  <c r="Q115" i="1"/>
  <c r="Q113" i="1"/>
  <c r="Q111" i="1"/>
  <c r="S58" i="1"/>
  <c r="R83" i="1"/>
  <c r="Q62" i="1"/>
  <c r="P86" i="1"/>
  <c r="Q66" i="1"/>
  <c r="P90" i="1"/>
  <c r="Q69" i="1"/>
  <c r="P93" i="1"/>
  <c r="Q63" i="1"/>
  <c r="P87" i="1"/>
  <c r="Q68" i="1"/>
  <c r="P92" i="1"/>
  <c r="Q67" i="1"/>
  <c r="P91" i="1"/>
  <c r="R61" i="1"/>
  <c r="Q85" i="1"/>
  <c r="Q64" i="1"/>
  <c r="P88" i="1"/>
  <c r="Q65" i="1"/>
  <c r="P89" i="1"/>
  <c r="Q60" i="1"/>
  <c r="P84" i="1"/>
  <c r="T95" i="1"/>
  <c r="S109" i="1"/>
  <c r="S121" i="1"/>
  <c r="T18" i="1"/>
  <c r="T21" i="1"/>
  <c r="S24" i="1"/>
  <c r="R19" i="1"/>
  <c r="R26" i="1"/>
  <c r="S16" i="1"/>
  <c r="R97" i="1"/>
  <c r="S17" i="1"/>
  <c r="S133" i="1" l="1"/>
  <c r="S131" i="1"/>
  <c r="S132" i="1"/>
  <c r="S130" i="1"/>
  <c r="T129" i="1"/>
  <c r="U119" i="1"/>
  <c r="R114" i="1"/>
  <c r="R111" i="1"/>
  <c r="R112" i="1"/>
  <c r="R110" i="1"/>
  <c r="R117" i="1"/>
  <c r="R116" i="1"/>
  <c r="R115" i="1"/>
  <c r="R113" i="1"/>
  <c r="R65" i="1"/>
  <c r="Q89" i="1"/>
  <c r="S61" i="1"/>
  <c r="R85" i="1"/>
  <c r="R68" i="1"/>
  <c r="Q92" i="1"/>
  <c r="R69" i="1"/>
  <c r="Q93" i="1"/>
  <c r="R62" i="1"/>
  <c r="Q86" i="1"/>
  <c r="R60" i="1"/>
  <c r="Q84" i="1"/>
  <c r="R64" i="1"/>
  <c r="Q88" i="1"/>
  <c r="R67" i="1"/>
  <c r="Q91" i="1"/>
  <c r="R63" i="1"/>
  <c r="Q87" i="1"/>
  <c r="R66" i="1"/>
  <c r="Q90" i="1"/>
  <c r="T58" i="1"/>
  <c r="S83" i="1"/>
  <c r="T109" i="1"/>
  <c r="U95" i="1"/>
  <c r="S26" i="1"/>
  <c r="S19" i="1"/>
  <c r="T16" i="1"/>
  <c r="T24" i="1"/>
  <c r="U21" i="1"/>
  <c r="T121" i="1"/>
  <c r="U18" i="1"/>
  <c r="S97" i="1"/>
  <c r="T17" i="1"/>
  <c r="T133" i="1" l="1"/>
  <c r="T131" i="1"/>
  <c r="T130" i="1"/>
  <c r="T132" i="1"/>
  <c r="U129" i="1"/>
  <c r="V119" i="1"/>
  <c r="S111" i="1"/>
  <c r="S116" i="1"/>
  <c r="S114" i="1"/>
  <c r="S112" i="1"/>
  <c r="S110" i="1"/>
  <c r="S117" i="1"/>
  <c r="S115" i="1"/>
  <c r="S113" i="1"/>
  <c r="S66" i="1"/>
  <c r="R90" i="1"/>
  <c r="S67" i="1"/>
  <c r="R91" i="1"/>
  <c r="S60" i="1"/>
  <c r="R84" i="1"/>
  <c r="S69" i="1"/>
  <c r="R93" i="1"/>
  <c r="T61" i="1"/>
  <c r="S85" i="1"/>
  <c r="U58" i="1"/>
  <c r="T83" i="1"/>
  <c r="S63" i="1"/>
  <c r="R87" i="1"/>
  <c r="S64" i="1"/>
  <c r="R88" i="1"/>
  <c r="S62" i="1"/>
  <c r="R86" i="1"/>
  <c r="S68" i="1"/>
  <c r="R92" i="1"/>
  <c r="S65" i="1"/>
  <c r="R89" i="1"/>
  <c r="U109" i="1"/>
  <c r="V95" i="1"/>
  <c r="U121" i="1"/>
  <c r="V18" i="1"/>
  <c r="T26" i="1"/>
  <c r="T19" i="1"/>
  <c r="U16" i="1"/>
  <c r="T97" i="1"/>
  <c r="U17" i="1"/>
  <c r="V21" i="1"/>
  <c r="U24" i="1"/>
  <c r="U130" i="1" l="1"/>
  <c r="U131" i="1"/>
  <c r="U132" i="1"/>
  <c r="U133" i="1"/>
  <c r="W119" i="1"/>
  <c r="V129" i="1"/>
  <c r="T116" i="1"/>
  <c r="T114" i="1"/>
  <c r="T117" i="1"/>
  <c r="T115" i="1"/>
  <c r="T112" i="1"/>
  <c r="T110" i="1"/>
  <c r="T113" i="1"/>
  <c r="T111" i="1"/>
  <c r="T68" i="1"/>
  <c r="S92" i="1"/>
  <c r="T64" i="1"/>
  <c r="S88" i="1"/>
  <c r="V58" i="1"/>
  <c r="U83" i="1"/>
  <c r="T69" i="1"/>
  <c r="S93" i="1"/>
  <c r="T67" i="1"/>
  <c r="S91" i="1"/>
  <c r="T65" i="1"/>
  <c r="S89" i="1"/>
  <c r="T62" i="1"/>
  <c r="S86" i="1"/>
  <c r="T63" i="1"/>
  <c r="S87" i="1"/>
  <c r="U61" i="1"/>
  <c r="T85" i="1"/>
  <c r="T60" i="1"/>
  <c r="S84" i="1"/>
  <c r="T66" i="1"/>
  <c r="S90" i="1"/>
  <c r="W95" i="1"/>
  <c r="V109" i="1"/>
  <c r="V24" i="1"/>
  <c r="W21" i="1"/>
  <c r="V17" i="1"/>
  <c r="U97" i="1"/>
  <c r="V121" i="1"/>
  <c r="W18" i="1"/>
  <c r="U26" i="1"/>
  <c r="U19" i="1"/>
  <c r="V16" i="1"/>
  <c r="V131" i="1" l="1"/>
  <c r="V132" i="1"/>
  <c r="V130" i="1"/>
  <c r="V133" i="1"/>
  <c r="W129" i="1"/>
  <c r="X119" i="1"/>
  <c r="U116" i="1"/>
  <c r="U114" i="1"/>
  <c r="U112" i="1"/>
  <c r="U110" i="1"/>
  <c r="U117" i="1"/>
  <c r="U115" i="1"/>
  <c r="U113" i="1"/>
  <c r="U111" i="1"/>
  <c r="U60" i="1"/>
  <c r="T84" i="1"/>
  <c r="U63" i="1"/>
  <c r="T87" i="1"/>
  <c r="U65" i="1"/>
  <c r="T89" i="1"/>
  <c r="U69" i="1"/>
  <c r="T93" i="1"/>
  <c r="U64" i="1"/>
  <c r="T88" i="1"/>
  <c r="U66" i="1"/>
  <c r="T90" i="1"/>
  <c r="V61" i="1"/>
  <c r="U85" i="1"/>
  <c r="U62" i="1"/>
  <c r="T86" i="1"/>
  <c r="U67" i="1"/>
  <c r="T91" i="1"/>
  <c r="W58" i="1"/>
  <c r="V83" i="1"/>
  <c r="U68" i="1"/>
  <c r="T92" i="1"/>
  <c r="X95" i="1"/>
  <c r="W109" i="1"/>
  <c r="V97" i="1"/>
  <c r="W17" i="1"/>
  <c r="W121" i="1"/>
  <c r="X18" i="1"/>
  <c r="X21" i="1"/>
  <c r="W24" i="1"/>
  <c r="V19" i="1"/>
  <c r="W16" i="1"/>
  <c r="V26" i="1"/>
  <c r="W133" i="1" l="1"/>
  <c r="W131" i="1"/>
  <c r="W132" i="1"/>
  <c r="W130" i="1"/>
  <c r="X129" i="1"/>
  <c r="Y119" i="1"/>
  <c r="V112" i="1"/>
  <c r="V110" i="1"/>
  <c r="V117" i="1"/>
  <c r="V115" i="1"/>
  <c r="V113" i="1"/>
  <c r="V116" i="1"/>
  <c r="V114" i="1"/>
  <c r="V111" i="1"/>
  <c r="X58" i="1"/>
  <c r="W83" i="1"/>
  <c r="V62" i="1"/>
  <c r="U86" i="1"/>
  <c r="V66" i="1"/>
  <c r="U90" i="1"/>
  <c r="V69" i="1"/>
  <c r="U93" i="1"/>
  <c r="V63" i="1"/>
  <c r="U87" i="1"/>
  <c r="V68" i="1"/>
  <c r="U92" i="1"/>
  <c r="V67" i="1"/>
  <c r="U91" i="1"/>
  <c r="W61" i="1"/>
  <c r="V85" i="1"/>
  <c r="V64" i="1"/>
  <c r="U88" i="1"/>
  <c r="V65" i="1"/>
  <c r="U89" i="1"/>
  <c r="V60" i="1"/>
  <c r="U84" i="1"/>
  <c r="X109" i="1"/>
  <c r="Y95" i="1"/>
  <c r="W26" i="1"/>
  <c r="X16" i="1"/>
  <c r="W19" i="1"/>
  <c r="X121" i="1"/>
  <c r="Y18" i="1"/>
  <c r="W97" i="1"/>
  <c r="X17" i="1"/>
  <c r="X24" i="1"/>
  <c r="Y21" i="1"/>
  <c r="X133" i="1" l="1"/>
  <c r="X131" i="1"/>
  <c r="X132" i="1"/>
  <c r="X130" i="1"/>
  <c r="Y129" i="1"/>
  <c r="Z119" i="1"/>
  <c r="W116" i="1"/>
  <c r="W114" i="1"/>
  <c r="W112" i="1"/>
  <c r="W110" i="1"/>
  <c r="W117" i="1"/>
  <c r="W115" i="1"/>
  <c r="W113" i="1"/>
  <c r="W111" i="1"/>
  <c r="W65" i="1"/>
  <c r="V89" i="1"/>
  <c r="X61" i="1"/>
  <c r="W85" i="1"/>
  <c r="W68" i="1"/>
  <c r="V92" i="1"/>
  <c r="W69" i="1"/>
  <c r="V93" i="1"/>
  <c r="W62" i="1"/>
  <c r="V86" i="1"/>
  <c r="W60" i="1"/>
  <c r="V84" i="1"/>
  <c r="W64" i="1"/>
  <c r="V88" i="1"/>
  <c r="W67" i="1"/>
  <c r="V91" i="1"/>
  <c r="W63" i="1"/>
  <c r="V87" i="1"/>
  <c r="W66" i="1"/>
  <c r="V90" i="1"/>
  <c r="Y58" i="1"/>
  <c r="X83" i="1"/>
  <c r="Y109" i="1"/>
  <c r="Z95" i="1"/>
  <c r="X97" i="1"/>
  <c r="Y17" i="1"/>
  <c r="X26" i="1"/>
  <c r="X19" i="1"/>
  <c r="Y16" i="1"/>
  <c r="Y24" i="1"/>
  <c r="Z21" i="1"/>
  <c r="Y121" i="1"/>
  <c r="Z18" i="1"/>
  <c r="Y130" i="1" l="1"/>
  <c r="Y133" i="1"/>
  <c r="Y131" i="1"/>
  <c r="Y132" i="1"/>
  <c r="AA119" i="1"/>
  <c r="Z129" i="1"/>
  <c r="X115" i="1"/>
  <c r="X112" i="1"/>
  <c r="X110" i="1"/>
  <c r="X113" i="1"/>
  <c r="X111" i="1"/>
  <c r="X117" i="1"/>
  <c r="X116" i="1"/>
  <c r="X114" i="1"/>
  <c r="X66" i="1"/>
  <c r="W90" i="1"/>
  <c r="X67" i="1"/>
  <c r="W91" i="1"/>
  <c r="X60" i="1"/>
  <c r="W84" i="1"/>
  <c r="X69" i="1"/>
  <c r="W93" i="1"/>
  <c r="Y61" i="1"/>
  <c r="X85" i="1"/>
  <c r="Z58" i="1"/>
  <c r="Y83" i="1"/>
  <c r="X63" i="1"/>
  <c r="W87" i="1"/>
  <c r="X64" i="1"/>
  <c r="W88" i="1"/>
  <c r="X62" i="1"/>
  <c r="W86" i="1"/>
  <c r="X68" i="1"/>
  <c r="W92" i="1"/>
  <c r="X65" i="1"/>
  <c r="W89" i="1"/>
  <c r="Z109" i="1"/>
  <c r="AA95" i="1"/>
  <c r="Z24" i="1"/>
  <c r="AA21" i="1"/>
  <c r="Z17" i="1"/>
  <c r="Y97" i="1"/>
  <c r="Z121" i="1"/>
  <c r="AA18" i="1"/>
  <c r="Y26" i="1"/>
  <c r="Y19" i="1"/>
  <c r="Z16" i="1"/>
  <c r="Z131" i="1" l="1"/>
  <c r="Z132" i="1"/>
  <c r="Z130" i="1"/>
  <c r="Z133" i="1"/>
  <c r="AA129" i="1"/>
  <c r="AB119" i="1"/>
  <c r="Y112" i="1"/>
  <c r="Y110" i="1"/>
  <c r="Y117" i="1"/>
  <c r="Y115" i="1"/>
  <c r="Y113" i="1"/>
  <c r="Y111" i="1"/>
  <c r="Y116" i="1"/>
  <c r="Y114" i="1"/>
  <c r="Y68" i="1"/>
  <c r="X92" i="1"/>
  <c r="Y64" i="1"/>
  <c r="X88" i="1"/>
  <c r="AA58" i="1"/>
  <c r="Z83" i="1"/>
  <c r="Y69" i="1"/>
  <c r="X93" i="1"/>
  <c r="Y67" i="1"/>
  <c r="X91" i="1"/>
  <c r="Y65" i="1"/>
  <c r="X89" i="1"/>
  <c r="Y62" i="1"/>
  <c r="X86" i="1"/>
  <c r="Y63" i="1"/>
  <c r="X87" i="1"/>
  <c r="Z61" i="1"/>
  <c r="Y85" i="1"/>
  <c r="Y60" i="1"/>
  <c r="X84" i="1"/>
  <c r="Y66" i="1"/>
  <c r="X90" i="1"/>
  <c r="AB95" i="1"/>
  <c r="AA109" i="1"/>
  <c r="Z19" i="1"/>
  <c r="AA16" i="1"/>
  <c r="Z26" i="1"/>
  <c r="Z97" i="1"/>
  <c r="AA17" i="1"/>
  <c r="AA121" i="1"/>
  <c r="AB18" i="1"/>
  <c r="AB21" i="1"/>
  <c r="AA24" i="1"/>
  <c r="AA133" i="1" l="1"/>
  <c r="AB133" i="1" s="1"/>
  <c r="AC133" i="1" s="1"/>
  <c r="AD133" i="1" s="1"/>
  <c r="AE133" i="1" s="1"/>
  <c r="AF133" i="1" s="1"/>
  <c r="AG133" i="1" s="1"/>
  <c r="AA131" i="1"/>
  <c r="AB131" i="1" s="1"/>
  <c r="AC131" i="1" s="1"/>
  <c r="AD131" i="1" s="1"/>
  <c r="AE131" i="1" s="1"/>
  <c r="AF131" i="1" s="1"/>
  <c r="AG131" i="1" s="1"/>
  <c r="AA132" i="1"/>
  <c r="AB132" i="1" s="1"/>
  <c r="AC132" i="1" s="1"/>
  <c r="AD132" i="1" s="1"/>
  <c r="AE132" i="1" s="1"/>
  <c r="AF132" i="1" s="1"/>
  <c r="AG132" i="1" s="1"/>
  <c r="AA130" i="1"/>
  <c r="AB130" i="1" s="1"/>
  <c r="AC130" i="1" s="1"/>
  <c r="AD130" i="1" s="1"/>
  <c r="AE130" i="1" s="1"/>
  <c r="AF130" i="1" s="1"/>
  <c r="AG130" i="1" s="1"/>
  <c r="AB129" i="1"/>
  <c r="AC119" i="1"/>
  <c r="Z117" i="1"/>
  <c r="Z115" i="1"/>
  <c r="Z113" i="1"/>
  <c r="Z114" i="1"/>
  <c r="Z116" i="1"/>
  <c r="Z111" i="1"/>
  <c r="Z112" i="1"/>
  <c r="Z110" i="1"/>
  <c r="Z60" i="1"/>
  <c r="Y84" i="1"/>
  <c r="Z63" i="1"/>
  <c r="Y87" i="1"/>
  <c r="Z65" i="1"/>
  <c r="Y89" i="1"/>
  <c r="Z69" i="1"/>
  <c r="Y93" i="1"/>
  <c r="Z64" i="1"/>
  <c r="Y88" i="1"/>
  <c r="Z66" i="1"/>
  <c r="Y90" i="1"/>
  <c r="AA61" i="1"/>
  <c r="Z85" i="1"/>
  <c r="Z62" i="1"/>
  <c r="Y86" i="1"/>
  <c r="Z67" i="1"/>
  <c r="Y91" i="1"/>
  <c r="AB58" i="1"/>
  <c r="AA83" i="1"/>
  <c r="Z68" i="1"/>
  <c r="Y92" i="1"/>
  <c r="AB109" i="1"/>
  <c r="AC95" i="1"/>
  <c r="AB24" i="1"/>
  <c r="AC21" i="1"/>
  <c r="AB121" i="1"/>
  <c r="AC18" i="1"/>
  <c r="AA26" i="1"/>
  <c r="AA19" i="1"/>
  <c r="AB16" i="1"/>
  <c r="AA97" i="1"/>
  <c r="AB17" i="1"/>
  <c r="AC129" i="1" l="1"/>
  <c r="AD119" i="1"/>
  <c r="AA117" i="1"/>
  <c r="AB117" i="1" s="1"/>
  <c r="AC117" i="1" s="1"/>
  <c r="AD117" i="1" s="1"/>
  <c r="AE117" i="1" s="1"/>
  <c r="AF117" i="1" s="1"/>
  <c r="AG117" i="1" s="1"/>
  <c r="AA115" i="1"/>
  <c r="AB115" i="1" s="1"/>
  <c r="AC115" i="1" s="1"/>
  <c r="AD115" i="1" s="1"/>
  <c r="AE115" i="1" s="1"/>
  <c r="AF115" i="1" s="1"/>
  <c r="AG115" i="1" s="1"/>
  <c r="AA113" i="1"/>
  <c r="AB113" i="1" s="1"/>
  <c r="AC113" i="1" s="1"/>
  <c r="AD113" i="1" s="1"/>
  <c r="AE113" i="1" s="1"/>
  <c r="AF113" i="1" s="1"/>
  <c r="AG113" i="1" s="1"/>
  <c r="AA111" i="1"/>
  <c r="AB111" i="1" s="1"/>
  <c r="AC111" i="1" s="1"/>
  <c r="AD111" i="1" s="1"/>
  <c r="AE111" i="1" s="1"/>
  <c r="AF111" i="1" s="1"/>
  <c r="AG111" i="1" s="1"/>
  <c r="AA116" i="1"/>
  <c r="AB116" i="1" s="1"/>
  <c r="AC116" i="1" s="1"/>
  <c r="AD116" i="1" s="1"/>
  <c r="AE116" i="1" s="1"/>
  <c r="AF116" i="1" s="1"/>
  <c r="AG116" i="1" s="1"/>
  <c r="AA114" i="1"/>
  <c r="AB114" i="1" s="1"/>
  <c r="AC114" i="1" s="1"/>
  <c r="AD114" i="1" s="1"/>
  <c r="AE114" i="1" s="1"/>
  <c r="AF114" i="1" s="1"/>
  <c r="AG114" i="1" s="1"/>
  <c r="AA112" i="1"/>
  <c r="AB112" i="1" s="1"/>
  <c r="AC112" i="1" s="1"/>
  <c r="AD112" i="1" s="1"/>
  <c r="AE112" i="1" s="1"/>
  <c r="AF112" i="1" s="1"/>
  <c r="AG112" i="1" s="1"/>
  <c r="AA110" i="1"/>
  <c r="AB110" i="1" s="1"/>
  <c r="AC110" i="1" s="1"/>
  <c r="AD110" i="1" s="1"/>
  <c r="AE110" i="1" s="1"/>
  <c r="AF110" i="1" s="1"/>
  <c r="AG110" i="1" s="1"/>
  <c r="AC58" i="1"/>
  <c r="AB83" i="1"/>
  <c r="AA62" i="1"/>
  <c r="Z86" i="1"/>
  <c r="AA66" i="1"/>
  <c r="Z90" i="1"/>
  <c r="AA69" i="1"/>
  <c r="Z93" i="1"/>
  <c r="AA63" i="1"/>
  <c r="Z87" i="1"/>
  <c r="AA68" i="1"/>
  <c r="Z92" i="1"/>
  <c r="AA67" i="1"/>
  <c r="Z91" i="1"/>
  <c r="AB61" i="1"/>
  <c r="AC61" i="1" s="1"/>
  <c r="AD61" i="1" s="1"/>
  <c r="AE61" i="1" s="1"/>
  <c r="AF61" i="1" s="1"/>
  <c r="AG61" i="1" s="1"/>
  <c r="AA85" i="1"/>
  <c r="AB85" i="1" s="1"/>
  <c r="AC85" i="1" s="1"/>
  <c r="AD85" i="1" s="1"/>
  <c r="AE85" i="1" s="1"/>
  <c r="AF85" i="1" s="1"/>
  <c r="AG85" i="1" s="1"/>
  <c r="AA64" i="1"/>
  <c r="Z88" i="1"/>
  <c r="AA65" i="1"/>
  <c r="Z89" i="1"/>
  <c r="AA60" i="1"/>
  <c r="Z84" i="1"/>
  <c r="AC109" i="1"/>
  <c r="AD95" i="1"/>
  <c r="AC121" i="1"/>
  <c r="AD18" i="1"/>
  <c r="AB26" i="1"/>
  <c r="AB19" i="1"/>
  <c r="AC16" i="1"/>
  <c r="AD21" i="1"/>
  <c r="AC24" i="1"/>
  <c r="AB97" i="1"/>
  <c r="AC17" i="1"/>
  <c r="AE119" i="1" l="1"/>
  <c r="AD129" i="1"/>
  <c r="AB65" i="1"/>
  <c r="AC65" i="1" s="1"/>
  <c r="AD65" i="1" s="1"/>
  <c r="AE65" i="1" s="1"/>
  <c r="AF65" i="1" s="1"/>
  <c r="AG65" i="1" s="1"/>
  <c r="AA89" i="1"/>
  <c r="AB89" i="1" s="1"/>
  <c r="AC89" i="1" s="1"/>
  <c r="AD89" i="1" s="1"/>
  <c r="AE89" i="1" s="1"/>
  <c r="AF89" i="1" s="1"/>
  <c r="AG89" i="1" s="1"/>
  <c r="AB68" i="1"/>
  <c r="AC68" i="1" s="1"/>
  <c r="AD68" i="1" s="1"/>
  <c r="AE68" i="1" s="1"/>
  <c r="AF68" i="1" s="1"/>
  <c r="AG68" i="1" s="1"/>
  <c r="AA92" i="1"/>
  <c r="AB92" i="1" s="1"/>
  <c r="AC92" i="1" s="1"/>
  <c r="AD92" i="1" s="1"/>
  <c r="AE92" i="1" s="1"/>
  <c r="AF92" i="1" s="1"/>
  <c r="AG92" i="1" s="1"/>
  <c r="AB69" i="1"/>
  <c r="AC69" i="1" s="1"/>
  <c r="AD69" i="1" s="1"/>
  <c r="AE69" i="1" s="1"/>
  <c r="AF69" i="1" s="1"/>
  <c r="AG69" i="1" s="1"/>
  <c r="AA93" i="1"/>
  <c r="AB93" i="1" s="1"/>
  <c r="AC93" i="1" s="1"/>
  <c r="AD93" i="1" s="1"/>
  <c r="AE93" i="1" s="1"/>
  <c r="AF93" i="1" s="1"/>
  <c r="AG93" i="1" s="1"/>
  <c r="AB62" i="1"/>
  <c r="AC62" i="1" s="1"/>
  <c r="AD62" i="1" s="1"/>
  <c r="AE62" i="1" s="1"/>
  <c r="AF62" i="1" s="1"/>
  <c r="AG62" i="1" s="1"/>
  <c r="AA86" i="1"/>
  <c r="AB86" i="1" s="1"/>
  <c r="AC86" i="1" s="1"/>
  <c r="AD86" i="1" s="1"/>
  <c r="AE86" i="1" s="1"/>
  <c r="AF86" i="1" s="1"/>
  <c r="AG86" i="1" s="1"/>
  <c r="AB60" i="1"/>
  <c r="AC60" i="1" s="1"/>
  <c r="AD60" i="1" s="1"/>
  <c r="AE60" i="1" s="1"/>
  <c r="AF60" i="1" s="1"/>
  <c r="AG60" i="1" s="1"/>
  <c r="AA84" i="1"/>
  <c r="AB84" i="1" s="1"/>
  <c r="AC84" i="1" s="1"/>
  <c r="AD84" i="1" s="1"/>
  <c r="AE84" i="1" s="1"/>
  <c r="AF84" i="1" s="1"/>
  <c r="AG84" i="1" s="1"/>
  <c r="AB64" i="1"/>
  <c r="AC64" i="1" s="1"/>
  <c r="AD64" i="1" s="1"/>
  <c r="AE64" i="1" s="1"/>
  <c r="AF64" i="1" s="1"/>
  <c r="AG64" i="1" s="1"/>
  <c r="AA88" i="1"/>
  <c r="AB88" i="1" s="1"/>
  <c r="AC88" i="1" s="1"/>
  <c r="AD88" i="1" s="1"/>
  <c r="AE88" i="1" s="1"/>
  <c r="AF88" i="1" s="1"/>
  <c r="AG88" i="1" s="1"/>
  <c r="AB67" i="1"/>
  <c r="AC67" i="1" s="1"/>
  <c r="AD67" i="1" s="1"/>
  <c r="AE67" i="1" s="1"/>
  <c r="AF67" i="1" s="1"/>
  <c r="AG67" i="1" s="1"/>
  <c r="AA91" i="1"/>
  <c r="AB91" i="1" s="1"/>
  <c r="AC91" i="1" s="1"/>
  <c r="AD91" i="1" s="1"/>
  <c r="AE91" i="1" s="1"/>
  <c r="AF91" i="1" s="1"/>
  <c r="AG91" i="1" s="1"/>
  <c r="AB63" i="1"/>
  <c r="AC63" i="1" s="1"/>
  <c r="AD63" i="1" s="1"/>
  <c r="AE63" i="1" s="1"/>
  <c r="AF63" i="1" s="1"/>
  <c r="AG63" i="1" s="1"/>
  <c r="AA87" i="1"/>
  <c r="AB87" i="1" s="1"/>
  <c r="AC87" i="1" s="1"/>
  <c r="AD87" i="1" s="1"/>
  <c r="AE87" i="1" s="1"/>
  <c r="AF87" i="1" s="1"/>
  <c r="AG87" i="1" s="1"/>
  <c r="AB66" i="1"/>
  <c r="AC66" i="1" s="1"/>
  <c r="AD66" i="1" s="1"/>
  <c r="AE66" i="1" s="1"/>
  <c r="AF66" i="1" s="1"/>
  <c r="AG66" i="1" s="1"/>
  <c r="AA90" i="1"/>
  <c r="AB90" i="1" s="1"/>
  <c r="AC90" i="1" s="1"/>
  <c r="AD90" i="1" s="1"/>
  <c r="AE90" i="1" s="1"/>
  <c r="AF90" i="1" s="1"/>
  <c r="AG90" i="1" s="1"/>
  <c r="AD58" i="1"/>
  <c r="AC83" i="1"/>
  <c r="AD109" i="1"/>
  <c r="AE95" i="1"/>
  <c r="AD24" i="1"/>
  <c r="AE21" i="1"/>
  <c r="AD121" i="1"/>
  <c r="AE18" i="1"/>
  <c r="AD17" i="1"/>
  <c r="AC97" i="1"/>
  <c r="AC26" i="1"/>
  <c r="AC19" i="1"/>
  <c r="AD16" i="1"/>
  <c r="AE129" i="1" l="1"/>
  <c r="AF119" i="1"/>
  <c r="AE58" i="1"/>
  <c r="AD83" i="1"/>
  <c r="AE109" i="1"/>
  <c r="AF95" i="1"/>
  <c r="AE121" i="1"/>
  <c r="AF18" i="1"/>
  <c r="AF21" i="1"/>
  <c r="AE24" i="1"/>
  <c r="AD19" i="1"/>
  <c r="AE16" i="1"/>
  <c r="AD26" i="1"/>
  <c r="AD97" i="1"/>
  <c r="AE17" i="1"/>
  <c r="AF129" i="1" l="1"/>
  <c r="AG119" i="1"/>
  <c r="AG129" i="1" s="1"/>
  <c r="AF58" i="1"/>
  <c r="AE83" i="1"/>
  <c r="AF109" i="1"/>
  <c r="AG95" i="1"/>
  <c r="AG109" i="1" s="1"/>
  <c r="AF24" i="1"/>
  <c r="AG21" i="1"/>
  <c r="AG24" i="1" s="1"/>
  <c r="AE26" i="1"/>
  <c r="AF16" i="1"/>
  <c r="AE19" i="1"/>
  <c r="AF121" i="1"/>
  <c r="AG18" i="1"/>
  <c r="AG121" i="1" s="1"/>
  <c r="AE97" i="1"/>
  <c r="AF17" i="1"/>
  <c r="AG58" i="1" l="1"/>
  <c r="AG83" i="1" s="1"/>
  <c r="AF83" i="1"/>
  <c r="AF97" i="1"/>
  <c r="AG17" i="1"/>
  <c r="AG97" i="1" s="1"/>
  <c r="AF26" i="1"/>
  <c r="AF19" i="1"/>
  <c r="AG16" i="1"/>
  <c r="AG26" i="1" l="1"/>
  <c r="AG19" i="1"/>
</calcChain>
</file>

<file path=xl/sharedStrings.xml><?xml version="1.0" encoding="utf-8"?>
<sst xmlns="http://schemas.openxmlformats.org/spreadsheetml/2006/main" count="128" uniqueCount="94">
  <si>
    <t>Electricity Sector T&amp;D Costs</t>
  </si>
  <si>
    <t>T&amp;D Valuation Parameters</t>
  </si>
  <si>
    <t>T&amp;D Value Escalation Rate</t>
  </si>
  <si>
    <t>Transmission Loss Factor</t>
  </si>
  <si>
    <t>Distribution Loss Factor</t>
  </si>
  <si>
    <t>Utility Load Weights</t>
  </si>
  <si>
    <t>PG&amp;E</t>
  </si>
  <si>
    <t>SCE</t>
  </si>
  <si>
    <t>SDG&amp;E</t>
  </si>
  <si>
    <t>Year</t>
  </si>
  <si>
    <t>Subtransmission Deferral Value</t>
  </si>
  <si>
    <t>CA Average</t>
  </si>
  <si>
    <t>Distribution Deferral Value</t>
  </si>
  <si>
    <t>T&amp;D Avoided Costs (including Losses for PG&amp;E)</t>
  </si>
  <si>
    <t>Climate</t>
  </si>
  <si>
    <t>Avg Cost</t>
  </si>
  <si>
    <t>DIVISION</t>
  </si>
  <si>
    <t>Zone</t>
  </si>
  <si>
    <t>Cost * Ld</t>
  </si>
  <si>
    <t>CZ</t>
  </si>
  <si>
    <t>Ttl Ld</t>
  </si>
  <si>
    <t>($/kW-yr)</t>
  </si>
  <si>
    <t xml:space="preserve">CENTRAL COAST   </t>
  </si>
  <si>
    <t xml:space="preserve">DE ANZA         </t>
  </si>
  <si>
    <t xml:space="preserve">DIABLO          </t>
  </si>
  <si>
    <t>3A</t>
  </si>
  <si>
    <t xml:space="preserve">EAST BAY        </t>
  </si>
  <si>
    <t>3B</t>
  </si>
  <si>
    <t xml:space="preserve">FRESNO          </t>
  </si>
  <si>
    <t xml:space="preserve">KERN            </t>
  </si>
  <si>
    <t xml:space="preserve">LOS PADRES      </t>
  </si>
  <si>
    <t xml:space="preserve">MISSION         </t>
  </si>
  <si>
    <t xml:space="preserve">NORTH BAY       </t>
  </si>
  <si>
    <t xml:space="preserve">NORTH COAST     </t>
  </si>
  <si>
    <t xml:space="preserve">NORTH VALLEY    </t>
  </si>
  <si>
    <t xml:space="preserve">PENINSULA       </t>
  </si>
  <si>
    <t xml:space="preserve">SACRAMENTO      </t>
  </si>
  <si>
    <t xml:space="preserve">SAN FRANCISCO   </t>
  </si>
  <si>
    <t xml:space="preserve">SAN JOSE        </t>
  </si>
  <si>
    <t xml:space="preserve">SIERRA          </t>
  </si>
  <si>
    <t xml:space="preserve">STOCKTON        </t>
  </si>
  <si>
    <t xml:space="preserve">YOSEMITE        </t>
  </si>
  <si>
    <t>Active T&amp;D Deferral Value, adjusted for losses</t>
  </si>
  <si>
    <t>PG&amp;E 2011 avoided costs by CZ</t>
  </si>
  <si>
    <t>PG&amp;E from 2010 EE Avoided Cost Update</t>
  </si>
  <si>
    <t>Original Year in 2010 file</t>
  </si>
  <si>
    <t>Multipliers to convert cost level and year to match 2011 forecast values</t>
  </si>
  <si>
    <t>Converted year</t>
  </si>
  <si>
    <t>PG&amp;E 2011 Forecast based on 2011 GRC</t>
  </si>
  <si>
    <t>SCE 2011 Forecast based on 2011 GRC</t>
  </si>
  <si>
    <t>SCE from 2010 EE Avoided Cost Update</t>
  </si>
  <si>
    <t>SDG&amp;E 2011 Forecast based on 2011 GRC</t>
  </si>
  <si>
    <t>SDG&amp;E from 2010 EE Avoided Cost Update</t>
  </si>
  <si>
    <t>($/PCAF kW-yr)</t>
  </si>
  <si>
    <t>Primary</t>
  </si>
  <si>
    <t>PCAF kW</t>
  </si>
  <si>
    <t>From DMC_results E3.xls (PG&amp;E 2011 GRC Phase II January 2011 Update Testimony)</t>
  </si>
  <si>
    <t>Table for Tech Memo</t>
  </si>
  <si>
    <t>Distribution</t>
  </si>
  <si>
    <t>2011 Avoided Costs ($/kW-yr)</t>
  </si>
  <si>
    <t>Sub transmission</t>
  </si>
  <si>
    <t>Total T&amp;D, Adjusted For Losses (8.26% Transmission, 4.8% Distribution)</t>
  </si>
  <si>
    <t>TRANS. CLAF</t>
  </si>
  <si>
    <t>Class loss adjustment factors from PG&amp;E 2011 GRC Phase 2 Workpapers to Exhibit (PG&amp;E-2) Chaper 4, June 30, 2010</t>
  </si>
  <si>
    <t>Primary class loss adjustment factors from PG&amp;E 2011 GRC Phase 2 Workpapers to Exhibit (PG&amp;E-2) Chaper 6, March 22, 2011</t>
  </si>
  <si>
    <t>PRIMARY CLAF</t>
  </si>
  <si>
    <t>PRIMARY DISTRIBUTION</t>
  </si>
  <si>
    <t>PROJECTS</t>
  </si>
  <si>
    <t>OVER $1 MILLION</t>
  </si>
  <si>
    <t>UNDER $1 MILLION</t>
  </si>
  <si>
    <t>TOTAL</t>
  </si>
  <si>
    <t>$/PCAF-KW-YR</t>
  </si>
  <si>
    <t>RATIO of</t>
  </si>
  <si>
    <t>Trans PCAF to Primary PCAF</t>
  </si>
  <si>
    <t>Transmission</t>
  </si>
  <si>
    <t>($/PCAF kW)</t>
  </si>
  <si>
    <t>TRANSMISSION</t>
  </si>
  <si>
    <t>% per Primary</t>
  </si>
  <si>
    <t>PCAF -kW-Yr</t>
  </si>
  <si>
    <t>SECONDARY</t>
  </si>
  <si>
    <t>PCAF to FLT</t>
  </si>
  <si>
    <t>DISTRIBUTION</t>
  </si>
  <si>
    <t>ADJUSTMENT</t>
  </si>
  <si>
    <t>$/FLT-KW-YR</t>
  </si>
  <si>
    <t>FACTOR</t>
  </si>
  <si>
    <t>SECONDARY CLAF</t>
  </si>
  <si>
    <t>Secondary class loss adjustment factors from PG&amp;E 2011 GRC Phase 2 Workpapers to Exhibit (PG&amp;E-2) Chaper 6, March 22, 2011</t>
  </si>
  <si>
    <t>Mtr to Trans</t>
  </si>
  <si>
    <t>Mtr to Primary</t>
  </si>
  <si>
    <t>Mtr to Secondary</t>
  </si>
  <si>
    <t>The CLAFs represent the following:</t>
  </si>
  <si>
    <t>The transmission CLAFs are for transmission from generator delivery at the buss bar down to primary.</t>
  </si>
  <si>
    <r>
      <t>The primary CLAFs are for primary between transmission and secondary.</t>
    </r>
    <r>
      <rPr>
        <sz val="12"/>
        <color theme="1"/>
        <rFont val="Times New Roman"/>
        <family val="1"/>
      </rPr>
      <t xml:space="preserve"> </t>
    </r>
  </si>
  <si>
    <r>
      <t xml:space="preserve">The secondary CLAFs are </t>
    </r>
    <r>
      <rPr>
        <b/>
        <sz val="10"/>
        <color rgb="FF0000FF"/>
        <rFont val="Arial"/>
        <family val="2"/>
      </rPr>
      <t>composite</t>
    </r>
    <r>
      <rPr>
        <sz val="10"/>
        <color rgb="FF0000FF"/>
        <rFont val="Arial"/>
        <family val="2"/>
      </rPr>
      <t xml:space="preserve"> CLAFs for secondary (to meter) and primary.  Embedded in these composite primary/secondary CLAFs is a system-wide secondary loss factor of 1.0196, which looks like you in essence derived in your first scenario.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</si>
</sst>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  <numFmt numFmtId="172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u val="singleAccounting"/>
      <sz val="10"/>
      <name val="Arial Narrow"/>
      <family val="2"/>
    </font>
    <font>
      <sz val="10"/>
      <name val="Arial Narrow"/>
      <family val="2"/>
    </font>
    <font>
      <sz val="10"/>
      <color indexed="12"/>
      <name val="Arial Narrow"/>
      <family val="2"/>
    </font>
    <font>
      <sz val="10"/>
      <color indexed="10"/>
      <name val="Arial Narrow"/>
      <family val="2"/>
    </font>
    <font>
      <u val="singleAccounting"/>
      <sz val="10"/>
      <color indexed="12"/>
      <name val="Arial Narrow"/>
      <family val="2"/>
    </font>
    <font>
      <u val="singleAccounting"/>
      <sz val="10"/>
      <color indexed="10"/>
      <name val="Arial Narrow"/>
      <family val="2"/>
    </font>
    <font>
      <sz val="10"/>
      <color rgb="FF0000FF"/>
      <name val="Arial"/>
      <family val="2"/>
    </font>
    <font>
      <sz val="12"/>
      <color theme="1"/>
      <name val="Times New Roman"/>
      <family val="1"/>
    </font>
    <font>
      <b/>
      <sz val="10"/>
      <color rgb="FF0000FF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507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</cellStyleXfs>
  <cellXfs count="96">
    <xf numFmtId="0" fontId="0" fillId="0" borderId="0" xfId="0"/>
    <xf numFmtId="0" fontId="4" fillId="3" borderId="0" xfId="5" applyFont="1" applyFill="1" applyAlignment="1">
      <alignment vertical="center"/>
    </xf>
    <xf numFmtId="0" fontId="5" fillId="3" borderId="0" xfId="5" applyFont="1" applyFill="1"/>
    <xf numFmtId="0" fontId="6" fillId="0" borderId="0" xfId="5" applyFont="1" applyFill="1"/>
    <xf numFmtId="0" fontId="7" fillId="0" borderId="0" xfId="0" applyFont="1"/>
    <xf numFmtId="0" fontId="8" fillId="0" borderId="2" xfId="0" applyFont="1" applyBorder="1"/>
    <xf numFmtId="0" fontId="7" fillId="0" borderId="3" xfId="0" applyFont="1" applyBorder="1"/>
    <xf numFmtId="0" fontId="7" fillId="0" borderId="4" xfId="0" applyFont="1" applyBorder="1" applyAlignment="1">
      <alignment horizontal="right"/>
    </xf>
    <xf numFmtId="10" fontId="9" fillId="4" borderId="5" xfId="0" applyNumberFormat="1" applyFont="1" applyFill="1" applyBorder="1"/>
    <xf numFmtId="0" fontId="7" fillId="0" borderId="6" xfId="0" applyFont="1" applyBorder="1" applyAlignment="1">
      <alignment horizontal="right"/>
    </xf>
    <xf numFmtId="9" fontId="9" fillId="4" borderId="5" xfId="3" applyFont="1" applyFill="1" applyBorder="1"/>
    <xf numFmtId="9" fontId="9" fillId="4" borderId="7" xfId="3" applyFont="1" applyFill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7" fillId="0" borderId="12" xfId="0" applyFont="1" applyBorder="1"/>
    <xf numFmtId="0" fontId="7" fillId="0" borderId="13" xfId="0" applyFont="1" applyBorder="1" applyAlignment="1">
      <alignment horizontal="right"/>
    </xf>
    <xf numFmtId="2" fontId="9" fillId="4" borderId="10" xfId="0" applyNumberFormat="1" applyFont="1" applyFill="1" applyBorder="1"/>
    <xf numFmtId="2" fontId="9" fillId="4" borderId="8" xfId="0" applyNumberFormat="1" applyFont="1" applyFill="1" applyBorder="1"/>
    <xf numFmtId="2" fontId="7" fillId="0" borderId="0" xfId="0" applyNumberFormat="1" applyFont="1" applyBorder="1"/>
    <xf numFmtId="2" fontId="7" fillId="0" borderId="5" xfId="0" applyNumberFormat="1" applyFont="1" applyBorder="1"/>
    <xf numFmtId="0" fontId="7" fillId="0" borderId="14" xfId="0" applyFont="1" applyBorder="1" applyAlignment="1">
      <alignment horizontal="right"/>
    </xf>
    <xf numFmtId="2" fontId="7" fillId="0" borderId="15" xfId="0" applyNumberFormat="1" applyFont="1" applyBorder="1"/>
    <xf numFmtId="2" fontId="7" fillId="0" borderId="7" xfId="0" applyNumberFormat="1" applyFont="1" applyBorder="1"/>
    <xf numFmtId="0" fontId="8" fillId="0" borderId="12" xfId="0" applyFont="1" applyBorder="1"/>
    <xf numFmtId="2" fontId="6" fillId="5" borderId="0" xfId="0" applyNumberFormat="1" applyFont="1" applyFill="1" applyBorder="1"/>
    <xf numFmtId="2" fontId="6" fillId="5" borderId="5" xfId="0" applyNumberFormat="1" applyFont="1" applyFill="1" applyBorder="1"/>
    <xf numFmtId="2" fontId="6" fillId="5" borderId="15" xfId="0" applyNumberFormat="1" applyFont="1" applyFill="1" applyBorder="1"/>
    <xf numFmtId="0" fontId="7" fillId="0" borderId="0" xfId="0" applyFont="1" applyBorder="1"/>
    <xf numFmtId="0" fontId="8" fillId="0" borderId="0" xfId="0" applyFont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 applyAlignment="1">
      <alignment horizontal="right"/>
    </xf>
    <xf numFmtId="0" fontId="7" fillId="0" borderId="6" xfId="0" applyFont="1" applyBorder="1"/>
    <xf numFmtId="0" fontId="7" fillId="0" borderId="15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44" fontId="7" fillId="0" borderId="0" xfId="2" applyFont="1" applyBorder="1"/>
    <xf numFmtId="164" fontId="7" fillId="0" borderId="0" xfId="1" applyNumberFormat="1" applyFont="1" applyBorder="1"/>
    <xf numFmtId="164" fontId="7" fillId="0" borderId="5" xfId="1" applyNumberFormat="1" applyFont="1" applyBorder="1"/>
    <xf numFmtId="44" fontId="7" fillId="0" borderId="5" xfId="2" applyFont="1" applyBorder="1"/>
    <xf numFmtId="0" fontId="7" fillId="0" borderId="15" xfId="0" applyFont="1" applyBorder="1"/>
    <xf numFmtId="44" fontId="7" fillId="0" borderId="7" xfId="2" applyFont="1" applyBorder="1"/>
    <xf numFmtId="164" fontId="7" fillId="0" borderId="15" xfId="1" applyNumberFormat="1" applyFont="1" applyBorder="1"/>
    <xf numFmtId="164" fontId="7" fillId="0" borderId="7" xfId="1" applyNumberFormat="1" applyFont="1" applyBorder="1"/>
    <xf numFmtId="43" fontId="7" fillId="0" borderId="0" xfId="1" applyFont="1"/>
    <xf numFmtId="0" fontId="7" fillId="0" borderId="0" xfId="0" applyFont="1" applyAlignment="1">
      <alignment horizontal="right"/>
    </xf>
    <xf numFmtId="44" fontId="7" fillId="0" borderId="0" xfId="0" applyNumberFormat="1" applyFont="1"/>
    <xf numFmtId="44" fontId="7" fillId="0" borderId="0" xfId="2" applyFont="1"/>
    <xf numFmtId="44" fontId="10" fillId="0" borderId="0" xfId="2" applyFont="1"/>
    <xf numFmtId="0" fontId="10" fillId="0" borderId="0" xfId="0" applyFont="1"/>
    <xf numFmtId="44" fontId="2" fillId="2" borderId="1" xfId="4" applyNumberFormat="1"/>
    <xf numFmtId="44" fontId="7" fillId="0" borderId="0" xfId="2" applyFont="1" applyAlignment="1">
      <alignment horizontal="right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4" fontId="0" fillId="0" borderId="0" xfId="0" applyNumberFormat="1"/>
    <xf numFmtId="0" fontId="0" fillId="0" borderId="2" xfId="0" applyBorder="1"/>
    <xf numFmtId="44" fontId="0" fillId="0" borderId="3" xfId="2" applyFont="1" applyBorder="1" applyAlignment="1">
      <alignment horizontal="center"/>
    </xf>
    <xf numFmtId="0" fontId="0" fillId="0" borderId="4" xfId="0" applyBorder="1"/>
    <xf numFmtId="44" fontId="0" fillId="0" borderId="5" xfId="2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44" fontId="0" fillId="0" borderId="7" xfId="2" applyFont="1" applyBorder="1" applyAlignment="1">
      <alignment horizontal="center"/>
    </xf>
    <xf numFmtId="0" fontId="0" fillId="0" borderId="16" xfId="0" applyBorder="1"/>
    <xf numFmtId="44" fontId="0" fillId="0" borderId="10" xfId="2" applyFont="1" applyBorder="1" applyAlignment="1">
      <alignment horizontal="center"/>
    </xf>
    <xf numFmtId="44" fontId="0" fillId="0" borderId="4" xfId="2" applyFont="1" applyBorder="1" applyAlignment="1">
      <alignment horizontal="center"/>
    </xf>
    <xf numFmtId="44" fontId="0" fillId="0" borderId="6" xfId="2" applyFont="1" applyBorder="1" applyAlignment="1">
      <alignment horizontal="center"/>
    </xf>
    <xf numFmtId="44" fontId="0" fillId="0" borderId="2" xfId="2" applyFont="1" applyBorder="1" applyAlignment="1">
      <alignment horizontal="center"/>
    </xf>
    <xf numFmtId="0" fontId="0" fillId="0" borderId="6" xfId="0" applyBorder="1"/>
    <xf numFmtId="44" fontId="0" fillId="0" borderId="10" xfId="2" applyFont="1" applyBorder="1" applyAlignment="1">
      <alignment horizontal="center" wrapText="1"/>
    </xf>
    <xf numFmtId="44" fontId="0" fillId="0" borderId="16" xfId="2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17" xfId="0" applyFont="1" applyBorder="1" applyAlignment="1">
      <alignment horizontal="center"/>
    </xf>
    <xf numFmtId="44" fontId="13" fillId="0" borderId="0" xfId="2" applyFont="1"/>
    <xf numFmtId="44" fontId="14" fillId="0" borderId="0" xfId="2" applyFont="1"/>
    <xf numFmtId="43" fontId="13" fillId="0" borderId="0" xfId="1" applyFont="1"/>
    <xf numFmtId="43" fontId="14" fillId="0" borderId="0" xfId="0" applyNumberFormat="1" applyFont="1"/>
    <xf numFmtId="43" fontId="13" fillId="0" borderId="18" xfId="1" applyFont="1" applyBorder="1"/>
    <xf numFmtId="43" fontId="14" fillId="0" borderId="18" xfId="0" applyNumberFormat="1" applyFont="1" applyBorder="1"/>
    <xf numFmtId="43" fontId="15" fillId="0" borderId="0" xfId="1" applyFont="1"/>
    <xf numFmtId="43" fontId="16" fillId="0" borderId="0" xfId="0" applyNumberFormat="1" applyFont="1"/>
    <xf numFmtId="165" fontId="7" fillId="0" borderId="0" xfId="1" applyNumberFormat="1" applyFont="1"/>
    <xf numFmtId="166" fontId="7" fillId="0" borderId="0" xfId="3" applyNumberFormat="1" applyFont="1"/>
    <xf numFmtId="44" fontId="11" fillId="0" borderId="0" xfId="2" applyFont="1" applyAlignment="1">
      <alignment horizontal="center"/>
    </xf>
    <xf numFmtId="165" fontId="7" fillId="0" borderId="0" xfId="0" applyNumberFormat="1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172" fontId="9" fillId="4" borderId="4" xfId="6" applyNumberFormat="1" applyFont="1" applyFill="1" applyBorder="1" applyAlignment="1">
      <alignment horizontal="right"/>
    </xf>
    <xf numFmtId="172" fontId="9" fillId="4" borderId="0" xfId="6" applyNumberFormat="1" applyFont="1" applyFill="1" applyBorder="1" applyAlignment="1">
      <alignment horizontal="right"/>
    </xf>
    <xf numFmtId="172" fontId="9" fillId="4" borderId="6" xfId="6" applyNumberFormat="1" applyFont="1" applyFill="1" applyBorder="1" applyAlignment="1">
      <alignment horizontal="right"/>
    </xf>
    <xf numFmtId="172" fontId="9" fillId="4" borderId="15" xfId="6" applyNumberFormat="1" applyFont="1" applyFill="1" applyBorder="1" applyAlignment="1">
      <alignment horizontal="right"/>
    </xf>
    <xf numFmtId="0" fontId="20" fillId="0" borderId="16" xfId="6" applyFont="1" applyFill="1" applyBorder="1" applyAlignment="1">
      <alignment horizontal="center" vertical="center" wrapText="1"/>
    </xf>
    <xf numFmtId="0" fontId="20" fillId="0" borderId="9" xfId="6" applyFont="1" applyFill="1" applyBorder="1" applyAlignment="1">
      <alignment horizontal="center" vertical="center" wrapText="1"/>
    </xf>
  </cellXfs>
  <cellStyles count="7">
    <cellStyle name="Comma" xfId="1" builtinId="3"/>
    <cellStyle name="Currency" xfId="2" builtinId="4"/>
    <cellStyle name="Input" xfId="4" builtinId="20"/>
    <cellStyle name="Normal" xfId="0" builtinId="0"/>
    <cellStyle name="Normal 10" xfId="5"/>
    <cellStyle name="Normal 16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Factors!$T$33</c:f>
              <c:strCache>
                <c:ptCount val="1"/>
                <c:pt idx="0">
                  <c:v>Mtr to Trans</c:v>
                </c:pt>
              </c:strCache>
            </c:strRef>
          </c:tx>
          <c:marker>
            <c:symbol val="none"/>
          </c:marker>
          <c:cat>
            <c:strRef>
              <c:f>Factors!$B$34:$B$51</c:f>
              <c:strCache>
                <c:ptCount val="18"/>
                <c:pt idx="0">
                  <c:v>CENTRAL COAST   </c:v>
                </c:pt>
                <c:pt idx="1">
                  <c:v>DE ANZA         </c:v>
                </c:pt>
                <c:pt idx="2">
                  <c:v>DIABLO          </c:v>
                </c:pt>
                <c:pt idx="3">
                  <c:v>EAST BAY        </c:v>
                </c:pt>
                <c:pt idx="4">
                  <c:v>FRESNO          </c:v>
                </c:pt>
                <c:pt idx="5">
                  <c:v>KERN            </c:v>
                </c:pt>
                <c:pt idx="6">
                  <c:v>LOS PADRES      </c:v>
                </c:pt>
                <c:pt idx="7">
                  <c:v>MISSION         </c:v>
                </c:pt>
                <c:pt idx="8">
                  <c:v>NORTH BAY       </c:v>
                </c:pt>
                <c:pt idx="9">
                  <c:v>NORTH COAST     </c:v>
                </c:pt>
                <c:pt idx="10">
                  <c:v>NORTH VALLEY    </c:v>
                </c:pt>
                <c:pt idx="11">
                  <c:v>PENINSULA       </c:v>
                </c:pt>
                <c:pt idx="12">
                  <c:v>SACRAMENTO      </c:v>
                </c:pt>
                <c:pt idx="13">
                  <c:v>SAN FRANCISCO   </c:v>
                </c:pt>
                <c:pt idx="14">
                  <c:v>SAN JOSE        </c:v>
                </c:pt>
                <c:pt idx="15">
                  <c:v>SIERRA          </c:v>
                </c:pt>
                <c:pt idx="16">
                  <c:v>STOCKTON        </c:v>
                </c:pt>
                <c:pt idx="17">
                  <c:v>YOSEMITE        </c:v>
                </c:pt>
              </c:strCache>
            </c:strRef>
          </c:cat>
          <c:val>
            <c:numRef>
              <c:f>Factors!$T$34:$T$51</c:f>
              <c:numCache>
                <c:formatCode>_(* #,##0.000_);_(* \(#,##0.000\);_(* "-"??_);_(@_)</c:formatCode>
                <c:ptCount val="18"/>
                <c:pt idx="0">
                  <c:v>1.0529999999999999</c:v>
                </c:pt>
                <c:pt idx="1">
                  <c:v>1.05</c:v>
                </c:pt>
                <c:pt idx="2">
                  <c:v>1.0449999999999999</c:v>
                </c:pt>
                <c:pt idx="3">
                  <c:v>1.042</c:v>
                </c:pt>
                <c:pt idx="4">
                  <c:v>1.0760000000000001</c:v>
                </c:pt>
                <c:pt idx="5">
                  <c:v>1.0649999999999999</c:v>
                </c:pt>
                <c:pt idx="6">
                  <c:v>1.06</c:v>
                </c:pt>
                <c:pt idx="7">
                  <c:v>1.0469999999999999</c:v>
                </c:pt>
                <c:pt idx="8">
                  <c:v>1.0529999999999999</c:v>
                </c:pt>
                <c:pt idx="9">
                  <c:v>1.06</c:v>
                </c:pt>
                <c:pt idx="10">
                  <c:v>1.073</c:v>
                </c:pt>
                <c:pt idx="11">
                  <c:v>1.05</c:v>
                </c:pt>
                <c:pt idx="12">
                  <c:v>1.052</c:v>
                </c:pt>
                <c:pt idx="13">
                  <c:v>1.0449999999999999</c:v>
                </c:pt>
                <c:pt idx="14">
                  <c:v>1.052</c:v>
                </c:pt>
                <c:pt idx="15">
                  <c:v>1.054</c:v>
                </c:pt>
                <c:pt idx="16">
                  <c:v>1.0660000000000001</c:v>
                </c:pt>
                <c:pt idx="17">
                  <c:v>1.0669999999999999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Factors!$U$33</c:f>
              <c:strCache>
                <c:ptCount val="1"/>
                <c:pt idx="0">
                  <c:v>Mtr to Primary</c:v>
                </c:pt>
              </c:strCache>
            </c:strRef>
          </c:tx>
          <c:marker>
            <c:symbol val="none"/>
          </c:marker>
          <c:cat>
            <c:strRef>
              <c:f>Factors!$B$34:$B$51</c:f>
              <c:strCache>
                <c:ptCount val="18"/>
                <c:pt idx="0">
                  <c:v>CENTRAL COAST   </c:v>
                </c:pt>
                <c:pt idx="1">
                  <c:v>DE ANZA         </c:v>
                </c:pt>
                <c:pt idx="2">
                  <c:v>DIABLO          </c:v>
                </c:pt>
                <c:pt idx="3">
                  <c:v>EAST BAY        </c:v>
                </c:pt>
                <c:pt idx="4">
                  <c:v>FRESNO          </c:v>
                </c:pt>
                <c:pt idx="5">
                  <c:v>KERN            </c:v>
                </c:pt>
                <c:pt idx="6">
                  <c:v>LOS PADRES      </c:v>
                </c:pt>
                <c:pt idx="7">
                  <c:v>MISSION         </c:v>
                </c:pt>
                <c:pt idx="8">
                  <c:v>NORTH BAY       </c:v>
                </c:pt>
                <c:pt idx="9">
                  <c:v>NORTH COAST     </c:v>
                </c:pt>
                <c:pt idx="10">
                  <c:v>NORTH VALLEY    </c:v>
                </c:pt>
                <c:pt idx="11">
                  <c:v>PENINSULA       </c:v>
                </c:pt>
                <c:pt idx="12">
                  <c:v>SACRAMENTO      </c:v>
                </c:pt>
                <c:pt idx="13">
                  <c:v>SAN FRANCISCO   </c:v>
                </c:pt>
                <c:pt idx="14">
                  <c:v>SAN JOSE        </c:v>
                </c:pt>
                <c:pt idx="15">
                  <c:v>SIERRA          </c:v>
                </c:pt>
                <c:pt idx="16">
                  <c:v>STOCKTON        </c:v>
                </c:pt>
                <c:pt idx="17">
                  <c:v>YOSEMITE        </c:v>
                </c:pt>
              </c:strCache>
            </c:strRef>
          </c:cat>
          <c:val>
            <c:numRef>
              <c:f>Factors!$U$34:$U$51</c:f>
              <c:numCache>
                <c:formatCode>_(* #,##0.000_);_(* \(#,##0.000\);_(* "-"??_);_(@_)</c:formatCode>
                <c:ptCount val="18"/>
                <c:pt idx="0">
                  <c:v>1.0193610842207164</c:v>
                </c:pt>
                <c:pt idx="1">
                  <c:v>1.0194174757281553</c:v>
                </c:pt>
                <c:pt idx="2">
                  <c:v>1.0195121951219512</c:v>
                </c:pt>
                <c:pt idx="3">
                  <c:v>1.0195694716242663</c:v>
                </c:pt>
                <c:pt idx="4">
                  <c:v>1.0199052132701423</c:v>
                </c:pt>
                <c:pt idx="5">
                  <c:v>1.0230547550432276</c:v>
                </c:pt>
                <c:pt idx="6">
                  <c:v>1.0192307692307692</c:v>
                </c:pt>
                <c:pt idx="7">
                  <c:v>1.0194741966893865</c:v>
                </c:pt>
                <c:pt idx="8">
                  <c:v>1.0193610842207164</c:v>
                </c:pt>
                <c:pt idx="9">
                  <c:v>1.0192307692307692</c:v>
                </c:pt>
                <c:pt idx="10">
                  <c:v>1.0209324452901998</c:v>
                </c:pt>
                <c:pt idx="11">
                  <c:v>1.0194174757281553</c:v>
                </c:pt>
                <c:pt idx="12">
                  <c:v>1.0193798449612403</c:v>
                </c:pt>
                <c:pt idx="13">
                  <c:v>1.0195121951219512</c:v>
                </c:pt>
                <c:pt idx="14">
                  <c:v>1.0183930300096806</c:v>
                </c:pt>
                <c:pt idx="15">
                  <c:v>1.0203291384317523</c:v>
                </c:pt>
                <c:pt idx="16">
                  <c:v>1.0191204588910134</c:v>
                </c:pt>
                <c:pt idx="17">
                  <c:v>1.0191021967526266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Factors!$V$33</c:f>
              <c:strCache>
                <c:ptCount val="1"/>
                <c:pt idx="0">
                  <c:v>Mtr to Secondary</c:v>
                </c:pt>
              </c:strCache>
            </c:strRef>
          </c:tx>
          <c:marker>
            <c:symbol val="none"/>
          </c:marker>
          <c:cat>
            <c:strRef>
              <c:f>Factors!$B$34:$B$51</c:f>
              <c:strCache>
                <c:ptCount val="18"/>
                <c:pt idx="0">
                  <c:v>CENTRAL COAST   </c:v>
                </c:pt>
                <c:pt idx="1">
                  <c:v>DE ANZA         </c:v>
                </c:pt>
                <c:pt idx="2">
                  <c:v>DIABLO          </c:v>
                </c:pt>
                <c:pt idx="3">
                  <c:v>EAST BAY        </c:v>
                </c:pt>
                <c:pt idx="4">
                  <c:v>FRESNO          </c:v>
                </c:pt>
                <c:pt idx="5">
                  <c:v>KERN            </c:v>
                </c:pt>
                <c:pt idx="6">
                  <c:v>LOS PADRES      </c:v>
                </c:pt>
                <c:pt idx="7">
                  <c:v>MISSION         </c:v>
                </c:pt>
                <c:pt idx="8">
                  <c:v>NORTH BAY       </c:v>
                </c:pt>
                <c:pt idx="9">
                  <c:v>NORTH COAST     </c:v>
                </c:pt>
                <c:pt idx="10">
                  <c:v>NORTH VALLEY    </c:v>
                </c:pt>
                <c:pt idx="11">
                  <c:v>PENINSULA       </c:v>
                </c:pt>
                <c:pt idx="12">
                  <c:v>SACRAMENTO      </c:v>
                </c:pt>
                <c:pt idx="13">
                  <c:v>SAN FRANCISCO   </c:v>
                </c:pt>
                <c:pt idx="14">
                  <c:v>SAN JOSE        </c:v>
                </c:pt>
                <c:pt idx="15">
                  <c:v>SIERRA          </c:v>
                </c:pt>
                <c:pt idx="16">
                  <c:v>STOCKTON        </c:v>
                </c:pt>
                <c:pt idx="17">
                  <c:v>YOSEMITE        </c:v>
                </c:pt>
              </c:strCache>
            </c:strRef>
          </c:cat>
          <c:val>
            <c:numRef>
              <c:f>Factors!$V$34:$V$51</c:f>
              <c:numCache>
                <c:formatCode>_(* #,##0.000_);_(* \(#,##0.000\);_(* "-"??_);_(@_)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80896"/>
        <c:axId val="235682816"/>
      </c:lineChart>
      <c:catAx>
        <c:axId val="235680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35682816"/>
        <c:crosses val="autoZero"/>
        <c:auto val="1"/>
        <c:lblAlgn val="ctr"/>
        <c:lblOffset val="100"/>
        <c:noMultiLvlLbl val="0"/>
      </c:catAx>
      <c:valAx>
        <c:axId val="235682816"/>
        <c:scaling>
          <c:orientation val="minMax"/>
        </c:scaling>
        <c:delete val="0"/>
        <c:axPos val="l"/>
        <c:majorGridlines/>
        <c:numFmt formatCode="_(* #,##0.000_);_(* \(#,##0.000\);_(* &quot;-&quot;??_);_(@_)" sourceLinked="1"/>
        <c:majorTickMark val="out"/>
        <c:minorTickMark val="none"/>
        <c:tickLblPos val="nextTo"/>
        <c:crossAx val="23568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251731</xdr:colOff>
      <xdr:row>30</xdr:row>
      <xdr:rowOff>159202</xdr:rowOff>
    </xdr:from>
    <xdr:to>
      <xdr:col>40</xdr:col>
      <xdr:colOff>517071</xdr:colOff>
      <xdr:row>51</xdr:row>
      <xdr:rowOff>27213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RAvoidedCostModel_v3.9_2011%20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puts"/>
      <sheetName val="Cost Calc"/>
      <sheetName val="DR Template"/>
      <sheetName val="Losses"/>
      <sheetName val="Market Dynamics"/>
      <sheetName val="Emissions"/>
      <sheetName val="T&amp;D Value"/>
      <sheetName val="Hist Load"/>
      <sheetName val="Ann Alloc"/>
      <sheetName val="Top 1000"/>
      <sheetName val="Hourly Data"/>
      <sheetName val="CCGTProForma"/>
      <sheetName val="CCGT Performance"/>
      <sheetName val="CT Performance"/>
      <sheetName val="CT Pro Forma"/>
      <sheetName val="Fuel Costs"/>
      <sheetName val="Avoided RPS"/>
      <sheetName val="Dropdown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E7">
            <v>2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3"/>
  <sheetViews>
    <sheetView tabSelected="1" topLeftCell="B103" zoomScale="70" zoomScaleNormal="70" workbookViewId="0">
      <selection activeCell="Q135" sqref="Q135"/>
    </sheetView>
  </sheetViews>
  <sheetFormatPr defaultColWidth="9.140625" defaultRowHeight="12.75" x14ac:dyDescent="0.2"/>
  <cols>
    <col min="1" max="1" width="9.140625" style="4"/>
    <col min="2" max="2" width="28.85546875" style="4" customWidth="1"/>
    <col min="3" max="3" width="10.42578125" style="4" customWidth="1"/>
    <col min="4" max="4" width="9.140625" style="4"/>
    <col min="5" max="5" width="11" style="4" bestFit="1" customWidth="1"/>
    <col min="6" max="6" width="11.5703125" style="4" customWidth="1"/>
    <col min="7" max="7" width="9.85546875" style="4" customWidth="1"/>
    <col min="8" max="8" width="10.28515625" style="4" customWidth="1"/>
    <col min="9" max="21" width="9.140625" style="4"/>
    <col min="22" max="22" width="10.42578125" style="4" customWidth="1"/>
    <col min="23" max="16384" width="9.140625" style="4"/>
  </cols>
  <sheetData>
    <row r="1" spans="1:33" s="3" customFormat="1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3" spans="1:33" x14ac:dyDescent="0.2">
      <c r="B3" s="5" t="s">
        <v>1</v>
      </c>
      <c r="C3" s="6"/>
    </row>
    <row r="4" spans="1:33" x14ac:dyDescent="0.2">
      <c r="B4" s="7" t="s">
        <v>2</v>
      </c>
      <c r="C4" s="8">
        <v>0.02</v>
      </c>
      <c r="G4" s="94" t="s">
        <v>6</v>
      </c>
      <c r="H4" s="95" t="s">
        <v>7</v>
      </c>
      <c r="I4" s="95" t="s">
        <v>8</v>
      </c>
    </row>
    <row r="5" spans="1:33" x14ac:dyDescent="0.2">
      <c r="B5" s="7"/>
      <c r="F5" s="7" t="s">
        <v>3</v>
      </c>
      <c r="G5" s="90">
        <v>1.082584</v>
      </c>
      <c r="H5" s="91">
        <v>1.0541008145253787</v>
      </c>
      <c r="I5" s="91">
        <v>1.0709766417034594</v>
      </c>
    </row>
    <row r="6" spans="1:33" x14ac:dyDescent="0.2">
      <c r="B6" s="9"/>
      <c r="F6" s="9" t="s">
        <v>4</v>
      </c>
      <c r="G6" s="92">
        <v>1.048</v>
      </c>
      <c r="H6" s="93">
        <v>1.0221878711331462</v>
      </c>
      <c r="I6" s="93">
        <v>1.0429142706923091</v>
      </c>
    </row>
    <row r="8" spans="1:33" x14ac:dyDescent="0.2">
      <c r="B8" s="5" t="s">
        <v>5</v>
      </c>
      <c r="C8" s="6"/>
    </row>
    <row r="9" spans="1:33" x14ac:dyDescent="0.2">
      <c r="B9" s="7" t="s">
        <v>6</v>
      </c>
      <c r="C9" s="10">
        <v>0.4630551233614843</v>
      </c>
    </row>
    <row r="10" spans="1:33" x14ac:dyDescent="0.2">
      <c r="B10" s="7" t="s">
        <v>7</v>
      </c>
      <c r="C10" s="10">
        <v>0.43162235958678496</v>
      </c>
    </row>
    <row r="11" spans="1:33" x14ac:dyDescent="0.2">
      <c r="B11" s="9" t="s">
        <v>8</v>
      </c>
      <c r="C11" s="11">
        <v>0.10532251705173087</v>
      </c>
    </row>
    <row r="13" spans="1:33" x14ac:dyDescent="0.2">
      <c r="B13" s="12" t="s">
        <v>9</v>
      </c>
      <c r="C13" s="13">
        <v>2010</v>
      </c>
      <c r="D13" s="13">
        <v>2011</v>
      </c>
      <c r="E13" s="13">
        <f t="shared" ref="E13:AG13" si="0">D13+1</f>
        <v>2012</v>
      </c>
      <c r="F13" s="13">
        <f t="shared" si="0"/>
        <v>2013</v>
      </c>
      <c r="G13" s="13">
        <f t="shared" si="0"/>
        <v>2014</v>
      </c>
      <c r="H13" s="13">
        <f t="shared" si="0"/>
        <v>2015</v>
      </c>
      <c r="I13" s="13">
        <f t="shared" si="0"/>
        <v>2016</v>
      </c>
      <c r="J13" s="13">
        <f t="shared" si="0"/>
        <v>2017</v>
      </c>
      <c r="K13" s="13">
        <f t="shared" si="0"/>
        <v>2018</v>
      </c>
      <c r="L13" s="13">
        <f t="shared" si="0"/>
        <v>2019</v>
      </c>
      <c r="M13" s="13">
        <f t="shared" si="0"/>
        <v>2020</v>
      </c>
      <c r="N13" s="13">
        <f t="shared" si="0"/>
        <v>2021</v>
      </c>
      <c r="O13" s="13">
        <f t="shared" si="0"/>
        <v>2022</v>
      </c>
      <c r="P13" s="13">
        <f t="shared" si="0"/>
        <v>2023</v>
      </c>
      <c r="Q13" s="13">
        <f t="shared" si="0"/>
        <v>2024</v>
      </c>
      <c r="R13" s="13">
        <f t="shared" si="0"/>
        <v>2025</v>
      </c>
      <c r="S13" s="13">
        <f t="shared" si="0"/>
        <v>2026</v>
      </c>
      <c r="T13" s="13">
        <f t="shared" si="0"/>
        <v>2027</v>
      </c>
      <c r="U13" s="13">
        <f t="shared" si="0"/>
        <v>2028</v>
      </c>
      <c r="V13" s="13">
        <f t="shared" si="0"/>
        <v>2029</v>
      </c>
      <c r="W13" s="13">
        <f t="shared" si="0"/>
        <v>2030</v>
      </c>
      <c r="X13" s="13">
        <f t="shared" si="0"/>
        <v>2031</v>
      </c>
      <c r="Y13" s="13">
        <f t="shared" si="0"/>
        <v>2032</v>
      </c>
      <c r="Z13" s="13">
        <f t="shared" si="0"/>
        <v>2033</v>
      </c>
      <c r="AA13" s="13">
        <f t="shared" si="0"/>
        <v>2034</v>
      </c>
      <c r="AB13" s="13">
        <f t="shared" si="0"/>
        <v>2035</v>
      </c>
      <c r="AC13" s="13">
        <f t="shared" si="0"/>
        <v>2036</v>
      </c>
      <c r="AD13" s="13">
        <f t="shared" si="0"/>
        <v>2037</v>
      </c>
      <c r="AE13" s="13">
        <f t="shared" si="0"/>
        <v>2038</v>
      </c>
      <c r="AF13" s="13">
        <f t="shared" si="0"/>
        <v>2039</v>
      </c>
      <c r="AG13" s="14">
        <f t="shared" si="0"/>
        <v>2040</v>
      </c>
    </row>
    <row r="15" spans="1:33" x14ac:dyDescent="0.2"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"/>
    </row>
    <row r="16" spans="1:33" x14ac:dyDescent="0.2">
      <c r="B16" s="17" t="s">
        <v>6</v>
      </c>
      <c r="C16" s="18">
        <v>18.82004866862578</v>
      </c>
      <c r="D16" s="19">
        <v>19.196449641998296</v>
      </c>
      <c r="E16" s="20">
        <f>D16*(1+$C$4)</f>
        <v>19.580378634838262</v>
      </c>
      <c r="F16" s="20">
        <f t="shared" ref="F16:U16" si="1">E16*(1+$C$4)</f>
        <v>19.971986207535029</v>
      </c>
      <c r="G16" s="20">
        <f t="shared" si="1"/>
        <v>20.371425931685728</v>
      </c>
      <c r="H16" s="20">
        <f t="shared" si="1"/>
        <v>20.778854450319443</v>
      </c>
      <c r="I16" s="20">
        <f t="shared" si="1"/>
        <v>21.194431539325834</v>
      </c>
      <c r="J16" s="20">
        <f t="shared" si="1"/>
        <v>21.618320170112352</v>
      </c>
      <c r="K16" s="20">
        <f t="shared" si="1"/>
        <v>22.0506865735146</v>
      </c>
      <c r="L16" s="20">
        <f t="shared" si="1"/>
        <v>22.491700304984892</v>
      </c>
      <c r="M16" s="20">
        <f t="shared" si="1"/>
        <v>22.941534311084592</v>
      </c>
      <c r="N16" s="20">
        <f t="shared" si="1"/>
        <v>23.400364997306283</v>
      </c>
      <c r="O16" s="20">
        <f t="shared" si="1"/>
        <v>23.86837229725241</v>
      </c>
      <c r="P16" s="20">
        <f t="shared" si="1"/>
        <v>24.345739743197459</v>
      </c>
      <c r="Q16" s="20">
        <f t="shared" si="1"/>
        <v>24.832654538061409</v>
      </c>
      <c r="R16" s="20">
        <f t="shared" si="1"/>
        <v>25.329307628822637</v>
      </c>
      <c r="S16" s="20">
        <f t="shared" si="1"/>
        <v>25.83589378139909</v>
      </c>
      <c r="T16" s="20">
        <f t="shared" si="1"/>
        <v>26.352611657027072</v>
      </c>
      <c r="U16" s="20">
        <f t="shared" si="1"/>
        <v>26.879663890167613</v>
      </c>
      <c r="V16" s="20">
        <f t="shared" ref="U16:AG18" si="2">U16*(1+$C$4)</f>
        <v>27.417257167970966</v>
      </c>
      <c r="W16" s="20">
        <f t="shared" si="2"/>
        <v>27.965602311330386</v>
      </c>
      <c r="X16" s="20">
        <f t="shared" si="2"/>
        <v>28.524914357556995</v>
      </c>
      <c r="Y16" s="20">
        <f t="shared" si="2"/>
        <v>29.095412644708134</v>
      </c>
      <c r="Z16" s="20">
        <f t="shared" si="2"/>
        <v>29.677320897602296</v>
      </c>
      <c r="AA16" s="20">
        <f t="shared" si="2"/>
        <v>30.270867315554344</v>
      </c>
      <c r="AB16" s="20">
        <f t="shared" si="2"/>
        <v>30.87628466186543</v>
      </c>
      <c r="AC16" s="20">
        <f t="shared" si="2"/>
        <v>31.493810355102738</v>
      </c>
      <c r="AD16" s="20">
        <f t="shared" si="2"/>
        <v>32.123686562204796</v>
      </c>
      <c r="AE16" s="20">
        <f t="shared" si="2"/>
        <v>32.766160293448891</v>
      </c>
      <c r="AF16" s="20">
        <f t="shared" si="2"/>
        <v>33.421483499317873</v>
      </c>
      <c r="AG16" s="21">
        <f t="shared" si="2"/>
        <v>34.089913169304232</v>
      </c>
    </row>
    <row r="17" spans="1:33" x14ac:dyDescent="0.2">
      <c r="B17" s="17" t="s">
        <v>7</v>
      </c>
      <c r="C17" s="18">
        <v>22.927371767832458</v>
      </c>
      <c r="D17" s="19">
        <v>23.385919203189108</v>
      </c>
      <c r="E17" s="20">
        <f t="shared" ref="E17:T18" si="3">D17*(1+$C$4)</f>
        <v>23.853637587252891</v>
      </c>
      <c r="F17" s="20">
        <f t="shared" si="3"/>
        <v>24.33071033899795</v>
      </c>
      <c r="G17" s="20">
        <f t="shared" si="3"/>
        <v>24.817324545777907</v>
      </c>
      <c r="H17" s="20">
        <f t="shared" si="3"/>
        <v>25.313671036693467</v>
      </c>
      <c r="I17" s="20">
        <f t="shared" si="3"/>
        <v>25.819944457427336</v>
      </c>
      <c r="J17" s="20">
        <f t="shared" si="3"/>
        <v>26.336343346575884</v>
      </c>
      <c r="K17" s="20">
        <f t="shared" si="3"/>
        <v>26.863070213507402</v>
      </c>
      <c r="L17" s="20">
        <f t="shared" si="3"/>
        <v>27.40033161777755</v>
      </c>
      <c r="M17" s="20">
        <f t="shared" si="3"/>
        <v>27.948338250133101</v>
      </c>
      <c r="N17" s="20">
        <f t="shared" si="3"/>
        <v>28.507305015135763</v>
      </c>
      <c r="O17" s="20">
        <f t="shared" si="3"/>
        <v>29.077451115438478</v>
      </c>
      <c r="P17" s="20">
        <f t="shared" si="3"/>
        <v>29.659000137747249</v>
      </c>
      <c r="Q17" s="20">
        <f t="shared" si="3"/>
        <v>30.252180140502194</v>
      </c>
      <c r="R17" s="20">
        <f t="shared" si="3"/>
        <v>30.85722374331224</v>
      </c>
      <c r="S17" s="20">
        <f t="shared" si="3"/>
        <v>31.474368218178483</v>
      </c>
      <c r="T17" s="20">
        <f t="shared" si="3"/>
        <v>32.103855582542053</v>
      </c>
      <c r="U17" s="20">
        <f t="shared" si="2"/>
        <v>32.745932694192895</v>
      </c>
      <c r="V17" s="20">
        <f t="shared" si="2"/>
        <v>33.400851348076756</v>
      </c>
      <c r="W17" s="20">
        <f t="shared" si="2"/>
        <v>34.068868375038292</v>
      </c>
      <c r="X17" s="20">
        <f t="shared" si="2"/>
        <v>34.750245742539057</v>
      </c>
      <c r="Y17" s="20">
        <f t="shared" si="2"/>
        <v>35.445250657389842</v>
      </c>
      <c r="Z17" s="20">
        <f t="shared" si="2"/>
        <v>36.154155670537641</v>
      </c>
      <c r="AA17" s="20">
        <f t="shared" si="2"/>
        <v>36.877238783948393</v>
      </c>
      <c r="AB17" s="20">
        <f t="shared" si="2"/>
        <v>37.614783559627362</v>
      </c>
      <c r="AC17" s="20">
        <f t="shared" si="2"/>
        <v>38.367079230819911</v>
      </c>
      <c r="AD17" s="20">
        <f t="shared" si="2"/>
        <v>39.134420815436307</v>
      </c>
      <c r="AE17" s="20">
        <f t="shared" si="2"/>
        <v>39.917109231745037</v>
      </c>
      <c r="AF17" s="20">
        <f t="shared" si="2"/>
        <v>40.715451416379942</v>
      </c>
      <c r="AG17" s="21">
        <f t="shared" si="2"/>
        <v>41.529760444707541</v>
      </c>
    </row>
    <row r="18" spans="1:33" x14ac:dyDescent="0.2">
      <c r="B18" s="17" t="s">
        <v>8</v>
      </c>
      <c r="C18" s="18">
        <v>20.663506192336296</v>
      </c>
      <c r="D18" s="19">
        <v>21.076776316183022</v>
      </c>
      <c r="E18" s="20">
        <f t="shared" si="3"/>
        <v>21.498311842506684</v>
      </c>
      <c r="F18" s="20">
        <f t="shared" si="3"/>
        <v>21.928278079356819</v>
      </c>
      <c r="G18" s="20">
        <f t="shared" si="3"/>
        <v>22.366843640943955</v>
      </c>
      <c r="H18" s="20">
        <f t="shared" si="3"/>
        <v>22.814180513762835</v>
      </c>
      <c r="I18" s="20">
        <f t="shared" si="3"/>
        <v>23.270464124038092</v>
      </c>
      <c r="J18" s="20">
        <f t="shared" si="3"/>
        <v>23.735873406518856</v>
      </c>
      <c r="K18" s="20">
        <f t="shared" si="3"/>
        <v>24.210590874649235</v>
      </c>
      <c r="L18" s="20">
        <f t="shared" si="3"/>
        <v>24.694802692142218</v>
      </c>
      <c r="M18" s="20">
        <f t="shared" si="3"/>
        <v>25.188698745985064</v>
      </c>
      <c r="N18" s="20">
        <f t="shared" si="3"/>
        <v>25.692472720904767</v>
      </c>
      <c r="O18" s="20">
        <f t="shared" si="3"/>
        <v>26.206322175322864</v>
      </c>
      <c r="P18" s="20">
        <f t="shared" si="3"/>
        <v>26.730448618829321</v>
      </c>
      <c r="Q18" s="20">
        <f t="shared" si="3"/>
        <v>27.26505759120591</v>
      </c>
      <c r="R18" s="20">
        <f t="shared" si="3"/>
        <v>27.810358743030029</v>
      </c>
      <c r="S18" s="20">
        <f t="shared" si="3"/>
        <v>28.366565917890629</v>
      </c>
      <c r="T18" s="20">
        <f t="shared" si="3"/>
        <v>28.933897236248441</v>
      </c>
      <c r="U18" s="20">
        <f t="shared" si="2"/>
        <v>29.51257518097341</v>
      </c>
      <c r="V18" s="20">
        <f t="shared" si="2"/>
        <v>30.10282668459288</v>
      </c>
      <c r="W18" s="20">
        <f t="shared" si="2"/>
        <v>30.704883218284738</v>
      </c>
      <c r="X18" s="20">
        <f t="shared" si="2"/>
        <v>31.318980882650433</v>
      </c>
      <c r="Y18" s="20">
        <f t="shared" si="2"/>
        <v>31.94536050030344</v>
      </c>
      <c r="Z18" s="20">
        <f t="shared" si="2"/>
        <v>32.584267710309511</v>
      </c>
      <c r="AA18" s="20">
        <f t="shared" si="2"/>
        <v>33.235953064515705</v>
      </c>
      <c r="AB18" s="20">
        <f t="shared" si="2"/>
        <v>33.900672125806018</v>
      </c>
      <c r="AC18" s="20">
        <f t="shared" si="2"/>
        <v>34.578685568322136</v>
      </c>
      <c r="AD18" s="20">
        <f t="shared" si="2"/>
        <v>35.270259279688581</v>
      </c>
      <c r="AE18" s="20">
        <f t="shared" si="2"/>
        <v>35.975664465282357</v>
      </c>
      <c r="AF18" s="20">
        <f t="shared" si="2"/>
        <v>36.695177754588002</v>
      </c>
      <c r="AG18" s="21">
        <f t="shared" si="2"/>
        <v>37.429081309679759</v>
      </c>
    </row>
    <row r="19" spans="1:33" x14ac:dyDescent="0.2">
      <c r="B19" s="22" t="s">
        <v>11</v>
      </c>
      <c r="C19" s="23">
        <f t="shared" ref="C19:AG19" si="4">SUMPRODUCT(C16:C18,$C$9:$C$11)</f>
        <v>20.787018742765817</v>
      </c>
      <c r="D19" s="23">
        <f t="shared" si="4"/>
        <v>21.202759117621131</v>
      </c>
      <c r="E19" s="23">
        <f t="shared" si="4"/>
        <v>21.62681429997356</v>
      </c>
      <c r="F19" s="23">
        <f t="shared" si="4"/>
        <v>22.059350585973029</v>
      </c>
      <c r="G19" s="23">
        <f t="shared" si="4"/>
        <v>22.500537597692489</v>
      </c>
      <c r="H19" s="23">
        <f t="shared" si="4"/>
        <v>22.95054834964634</v>
      </c>
      <c r="I19" s="23">
        <f t="shared" si="4"/>
        <v>23.409559316639267</v>
      </c>
      <c r="J19" s="23">
        <f t="shared" si="4"/>
        <v>23.877750502972056</v>
      </c>
      <c r="K19" s="23">
        <f t="shared" si="4"/>
        <v>24.355305513031496</v>
      </c>
      <c r="L19" s="23">
        <f t="shared" si="4"/>
        <v>24.842411623292126</v>
      </c>
      <c r="M19" s="23">
        <f t="shared" si="4"/>
        <v>25.339259855757973</v>
      </c>
      <c r="N19" s="23">
        <f t="shared" si="4"/>
        <v>25.84604505287313</v>
      </c>
      <c r="O19" s="23">
        <f t="shared" si="4"/>
        <v>26.362965953930591</v>
      </c>
      <c r="P19" s="23">
        <f t="shared" si="4"/>
        <v>26.890225273009207</v>
      </c>
      <c r="Q19" s="23">
        <f t="shared" si="4"/>
        <v>27.428029778469387</v>
      </c>
      <c r="R19" s="23">
        <f t="shared" si="4"/>
        <v>27.976590374038778</v>
      </c>
      <c r="S19" s="23">
        <f t="shared" si="4"/>
        <v>28.536122181519556</v>
      </c>
      <c r="T19" s="23">
        <f t="shared" si="4"/>
        <v>29.106844625149947</v>
      </c>
      <c r="U19" s="23">
        <f t="shared" si="4"/>
        <v>29.688981517652945</v>
      </c>
      <c r="V19" s="23">
        <f t="shared" si="4"/>
        <v>30.282761148006006</v>
      </c>
      <c r="W19" s="23">
        <f t="shared" si="4"/>
        <v>30.888416370966127</v>
      </c>
      <c r="X19" s="23">
        <f t="shared" si="4"/>
        <v>31.50618469838545</v>
      </c>
      <c r="Y19" s="23">
        <f t="shared" si="4"/>
        <v>32.136308392353158</v>
      </c>
      <c r="Z19" s="23">
        <f t="shared" si="4"/>
        <v>32.779034560200223</v>
      </c>
      <c r="AA19" s="23">
        <f t="shared" si="4"/>
        <v>33.434615251404225</v>
      </c>
      <c r="AB19" s="23">
        <f t="shared" si="4"/>
        <v>34.103307556432313</v>
      </c>
      <c r="AC19" s="23">
        <f t="shared" si="4"/>
        <v>34.785373707560964</v>
      </c>
      <c r="AD19" s="23">
        <f t="shared" si="4"/>
        <v>35.481081181712177</v>
      </c>
      <c r="AE19" s="23">
        <f t="shared" si="4"/>
        <v>36.190702805346419</v>
      </c>
      <c r="AF19" s="23">
        <f t="shared" si="4"/>
        <v>36.91451686145335</v>
      </c>
      <c r="AG19" s="24">
        <f t="shared" si="4"/>
        <v>37.652807198682424</v>
      </c>
    </row>
    <row r="20" spans="1:33" x14ac:dyDescent="0.2">
      <c r="B20" s="15" t="s">
        <v>12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6"/>
    </row>
    <row r="21" spans="1:33" x14ac:dyDescent="0.2">
      <c r="B21" s="17" t="s">
        <v>6</v>
      </c>
      <c r="C21" s="18">
        <v>54.815582921446371</v>
      </c>
      <c r="D21" s="19">
        <v>55.911894579875302</v>
      </c>
      <c r="E21" s="20">
        <f>D21*(1+$C$4)</f>
        <v>57.030132471472811</v>
      </c>
      <c r="F21" s="20">
        <f t="shared" ref="F21:U21" si="5">E21*(1+$C$4)</f>
        <v>58.170735120902272</v>
      </c>
      <c r="G21" s="20">
        <f t="shared" si="5"/>
        <v>59.334149823320317</v>
      </c>
      <c r="H21" s="20">
        <f t="shared" si="5"/>
        <v>60.520832819786726</v>
      </c>
      <c r="I21" s="20">
        <f t="shared" si="5"/>
        <v>61.731249476182462</v>
      </c>
      <c r="J21" s="20">
        <f t="shared" si="5"/>
        <v>62.965874465706115</v>
      </c>
      <c r="K21" s="20">
        <f t="shared" si="5"/>
        <v>64.225191955020236</v>
      </c>
      <c r="L21" s="20">
        <f t="shared" si="5"/>
        <v>65.509695794120645</v>
      </c>
      <c r="M21" s="20">
        <f t="shared" si="5"/>
        <v>66.819889710003054</v>
      </c>
      <c r="N21" s="20">
        <f t="shared" si="5"/>
        <v>68.156287504203121</v>
      </c>
      <c r="O21" s="20">
        <f t="shared" si="5"/>
        <v>69.519413254287187</v>
      </c>
      <c r="P21" s="20">
        <f t="shared" si="5"/>
        <v>70.909801519372934</v>
      </c>
      <c r="Q21" s="20">
        <f t="shared" si="5"/>
        <v>72.327997549760397</v>
      </c>
      <c r="R21" s="20">
        <f t="shared" si="5"/>
        <v>73.774557500755606</v>
      </c>
      <c r="S21" s="20">
        <f t="shared" si="5"/>
        <v>75.250048650770722</v>
      </c>
      <c r="T21" s="20">
        <f t="shared" si="5"/>
        <v>76.755049623786135</v>
      </c>
      <c r="U21" s="20">
        <f t="shared" si="5"/>
        <v>78.290150616261855</v>
      </c>
      <c r="V21" s="20">
        <f t="shared" ref="U21:AG23" si="6">U21*(1+$C$4)</f>
        <v>79.855953628587088</v>
      </c>
      <c r="W21" s="20">
        <f t="shared" si="6"/>
        <v>81.453072701158831</v>
      </c>
      <c r="X21" s="20">
        <f t="shared" si="6"/>
        <v>83.082134155182004</v>
      </c>
      <c r="Y21" s="20">
        <f t="shared" si="6"/>
        <v>84.74377683828564</v>
      </c>
      <c r="Z21" s="20">
        <f t="shared" si="6"/>
        <v>86.438652375051362</v>
      </c>
      <c r="AA21" s="20">
        <f t="shared" si="6"/>
        <v>88.167425422552384</v>
      </c>
      <c r="AB21" s="20">
        <f t="shared" si="6"/>
        <v>89.930773931003429</v>
      </c>
      <c r="AC21" s="20">
        <f t="shared" si="6"/>
        <v>91.729389409623494</v>
      </c>
      <c r="AD21" s="20">
        <f t="shared" si="6"/>
        <v>93.563977197815959</v>
      </c>
      <c r="AE21" s="20">
        <f t="shared" si="6"/>
        <v>95.435256741772278</v>
      </c>
      <c r="AF21" s="20">
        <f t="shared" si="6"/>
        <v>97.343961876607722</v>
      </c>
      <c r="AG21" s="21">
        <f t="shared" si="6"/>
        <v>99.29084111413988</v>
      </c>
    </row>
    <row r="22" spans="1:33" x14ac:dyDescent="0.2">
      <c r="B22" s="17" t="s">
        <v>7</v>
      </c>
      <c r="C22" s="18">
        <v>29.512702399309067</v>
      </c>
      <c r="D22" s="19">
        <v>30.102956447295249</v>
      </c>
      <c r="E22" s="20">
        <f t="shared" ref="E22:T23" si="7">D22*(1+$C$4)</f>
        <v>30.705015576241156</v>
      </c>
      <c r="F22" s="20">
        <f t="shared" si="7"/>
        <v>31.319115887765978</v>
      </c>
      <c r="G22" s="20">
        <f t="shared" si="7"/>
        <v>31.945498205521297</v>
      </c>
      <c r="H22" s="20">
        <f t="shared" si="7"/>
        <v>32.584408169631722</v>
      </c>
      <c r="I22" s="20">
        <f t="shared" si="7"/>
        <v>33.236096333024356</v>
      </c>
      <c r="J22" s="20">
        <f t="shared" si="7"/>
        <v>33.900818259684847</v>
      </c>
      <c r="K22" s="20">
        <f t="shared" si="7"/>
        <v>34.578834624878546</v>
      </c>
      <c r="L22" s="20">
        <f t="shared" si="7"/>
        <v>35.270411317376116</v>
      </c>
      <c r="M22" s="20">
        <f t="shared" si="7"/>
        <v>35.975819543723638</v>
      </c>
      <c r="N22" s="20">
        <f t="shared" si="7"/>
        <v>36.695335934598113</v>
      </c>
      <c r="O22" s="20">
        <f t="shared" si="7"/>
        <v>37.429242653290075</v>
      </c>
      <c r="P22" s="20">
        <f t="shared" si="7"/>
        <v>38.177827506355875</v>
      </c>
      <c r="Q22" s="20">
        <f t="shared" si="7"/>
        <v>38.941384056482995</v>
      </c>
      <c r="R22" s="20">
        <f t="shared" si="7"/>
        <v>39.720211737612658</v>
      </c>
      <c r="S22" s="20">
        <f t="shared" si="7"/>
        <v>40.514615972364915</v>
      </c>
      <c r="T22" s="20">
        <f t="shared" si="7"/>
        <v>41.324908291812214</v>
      </c>
      <c r="U22" s="20">
        <f t="shared" si="6"/>
        <v>42.151406457648456</v>
      </c>
      <c r="V22" s="20">
        <f t="shared" si="6"/>
        <v>42.994434586801425</v>
      </c>
      <c r="W22" s="20">
        <f t="shared" si="6"/>
        <v>43.854323278537457</v>
      </c>
      <c r="X22" s="20">
        <f t="shared" si="6"/>
        <v>44.731409744108205</v>
      </c>
      <c r="Y22" s="20">
        <f t="shared" si="6"/>
        <v>45.626037938990372</v>
      </c>
      <c r="Z22" s="20">
        <f t="shared" si="6"/>
        <v>46.538558697770178</v>
      </c>
      <c r="AA22" s="20">
        <f t="shared" si="6"/>
        <v>47.469329871725584</v>
      </c>
      <c r="AB22" s="20">
        <f t="shared" si="6"/>
        <v>48.418716469160096</v>
      </c>
      <c r="AC22" s="20">
        <f t="shared" si="6"/>
        <v>49.387090798543298</v>
      </c>
      <c r="AD22" s="20">
        <f t="shared" si="6"/>
        <v>50.374832614514162</v>
      </c>
      <c r="AE22" s="20">
        <f t="shared" si="6"/>
        <v>51.382329266804447</v>
      </c>
      <c r="AF22" s="20">
        <f t="shared" si="6"/>
        <v>52.409975852140541</v>
      </c>
      <c r="AG22" s="21">
        <f t="shared" si="6"/>
        <v>53.458175369183351</v>
      </c>
    </row>
    <row r="23" spans="1:33" x14ac:dyDescent="0.2">
      <c r="B23" s="17" t="s">
        <v>8</v>
      </c>
      <c r="C23" s="18">
        <v>51.211387092949963</v>
      </c>
      <c r="D23" s="19">
        <v>52.235614834808963</v>
      </c>
      <c r="E23" s="20">
        <f t="shared" si="7"/>
        <v>53.280327131505146</v>
      </c>
      <c r="F23" s="20">
        <f t="shared" si="7"/>
        <v>54.345933674135253</v>
      </c>
      <c r="G23" s="20">
        <f t="shared" si="7"/>
        <v>55.43285234761796</v>
      </c>
      <c r="H23" s="20">
        <f t="shared" si="7"/>
        <v>56.541509394570319</v>
      </c>
      <c r="I23" s="20">
        <f t="shared" si="7"/>
        <v>57.672339582461724</v>
      </c>
      <c r="J23" s="20">
        <f t="shared" si="7"/>
        <v>58.825786374110962</v>
      </c>
      <c r="K23" s="20">
        <f t="shared" si="7"/>
        <v>60.00230210159318</v>
      </c>
      <c r="L23" s="20">
        <f t="shared" si="7"/>
        <v>61.202348143625045</v>
      </c>
      <c r="M23" s="20">
        <f t="shared" si="7"/>
        <v>62.426395106497544</v>
      </c>
      <c r="N23" s="20">
        <f t="shared" si="7"/>
        <v>63.674923008627495</v>
      </c>
      <c r="O23" s="20">
        <f t="shared" si="7"/>
        <v>64.948421468800049</v>
      </c>
      <c r="P23" s="20">
        <f t="shared" si="7"/>
        <v>66.247389898176053</v>
      </c>
      <c r="Q23" s="20">
        <f t="shared" si="7"/>
        <v>67.57233769613957</v>
      </c>
      <c r="R23" s="20">
        <f t="shared" si="7"/>
        <v>68.923784450062357</v>
      </c>
      <c r="S23" s="20">
        <f t="shared" si="7"/>
        <v>70.302260139063605</v>
      </c>
      <c r="T23" s="20">
        <f t="shared" si="7"/>
        <v>71.708305341844877</v>
      </c>
      <c r="U23" s="20">
        <f t="shared" si="6"/>
        <v>73.142471448681775</v>
      </c>
      <c r="V23" s="20">
        <f t="shared" si="6"/>
        <v>74.605320877655416</v>
      </c>
      <c r="W23" s="20">
        <f t="shared" si="6"/>
        <v>76.097427295208519</v>
      </c>
      <c r="X23" s="20">
        <f t="shared" si="6"/>
        <v>77.619375841112685</v>
      </c>
      <c r="Y23" s="20">
        <f t="shared" si="6"/>
        <v>79.171763357934935</v>
      </c>
      <c r="Z23" s="20">
        <f t="shared" si="6"/>
        <v>80.755198625093641</v>
      </c>
      <c r="AA23" s="20">
        <f t="shared" si="6"/>
        <v>82.370302597595511</v>
      </c>
      <c r="AB23" s="20">
        <f t="shared" si="6"/>
        <v>84.01770864954743</v>
      </c>
      <c r="AC23" s="20">
        <f t="shared" si="6"/>
        <v>85.698062822538375</v>
      </c>
      <c r="AD23" s="20">
        <f t="shared" si="6"/>
        <v>87.412024078989148</v>
      </c>
      <c r="AE23" s="20">
        <f t="shared" si="6"/>
        <v>89.160264560568933</v>
      </c>
      <c r="AF23" s="20">
        <f t="shared" si="6"/>
        <v>90.943469851780307</v>
      </c>
      <c r="AG23" s="21">
        <f t="shared" si="6"/>
        <v>92.76233924881592</v>
      </c>
    </row>
    <row r="24" spans="1:33" x14ac:dyDescent="0.2">
      <c r="B24" s="22" t="s">
        <v>11</v>
      </c>
      <c r="C24" s="23">
        <f t="shared" ref="C24:AG24" si="8">SUMPRODUCT(C21:C23,$C$9:$C$11)</f>
        <v>43.514690949534383</v>
      </c>
      <c r="D24" s="23">
        <f t="shared" si="8"/>
        <v>44.384984768525079</v>
      </c>
      <c r="E24" s="23">
        <f t="shared" si="8"/>
        <v>45.27268446389558</v>
      </c>
      <c r="F24" s="23">
        <f t="shared" si="8"/>
        <v>46.178138153173492</v>
      </c>
      <c r="G24" s="23">
        <f t="shared" si="8"/>
        <v>47.101700916236958</v>
      </c>
      <c r="H24" s="23">
        <f t="shared" si="8"/>
        <v>48.043734934561705</v>
      </c>
      <c r="I24" s="23">
        <f t="shared" si="8"/>
        <v>49.004609633252933</v>
      </c>
      <c r="J24" s="23">
        <f t="shared" si="8"/>
        <v>49.984701825918002</v>
      </c>
      <c r="K24" s="23">
        <f t="shared" si="8"/>
        <v>50.984395862436358</v>
      </c>
      <c r="L24" s="23">
        <f t="shared" si="8"/>
        <v>52.004083779685089</v>
      </c>
      <c r="M24" s="23">
        <f t="shared" si="8"/>
        <v>53.044165455278787</v>
      </c>
      <c r="N24" s="23">
        <f t="shared" si="8"/>
        <v>54.105048764384364</v>
      </c>
      <c r="O24" s="23">
        <f t="shared" si="8"/>
        <v>55.187149739672059</v>
      </c>
      <c r="P24" s="23">
        <f t="shared" si="8"/>
        <v>56.290892734465494</v>
      </c>
      <c r="Q24" s="23">
        <f t="shared" si="8"/>
        <v>57.41671058915481</v>
      </c>
      <c r="R24" s="23">
        <f t="shared" si="8"/>
        <v>58.565044800937905</v>
      </c>
      <c r="S24" s="23">
        <f t="shared" si="8"/>
        <v>59.736345696956676</v>
      </c>
      <c r="T24" s="23">
        <f t="shared" si="8"/>
        <v>60.931072610895797</v>
      </c>
      <c r="U24" s="23">
        <f t="shared" si="8"/>
        <v>62.149694063113721</v>
      </c>
      <c r="V24" s="23">
        <f t="shared" si="8"/>
        <v>63.392687944375986</v>
      </c>
      <c r="W24" s="23">
        <f t="shared" si="8"/>
        <v>64.660541703263505</v>
      </c>
      <c r="X24" s="23">
        <f t="shared" si="8"/>
        <v>65.953752537328782</v>
      </c>
      <c r="Y24" s="23">
        <f t="shared" si="8"/>
        <v>67.272827588075344</v>
      </c>
      <c r="Z24" s="23">
        <f t="shared" si="8"/>
        <v>68.618284139836859</v>
      </c>
      <c r="AA24" s="23">
        <f t="shared" si="8"/>
        <v>69.9906498226336</v>
      </c>
      <c r="AB24" s="23">
        <f t="shared" si="8"/>
        <v>71.390462819086267</v>
      </c>
      <c r="AC24" s="23">
        <f t="shared" si="8"/>
        <v>72.818272075467988</v>
      </c>
      <c r="AD24" s="23">
        <f t="shared" si="8"/>
        <v>74.27463751697735</v>
      </c>
      <c r="AE24" s="23">
        <f t="shared" si="8"/>
        <v>75.760130267316896</v>
      </c>
      <c r="AF24" s="23">
        <f t="shared" si="8"/>
        <v>77.275332872663228</v>
      </c>
      <c r="AG24" s="24">
        <f t="shared" si="8"/>
        <v>78.820839530116515</v>
      </c>
    </row>
    <row r="25" spans="1:33" x14ac:dyDescent="0.2">
      <c r="B25" s="15" t="s">
        <v>42</v>
      </c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6"/>
    </row>
    <row r="26" spans="1:33" x14ac:dyDescent="0.2">
      <c r="B26" s="17" t="str">
        <f>B16</f>
        <v>PG&amp;E</v>
      </c>
      <c r="C26" s="26">
        <f>C16*$C$5+C21*$C$6</f>
        <v>0</v>
      </c>
      <c r="D26" s="26">
        <f t="shared" ref="D26:AG28" si="9">D16*$C$5+D21*$C$6</f>
        <v>0</v>
      </c>
      <c r="E26" s="26">
        <f t="shared" si="9"/>
        <v>0</v>
      </c>
      <c r="F26" s="26">
        <f t="shared" si="9"/>
        <v>0</v>
      </c>
      <c r="G26" s="26">
        <f t="shared" si="9"/>
        <v>0</v>
      </c>
      <c r="H26" s="26">
        <f t="shared" si="9"/>
        <v>0</v>
      </c>
      <c r="I26" s="26">
        <f t="shared" si="9"/>
        <v>0</v>
      </c>
      <c r="J26" s="26">
        <f t="shared" si="9"/>
        <v>0</v>
      </c>
      <c r="K26" s="26">
        <f t="shared" si="9"/>
        <v>0</v>
      </c>
      <c r="L26" s="26">
        <f t="shared" si="9"/>
        <v>0</v>
      </c>
      <c r="M26" s="26">
        <f t="shared" si="9"/>
        <v>0</v>
      </c>
      <c r="N26" s="26">
        <f t="shared" si="9"/>
        <v>0</v>
      </c>
      <c r="O26" s="26">
        <f t="shared" si="9"/>
        <v>0</v>
      </c>
      <c r="P26" s="26">
        <f t="shared" si="9"/>
        <v>0</v>
      </c>
      <c r="Q26" s="26">
        <f t="shared" si="9"/>
        <v>0</v>
      </c>
      <c r="R26" s="26">
        <f t="shared" si="9"/>
        <v>0</v>
      </c>
      <c r="S26" s="26">
        <f t="shared" si="9"/>
        <v>0</v>
      </c>
      <c r="T26" s="26">
        <f t="shared" si="9"/>
        <v>0</v>
      </c>
      <c r="U26" s="26">
        <f t="shared" si="9"/>
        <v>0</v>
      </c>
      <c r="V26" s="26">
        <f t="shared" si="9"/>
        <v>0</v>
      </c>
      <c r="W26" s="26">
        <f t="shared" si="9"/>
        <v>0</v>
      </c>
      <c r="X26" s="26">
        <f t="shared" si="9"/>
        <v>0</v>
      </c>
      <c r="Y26" s="26">
        <f t="shared" si="9"/>
        <v>0</v>
      </c>
      <c r="Z26" s="26">
        <f t="shared" si="9"/>
        <v>0</v>
      </c>
      <c r="AA26" s="26">
        <f t="shared" si="9"/>
        <v>0</v>
      </c>
      <c r="AB26" s="26">
        <f t="shared" si="9"/>
        <v>0</v>
      </c>
      <c r="AC26" s="26">
        <f t="shared" si="9"/>
        <v>0</v>
      </c>
      <c r="AD26" s="26">
        <f t="shared" si="9"/>
        <v>0</v>
      </c>
      <c r="AE26" s="26">
        <f t="shared" si="9"/>
        <v>0</v>
      </c>
      <c r="AF26" s="26">
        <f t="shared" si="9"/>
        <v>0</v>
      </c>
      <c r="AG26" s="27">
        <f t="shared" si="9"/>
        <v>0</v>
      </c>
    </row>
    <row r="27" spans="1:33" x14ac:dyDescent="0.2">
      <c r="B27" s="17" t="str">
        <f t="shared" ref="B27:B28" si="10">B17</f>
        <v>SCE</v>
      </c>
      <c r="C27" s="26">
        <f>C17*$H$5+C22*$H$6</f>
        <v>54.335287692334205</v>
      </c>
      <c r="D27" s="26">
        <f t="shared" ref="D27:AG27" si="11">D17*$H$5+D22*$H$6</f>
        <v>55.421993446180885</v>
      </c>
      <c r="E27" s="26">
        <f t="shared" si="11"/>
        <v>56.530433315104503</v>
      </c>
      <c r="F27" s="26">
        <f t="shared" si="11"/>
        <v>57.661041981406598</v>
      </c>
      <c r="G27" s="26">
        <f t="shared" si="11"/>
        <v>58.814262821034731</v>
      </c>
      <c r="H27" s="26">
        <f t="shared" si="11"/>
        <v>59.990548077455422</v>
      </c>
      <c r="I27" s="26">
        <f t="shared" si="11"/>
        <v>61.190359039004527</v>
      </c>
      <c r="J27" s="26">
        <f t="shared" si="11"/>
        <v>62.414166219784619</v>
      </c>
      <c r="K27" s="26">
        <f t="shared" si="11"/>
        <v>63.662449544180319</v>
      </c>
      <c r="L27" s="26">
        <f t="shared" si="11"/>
        <v>64.935698535063921</v>
      </c>
      <c r="M27" s="26">
        <f t="shared" si="11"/>
        <v>66.234412505765206</v>
      </c>
      <c r="N27" s="26">
        <f t="shared" si="11"/>
        <v>67.559100755880507</v>
      </c>
      <c r="O27" s="26">
        <f t="shared" si="11"/>
        <v>68.910282770998123</v>
      </c>
      <c r="P27" s="26">
        <f t="shared" si="11"/>
        <v>70.288488426418084</v>
      </c>
      <c r="Q27" s="26">
        <f t="shared" si="11"/>
        <v>71.694258194946443</v>
      </c>
      <c r="R27" s="26">
        <f t="shared" si="11"/>
        <v>73.128143358845378</v>
      </c>
      <c r="S27" s="26">
        <f t="shared" si="11"/>
        <v>74.590706226022292</v>
      </c>
      <c r="T27" s="26">
        <f t="shared" si="11"/>
        <v>76.082520350542737</v>
      </c>
      <c r="U27" s="26">
        <f t="shared" si="11"/>
        <v>77.60417075755359</v>
      </c>
      <c r="V27" s="26">
        <f t="shared" si="11"/>
        <v>79.156254172704664</v>
      </c>
      <c r="W27" s="26">
        <f t="shared" si="11"/>
        <v>80.73937925615877</v>
      </c>
      <c r="X27" s="26">
        <f t="shared" si="11"/>
        <v>82.354166841281938</v>
      </c>
      <c r="Y27" s="26">
        <f t="shared" si="11"/>
        <v>84.001250178107568</v>
      </c>
      <c r="Z27" s="26">
        <f t="shared" si="11"/>
        <v>85.681275181669733</v>
      </c>
      <c r="AA27" s="26">
        <f t="shared" si="11"/>
        <v>87.394900685303128</v>
      </c>
      <c r="AB27" s="26">
        <f t="shared" si="11"/>
        <v>89.142798699009191</v>
      </c>
      <c r="AC27" s="26">
        <f t="shared" si="11"/>
        <v>90.925654672989367</v>
      </c>
      <c r="AD27" s="26">
        <f t="shared" si="11"/>
        <v>92.744167766449152</v>
      </c>
      <c r="AE27" s="26">
        <f t="shared" si="11"/>
        <v>94.59905112177816</v>
      </c>
      <c r="AF27" s="26">
        <f t="shared" si="11"/>
        <v>96.491032144213733</v>
      </c>
      <c r="AG27" s="26">
        <f t="shared" si="11"/>
        <v>98.420852787097999</v>
      </c>
    </row>
    <row r="28" spans="1:33" s="29" customFormat="1" x14ac:dyDescent="0.2">
      <c r="A28" s="4"/>
      <c r="B28" s="22" t="str">
        <f t="shared" si="10"/>
        <v>SDG&amp;E</v>
      </c>
      <c r="C28" s="28">
        <f>C18*$I$5+C23*$I$6</f>
        <v>75.539218888872398</v>
      </c>
      <c r="D28" s="28">
        <f t="shared" ref="D28:AG28" si="12">D18*$I$5+D23*$I$6</f>
        <v>77.050003266649853</v>
      </c>
      <c r="E28" s="28">
        <f t="shared" si="12"/>
        <v>78.591003331982861</v>
      </c>
      <c r="F28" s="28">
        <f t="shared" si="12"/>
        <v>80.162823398622521</v>
      </c>
      <c r="G28" s="28">
        <f t="shared" si="12"/>
        <v>81.766079866594978</v>
      </c>
      <c r="H28" s="28">
        <f t="shared" si="12"/>
        <v>83.401401463926874</v>
      </c>
      <c r="I28" s="28">
        <f t="shared" si="12"/>
        <v>85.069429493205405</v>
      </c>
      <c r="J28" s="28">
        <f t="shared" si="12"/>
        <v>86.770818083069514</v>
      </c>
      <c r="K28" s="28">
        <f t="shared" si="12"/>
        <v>88.506234444730921</v>
      </c>
      <c r="L28" s="28">
        <f t="shared" si="12"/>
        <v>90.276359133625533</v>
      </c>
      <c r="M28" s="28">
        <f t="shared" si="12"/>
        <v>92.081886316298053</v>
      </c>
      <c r="N28" s="28">
        <f t="shared" si="12"/>
        <v>93.92352404262401</v>
      </c>
      <c r="O28" s="28">
        <f t="shared" si="12"/>
        <v>95.801994523476495</v>
      </c>
      <c r="P28" s="28">
        <f t="shared" si="12"/>
        <v>97.718034413946029</v>
      </c>
      <c r="Q28" s="28">
        <f t="shared" si="12"/>
        <v>99.672395102224939</v>
      </c>
      <c r="R28" s="28">
        <f t="shared" si="12"/>
        <v>101.66584300426945</v>
      </c>
      <c r="S28" s="28">
        <f t="shared" si="12"/>
        <v>103.69915986435484</v>
      </c>
      <c r="T28" s="28">
        <f t="shared" si="12"/>
        <v>105.77314306164192</v>
      </c>
      <c r="U28" s="28">
        <f t="shared" si="12"/>
        <v>107.88860592287476</v>
      </c>
      <c r="V28" s="28">
        <f t="shared" si="12"/>
        <v>110.04637804133228</v>
      </c>
      <c r="W28" s="28">
        <f t="shared" si="12"/>
        <v>112.24730560215892</v>
      </c>
      <c r="X28" s="28">
        <f t="shared" si="12"/>
        <v>114.49225171420208</v>
      </c>
      <c r="Y28" s="28">
        <f t="shared" si="12"/>
        <v>116.78209674848611</v>
      </c>
      <c r="Z28" s="28">
        <f t="shared" si="12"/>
        <v>119.11773868345585</v>
      </c>
      <c r="AA28" s="28">
        <f t="shared" si="12"/>
        <v>121.50009345712496</v>
      </c>
      <c r="AB28" s="28">
        <f t="shared" si="12"/>
        <v>123.93009532626746</v>
      </c>
      <c r="AC28" s="28">
        <f t="shared" si="12"/>
        <v>126.40869723279282</v>
      </c>
      <c r="AD28" s="28">
        <f t="shared" si="12"/>
        <v>128.93687117744867</v>
      </c>
      <c r="AE28" s="28">
        <f t="shared" si="12"/>
        <v>131.51560860099767</v>
      </c>
      <c r="AF28" s="28">
        <f t="shared" si="12"/>
        <v>134.14592077301762</v>
      </c>
      <c r="AG28" s="28">
        <f t="shared" si="12"/>
        <v>136.82883918847796</v>
      </c>
    </row>
    <row r="29" spans="1:33" x14ac:dyDescent="0.2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33" ht="15" x14ac:dyDescent="0.35">
      <c r="D30" s="86" t="s">
        <v>66</v>
      </c>
      <c r="E30" s="86"/>
      <c r="F30" s="86"/>
    </row>
    <row r="31" spans="1:33" x14ac:dyDescent="0.2">
      <c r="B31" s="30" t="s">
        <v>13</v>
      </c>
      <c r="D31" s="74" t="s">
        <v>67</v>
      </c>
      <c r="E31" s="74" t="s">
        <v>67</v>
      </c>
      <c r="F31" s="74" t="s">
        <v>67</v>
      </c>
      <c r="H31" s="4" t="s">
        <v>79</v>
      </c>
      <c r="I31" s="4" t="s">
        <v>80</v>
      </c>
      <c r="J31" s="4" t="s">
        <v>79</v>
      </c>
      <c r="N31" s="4" t="s">
        <v>76</v>
      </c>
    </row>
    <row r="32" spans="1:33" x14ac:dyDescent="0.2">
      <c r="B32" s="31"/>
      <c r="C32" s="54" t="s">
        <v>14</v>
      </c>
      <c r="D32" s="74" t="s">
        <v>68</v>
      </c>
      <c r="E32" s="74" t="s">
        <v>69</v>
      </c>
      <c r="F32" s="74" t="s">
        <v>70</v>
      </c>
      <c r="H32" s="4" t="s">
        <v>81</v>
      </c>
      <c r="I32" s="4" t="s">
        <v>82</v>
      </c>
      <c r="J32" s="4" t="s">
        <v>81</v>
      </c>
      <c r="L32" s="4" t="s">
        <v>74</v>
      </c>
      <c r="M32" s="4" t="s">
        <v>72</v>
      </c>
      <c r="N32" s="4" t="s">
        <v>77</v>
      </c>
      <c r="X32" s="54"/>
      <c r="Y32" s="54" t="s">
        <v>54</v>
      </c>
      <c r="Z32" s="6"/>
      <c r="AB32" s="5" t="s">
        <v>43</v>
      </c>
      <c r="AC32" s="16"/>
      <c r="AD32" s="16"/>
      <c r="AE32" s="32" t="s">
        <v>15</v>
      </c>
    </row>
    <row r="33" spans="2:31" ht="26.25" thickBot="1" x14ac:dyDescent="0.25">
      <c r="B33" s="33" t="s">
        <v>16</v>
      </c>
      <c r="C33" s="55" t="s">
        <v>17</v>
      </c>
      <c r="D33" s="75" t="s">
        <v>71</v>
      </c>
      <c r="E33" s="75" t="s">
        <v>71</v>
      </c>
      <c r="F33" s="75" t="s">
        <v>71</v>
      </c>
      <c r="H33" s="4" t="s">
        <v>83</v>
      </c>
      <c r="I33" s="4" t="s">
        <v>84</v>
      </c>
      <c r="J33" s="4" t="s">
        <v>71</v>
      </c>
      <c r="L33" s="4" t="s">
        <v>75</v>
      </c>
      <c r="M33" s="4" t="s">
        <v>73</v>
      </c>
      <c r="N33" s="4" t="s">
        <v>78</v>
      </c>
      <c r="P33" s="73" t="s">
        <v>62</v>
      </c>
      <c r="Q33" s="73" t="s">
        <v>65</v>
      </c>
      <c r="R33" s="73" t="s">
        <v>85</v>
      </c>
      <c r="T33" s="73" t="s">
        <v>87</v>
      </c>
      <c r="U33" s="73" t="s">
        <v>88</v>
      </c>
      <c r="V33" s="73" t="s">
        <v>89</v>
      </c>
      <c r="X33" s="55" t="s">
        <v>53</v>
      </c>
      <c r="Y33" s="55" t="s">
        <v>55</v>
      </c>
      <c r="Z33" s="34" t="s">
        <v>18</v>
      </c>
      <c r="AB33" s="35" t="s">
        <v>19</v>
      </c>
      <c r="AC33" s="36" t="s">
        <v>20</v>
      </c>
      <c r="AD33" s="36" t="s">
        <v>18</v>
      </c>
      <c r="AE33" s="37" t="s">
        <v>21</v>
      </c>
    </row>
    <row r="34" spans="2:31" ht="13.5" thickTop="1" x14ac:dyDescent="0.2">
      <c r="B34" s="33" t="s">
        <v>22</v>
      </c>
      <c r="C34" s="55">
        <v>4</v>
      </c>
      <c r="D34" s="76">
        <v>43.147005545210433</v>
      </c>
      <c r="E34" s="76">
        <v>37.076973207482915</v>
      </c>
      <c r="F34" s="77">
        <v>80.223978752693341</v>
      </c>
      <c r="H34" s="4">
        <v>1.84647663665114</v>
      </c>
      <c r="I34" s="4">
        <v>0.50826298758996247</v>
      </c>
      <c r="J34" s="4">
        <f>H34/I34</f>
        <v>3.6329157970101336</v>
      </c>
      <c r="L34" s="4">
        <v>19.29</v>
      </c>
      <c r="M34" s="4">
        <v>0.96992077113780972</v>
      </c>
      <c r="N34" s="4">
        <f t="shared" ref="N34:N51" si="13">L34*M34</f>
        <v>18.709771675248348</v>
      </c>
      <c r="P34" s="84">
        <v>1.0184285714285715</v>
      </c>
      <c r="Q34" s="84">
        <v>1.0329999999999999</v>
      </c>
      <c r="R34" s="84">
        <v>1.0529999999999999</v>
      </c>
      <c r="T34" s="84">
        <f>R34</f>
        <v>1.0529999999999999</v>
      </c>
      <c r="U34" s="84">
        <f>R34/Q34</f>
        <v>1.0193610842207164</v>
      </c>
      <c r="V34" s="84">
        <f>1</f>
        <v>1</v>
      </c>
      <c r="W34" s="87">
        <f>U34*V34*T34</f>
        <v>1.0733872216844142</v>
      </c>
      <c r="X34" s="38">
        <f>F34*(U34)+J34*V34+N34*(T34)</f>
        <v>105.11150733289183</v>
      </c>
      <c r="Y34" s="39">
        <v>403767</v>
      </c>
      <c r="Z34" s="40">
        <f>X34*Y34</f>
        <v>42440557.981279738</v>
      </c>
      <c r="AB34" s="7">
        <v>1</v>
      </c>
      <c r="AC34" s="29">
        <f t="array" ref="AC34">SUM(IF($C$34:$C$51=$AB34,Y$34:Y$51))</f>
        <v>698026</v>
      </c>
      <c r="AD34" s="29">
        <f t="array" ref="AD34">SUM(IF($C$34:$C$51=$AB34,Z$34:Z$51))</f>
        <v>57949126.639739841</v>
      </c>
      <c r="AE34" s="41">
        <f>AD34/AC34</f>
        <v>83.018579021039102</v>
      </c>
    </row>
    <row r="35" spans="2:31" x14ac:dyDescent="0.2">
      <c r="B35" s="33" t="s">
        <v>23</v>
      </c>
      <c r="C35" s="55">
        <v>4</v>
      </c>
      <c r="D35" s="78">
        <v>20.903793514111044</v>
      </c>
      <c r="E35" s="78">
        <v>11.629430178478668</v>
      </c>
      <c r="F35" s="79">
        <v>32.533223692589715</v>
      </c>
      <c r="H35" s="4">
        <v>0.51247345524931742</v>
      </c>
      <c r="I35" s="4">
        <v>0.54751890006123327</v>
      </c>
      <c r="J35" s="4">
        <f t="shared" ref="J35:J51" si="14">H35/I35</f>
        <v>0.93599226472730634</v>
      </c>
      <c r="L35" s="4">
        <v>19.29</v>
      </c>
      <c r="M35" s="4">
        <v>0.96156678771056747</v>
      </c>
      <c r="N35" s="4">
        <f t="shared" si="13"/>
        <v>18.548623334936845</v>
      </c>
      <c r="P35" s="84">
        <v>1.0184285714285715</v>
      </c>
      <c r="Q35" s="84">
        <v>1.03</v>
      </c>
      <c r="R35" s="84">
        <v>1.05</v>
      </c>
      <c r="T35" s="84">
        <f t="shared" ref="T35:T51" si="15">R35</f>
        <v>1.05</v>
      </c>
      <c r="U35" s="84">
        <f t="shared" ref="U35:U51" si="16">R35/Q35</f>
        <v>1.0194174757281553</v>
      </c>
      <c r="V35" s="84">
        <f>1</f>
        <v>1</v>
      </c>
      <c r="W35" s="87">
        <f t="shared" ref="W35:W51" si="17">U35*V35*T35</f>
        <v>1.0703883495145632</v>
      </c>
      <c r="X35" s="38">
        <f t="shared" ref="X35:X51" si="18">F35*(U35)+J35*V35+N35*(T35)</f>
        <v>53.576983540410211</v>
      </c>
      <c r="Y35" s="39">
        <v>469802</v>
      </c>
      <c r="Z35" s="40">
        <f t="shared" ref="Z35:Z51" si="19">X35*Y35</f>
        <v>25170574.021251798</v>
      </c>
      <c r="AB35" s="7">
        <v>2</v>
      </c>
      <c r="AC35" s="29">
        <f t="array" ref="AC35">SUM(IF($C$34:$C$51=$AB35,Y$34:Y$51))</f>
        <v>496575</v>
      </c>
      <c r="AD35" s="29">
        <f t="array" ref="AD35">SUM(IF($C$34:$C$51=$AB35,Z$34:Z$51))</f>
        <v>44289157.814659081</v>
      </c>
      <c r="AE35" s="41">
        <f t="shared" ref="AE35:AE43" si="20">AD35/AC35</f>
        <v>89.189262074528685</v>
      </c>
    </row>
    <row r="36" spans="2:31" x14ac:dyDescent="0.2">
      <c r="B36" s="33" t="s">
        <v>24</v>
      </c>
      <c r="C36" s="55">
        <v>12</v>
      </c>
      <c r="D36" s="78">
        <v>39.77037950561494</v>
      </c>
      <c r="E36" s="78">
        <v>40.502053266711698</v>
      </c>
      <c r="F36" s="79">
        <v>80.272432772326638</v>
      </c>
      <c r="H36" s="4">
        <v>1.0040643639559279</v>
      </c>
      <c r="I36" s="4">
        <v>0.56158312645755859</v>
      </c>
      <c r="J36" s="4">
        <f t="shared" si="14"/>
        <v>1.7879176147786371</v>
      </c>
      <c r="L36" s="4">
        <v>19.29</v>
      </c>
      <c r="M36" s="4">
        <v>0.81141282397485892</v>
      </c>
      <c r="N36" s="4">
        <f t="shared" si="13"/>
        <v>15.652153374475027</v>
      </c>
      <c r="P36" s="84">
        <v>1.034909090909091</v>
      </c>
      <c r="Q36" s="84">
        <v>1.0249999999999999</v>
      </c>
      <c r="R36" s="84">
        <v>1.0449999999999999</v>
      </c>
      <c r="T36" s="84">
        <f t="shared" si="15"/>
        <v>1.0449999999999999</v>
      </c>
      <c r="U36" s="84">
        <f t="shared" si="16"/>
        <v>1.0195121951219512</v>
      </c>
      <c r="V36" s="84">
        <f>1</f>
        <v>1</v>
      </c>
      <c r="W36" s="87">
        <f t="shared" si="17"/>
        <v>1.065390243902439</v>
      </c>
      <c r="X36" s="38">
        <f t="shared" si="18"/>
        <v>99.983142034599027</v>
      </c>
      <c r="Y36" s="39">
        <v>938383</v>
      </c>
      <c r="Z36" s="40">
        <f t="shared" si="19"/>
        <v>93822480.771853134</v>
      </c>
      <c r="AB36" s="7" t="s">
        <v>25</v>
      </c>
      <c r="AC36" s="29">
        <f t="array" ref="AC36">SUM(IF($C$34:$C$51=$AB36,Y$34:Y$51))</f>
        <v>1494415</v>
      </c>
      <c r="AD36" s="29">
        <f t="array" ref="AD36">SUM(IF($C$34:$C$51=$AB36,Z$34:Z$51))</f>
        <v>93786109.588494837</v>
      </c>
      <c r="AE36" s="41">
        <f t="shared" si="20"/>
        <v>62.757741048165897</v>
      </c>
    </row>
    <row r="37" spans="2:31" x14ac:dyDescent="0.2">
      <c r="B37" s="33" t="s">
        <v>26</v>
      </c>
      <c r="C37" s="55" t="s">
        <v>25</v>
      </c>
      <c r="D37" s="78">
        <v>14.408177093557393</v>
      </c>
      <c r="E37" s="78">
        <v>26.738686417154458</v>
      </c>
      <c r="F37" s="79">
        <v>41.146863510711853</v>
      </c>
      <c r="H37" s="4">
        <v>0.80399513177588577</v>
      </c>
      <c r="I37" s="4">
        <v>0.44903827341352753</v>
      </c>
      <c r="J37" s="4">
        <f t="shared" si="14"/>
        <v>1.7904824140357229</v>
      </c>
      <c r="L37" s="4">
        <v>19.29</v>
      </c>
      <c r="M37" s="4">
        <v>0.97194666935411833</v>
      </c>
      <c r="N37" s="4">
        <f t="shared" si="13"/>
        <v>18.748851251840943</v>
      </c>
      <c r="P37" s="84">
        <v>1.034909090909091</v>
      </c>
      <c r="Q37" s="84">
        <v>1.022</v>
      </c>
      <c r="R37" s="84">
        <v>1.042</v>
      </c>
      <c r="T37" s="84">
        <f t="shared" si="15"/>
        <v>1.042</v>
      </c>
      <c r="U37" s="84">
        <f t="shared" si="16"/>
        <v>1.0195694716242663</v>
      </c>
      <c r="V37" s="84">
        <f>1</f>
        <v>1</v>
      </c>
      <c r="W37" s="87">
        <f t="shared" si="17"/>
        <v>1.0623913894324855</v>
      </c>
      <c r="X37" s="38">
        <f t="shared" si="18"/>
        <v>63.278871307066268</v>
      </c>
      <c r="Y37" s="39">
        <v>436597</v>
      </c>
      <c r="Z37" s="40">
        <f t="shared" si="19"/>
        <v>27627365.37605121</v>
      </c>
      <c r="AB37" s="7" t="s">
        <v>27</v>
      </c>
      <c r="AC37" s="29">
        <f t="array" ref="AC37">SUM(IF($C$34:$C$51=$AB37,Y$34:Y$51))</f>
        <v>787575</v>
      </c>
      <c r="AD37" s="29">
        <f t="array" ref="AD37">SUM(IF($C$34:$C$51=$AB37,Z$34:Z$51))</f>
        <v>50531635.159194566</v>
      </c>
      <c r="AE37" s="41">
        <f t="shared" si="20"/>
        <v>64.161045181975766</v>
      </c>
    </row>
    <row r="38" spans="2:31" x14ac:dyDescent="0.2">
      <c r="B38" s="33" t="s">
        <v>28</v>
      </c>
      <c r="C38" s="55">
        <v>13</v>
      </c>
      <c r="D38" s="80">
        <v>31.661569388075204</v>
      </c>
      <c r="E38" s="80">
        <v>26.426786632237189</v>
      </c>
      <c r="F38" s="81">
        <v>58.088356020312389</v>
      </c>
      <c r="H38" s="4">
        <v>0.60844213468737507</v>
      </c>
      <c r="I38" s="4">
        <v>0.42251157559016966</v>
      </c>
      <c r="J38" s="4">
        <f t="shared" si="14"/>
        <v>1.4400602725203331</v>
      </c>
      <c r="L38" s="4">
        <v>19.29</v>
      </c>
      <c r="M38" s="4">
        <v>0.98778822226715091</v>
      </c>
      <c r="N38" s="4">
        <f t="shared" si="13"/>
        <v>19.05443480753334</v>
      </c>
      <c r="P38" s="84">
        <v>1.00875</v>
      </c>
      <c r="Q38" s="84">
        <v>1.0549999999999999</v>
      </c>
      <c r="R38" s="84">
        <v>1.0760000000000001</v>
      </c>
      <c r="T38" s="84">
        <f t="shared" si="15"/>
        <v>1.0760000000000001</v>
      </c>
      <c r="U38" s="84">
        <f t="shared" si="16"/>
        <v>1.0199052132701423</v>
      </c>
      <c r="V38" s="84">
        <f>1</f>
        <v>1</v>
      </c>
      <c r="W38" s="87">
        <f t="shared" si="17"/>
        <v>1.0974180094786732</v>
      </c>
      <c r="X38" s="38">
        <f t="shared" si="18"/>
        <v>81.187249260834875</v>
      </c>
      <c r="Y38" s="39">
        <v>1172229</v>
      </c>
      <c r="Z38" s="40">
        <f t="shared" si="19"/>
        <v>95170048.013779208</v>
      </c>
      <c r="AB38" s="7">
        <v>4</v>
      </c>
      <c r="AC38" s="29">
        <f t="array" ref="AC38">SUM(IF($C$34:$C$51=$AB38,Y$34:Y$51))</f>
        <v>1829246</v>
      </c>
      <c r="AD38" s="29">
        <f t="array" ref="AD38">SUM(IF($C$34:$C$51=$AB38,Z$34:Z$51))</f>
        <v>137087572.26257452</v>
      </c>
      <c r="AE38" s="41">
        <f t="shared" si="20"/>
        <v>74.942119464836622</v>
      </c>
    </row>
    <row r="39" spans="2:31" x14ac:dyDescent="0.2">
      <c r="B39" s="33" t="s">
        <v>29</v>
      </c>
      <c r="C39" s="55">
        <v>13</v>
      </c>
      <c r="D39" s="78">
        <v>28.232243229274719</v>
      </c>
      <c r="E39" s="78">
        <v>19.49252180555305</v>
      </c>
      <c r="F39" s="79">
        <v>47.724765034827769</v>
      </c>
      <c r="H39" s="4">
        <v>0.65895967406788825</v>
      </c>
      <c r="I39" s="4">
        <v>0.45513975902479992</v>
      </c>
      <c r="J39" s="4">
        <f t="shared" si="14"/>
        <v>1.4478183041617827</v>
      </c>
      <c r="L39" s="4">
        <v>19.29</v>
      </c>
      <c r="M39" s="4">
        <v>0.97788322627019042</v>
      </c>
      <c r="N39" s="4">
        <f t="shared" si="13"/>
        <v>18.863367434751972</v>
      </c>
      <c r="P39" s="84">
        <v>1.00875</v>
      </c>
      <c r="Q39" s="84">
        <v>1.0409999999999999</v>
      </c>
      <c r="R39" s="84">
        <v>1.0649999999999999</v>
      </c>
      <c r="T39" s="84">
        <f t="shared" si="15"/>
        <v>1.0649999999999999</v>
      </c>
      <c r="U39" s="84">
        <f t="shared" si="16"/>
        <v>1.0230547550432276</v>
      </c>
      <c r="V39" s="84">
        <f>1</f>
        <v>1</v>
      </c>
      <c r="W39" s="87">
        <f t="shared" si="17"/>
        <v>1.0895533141210374</v>
      </c>
      <c r="X39" s="38">
        <f t="shared" si="18"/>
        <v>70.362352424373952</v>
      </c>
      <c r="Y39" s="39">
        <v>705347</v>
      </c>
      <c r="Z39" s="40">
        <f t="shared" si="19"/>
        <v>49629874.195474893</v>
      </c>
      <c r="AB39" s="7">
        <v>5</v>
      </c>
      <c r="AC39" s="29">
        <f t="array" ref="AC39">SUM(IF($C$34:$C$51=$AB39,Y$34:Y$51))</f>
        <v>302978</v>
      </c>
      <c r="AD39" s="29">
        <f t="array" ref="AD39">SUM(IF($C$34:$C$51=$AB39,Z$34:Z$51))</f>
        <v>35373487.305388309</v>
      </c>
      <c r="AE39" s="41">
        <f t="shared" si="20"/>
        <v>116.75265961683128</v>
      </c>
    </row>
    <row r="40" spans="2:31" x14ac:dyDescent="0.2">
      <c r="B40" s="33" t="s">
        <v>30</v>
      </c>
      <c r="C40" s="55">
        <v>5</v>
      </c>
      <c r="D40" s="78">
        <v>65.414428793893194</v>
      </c>
      <c r="E40" s="78">
        <v>28.975212324927238</v>
      </c>
      <c r="F40" s="79">
        <v>94.389641118820435</v>
      </c>
      <c r="H40" s="4">
        <v>0.69852768174196289</v>
      </c>
      <c r="I40" s="4">
        <v>0.40229800873940902</v>
      </c>
      <c r="J40" s="4">
        <f t="shared" si="14"/>
        <v>1.7363438708801526</v>
      </c>
      <c r="L40" s="4">
        <v>19.29</v>
      </c>
      <c r="M40" s="4">
        <v>0.91999419099736612</v>
      </c>
      <c r="N40" s="4">
        <f t="shared" si="13"/>
        <v>17.746687944339193</v>
      </c>
      <c r="P40" s="84">
        <v>1.0433999999999999</v>
      </c>
      <c r="Q40" s="84">
        <v>1.04</v>
      </c>
      <c r="R40" s="84">
        <v>1.06</v>
      </c>
      <c r="T40" s="84">
        <f t="shared" si="15"/>
        <v>1.06</v>
      </c>
      <c r="U40" s="84">
        <f t="shared" si="16"/>
        <v>1.0192307692307692</v>
      </c>
      <c r="V40" s="84">
        <f>1</f>
        <v>1</v>
      </c>
      <c r="W40" s="87">
        <f t="shared" si="17"/>
        <v>1.0803846153846153</v>
      </c>
      <c r="X40" s="38">
        <f t="shared" si="18"/>
        <v>116.75265961683128</v>
      </c>
      <c r="Y40" s="39">
        <v>302978</v>
      </c>
      <c r="Z40" s="40">
        <f t="shared" si="19"/>
        <v>35373487.305388309</v>
      </c>
      <c r="AB40" s="7">
        <v>11</v>
      </c>
      <c r="AC40" s="29">
        <f t="array" ref="AC40">SUM(IF($C$34:$C$51=$AB40,Y$34:Y$51))</f>
        <v>1444416</v>
      </c>
      <c r="AD40" s="29">
        <f t="array" ref="AD40">SUM(IF($C$34:$C$51=$AB40,Z$34:Z$51))</f>
        <v>135472171.00353187</v>
      </c>
      <c r="AE40" s="41">
        <f t="shared" si="20"/>
        <v>93.790273026283202</v>
      </c>
    </row>
    <row r="41" spans="2:31" x14ac:dyDescent="0.2">
      <c r="B41" s="33" t="s">
        <v>31</v>
      </c>
      <c r="C41" s="55" t="s">
        <v>27</v>
      </c>
      <c r="D41" s="78">
        <v>16.632990863699241</v>
      </c>
      <c r="E41" s="78">
        <v>23.988441929752948</v>
      </c>
      <c r="F41" s="79">
        <v>40.621432793452186</v>
      </c>
      <c r="H41" s="4">
        <v>0.69477605638695172</v>
      </c>
      <c r="I41" s="4">
        <v>0.54998120853558119</v>
      </c>
      <c r="J41" s="4">
        <f t="shared" si="14"/>
        <v>1.2632723547717413</v>
      </c>
      <c r="L41" s="4">
        <v>19.29</v>
      </c>
      <c r="M41" s="4">
        <v>1.0638047170110783</v>
      </c>
      <c r="N41" s="4">
        <f t="shared" si="13"/>
        <v>20.520792991143697</v>
      </c>
      <c r="P41" s="84">
        <v>1.0184285714285715</v>
      </c>
      <c r="Q41" s="84">
        <v>1.0269999999999999</v>
      </c>
      <c r="R41" s="84">
        <v>1.0469999999999999</v>
      </c>
      <c r="T41" s="84">
        <f t="shared" si="15"/>
        <v>1.0469999999999999</v>
      </c>
      <c r="U41" s="84">
        <f t="shared" si="16"/>
        <v>1.0194741966893865</v>
      </c>
      <c r="V41" s="84">
        <f>1</f>
        <v>1</v>
      </c>
      <c r="W41" s="87">
        <f t="shared" si="17"/>
        <v>1.0673894839337876</v>
      </c>
      <c r="X41" s="38">
        <f t="shared" si="18"/>
        <v>64.161045181975766</v>
      </c>
      <c r="Y41" s="39">
        <v>787575</v>
      </c>
      <c r="Z41" s="40">
        <f t="shared" si="19"/>
        <v>50531635.159194566</v>
      </c>
      <c r="AB41" s="7">
        <v>12</v>
      </c>
      <c r="AC41" s="29">
        <f t="array" ref="AC41">SUM(IF($C$34:$C$51=$AB41,Y$34:Y$51))</f>
        <v>1768509</v>
      </c>
      <c r="AD41" s="29">
        <f t="array" ref="AD41">SUM(IF($C$34:$C$51=$AB41,Z$34:Z$51))</f>
        <v>151924493.70604473</v>
      </c>
      <c r="AE41" s="41">
        <f t="shared" si="20"/>
        <v>85.905411680712248</v>
      </c>
    </row>
    <row r="42" spans="2:31" x14ac:dyDescent="0.2">
      <c r="B42" s="33" t="s">
        <v>32</v>
      </c>
      <c r="C42" s="55">
        <v>2</v>
      </c>
      <c r="D42" s="78">
        <v>40.979830636907408</v>
      </c>
      <c r="E42" s="78">
        <v>25.540725432634808</v>
      </c>
      <c r="F42" s="79">
        <v>66.520556069542209</v>
      </c>
      <c r="H42" s="4">
        <v>0.69932070993362583</v>
      </c>
      <c r="I42" s="4">
        <v>0.4770325821532333</v>
      </c>
      <c r="J42" s="4">
        <f t="shared" si="14"/>
        <v>1.4659810170136109</v>
      </c>
      <c r="L42" s="4">
        <v>19.29</v>
      </c>
      <c r="M42" s="4">
        <v>0.98042793132960782</v>
      </c>
      <c r="N42" s="4">
        <f t="shared" si="13"/>
        <v>18.912454795348133</v>
      </c>
      <c r="P42" s="84">
        <v>1.0191428571428571</v>
      </c>
      <c r="Q42" s="84">
        <v>1.0329999999999999</v>
      </c>
      <c r="R42" s="84">
        <v>1.0529999999999999</v>
      </c>
      <c r="T42" s="84">
        <f t="shared" si="15"/>
        <v>1.0529999999999999</v>
      </c>
      <c r="U42" s="84">
        <f t="shared" si="16"/>
        <v>1.0193610842207164</v>
      </c>
      <c r="V42" s="84">
        <f>1</f>
        <v>1</v>
      </c>
      <c r="W42" s="87">
        <f t="shared" si="17"/>
        <v>1.0733872216844142</v>
      </c>
      <c r="X42" s="38">
        <f t="shared" si="18"/>
        <v>89.189262074528685</v>
      </c>
      <c r="Y42" s="39">
        <v>496575</v>
      </c>
      <c r="Z42" s="40">
        <f t="shared" si="19"/>
        <v>44289157.814659081</v>
      </c>
      <c r="AB42" s="7">
        <v>13</v>
      </c>
      <c r="AC42" s="29">
        <f t="array" ref="AC42">SUM(IF($C$34:$C$51=$AB42,Y$34:Y$51))</f>
        <v>2452189</v>
      </c>
      <c r="AD42" s="29">
        <f t="array" ref="AD42">SUM(IF($C$34:$C$51=$AB42,Z$34:Z$51))</f>
        <v>190070215.96498215</v>
      </c>
      <c r="AE42" s="41">
        <f t="shared" si="20"/>
        <v>77.5104267921364</v>
      </c>
    </row>
    <row r="43" spans="2:31" x14ac:dyDescent="0.2">
      <c r="B43" s="33" t="s">
        <v>33</v>
      </c>
      <c r="C43" s="55">
        <v>1</v>
      </c>
      <c r="D43" s="80">
        <v>38.271240260033011</v>
      </c>
      <c r="E43" s="80">
        <v>22.566301199463208</v>
      </c>
      <c r="F43" s="81">
        <v>60.837541459496222</v>
      </c>
      <c r="H43" s="4">
        <v>0.84314525606468393</v>
      </c>
      <c r="I43" s="4">
        <v>0.45339059682213362</v>
      </c>
      <c r="J43" s="4">
        <f t="shared" si="14"/>
        <v>1.8596443375190954</v>
      </c>
      <c r="L43" s="4">
        <v>19.29</v>
      </c>
      <c r="M43" s="4">
        <v>0.93661983937561066</v>
      </c>
      <c r="N43" s="4">
        <f t="shared" si="13"/>
        <v>18.067396701555531</v>
      </c>
      <c r="P43" s="84">
        <v>1.0191428571428571</v>
      </c>
      <c r="Q43" s="84">
        <v>1.04</v>
      </c>
      <c r="R43" s="84">
        <v>1.06</v>
      </c>
      <c r="T43" s="84">
        <f t="shared" si="15"/>
        <v>1.06</v>
      </c>
      <c r="U43" s="84">
        <f t="shared" si="16"/>
        <v>1.0192307692307692</v>
      </c>
      <c r="V43" s="84">
        <f>1</f>
        <v>1</v>
      </c>
      <c r="W43" s="87">
        <f t="shared" si="17"/>
        <v>1.0803846153846153</v>
      </c>
      <c r="X43" s="38">
        <f t="shared" si="18"/>
        <v>83.018579021039102</v>
      </c>
      <c r="Y43" s="39">
        <v>698026</v>
      </c>
      <c r="Z43" s="40">
        <f t="shared" si="19"/>
        <v>57949126.639739841</v>
      </c>
      <c r="AB43" s="9">
        <v>16</v>
      </c>
      <c r="AC43" s="42">
        <f t="array" ref="AC43">SUM(IF($C$34:$C$51=$AB43,Y$34:Y$51))</f>
        <v>567763</v>
      </c>
      <c r="AD43" s="42">
        <f t="array" ref="AD43">SUM(IF($C$34:$C$51=$AB43,Z$34:Z$51))</f>
        <v>40370058.791043065</v>
      </c>
      <c r="AE43" s="43">
        <f t="shared" si="20"/>
        <v>71.103715442963107</v>
      </c>
    </row>
    <row r="44" spans="2:31" x14ac:dyDescent="0.2">
      <c r="B44" s="33" t="s">
        <v>34</v>
      </c>
      <c r="C44" s="55">
        <v>16</v>
      </c>
      <c r="D44" s="78">
        <v>10.793631750450968</v>
      </c>
      <c r="E44" s="78">
        <v>38.442677875899911</v>
      </c>
      <c r="F44" s="79">
        <v>49.236309626350881</v>
      </c>
      <c r="H44" s="4">
        <v>0.61425437799230609</v>
      </c>
      <c r="I44" s="4">
        <v>0.44245100983163704</v>
      </c>
      <c r="J44" s="4">
        <f t="shared" si="14"/>
        <v>1.3882991887080205</v>
      </c>
      <c r="L44" s="4">
        <v>19.29</v>
      </c>
      <c r="M44" s="4">
        <v>0.93962269468070303</v>
      </c>
      <c r="N44" s="4">
        <f t="shared" si="13"/>
        <v>18.12532178039076</v>
      </c>
      <c r="P44" s="84">
        <v>1.0669230769230771</v>
      </c>
      <c r="Q44" s="84">
        <v>1.0509999999999999</v>
      </c>
      <c r="R44" s="84">
        <v>1.073</v>
      </c>
      <c r="T44" s="84">
        <f t="shared" si="15"/>
        <v>1.073</v>
      </c>
      <c r="U44" s="84">
        <f t="shared" si="16"/>
        <v>1.0209324452901998</v>
      </c>
      <c r="V44" s="84">
        <f>1</f>
        <v>1</v>
      </c>
      <c r="W44" s="87">
        <f t="shared" si="17"/>
        <v>1.0954605137963842</v>
      </c>
      <c r="X44" s="38">
        <f t="shared" si="18"/>
        <v>71.103715442963107</v>
      </c>
      <c r="Y44" s="39">
        <v>567763</v>
      </c>
      <c r="Z44" s="40">
        <f t="shared" si="19"/>
        <v>40370058.791043065</v>
      </c>
    </row>
    <row r="45" spans="2:31" x14ac:dyDescent="0.2">
      <c r="B45" s="33" t="s">
        <v>35</v>
      </c>
      <c r="C45" s="55" t="s">
        <v>25</v>
      </c>
      <c r="D45" s="78">
        <v>25.620347694159396</v>
      </c>
      <c r="E45" s="78">
        <v>28.539251470260307</v>
      </c>
      <c r="F45" s="79">
        <v>54.159599164419703</v>
      </c>
      <c r="H45" s="4">
        <v>0.83099765829751959</v>
      </c>
      <c r="I45" s="4">
        <v>0.50694647345764809</v>
      </c>
      <c r="J45" s="4">
        <f t="shared" si="14"/>
        <v>1.6392216965820234</v>
      </c>
      <c r="L45" s="4">
        <v>19.29</v>
      </c>
      <c r="M45" s="4">
        <v>0.89125169579764041</v>
      </c>
      <c r="N45" s="4">
        <f t="shared" si="13"/>
        <v>17.192245211936484</v>
      </c>
      <c r="P45" s="84">
        <v>1.0638000000000001</v>
      </c>
      <c r="Q45" s="84">
        <v>1.03</v>
      </c>
      <c r="R45" s="84">
        <v>1.05</v>
      </c>
      <c r="T45" s="84">
        <f t="shared" si="15"/>
        <v>1.05</v>
      </c>
      <c r="U45" s="84">
        <f t="shared" si="16"/>
        <v>1.0194174757281553</v>
      </c>
      <c r="V45" s="84">
        <f>1</f>
        <v>1</v>
      </c>
      <c r="W45" s="87">
        <f t="shared" si="17"/>
        <v>1.0703883495145632</v>
      </c>
      <c r="X45" s="38">
        <f t="shared" si="18"/>
        <v>74.902321035756785</v>
      </c>
      <c r="Y45" s="39">
        <v>621389</v>
      </c>
      <c r="Z45" s="40">
        <f t="shared" si="19"/>
        <v>46543478.366087876</v>
      </c>
    </row>
    <row r="46" spans="2:31" x14ac:dyDescent="0.2">
      <c r="B46" s="33" t="s">
        <v>36</v>
      </c>
      <c r="C46" s="55">
        <v>11</v>
      </c>
      <c r="D46" s="78">
        <v>33.892180121992226</v>
      </c>
      <c r="E46" s="78">
        <v>25.304429009110567</v>
      </c>
      <c r="F46" s="79">
        <v>59.19660913110279</v>
      </c>
      <c r="H46" s="4">
        <v>0.62905964164428774</v>
      </c>
      <c r="I46" s="4">
        <v>0.52661307134807023</v>
      </c>
      <c r="J46" s="4">
        <f t="shared" si="14"/>
        <v>1.1945386012427792</v>
      </c>
      <c r="L46" s="4">
        <v>19.29</v>
      </c>
      <c r="M46" s="4">
        <v>0.99175992136543123</v>
      </c>
      <c r="N46" s="4">
        <f t="shared" si="13"/>
        <v>19.131048883139169</v>
      </c>
      <c r="P46" s="84">
        <v>1.0428571428571427</v>
      </c>
      <c r="Q46" s="84">
        <v>1.032</v>
      </c>
      <c r="R46" s="84">
        <v>1.052</v>
      </c>
      <c r="T46" s="84">
        <f t="shared" si="15"/>
        <v>1.052</v>
      </c>
      <c r="U46" s="84">
        <f t="shared" si="16"/>
        <v>1.0193798449612403</v>
      </c>
      <c r="V46" s="84">
        <f>1</f>
        <v>1</v>
      </c>
      <c r="W46" s="87">
        <f t="shared" si="17"/>
        <v>1.0723875968992249</v>
      </c>
      <c r="X46" s="38">
        <f t="shared" si="18"/>
        <v>81.664232264599889</v>
      </c>
      <c r="Y46" s="39">
        <v>592106</v>
      </c>
      <c r="Z46" s="40">
        <f t="shared" si="19"/>
        <v>48353881.909263179</v>
      </c>
    </row>
    <row r="47" spans="2:31" x14ac:dyDescent="0.2">
      <c r="B47" s="33" t="s">
        <v>37</v>
      </c>
      <c r="C47" s="55" t="s">
        <v>25</v>
      </c>
      <c r="D47" s="78">
        <v>10.3714062460931</v>
      </c>
      <c r="E47" s="78">
        <v>12.951417260046846</v>
      </c>
      <c r="F47" s="79">
        <v>23.322823506139947</v>
      </c>
      <c r="H47" s="4">
        <v>0.39316633807095813</v>
      </c>
      <c r="I47" s="4">
        <v>0.50835855022745424</v>
      </c>
      <c r="J47" s="4">
        <f t="shared" si="14"/>
        <v>0.77340361029640237</v>
      </c>
      <c r="L47" s="4">
        <v>19.29</v>
      </c>
      <c r="M47" s="4">
        <v>1.0116857495720954</v>
      </c>
      <c r="N47" s="4">
        <f t="shared" si="13"/>
        <v>19.515418109245719</v>
      </c>
      <c r="P47" s="84">
        <v>1.06</v>
      </c>
      <c r="Q47" s="84">
        <v>1.0249999999999999</v>
      </c>
      <c r="R47" s="84">
        <v>1.0449999999999999</v>
      </c>
      <c r="T47" s="84">
        <f t="shared" si="15"/>
        <v>1.0449999999999999</v>
      </c>
      <c r="U47" s="84">
        <f t="shared" si="16"/>
        <v>1.0195121951219512</v>
      </c>
      <c r="V47" s="84">
        <f>1</f>
        <v>1</v>
      </c>
      <c r="W47" s="87">
        <f t="shared" si="17"/>
        <v>1.065390243902439</v>
      </c>
      <c r="X47" s="38">
        <f t="shared" si="18"/>
        <v>44.944918523644759</v>
      </c>
      <c r="Y47" s="39">
        <v>436429</v>
      </c>
      <c r="Z47" s="40">
        <f t="shared" si="19"/>
        <v>19615265.846355759</v>
      </c>
    </row>
    <row r="48" spans="2:31" x14ac:dyDescent="0.2">
      <c r="B48" s="33" t="s">
        <v>38</v>
      </c>
      <c r="C48" s="55">
        <v>4</v>
      </c>
      <c r="D48" s="80">
        <v>26.918333488509411</v>
      </c>
      <c r="E48" s="80">
        <v>23.739087606579695</v>
      </c>
      <c r="F48" s="81">
        <v>50.657421095089106</v>
      </c>
      <c r="H48" s="4">
        <v>0.6429858563597588</v>
      </c>
      <c r="I48" s="4">
        <v>0.57402688390145573</v>
      </c>
      <c r="J48" s="4">
        <f t="shared" si="14"/>
        <v>1.1201319561718321</v>
      </c>
      <c r="L48" s="4">
        <v>19.29</v>
      </c>
      <c r="M48" s="4">
        <v>0.98503364630518475</v>
      </c>
      <c r="N48" s="4">
        <f t="shared" si="13"/>
        <v>19.001299037227014</v>
      </c>
      <c r="P48" s="84">
        <v>1.0438333333333334</v>
      </c>
      <c r="Q48" s="84">
        <v>1.0329999999999999</v>
      </c>
      <c r="R48" s="84">
        <v>1.052</v>
      </c>
      <c r="T48" s="84">
        <f t="shared" si="15"/>
        <v>1.052</v>
      </c>
      <c r="U48" s="84">
        <f t="shared" si="16"/>
        <v>1.0183930300096806</v>
      </c>
      <c r="V48" s="84">
        <f>1</f>
        <v>1</v>
      </c>
      <c r="W48" s="87">
        <f t="shared" si="17"/>
        <v>1.071349467570184</v>
      </c>
      <c r="X48" s="38">
        <f t="shared" si="18"/>
        <v>72.698663104838758</v>
      </c>
      <c r="Y48" s="39">
        <v>955677</v>
      </c>
      <c r="Z48" s="40">
        <f t="shared" si="19"/>
        <v>69476440.260042995</v>
      </c>
    </row>
    <row r="49" spans="2:33" x14ac:dyDescent="0.2">
      <c r="B49" s="33" t="s">
        <v>39</v>
      </c>
      <c r="C49" s="55">
        <v>11</v>
      </c>
      <c r="D49" s="78">
        <v>29.963827737803495</v>
      </c>
      <c r="E49" s="78">
        <v>47.251819773663954</v>
      </c>
      <c r="F49" s="79">
        <v>77.215647511467452</v>
      </c>
      <c r="H49" s="4">
        <v>1.5173403511896895</v>
      </c>
      <c r="I49" s="4">
        <v>0.49359224310584132</v>
      </c>
      <c r="J49" s="4">
        <f t="shared" si="14"/>
        <v>3.0740765730881332</v>
      </c>
      <c r="L49" s="4">
        <v>19.29</v>
      </c>
      <c r="M49" s="4">
        <v>1.0011416034072109</v>
      </c>
      <c r="N49" s="4">
        <f t="shared" si="13"/>
        <v>19.312021529725097</v>
      </c>
      <c r="P49" s="84">
        <v>1.0477999999999998</v>
      </c>
      <c r="Q49" s="84">
        <v>1.0329999999999999</v>
      </c>
      <c r="R49" s="84">
        <v>1.054</v>
      </c>
      <c r="T49" s="84">
        <f t="shared" si="15"/>
        <v>1.054</v>
      </c>
      <c r="U49" s="84">
        <f t="shared" si="16"/>
        <v>1.0203291384317523</v>
      </c>
      <c r="V49" s="84">
        <f>1</f>
        <v>1</v>
      </c>
      <c r="W49" s="87">
        <f t="shared" si="17"/>
        <v>1.075426911907067</v>
      </c>
      <c r="X49" s="38">
        <f t="shared" si="18"/>
        <v>102.21432236424386</v>
      </c>
      <c r="Y49" s="39">
        <v>852310</v>
      </c>
      <c r="Z49" s="40">
        <f t="shared" si="19"/>
        <v>87118289.09426868</v>
      </c>
    </row>
    <row r="50" spans="2:33" x14ac:dyDescent="0.2">
      <c r="B50" s="33" t="s">
        <v>40</v>
      </c>
      <c r="C50" s="55">
        <v>12</v>
      </c>
      <c r="D50" s="78">
        <v>22.106427466932324</v>
      </c>
      <c r="E50" s="78">
        <v>25.834159532169135</v>
      </c>
      <c r="F50" s="79">
        <v>47.940586999101455</v>
      </c>
      <c r="H50" s="4">
        <v>0.55448859028426145</v>
      </c>
      <c r="I50" s="4">
        <v>0.50708709311142297</v>
      </c>
      <c r="J50" s="4">
        <f t="shared" si="14"/>
        <v>1.0934780194896874</v>
      </c>
      <c r="L50" s="4">
        <v>19.29</v>
      </c>
      <c r="M50" s="4">
        <v>0.97461228777318143</v>
      </c>
      <c r="N50" s="4">
        <f t="shared" si="13"/>
        <v>18.800271031144668</v>
      </c>
      <c r="P50" s="84">
        <v>1.0186363636363638</v>
      </c>
      <c r="Q50" s="84">
        <v>1.046</v>
      </c>
      <c r="R50" s="84">
        <v>1.0660000000000001</v>
      </c>
      <c r="T50" s="84">
        <f t="shared" si="15"/>
        <v>1.0660000000000001</v>
      </c>
      <c r="U50" s="84">
        <f t="shared" si="16"/>
        <v>1.0191204588910134</v>
      </c>
      <c r="V50" s="84">
        <f>1</f>
        <v>1</v>
      </c>
      <c r="W50" s="87">
        <f t="shared" si="17"/>
        <v>1.0863824091778205</v>
      </c>
      <c r="X50" s="38">
        <f t="shared" si="18"/>
        <v>69.991799960718737</v>
      </c>
      <c r="Y50" s="39">
        <v>830126</v>
      </c>
      <c r="Z50" s="40">
        <f t="shared" si="19"/>
        <v>58102012.934191599</v>
      </c>
    </row>
    <row r="51" spans="2:33" ht="15" x14ac:dyDescent="0.35">
      <c r="B51" s="35" t="s">
        <v>41</v>
      </c>
      <c r="C51" s="56">
        <v>13</v>
      </c>
      <c r="D51" s="82">
        <v>16.527483686363773</v>
      </c>
      <c r="E51" s="82">
        <v>38.971050190057717</v>
      </c>
      <c r="F51" s="83">
        <v>55.49853387642149</v>
      </c>
      <c r="H51" s="4">
        <v>0.91443909845412918</v>
      </c>
      <c r="I51" s="4">
        <v>0.41036879029314788</v>
      </c>
      <c r="J51" s="4">
        <f t="shared" si="14"/>
        <v>2.2283349028587129</v>
      </c>
      <c r="L51" s="4">
        <v>19.29</v>
      </c>
      <c r="M51" s="4">
        <v>0.97155476816570452</v>
      </c>
      <c r="N51" s="4">
        <f t="shared" si="13"/>
        <v>18.741291477916441</v>
      </c>
      <c r="P51" s="84">
        <v>1.0186363636363638</v>
      </c>
      <c r="Q51" s="84">
        <v>1.0469999999999999</v>
      </c>
      <c r="R51" s="84">
        <v>1.0669999999999999</v>
      </c>
      <c r="T51" s="84">
        <f t="shared" si="15"/>
        <v>1.0669999999999999</v>
      </c>
      <c r="U51" s="84">
        <f t="shared" si="16"/>
        <v>1.0191021967526266</v>
      </c>
      <c r="V51" s="84">
        <f>1</f>
        <v>1</v>
      </c>
      <c r="W51" s="87">
        <f t="shared" si="17"/>
        <v>1.0873820439350526</v>
      </c>
      <c r="X51" s="38">
        <f t="shared" si="18"/>
        <v>78.783970699806758</v>
      </c>
      <c r="Y51" s="44">
        <v>574613</v>
      </c>
      <c r="Z51" s="45">
        <f t="shared" si="19"/>
        <v>45270293.755728059</v>
      </c>
    </row>
    <row r="52" spans="2:33" x14ac:dyDescent="0.2">
      <c r="B52" s="29" t="s">
        <v>56</v>
      </c>
      <c r="C52" s="55"/>
      <c r="D52" s="38"/>
      <c r="E52" s="39"/>
      <c r="F52" s="39"/>
    </row>
    <row r="53" spans="2:33" x14ac:dyDescent="0.2">
      <c r="B53" s="29" t="s">
        <v>63</v>
      </c>
      <c r="C53" s="55"/>
      <c r="D53" s="38"/>
      <c r="E53" s="39"/>
      <c r="F53" s="39"/>
      <c r="P53" s="88" t="s">
        <v>90</v>
      </c>
      <c r="T53" s="85">
        <f t="shared" ref="T53:V53" si="21">MIN(T34:T51)</f>
        <v>1.042</v>
      </c>
      <c r="U53" s="85">
        <f t="shared" si="21"/>
        <v>1.0183930300096806</v>
      </c>
      <c r="V53" s="85">
        <f t="shared" si="21"/>
        <v>1</v>
      </c>
      <c r="W53" s="85">
        <f>MIN(W34:W51)</f>
        <v>1.0623913894324855</v>
      </c>
    </row>
    <row r="54" spans="2:33" x14ac:dyDescent="0.2">
      <c r="B54" s="29" t="s">
        <v>64</v>
      </c>
      <c r="C54" s="55"/>
      <c r="D54" s="38"/>
      <c r="E54" s="39"/>
      <c r="F54" s="39"/>
      <c r="P54" s="89" t="s">
        <v>91</v>
      </c>
      <c r="T54" s="85">
        <f t="shared" ref="T54:V54" si="22">MAX(T34:T51)</f>
        <v>1.0760000000000001</v>
      </c>
      <c r="U54" s="85">
        <f t="shared" si="22"/>
        <v>1.0230547550432276</v>
      </c>
      <c r="V54" s="85">
        <f t="shared" si="22"/>
        <v>1</v>
      </c>
      <c r="W54" s="85">
        <f>MAX(W34:W51)</f>
        <v>1.0974180094786732</v>
      </c>
    </row>
    <row r="55" spans="2:33" ht="15.75" x14ac:dyDescent="0.2">
      <c r="B55" s="29" t="s">
        <v>86</v>
      </c>
      <c r="C55" s="55"/>
      <c r="D55" s="38"/>
      <c r="E55" s="39"/>
      <c r="F55" s="39"/>
      <c r="P55" s="89" t="s">
        <v>92</v>
      </c>
    </row>
    <row r="56" spans="2:33" x14ac:dyDescent="0.2">
      <c r="B56" s="29"/>
      <c r="C56" s="55"/>
      <c r="D56" s="38"/>
      <c r="E56" s="39"/>
      <c r="F56" s="39"/>
      <c r="P56" s="89" t="s">
        <v>93</v>
      </c>
    </row>
    <row r="58" spans="2:33" x14ac:dyDescent="0.2">
      <c r="B58" s="12" t="s">
        <v>9</v>
      </c>
      <c r="C58" s="13">
        <v>2010</v>
      </c>
      <c r="D58" s="13">
        <v>2011</v>
      </c>
      <c r="E58" s="13">
        <f t="shared" ref="E58" si="23">D58+1</f>
        <v>2012</v>
      </c>
      <c r="F58" s="13">
        <f t="shared" ref="F58" si="24">E58+1</f>
        <v>2013</v>
      </c>
      <c r="G58" s="13">
        <f t="shared" ref="G58" si="25">F58+1</f>
        <v>2014</v>
      </c>
      <c r="H58" s="13">
        <f t="shared" ref="H58" si="26">G58+1</f>
        <v>2015</v>
      </c>
      <c r="I58" s="13">
        <f t="shared" ref="I58" si="27">H58+1</f>
        <v>2016</v>
      </c>
      <c r="J58" s="13">
        <f t="shared" ref="J58" si="28">I58+1</f>
        <v>2017</v>
      </c>
      <c r="K58" s="13">
        <f t="shared" ref="K58" si="29">J58+1</f>
        <v>2018</v>
      </c>
      <c r="L58" s="13">
        <f t="shared" ref="L58" si="30">K58+1</f>
        <v>2019</v>
      </c>
      <c r="M58" s="13">
        <f t="shared" ref="M58" si="31">L58+1</f>
        <v>2020</v>
      </c>
      <c r="N58" s="13">
        <f t="shared" ref="N58" si="32">M58+1</f>
        <v>2021</v>
      </c>
      <c r="O58" s="13">
        <f t="shared" ref="O58" si="33">N58+1</f>
        <v>2022</v>
      </c>
      <c r="P58" s="13">
        <f t="shared" ref="P58" si="34">O58+1</f>
        <v>2023</v>
      </c>
      <c r="Q58" s="13">
        <f t="shared" ref="Q58" si="35">P58+1</f>
        <v>2024</v>
      </c>
      <c r="R58" s="13">
        <f t="shared" ref="R58" si="36">Q58+1</f>
        <v>2025</v>
      </c>
      <c r="S58" s="13">
        <f t="shared" ref="S58" si="37">R58+1</f>
        <v>2026</v>
      </c>
      <c r="T58" s="13">
        <f t="shared" ref="T58" si="38">S58+1</f>
        <v>2027</v>
      </c>
      <c r="U58" s="13">
        <f t="shared" ref="U58" si="39">T58+1</f>
        <v>2028</v>
      </c>
      <c r="V58" s="13">
        <f t="shared" ref="V58" si="40">U58+1</f>
        <v>2029</v>
      </c>
      <c r="W58" s="13">
        <f t="shared" ref="W58" si="41">V58+1</f>
        <v>2030</v>
      </c>
      <c r="X58" s="13">
        <f t="shared" ref="X58" si="42">W58+1</f>
        <v>2031</v>
      </c>
      <c r="Y58" s="13">
        <f t="shared" ref="Y58" si="43">X58+1</f>
        <v>2032</v>
      </c>
      <c r="Z58" s="13">
        <f t="shared" ref="Z58" si="44">Y58+1</f>
        <v>2033</v>
      </c>
      <c r="AA58" s="13">
        <f t="shared" ref="AA58" si="45">Z58+1</f>
        <v>2034</v>
      </c>
      <c r="AB58" s="13">
        <f t="shared" ref="AB58" si="46">AA58+1</f>
        <v>2035</v>
      </c>
      <c r="AC58" s="13">
        <f t="shared" ref="AC58" si="47">AB58+1</f>
        <v>2036</v>
      </c>
      <c r="AD58" s="13">
        <f t="shared" ref="AD58" si="48">AC58+1</f>
        <v>2037</v>
      </c>
      <c r="AE58" s="13">
        <f t="shared" ref="AE58" si="49">AD58+1</f>
        <v>2038</v>
      </c>
      <c r="AF58" s="13">
        <f t="shared" ref="AF58" si="50">AE58+1</f>
        <v>2039</v>
      </c>
      <c r="AG58" s="14">
        <f t="shared" ref="AG58" si="51">AF58+1</f>
        <v>2040</v>
      </c>
    </row>
    <row r="59" spans="2:33" x14ac:dyDescent="0.2">
      <c r="B59" s="4" t="s">
        <v>48</v>
      </c>
    </row>
    <row r="60" spans="2:33" x14ac:dyDescent="0.2">
      <c r="B60" s="47">
        <f t="shared" ref="B60:B69" si="52">AB34</f>
        <v>1</v>
      </c>
      <c r="C60" s="50">
        <f>D60/(1+$C$4)</f>
        <v>81.390763746116761</v>
      </c>
      <c r="D60" s="48">
        <f t="shared" ref="D60:D69" si="53">AE34</f>
        <v>83.018579021039102</v>
      </c>
      <c r="E60" s="49">
        <f>D60*(1+$C$4)</f>
        <v>84.678950601459889</v>
      </c>
      <c r="F60" s="49">
        <f t="shared" ref="F60:AG69" si="54">E60*(1+$C$4)</f>
        <v>86.372529613489093</v>
      </c>
      <c r="G60" s="49">
        <f t="shared" si="54"/>
        <v>88.099980205758882</v>
      </c>
      <c r="H60" s="49">
        <f t="shared" si="54"/>
        <v>89.861979809874057</v>
      </c>
      <c r="I60" s="49">
        <f t="shared" si="54"/>
        <v>91.659219406071543</v>
      </c>
      <c r="J60" s="49">
        <f t="shared" si="54"/>
        <v>93.492403794192981</v>
      </c>
      <c r="K60" s="49">
        <f t="shared" si="54"/>
        <v>95.362251870076847</v>
      </c>
      <c r="L60" s="49">
        <f t="shared" si="54"/>
        <v>97.269496907478384</v>
      </c>
      <c r="M60" s="49">
        <f t="shared" si="54"/>
        <v>99.214886845627959</v>
      </c>
      <c r="N60" s="49">
        <f t="shared" si="54"/>
        <v>101.19918458254052</v>
      </c>
      <c r="O60" s="49">
        <f t="shared" si="54"/>
        <v>103.22316827419134</v>
      </c>
      <c r="P60" s="49">
        <f t="shared" si="54"/>
        <v>105.28763163967517</v>
      </c>
      <c r="Q60" s="49">
        <f t="shared" si="54"/>
        <v>107.39338427246868</v>
      </c>
      <c r="R60" s="49">
        <f t="shared" si="54"/>
        <v>109.54125195791805</v>
      </c>
      <c r="S60" s="49">
        <f t="shared" si="54"/>
        <v>111.73207699707642</v>
      </c>
      <c r="T60" s="49">
        <f t="shared" si="54"/>
        <v>113.96671853701795</v>
      </c>
      <c r="U60" s="49">
        <f t="shared" si="54"/>
        <v>116.24605290775831</v>
      </c>
      <c r="V60" s="49">
        <f t="shared" si="54"/>
        <v>118.57097396591348</v>
      </c>
      <c r="W60" s="49">
        <f t="shared" si="54"/>
        <v>120.94239344523176</v>
      </c>
      <c r="X60" s="49">
        <f t="shared" si="54"/>
        <v>123.36124131413639</v>
      </c>
      <c r="Y60" s="49">
        <f t="shared" si="54"/>
        <v>125.82846614041912</v>
      </c>
      <c r="Z60" s="49">
        <f t="shared" si="54"/>
        <v>128.3450354632275</v>
      </c>
      <c r="AA60" s="49">
        <f t="shared" si="54"/>
        <v>130.91193617249206</v>
      </c>
      <c r="AB60" s="49">
        <f t="shared" si="54"/>
        <v>133.53017489594191</v>
      </c>
      <c r="AC60" s="49">
        <f t="shared" si="54"/>
        <v>136.20077839386076</v>
      </c>
      <c r="AD60" s="49">
        <f t="shared" si="54"/>
        <v>138.92479396173798</v>
      </c>
      <c r="AE60" s="49">
        <f t="shared" si="54"/>
        <v>141.70328984097273</v>
      </c>
      <c r="AF60" s="49">
        <f t="shared" si="54"/>
        <v>144.53735563779219</v>
      </c>
      <c r="AG60" s="49">
        <f t="shared" si="54"/>
        <v>147.42810275054802</v>
      </c>
    </row>
    <row r="61" spans="2:33" x14ac:dyDescent="0.2">
      <c r="B61" s="47">
        <f t="shared" si="52"/>
        <v>2</v>
      </c>
      <c r="C61" s="50">
        <f t="shared" ref="C61:C69" si="55">D61/(1+$C$4)</f>
        <v>87.440453014243801</v>
      </c>
      <c r="D61" s="48">
        <f t="shared" si="53"/>
        <v>89.189262074528685</v>
      </c>
      <c r="E61" s="49">
        <f t="shared" ref="E61:T69" si="56">D61*(1+$C$4)</f>
        <v>90.973047316019262</v>
      </c>
      <c r="F61" s="49">
        <f t="shared" si="56"/>
        <v>92.792508262339652</v>
      </c>
      <c r="G61" s="49">
        <f t="shared" si="56"/>
        <v>94.648358427586444</v>
      </c>
      <c r="H61" s="49">
        <f t="shared" si="56"/>
        <v>96.541325596138179</v>
      </c>
      <c r="I61" s="49">
        <f t="shared" si="56"/>
        <v>98.472152108060939</v>
      </c>
      <c r="J61" s="49">
        <f t="shared" si="56"/>
        <v>100.44159515022216</v>
      </c>
      <c r="K61" s="49">
        <f t="shared" si="56"/>
        <v>102.4504270532266</v>
      </c>
      <c r="L61" s="49">
        <f t="shared" si="56"/>
        <v>104.49943559429114</v>
      </c>
      <c r="M61" s="49">
        <f t="shared" si="56"/>
        <v>106.58942430617697</v>
      </c>
      <c r="N61" s="49">
        <f t="shared" si="56"/>
        <v>108.72121279230051</v>
      </c>
      <c r="O61" s="49">
        <f t="shared" si="56"/>
        <v>110.89563704814651</v>
      </c>
      <c r="P61" s="49">
        <f t="shared" si="56"/>
        <v>113.11354978910944</v>
      </c>
      <c r="Q61" s="49">
        <f t="shared" si="56"/>
        <v>115.37582078489163</v>
      </c>
      <c r="R61" s="49">
        <f t="shared" si="56"/>
        <v>117.68333720058946</v>
      </c>
      <c r="S61" s="49">
        <f t="shared" si="56"/>
        <v>120.03700394460125</v>
      </c>
      <c r="T61" s="49">
        <f t="shared" si="56"/>
        <v>122.43774402349328</v>
      </c>
      <c r="U61" s="49">
        <f t="shared" si="54"/>
        <v>124.88649890396314</v>
      </c>
      <c r="V61" s="49">
        <f t="shared" si="54"/>
        <v>127.38422888204241</v>
      </c>
      <c r="W61" s="49">
        <f t="shared" si="54"/>
        <v>129.93191345968324</v>
      </c>
      <c r="X61" s="49">
        <f t="shared" si="54"/>
        <v>132.5305517288769</v>
      </c>
      <c r="Y61" s="49">
        <f t="shared" si="54"/>
        <v>135.18116276345444</v>
      </c>
      <c r="Z61" s="49">
        <f t="shared" si="54"/>
        <v>137.88478601872353</v>
      </c>
      <c r="AA61" s="49">
        <f t="shared" si="54"/>
        <v>140.642481739098</v>
      </c>
      <c r="AB61" s="49">
        <f t="shared" si="54"/>
        <v>143.45533137387997</v>
      </c>
      <c r="AC61" s="49">
        <f t="shared" si="54"/>
        <v>146.32443800135758</v>
      </c>
      <c r="AD61" s="49">
        <f t="shared" si="54"/>
        <v>149.25092676138473</v>
      </c>
      <c r="AE61" s="49">
        <f t="shared" si="54"/>
        <v>152.23594529661244</v>
      </c>
      <c r="AF61" s="49">
        <f t="shared" si="54"/>
        <v>155.2806642025447</v>
      </c>
      <c r="AG61" s="49">
        <f t="shared" si="54"/>
        <v>158.38627748659559</v>
      </c>
    </row>
    <row r="62" spans="2:33" x14ac:dyDescent="0.2">
      <c r="B62" s="47" t="str">
        <f t="shared" si="52"/>
        <v>3A</v>
      </c>
      <c r="C62" s="50">
        <f t="shared" si="55"/>
        <v>61.527197106044994</v>
      </c>
      <c r="D62" s="48">
        <f t="shared" si="53"/>
        <v>62.757741048165897</v>
      </c>
      <c r="E62" s="49">
        <f t="shared" si="56"/>
        <v>64.01289586912921</v>
      </c>
      <c r="F62" s="49">
        <f t="shared" si="54"/>
        <v>65.293153786511795</v>
      </c>
      <c r="G62" s="49">
        <f t="shared" si="54"/>
        <v>66.599016862242038</v>
      </c>
      <c r="H62" s="49">
        <f t="shared" si="54"/>
        <v>67.930997199486882</v>
      </c>
      <c r="I62" s="49">
        <f t="shared" si="54"/>
        <v>69.289617143476619</v>
      </c>
      <c r="J62" s="49">
        <f t="shared" si="54"/>
        <v>70.675409486346155</v>
      </c>
      <c r="K62" s="49">
        <f t="shared" si="54"/>
        <v>72.088917676073081</v>
      </c>
      <c r="L62" s="49">
        <f t="shared" si="54"/>
        <v>73.530696029594537</v>
      </c>
      <c r="M62" s="49">
        <f t="shared" si="54"/>
        <v>75.001309950186425</v>
      </c>
      <c r="N62" s="49">
        <f t="shared" si="54"/>
        <v>76.501336149190152</v>
      </c>
      <c r="O62" s="49">
        <f t="shared" si="54"/>
        <v>78.031362872173958</v>
      </c>
      <c r="P62" s="49">
        <f t="shared" si="54"/>
        <v>79.591990129617443</v>
      </c>
      <c r="Q62" s="49">
        <f t="shared" si="54"/>
        <v>81.18382993220979</v>
      </c>
      <c r="R62" s="49">
        <f t="shared" si="54"/>
        <v>82.807506530853985</v>
      </c>
      <c r="S62" s="49">
        <f t="shared" si="54"/>
        <v>84.463656661471063</v>
      </c>
      <c r="T62" s="49">
        <f t="shared" si="54"/>
        <v>86.152929794700484</v>
      </c>
      <c r="U62" s="49">
        <f t="shared" si="54"/>
        <v>87.8759883905945</v>
      </c>
      <c r="V62" s="49">
        <f t="shared" si="54"/>
        <v>89.633508158406386</v>
      </c>
      <c r="W62" s="49">
        <f t="shared" si="54"/>
        <v>91.426178321574511</v>
      </c>
      <c r="X62" s="49">
        <f t="shared" si="54"/>
        <v>93.254701888005997</v>
      </c>
      <c r="Y62" s="49">
        <f t="shared" si="54"/>
        <v>95.119795925766113</v>
      </c>
      <c r="Z62" s="49">
        <f t="shared" si="54"/>
        <v>97.022191844281437</v>
      </c>
      <c r="AA62" s="49">
        <f t="shared" si="54"/>
        <v>98.962635681167072</v>
      </c>
      <c r="AB62" s="49">
        <f t="shared" si="54"/>
        <v>100.94188839479041</v>
      </c>
      <c r="AC62" s="49">
        <f t="shared" si="54"/>
        <v>102.96072616268621</v>
      </c>
      <c r="AD62" s="49">
        <f t="shared" si="54"/>
        <v>105.01994068593994</v>
      </c>
      <c r="AE62" s="49">
        <f t="shared" si="54"/>
        <v>107.12033949965874</v>
      </c>
      <c r="AF62" s="49">
        <f t="shared" si="54"/>
        <v>109.26274628965191</v>
      </c>
      <c r="AG62" s="49">
        <f t="shared" si="54"/>
        <v>111.44800121544496</v>
      </c>
    </row>
    <row r="63" spans="2:33" x14ac:dyDescent="0.2">
      <c r="B63" s="47" t="str">
        <f t="shared" si="52"/>
        <v>3B</v>
      </c>
      <c r="C63" s="50">
        <f t="shared" si="55"/>
        <v>62.902985472525259</v>
      </c>
      <c r="D63" s="48">
        <f t="shared" si="53"/>
        <v>64.161045181975766</v>
      </c>
      <c r="E63" s="49">
        <f t="shared" si="56"/>
        <v>65.444266085615283</v>
      </c>
      <c r="F63" s="49">
        <f t="shared" si="54"/>
        <v>66.753151407327593</v>
      </c>
      <c r="G63" s="49">
        <f t="shared" si="54"/>
        <v>68.088214435474143</v>
      </c>
      <c r="H63" s="49">
        <f t="shared" si="54"/>
        <v>69.449978724183623</v>
      </c>
      <c r="I63" s="49">
        <f t="shared" si="54"/>
        <v>70.8389782986673</v>
      </c>
      <c r="J63" s="49">
        <f t="shared" si="54"/>
        <v>72.255757864640643</v>
      </c>
      <c r="K63" s="49">
        <f t="shared" si="54"/>
        <v>73.700873021933461</v>
      </c>
      <c r="L63" s="49">
        <f t="shared" si="54"/>
        <v>75.174890482372135</v>
      </c>
      <c r="M63" s="49">
        <f t="shared" si="54"/>
        <v>76.678388292019577</v>
      </c>
      <c r="N63" s="49">
        <f t="shared" si="54"/>
        <v>78.211956057859965</v>
      </c>
      <c r="O63" s="49">
        <f t="shared" si="54"/>
        <v>79.776195179017165</v>
      </c>
      <c r="P63" s="49">
        <f t="shared" si="54"/>
        <v>81.371719082597508</v>
      </c>
      <c r="Q63" s="49">
        <f t="shared" si="54"/>
        <v>82.99915346424946</v>
      </c>
      <c r="R63" s="49">
        <f t="shared" si="54"/>
        <v>84.659136533534451</v>
      </c>
      <c r="S63" s="49">
        <f t="shared" si="54"/>
        <v>86.352319264205136</v>
      </c>
      <c r="T63" s="49">
        <f t="shared" si="54"/>
        <v>88.079365649489233</v>
      </c>
      <c r="U63" s="49">
        <f t="shared" si="54"/>
        <v>89.840952962479022</v>
      </c>
      <c r="V63" s="49">
        <f t="shared" si="54"/>
        <v>91.637772021728608</v>
      </c>
      <c r="W63" s="49">
        <f t="shared" si="54"/>
        <v>93.470527462163176</v>
      </c>
      <c r="X63" s="49">
        <f t="shared" si="54"/>
        <v>95.339938011406446</v>
      </c>
      <c r="Y63" s="49">
        <f t="shared" si="54"/>
        <v>97.246736771634573</v>
      </c>
      <c r="Z63" s="49">
        <f t="shared" si="54"/>
        <v>99.191671507067269</v>
      </c>
      <c r="AA63" s="49">
        <f t="shared" si="54"/>
        <v>101.17550493720861</v>
      </c>
      <c r="AB63" s="49">
        <f t="shared" si="54"/>
        <v>103.19901503595278</v>
      </c>
      <c r="AC63" s="49">
        <f t="shared" si="54"/>
        <v>105.26299533667184</v>
      </c>
      <c r="AD63" s="49">
        <f t="shared" si="54"/>
        <v>107.36825524340527</v>
      </c>
      <c r="AE63" s="49">
        <f t="shared" si="54"/>
        <v>109.51562034827337</v>
      </c>
      <c r="AF63" s="49">
        <f t="shared" si="54"/>
        <v>111.70593275523885</v>
      </c>
      <c r="AG63" s="49">
        <f t="shared" si="54"/>
        <v>113.94005141034363</v>
      </c>
    </row>
    <row r="64" spans="2:33" x14ac:dyDescent="0.2">
      <c r="B64" s="47">
        <f t="shared" si="52"/>
        <v>4</v>
      </c>
      <c r="C64" s="50">
        <f t="shared" si="55"/>
        <v>73.472666141996683</v>
      </c>
      <c r="D64" s="48">
        <f t="shared" si="53"/>
        <v>74.942119464836622</v>
      </c>
      <c r="E64" s="49">
        <f t="shared" si="56"/>
        <v>76.440961854133363</v>
      </c>
      <c r="F64" s="49">
        <f t="shared" si="54"/>
        <v>77.969781091216035</v>
      </c>
      <c r="G64" s="49">
        <f t="shared" si="54"/>
        <v>79.529176713040357</v>
      </c>
      <c r="H64" s="49">
        <f t="shared" si="54"/>
        <v>81.119760247301159</v>
      </c>
      <c r="I64" s="49">
        <f t="shared" si="54"/>
        <v>82.742155452247189</v>
      </c>
      <c r="J64" s="49">
        <f t="shared" si="54"/>
        <v>84.396998561292136</v>
      </c>
      <c r="K64" s="49">
        <f t="shared" si="54"/>
        <v>86.084938532517981</v>
      </c>
      <c r="L64" s="49">
        <f t="shared" si="54"/>
        <v>87.806637303168344</v>
      </c>
      <c r="M64" s="49">
        <f t="shared" si="54"/>
        <v>89.562770049231716</v>
      </c>
      <c r="N64" s="49">
        <f t="shared" si="54"/>
        <v>91.354025450216355</v>
      </c>
      <c r="O64" s="49">
        <f t="shared" si="54"/>
        <v>93.181105959220687</v>
      </c>
      <c r="P64" s="49">
        <f t="shared" si="54"/>
        <v>95.0447280784051</v>
      </c>
      <c r="Q64" s="49">
        <f t="shared" si="54"/>
        <v>96.945622639973209</v>
      </c>
      <c r="R64" s="49">
        <f t="shared" si="54"/>
        <v>98.88453509277268</v>
      </c>
      <c r="S64" s="49">
        <f t="shared" si="54"/>
        <v>100.86222579462813</v>
      </c>
      <c r="T64" s="49">
        <f t="shared" si="54"/>
        <v>102.8794703105207</v>
      </c>
      <c r="U64" s="49">
        <f t="shared" si="54"/>
        <v>104.93705971673111</v>
      </c>
      <c r="V64" s="49">
        <f t="shared" si="54"/>
        <v>107.03580091106573</v>
      </c>
      <c r="W64" s="49">
        <f t="shared" si="54"/>
        <v>109.17651692928705</v>
      </c>
      <c r="X64" s="49">
        <f t="shared" si="54"/>
        <v>111.36004726787279</v>
      </c>
      <c r="Y64" s="49">
        <f t="shared" si="54"/>
        <v>113.58724821323024</v>
      </c>
      <c r="Z64" s="49">
        <f t="shared" si="54"/>
        <v>115.85899317749485</v>
      </c>
      <c r="AA64" s="49">
        <f t="shared" si="54"/>
        <v>118.17617304104475</v>
      </c>
      <c r="AB64" s="49">
        <f t="shared" si="54"/>
        <v>120.53969650186565</v>
      </c>
      <c r="AC64" s="49">
        <f t="shared" si="54"/>
        <v>122.95049043190296</v>
      </c>
      <c r="AD64" s="49">
        <f t="shared" si="54"/>
        <v>125.40950024054102</v>
      </c>
      <c r="AE64" s="49">
        <f t="shared" si="54"/>
        <v>127.91769024535185</v>
      </c>
      <c r="AF64" s="49">
        <f t="shared" si="54"/>
        <v>130.47604405025888</v>
      </c>
      <c r="AG64" s="49">
        <f t="shared" si="54"/>
        <v>133.08556493126406</v>
      </c>
    </row>
    <row r="65" spans="2:37" x14ac:dyDescent="0.2">
      <c r="B65" s="47">
        <f t="shared" si="52"/>
        <v>5</v>
      </c>
      <c r="C65" s="50">
        <f t="shared" si="55"/>
        <v>114.46339178120714</v>
      </c>
      <c r="D65" s="48">
        <f t="shared" si="53"/>
        <v>116.75265961683128</v>
      </c>
      <c r="E65" s="49">
        <f t="shared" si="56"/>
        <v>119.08771280916791</v>
      </c>
      <c r="F65" s="49">
        <f t="shared" si="54"/>
        <v>121.46946706535127</v>
      </c>
      <c r="G65" s="49">
        <f t="shared" si="54"/>
        <v>123.8988564066583</v>
      </c>
      <c r="H65" s="49">
        <f t="shared" si="54"/>
        <v>126.37683353479146</v>
      </c>
      <c r="I65" s="49">
        <f t="shared" si="54"/>
        <v>128.90437020548728</v>
      </c>
      <c r="J65" s="49">
        <f t="shared" si="54"/>
        <v>131.48245760959702</v>
      </c>
      <c r="K65" s="49">
        <f t="shared" si="54"/>
        <v>134.11210676178897</v>
      </c>
      <c r="L65" s="49">
        <f t="shared" si="54"/>
        <v>136.79434889702475</v>
      </c>
      <c r="M65" s="49">
        <f t="shared" si="54"/>
        <v>139.53023587496526</v>
      </c>
      <c r="N65" s="49">
        <f t="shared" si="54"/>
        <v>142.32084059246458</v>
      </c>
      <c r="O65" s="49">
        <f t="shared" si="54"/>
        <v>145.16725740431386</v>
      </c>
      <c r="P65" s="49">
        <f t="shared" si="54"/>
        <v>148.07060255240015</v>
      </c>
      <c r="Q65" s="49">
        <f t="shared" si="54"/>
        <v>151.03201460344815</v>
      </c>
      <c r="R65" s="49">
        <f t="shared" si="54"/>
        <v>154.05265489551712</v>
      </c>
      <c r="S65" s="49">
        <f t="shared" si="54"/>
        <v>157.13370799342746</v>
      </c>
      <c r="T65" s="49">
        <f t="shared" si="54"/>
        <v>160.27638215329603</v>
      </c>
      <c r="U65" s="49">
        <f t="shared" si="54"/>
        <v>163.48190979636195</v>
      </c>
      <c r="V65" s="49">
        <f t="shared" si="54"/>
        <v>166.75154799228918</v>
      </c>
      <c r="W65" s="49">
        <f t="shared" si="54"/>
        <v>170.08657895213497</v>
      </c>
      <c r="X65" s="49">
        <f t="shared" si="54"/>
        <v>173.48831053117766</v>
      </c>
      <c r="Y65" s="49">
        <f t="shared" si="54"/>
        <v>176.95807674180122</v>
      </c>
      <c r="Z65" s="49">
        <f t="shared" si="54"/>
        <v>180.49723827663726</v>
      </c>
      <c r="AA65" s="49">
        <f t="shared" si="54"/>
        <v>184.10718304217002</v>
      </c>
      <c r="AB65" s="49">
        <f t="shared" si="54"/>
        <v>187.78932670301342</v>
      </c>
      <c r="AC65" s="49">
        <f t="shared" si="54"/>
        <v>191.54511323707368</v>
      </c>
      <c r="AD65" s="49">
        <f t="shared" si="54"/>
        <v>195.37601550181515</v>
      </c>
      <c r="AE65" s="49">
        <f t="shared" si="54"/>
        <v>199.28353581185146</v>
      </c>
      <c r="AF65" s="49">
        <f t="shared" si="54"/>
        <v>203.26920652808849</v>
      </c>
      <c r="AG65" s="49">
        <f t="shared" si="54"/>
        <v>207.33459065865026</v>
      </c>
    </row>
    <row r="66" spans="2:37" x14ac:dyDescent="0.2">
      <c r="B66" s="47">
        <f t="shared" si="52"/>
        <v>11</v>
      </c>
      <c r="C66" s="50">
        <f t="shared" si="55"/>
        <v>91.951248064983531</v>
      </c>
      <c r="D66" s="48">
        <f t="shared" si="53"/>
        <v>93.790273026283202</v>
      </c>
      <c r="E66" s="49">
        <f t="shared" si="56"/>
        <v>95.666078486808871</v>
      </c>
      <c r="F66" s="49">
        <f t="shared" si="54"/>
        <v>97.579400056545055</v>
      </c>
      <c r="G66" s="49">
        <f t="shared" si="54"/>
        <v>99.530988057675955</v>
      </c>
      <c r="H66" s="49">
        <f t="shared" si="54"/>
        <v>101.52160781882948</v>
      </c>
      <c r="I66" s="49">
        <f t="shared" si="54"/>
        <v>103.55203997520607</v>
      </c>
      <c r="J66" s="49">
        <f t="shared" si="54"/>
        <v>105.62308077471019</v>
      </c>
      <c r="K66" s="49">
        <f t="shared" si="54"/>
        <v>107.7355423902044</v>
      </c>
      <c r="L66" s="49">
        <f t="shared" si="54"/>
        <v>109.8902532380085</v>
      </c>
      <c r="M66" s="49">
        <f t="shared" si="54"/>
        <v>112.08805830276867</v>
      </c>
      <c r="N66" s="49">
        <f t="shared" si="54"/>
        <v>114.32981946882404</v>
      </c>
      <c r="O66" s="49">
        <f t="shared" si="54"/>
        <v>116.61641585820053</v>
      </c>
      <c r="P66" s="49">
        <f t="shared" si="54"/>
        <v>118.94874417536454</v>
      </c>
      <c r="Q66" s="49">
        <f t="shared" si="54"/>
        <v>121.32771905887184</v>
      </c>
      <c r="R66" s="49">
        <f t="shared" si="54"/>
        <v>123.75427344004927</v>
      </c>
      <c r="S66" s="49">
        <f t="shared" si="54"/>
        <v>126.22935890885026</v>
      </c>
      <c r="T66" s="49">
        <f t="shared" si="54"/>
        <v>128.75394608702726</v>
      </c>
      <c r="U66" s="49">
        <f t="shared" si="54"/>
        <v>131.32902500876781</v>
      </c>
      <c r="V66" s="49">
        <f t="shared" si="54"/>
        <v>133.95560550894317</v>
      </c>
      <c r="W66" s="49">
        <f t="shared" si="54"/>
        <v>136.63471761912203</v>
      </c>
      <c r="X66" s="49">
        <f t="shared" si="54"/>
        <v>139.36741197150448</v>
      </c>
      <c r="Y66" s="49">
        <f t="shared" si="54"/>
        <v>142.15476021093457</v>
      </c>
      <c r="Z66" s="49">
        <f t="shared" si="54"/>
        <v>144.99785541515325</v>
      </c>
      <c r="AA66" s="49">
        <f t="shared" si="54"/>
        <v>147.89781252345631</v>
      </c>
      <c r="AB66" s="49">
        <f t="shared" si="54"/>
        <v>150.85576877392543</v>
      </c>
      <c r="AC66" s="49">
        <f t="shared" si="54"/>
        <v>153.87288414940394</v>
      </c>
      <c r="AD66" s="49">
        <f t="shared" si="54"/>
        <v>156.95034183239201</v>
      </c>
      <c r="AE66" s="49">
        <f t="shared" si="54"/>
        <v>160.08934866903985</v>
      </c>
      <c r="AF66" s="49">
        <f t="shared" si="54"/>
        <v>163.29113564242064</v>
      </c>
      <c r="AG66" s="49">
        <f t="shared" si="54"/>
        <v>166.55695835526905</v>
      </c>
    </row>
    <row r="67" spans="2:37" x14ac:dyDescent="0.2">
      <c r="B67" s="47">
        <f t="shared" si="52"/>
        <v>12</v>
      </c>
      <c r="C67" s="50">
        <f t="shared" si="55"/>
        <v>84.220991843835534</v>
      </c>
      <c r="D67" s="48">
        <f t="shared" si="53"/>
        <v>85.905411680712248</v>
      </c>
      <c r="E67" s="49">
        <f t="shared" si="56"/>
        <v>87.623519914326494</v>
      </c>
      <c r="F67" s="49">
        <f t="shared" si="54"/>
        <v>89.375990312613027</v>
      </c>
      <c r="G67" s="49">
        <f t="shared" si="54"/>
        <v>91.16351011886529</v>
      </c>
      <c r="H67" s="49">
        <f t="shared" si="54"/>
        <v>92.986780321242591</v>
      </c>
      <c r="I67" s="49">
        <f t="shared" si="54"/>
        <v>94.84651592766744</v>
      </c>
      <c r="J67" s="49">
        <f t="shared" si="54"/>
        <v>96.743446246220785</v>
      </c>
      <c r="K67" s="49">
        <f t="shared" si="54"/>
        <v>98.678315171145201</v>
      </c>
      <c r="L67" s="49">
        <f t="shared" si="54"/>
        <v>100.6518814745681</v>
      </c>
      <c r="M67" s="49">
        <f t="shared" si="54"/>
        <v>102.66491910405946</v>
      </c>
      <c r="N67" s="49">
        <f t="shared" si="54"/>
        <v>104.71821748614066</v>
      </c>
      <c r="O67" s="49">
        <f t="shared" si="54"/>
        <v>106.81258183586347</v>
      </c>
      <c r="P67" s="49">
        <f t="shared" si="54"/>
        <v>108.94883347258074</v>
      </c>
      <c r="Q67" s="49">
        <f t="shared" si="54"/>
        <v>111.12781014203236</v>
      </c>
      <c r="R67" s="49">
        <f t="shared" si="54"/>
        <v>113.35036634487301</v>
      </c>
      <c r="S67" s="49">
        <f t="shared" si="54"/>
        <v>115.61737367177047</v>
      </c>
      <c r="T67" s="49">
        <f t="shared" si="54"/>
        <v>117.92972114520587</v>
      </c>
      <c r="U67" s="49">
        <f t="shared" si="54"/>
        <v>120.28831556810999</v>
      </c>
      <c r="V67" s="49">
        <f t="shared" si="54"/>
        <v>122.69408187947219</v>
      </c>
      <c r="W67" s="49">
        <f t="shared" si="54"/>
        <v>125.14796351706164</v>
      </c>
      <c r="X67" s="49">
        <f t="shared" si="54"/>
        <v>127.65092278740288</v>
      </c>
      <c r="Y67" s="49">
        <f t="shared" si="54"/>
        <v>130.20394124315095</v>
      </c>
      <c r="Z67" s="49">
        <f t="shared" si="54"/>
        <v>132.80802006801397</v>
      </c>
      <c r="AA67" s="49">
        <f t="shared" si="54"/>
        <v>135.46418046937427</v>
      </c>
      <c r="AB67" s="49">
        <f t="shared" si="54"/>
        <v>138.17346407876175</v>
      </c>
      <c r="AC67" s="49">
        <f t="shared" si="54"/>
        <v>140.93693336033698</v>
      </c>
      <c r="AD67" s="49">
        <f t="shared" si="54"/>
        <v>143.75567202754371</v>
      </c>
      <c r="AE67" s="49">
        <f t="shared" si="54"/>
        <v>146.63078546809459</v>
      </c>
      <c r="AF67" s="49">
        <f t="shared" si="54"/>
        <v>149.56340117745648</v>
      </c>
      <c r="AG67" s="49">
        <f t="shared" si="54"/>
        <v>152.55466920100562</v>
      </c>
    </row>
    <row r="68" spans="2:37" x14ac:dyDescent="0.2">
      <c r="B68" s="47">
        <f t="shared" si="52"/>
        <v>13</v>
      </c>
      <c r="C68" s="50">
        <f t="shared" si="55"/>
        <v>75.990614502094502</v>
      </c>
      <c r="D68" s="48">
        <f t="shared" si="53"/>
        <v>77.5104267921364</v>
      </c>
      <c r="E68" s="49">
        <f t="shared" si="56"/>
        <v>79.060635327979128</v>
      </c>
      <c r="F68" s="49">
        <f t="shared" si="54"/>
        <v>80.641848034538711</v>
      </c>
      <c r="G68" s="49">
        <f t="shared" si="54"/>
        <v>82.254684995229482</v>
      </c>
      <c r="H68" s="49">
        <f t="shared" si="54"/>
        <v>83.899778695134074</v>
      </c>
      <c r="I68" s="49">
        <f t="shared" si="54"/>
        <v>85.577774269036752</v>
      </c>
      <c r="J68" s="49">
        <f t="shared" si="54"/>
        <v>87.289329754417494</v>
      </c>
      <c r="K68" s="49">
        <f t="shared" si="54"/>
        <v>89.035116349505842</v>
      </c>
      <c r="L68" s="49">
        <f t="shared" si="54"/>
        <v>90.815818676495965</v>
      </c>
      <c r="M68" s="49">
        <f t="shared" si="54"/>
        <v>92.63213505002588</v>
      </c>
      <c r="N68" s="49">
        <f t="shared" si="54"/>
        <v>94.4847777510264</v>
      </c>
      <c r="O68" s="49">
        <f t="shared" si="54"/>
        <v>96.374473306046923</v>
      </c>
      <c r="P68" s="49">
        <f t="shared" si="54"/>
        <v>98.301962772167869</v>
      </c>
      <c r="Q68" s="49">
        <f t="shared" si="54"/>
        <v>100.26800202761123</v>
      </c>
      <c r="R68" s="49">
        <f t="shared" si="54"/>
        <v>102.27336206816346</v>
      </c>
      <c r="S68" s="49">
        <f t="shared" si="54"/>
        <v>104.31882930952673</v>
      </c>
      <c r="T68" s="49">
        <f t="shared" si="54"/>
        <v>106.40520589571727</v>
      </c>
      <c r="U68" s="49">
        <f t="shared" si="54"/>
        <v>108.53331001363162</v>
      </c>
      <c r="V68" s="49">
        <f t="shared" si="54"/>
        <v>110.70397621390426</v>
      </c>
      <c r="W68" s="49">
        <f t="shared" si="54"/>
        <v>112.91805573818235</v>
      </c>
      <c r="X68" s="49">
        <f t="shared" si="54"/>
        <v>115.17641685294599</v>
      </c>
      <c r="Y68" s="49">
        <f t="shared" si="54"/>
        <v>117.47994519000491</v>
      </c>
      <c r="Z68" s="49">
        <f t="shared" si="54"/>
        <v>119.82954409380501</v>
      </c>
      <c r="AA68" s="49">
        <f t="shared" si="54"/>
        <v>122.22613497568112</v>
      </c>
      <c r="AB68" s="49">
        <f t="shared" si="54"/>
        <v>124.67065767519475</v>
      </c>
      <c r="AC68" s="49">
        <f t="shared" si="54"/>
        <v>127.16407082869864</v>
      </c>
      <c r="AD68" s="49">
        <f t="shared" si="54"/>
        <v>129.7073522452726</v>
      </c>
      <c r="AE68" s="49">
        <f t="shared" si="54"/>
        <v>132.30149929017804</v>
      </c>
      <c r="AF68" s="49">
        <f t="shared" si="54"/>
        <v>134.94752927598159</v>
      </c>
      <c r="AG68" s="49">
        <f t="shared" si="54"/>
        <v>137.64647986150123</v>
      </c>
    </row>
    <row r="69" spans="2:37" x14ac:dyDescent="0.2">
      <c r="B69" s="47">
        <f t="shared" si="52"/>
        <v>16</v>
      </c>
      <c r="C69" s="50">
        <f t="shared" si="55"/>
        <v>69.70952494408148</v>
      </c>
      <c r="D69" s="48">
        <f t="shared" si="53"/>
        <v>71.103715442963107</v>
      </c>
      <c r="E69" s="49">
        <f t="shared" si="56"/>
        <v>72.525789751822373</v>
      </c>
      <c r="F69" s="49">
        <f t="shared" si="54"/>
        <v>73.976305546858825</v>
      </c>
      <c r="G69" s="49">
        <f t="shared" si="54"/>
        <v>75.455831657795997</v>
      </c>
      <c r="H69" s="49">
        <f t="shared" si="54"/>
        <v>76.964948290951924</v>
      </c>
      <c r="I69" s="49">
        <f t="shared" si="54"/>
        <v>78.504247256770967</v>
      </c>
      <c r="J69" s="49">
        <f t="shared" si="54"/>
        <v>80.074332201906387</v>
      </c>
      <c r="K69" s="49">
        <f t="shared" si="54"/>
        <v>81.675818845944519</v>
      </c>
      <c r="L69" s="49">
        <f t="shared" si="54"/>
        <v>83.30933522286341</v>
      </c>
      <c r="M69" s="49">
        <f t="shared" si="54"/>
        <v>84.975521927320685</v>
      </c>
      <c r="N69" s="49">
        <f t="shared" si="54"/>
        <v>86.675032365867096</v>
      </c>
      <c r="O69" s="49">
        <f t="shared" si="54"/>
        <v>88.408533013184439</v>
      </c>
      <c r="P69" s="49">
        <f t="shared" si="54"/>
        <v>90.176703673448131</v>
      </c>
      <c r="Q69" s="49">
        <f t="shared" si="54"/>
        <v>91.980237746917098</v>
      </c>
      <c r="R69" s="49">
        <f t="shared" si="54"/>
        <v>93.819842501855447</v>
      </c>
      <c r="S69" s="49">
        <f t="shared" si="54"/>
        <v>95.696239351892558</v>
      </c>
      <c r="T69" s="49">
        <f t="shared" si="54"/>
        <v>97.610164138930415</v>
      </c>
      <c r="U69" s="49">
        <f t="shared" si="54"/>
        <v>99.562367421709027</v>
      </c>
      <c r="V69" s="49">
        <f t="shared" si="54"/>
        <v>101.55361477014321</v>
      </c>
      <c r="W69" s="49">
        <f t="shared" si="54"/>
        <v>103.58468706554608</v>
      </c>
      <c r="X69" s="49">
        <f t="shared" ref="X69:AG69" si="57">W69*(1+$C$4)</f>
        <v>105.656380806857</v>
      </c>
      <c r="Y69" s="49">
        <f t="shared" si="57"/>
        <v>107.76950842299415</v>
      </c>
      <c r="Z69" s="49">
        <f t="shared" si="57"/>
        <v>109.92489859145404</v>
      </c>
      <c r="AA69" s="49">
        <f t="shared" si="57"/>
        <v>112.12339656328312</v>
      </c>
      <c r="AB69" s="49">
        <f t="shared" si="57"/>
        <v>114.36586449454879</v>
      </c>
      <c r="AC69" s="49">
        <f t="shared" si="57"/>
        <v>116.65318178443977</v>
      </c>
      <c r="AD69" s="49">
        <f t="shared" si="57"/>
        <v>118.98624542012857</v>
      </c>
      <c r="AE69" s="49">
        <f t="shared" si="57"/>
        <v>121.36597032853115</v>
      </c>
      <c r="AF69" s="49">
        <f t="shared" si="57"/>
        <v>123.79328973510178</v>
      </c>
      <c r="AG69" s="49">
        <f t="shared" si="57"/>
        <v>126.26915552980381</v>
      </c>
    </row>
    <row r="70" spans="2:37" x14ac:dyDescent="0.2">
      <c r="B70" s="4" t="s">
        <v>44</v>
      </c>
    </row>
    <row r="71" spans="2:37" x14ac:dyDescent="0.2">
      <c r="B71" s="4" t="s">
        <v>45</v>
      </c>
      <c r="C71" s="4">
        <v>2006</v>
      </c>
      <c r="D71" s="4">
        <v>2007</v>
      </c>
      <c r="E71" s="4">
        <v>2008</v>
      </c>
      <c r="F71" s="4">
        <v>2009</v>
      </c>
      <c r="G71" s="4">
        <v>2010</v>
      </c>
      <c r="H71" s="4">
        <v>2011</v>
      </c>
      <c r="I71" s="4">
        <v>2012</v>
      </c>
      <c r="J71" s="4">
        <v>2013</v>
      </c>
      <c r="K71" s="4">
        <v>2014</v>
      </c>
      <c r="L71" s="4">
        <v>2015</v>
      </c>
      <c r="M71" s="4">
        <v>2016</v>
      </c>
      <c r="N71" s="4">
        <v>2017</v>
      </c>
      <c r="O71" s="4">
        <v>2018</v>
      </c>
      <c r="P71" s="4">
        <v>2019</v>
      </c>
      <c r="Q71" s="4">
        <v>2020</v>
      </c>
      <c r="R71" s="4">
        <v>2021</v>
      </c>
      <c r="S71" s="4">
        <v>2022</v>
      </c>
      <c r="T71" s="4">
        <v>2023</v>
      </c>
      <c r="U71" s="4">
        <v>2024</v>
      </c>
      <c r="V71" s="4">
        <v>2025</v>
      </c>
      <c r="W71" s="4">
        <v>2026</v>
      </c>
      <c r="X71" s="4">
        <v>2027</v>
      </c>
      <c r="Y71" s="4">
        <v>2028</v>
      </c>
      <c r="Z71" s="4">
        <v>2029</v>
      </c>
      <c r="AA71" s="4">
        <v>2030</v>
      </c>
      <c r="AB71" s="4">
        <v>2031</v>
      </c>
      <c r="AC71" s="4">
        <v>2032</v>
      </c>
      <c r="AD71" s="4">
        <v>2033</v>
      </c>
      <c r="AE71" s="4">
        <v>2034</v>
      </c>
      <c r="AF71" s="4">
        <v>2035</v>
      </c>
      <c r="AG71" s="4">
        <v>2036</v>
      </c>
    </row>
    <row r="72" spans="2:37" ht="15" x14ac:dyDescent="0.25">
      <c r="B72" s="47">
        <f>B60</f>
        <v>1</v>
      </c>
      <c r="C72" s="52">
        <v>54.38887925368978</v>
      </c>
      <c r="D72" s="52">
        <v>55.455824954210769</v>
      </c>
      <c r="E72" s="52">
        <v>56.543726788218223</v>
      </c>
      <c r="F72" s="52">
        <v>57.652996980351141</v>
      </c>
      <c r="G72" s="52">
        <v>58.78405587889872</v>
      </c>
      <c r="H72" s="52">
        <v>59.937332116246836</v>
      </c>
      <c r="I72" s="52">
        <v>61.113262772502921</v>
      </c>
      <c r="J72" s="52">
        <v>62.312293542359349</v>
      </c>
      <c r="K72" s="52">
        <v>63.534878905263817</v>
      </c>
      <c r="L72" s="52">
        <v>64.7814822989574</v>
      </c>
      <c r="M72" s="52">
        <v>66.052576296453964</v>
      </c>
      <c r="N72" s="52">
        <v>67.348642786521694</v>
      </c>
      <c r="O72" s="52">
        <v>68.670173157742241</v>
      </c>
      <c r="P72" s="52">
        <v>70.017668486216351</v>
      </c>
      <c r="Q72" s="52">
        <v>71.391639726988117</v>
      </c>
      <c r="R72" s="52">
        <v>72.792607909260781</v>
      </c>
      <c r="S72" s="52">
        <v>74.221104335485293</v>
      </c>
      <c r="T72" s="52">
        <v>75.677670784388951</v>
      </c>
      <c r="U72" s="52">
        <v>77.06497900992062</v>
      </c>
      <c r="V72" s="52">
        <v>78.479925930405187</v>
      </c>
      <c r="W72" s="52">
        <v>79.89487285088903</v>
      </c>
      <c r="X72" s="52">
        <v>81.309819771373185</v>
      </c>
      <c r="Y72" s="52">
        <v>82.724766691857312</v>
      </c>
      <c r="Z72" s="52">
        <v>84.139713612341396</v>
      </c>
      <c r="AA72" s="52">
        <v>85.554660532826077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49"/>
      <c r="AI72" s="49"/>
      <c r="AJ72" s="49"/>
      <c r="AK72" s="49"/>
    </row>
    <row r="73" spans="2:37" ht="15" x14ac:dyDescent="0.25">
      <c r="B73" s="47">
        <f t="shared" ref="B73:B80" si="58">B61</f>
        <v>2</v>
      </c>
      <c r="C73" s="52">
        <v>48.412996402373601</v>
      </c>
      <c r="D73" s="52">
        <v>49.363347761422389</v>
      </c>
      <c r="E73" s="52">
        <v>50.332380403395931</v>
      </c>
      <c r="F73" s="52">
        <v>51.320462168745614</v>
      </c>
      <c r="G73" s="52">
        <v>52.327968155601646</v>
      </c>
      <c r="H73" s="52">
        <v>53.355280863323785</v>
      </c>
      <c r="I73" s="52">
        <v>54.402790338900203</v>
      </c>
      <c r="J73" s="52">
        <v>55.470894326249763</v>
      </c>
      <c r="K73" s="52">
        <v>56.559998418487403</v>
      </c>
      <c r="L73" s="52">
        <v>57.670516213210277</v>
      </c>
      <c r="M73" s="52">
        <v>58.802869470865446</v>
      </c>
      <c r="N73" s="52">
        <v>59.957488276260385</v>
      </c>
      <c r="O73" s="52">
        <v>61.134811203278574</v>
      </c>
      <c r="P73" s="52">
        <v>62.335285482864492</v>
      </c>
      <c r="Q73" s="52">
        <v>63.559367174343024</v>
      </c>
      <c r="R73" s="52">
        <v>64.807521340139203</v>
      </c>
      <c r="S73" s="52">
        <v>66.08022222396653</v>
      </c>
      <c r="T73" s="52">
        <v>67.377953432553554</v>
      </c>
      <c r="U73" s="52">
        <v>68.613927215473893</v>
      </c>
      <c r="V73" s="52">
        <v>69.874546310374015</v>
      </c>
      <c r="W73" s="52">
        <v>71.135165405273952</v>
      </c>
      <c r="X73" s="52">
        <v>72.395784500174216</v>
      </c>
      <c r="Y73" s="52">
        <v>73.656403595074295</v>
      </c>
      <c r="Z73" s="52">
        <v>74.917022689974431</v>
      </c>
      <c r="AA73" s="52">
        <v>76.177641784874496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49"/>
      <c r="AI73" s="49"/>
      <c r="AJ73" s="49"/>
      <c r="AK73" s="49"/>
    </row>
    <row r="74" spans="2:37" ht="15" x14ac:dyDescent="0.25">
      <c r="B74" s="47" t="str">
        <f t="shared" si="58"/>
        <v>3A</v>
      </c>
      <c r="C74" s="52">
        <v>13.978201829972033</v>
      </c>
      <c r="D74" s="52">
        <v>14.256702301581372</v>
      </c>
      <c r="E74" s="52">
        <v>14.540775698114366</v>
      </c>
      <c r="F74" s="52">
        <v>14.830534105281551</v>
      </c>
      <c r="G74" s="52">
        <v>15.126091876489205</v>
      </c>
      <c r="H74" s="52">
        <v>15.427565679031304</v>
      </c>
      <c r="I74" s="52">
        <v>15.735074541229912</v>
      </c>
      <c r="J74" s="52">
        <v>16.048739900543037</v>
      </c>
      <c r="K74" s="52">
        <v>16.368685652660584</v>
      </c>
      <c r="L74" s="52">
        <v>16.695038201608529</v>
      </c>
      <c r="M74" s="52">
        <v>17.027926510882327</v>
      </c>
      <c r="N74" s="52">
        <v>17.367482155630732</v>
      </c>
      <c r="O74" s="52">
        <v>17.713839375912045</v>
      </c>
      <c r="P74" s="52">
        <v>18.067135131044765</v>
      </c>
      <c r="Q74" s="52">
        <v>18.427509155075597</v>
      </c>
      <c r="R74" s="52">
        <v>18.795104013387551</v>
      </c>
      <c r="S74" s="52">
        <v>19.170065160472419</v>
      </c>
      <c r="T74" s="52">
        <v>19.552540998891107</v>
      </c>
      <c r="U74" s="52">
        <v>19.916481214101125</v>
      </c>
      <c r="V74" s="52">
        <v>20.287817988210072</v>
      </c>
      <c r="W74" s="52">
        <v>20.659154762319041</v>
      </c>
      <c r="X74" s="52">
        <v>21.030491536427984</v>
      </c>
      <c r="Y74" s="52">
        <v>21.401828310536896</v>
      </c>
      <c r="Z74" s="52">
        <v>21.773165084645921</v>
      </c>
      <c r="AA74" s="52">
        <v>22.144501858754829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49"/>
      <c r="AI74" s="49"/>
      <c r="AJ74" s="49"/>
      <c r="AK74" s="49"/>
    </row>
    <row r="75" spans="2:37" ht="15" x14ac:dyDescent="0.25">
      <c r="B75" s="47" t="str">
        <f t="shared" si="58"/>
        <v>3B</v>
      </c>
      <c r="C75" s="52">
        <v>49.585034423064478</v>
      </c>
      <c r="D75" s="52">
        <v>50.558253198460285</v>
      </c>
      <c r="E75" s="52">
        <v>51.550599418698205</v>
      </c>
      <c r="F75" s="52">
        <v>52.562449629211891</v>
      </c>
      <c r="G75" s="52">
        <v>53.59418780295514</v>
      </c>
      <c r="H75" s="52">
        <v>54.646205487266563</v>
      </c>
      <c r="I75" s="52">
        <v>55.718901953646387</v>
      </c>
      <c r="J75" s="52">
        <v>56.812684350503446</v>
      </c>
      <c r="K75" s="52">
        <v>57.927967858931787</v>
      </c>
      <c r="L75" s="52">
        <v>59.06517585157701</v>
      </c>
      <c r="M75" s="52">
        <v>60.224740054653729</v>
      </c>
      <c r="N75" s="52">
        <v>61.407100713177314</v>
      </c>
      <c r="O75" s="52">
        <v>62.6127067594729</v>
      </c>
      <c r="P75" s="52">
        <v>63.842015985028532</v>
      </c>
      <c r="Q75" s="52">
        <v>65.095495215757197</v>
      </c>
      <c r="R75" s="52">
        <v>66.373620490737011</v>
      </c>
      <c r="S75" s="52">
        <v>67.676877244498044</v>
      </c>
      <c r="T75" s="52">
        <v>69.005760492927223</v>
      </c>
      <c r="U75" s="52">
        <v>70.271415199151178</v>
      </c>
      <c r="V75" s="52">
        <v>71.562302303604937</v>
      </c>
      <c r="W75" s="52">
        <v>72.853189408058654</v>
      </c>
      <c r="X75" s="52">
        <v>74.144076512512541</v>
      </c>
      <c r="Y75" s="52">
        <v>75.434963616966414</v>
      </c>
      <c r="Z75" s="52">
        <v>76.725850721420059</v>
      </c>
      <c r="AA75" s="52">
        <v>78.016737825873918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49"/>
      <c r="AI75" s="49"/>
      <c r="AJ75" s="49"/>
      <c r="AK75" s="49"/>
    </row>
    <row r="76" spans="2:37" ht="15" x14ac:dyDescent="0.25">
      <c r="B76" s="47">
        <f t="shared" si="58"/>
        <v>4</v>
      </c>
      <c r="C76" s="52">
        <v>40.422284632622514</v>
      </c>
      <c r="D76" s="52">
        <v>41.216730697028346</v>
      </c>
      <c r="E76" s="52">
        <v>42.026816205083819</v>
      </c>
      <c r="F76" s="52">
        <v>42.852849648478582</v>
      </c>
      <c r="G76" s="52">
        <v>43.695145618638428</v>
      </c>
      <c r="H76" s="52">
        <v>44.554024927683834</v>
      </c>
      <c r="I76" s="52">
        <v>45.429814731795133</v>
      </c>
      <c r="J76" s="52">
        <v>46.322848657032701</v>
      </c>
      <c r="K76" s="52">
        <v>47.233466927661063</v>
      </c>
      <c r="L76" s="52">
        <v>48.162016497027821</v>
      </c>
      <c r="M76" s="52">
        <v>49.108851181046546</v>
      </c>
      <c r="N76" s="52">
        <v>50.074331794338278</v>
      </c>
      <c r="O76" s="52">
        <v>51.058826289082248</v>
      </c>
      <c r="P76" s="52">
        <v>52.062709896631674</v>
      </c>
      <c r="Q76" s="52">
        <v>53.086365271949454</v>
      </c>
      <c r="R76" s="52">
        <v>54.130182640919784</v>
      </c>
      <c r="S76" s="52">
        <v>55.194559950593799</v>
      </c>
      <c r="T76" s="52">
        <v>56.279903022426943</v>
      </c>
      <c r="U76" s="52">
        <v>57.313518435574622</v>
      </c>
      <c r="V76" s="52">
        <v>58.367776528598256</v>
      </c>
      <c r="W76" s="52">
        <v>59.422034621621712</v>
      </c>
      <c r="X76" s="52">
        <v>60.476292714645155</v>
      </c>
      <c r="Y76" s="52">
        <v>61.53055080766859</v>
      </c>
      <c r="Z76" s="52">
        <v>62.584808900692209</v>
      </c>
      <c r="AA76" s="52">
        <v>63.639066993715652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49"/>
      <c r="AI76" s="49"/>
      <c r="AJ76" s="49"/>
      <c r="AK76" s="49"/>
    </row>
    <row r="77" spans="2:37" ht="15" x14ac:dyDescent="0.25">
      <c r="B77" s="47">
        <f t="shared" si="58"/>
        <v>5</v>
      </c>
      <c r="C77" s="52">
        <v>39.505233401567729</v>
      </c>
      <c r="D77" s="52">
        <v>40.281787049565565</v>
      </c>
      <c r="E77" s="52">
        <v>41.073631045596493</v>
      </c>
      <c r="F77" s="52">
        <v>41.881067070210378</v>
      </c>
      <c r="G77" s="52">
        <v>42.704402770802346</v>
      </c>
      <c r="H77" s="52">
        <v>43.543951879978479</v>
      </c>
      <c r="I77" s="52">
        <v>44.400034336277585</v>
      </c>
      <c r="J77" s="52">
        <v>45.272976407296547</v>
      </c>
      <c r="K77" s="52">
        <v>46.163110815266734</v>
      </c>
      <c r="L77" s="52">
        <v>47.070776865131819</v>
      </c>
      <c r="M77" s="52">
        <v>47.996320575174941</v>
      </c>
      <c r="N77" s="52">
        <v>48.940094810248347</v>
      </c>
      <c r="O77" s="52">
        <v>49.902459417656239</v>
      </c>
      <c r="P77" s="52">
        <v>50.883781365744071</v>
      </c>
      <c r="Q77" s="52">
        <v>51.884434885248858</v>
      </c>
      <c r="R77" s="52">
        <v>52.904801613465501</v>
      </c>
      <c r="S77" s="52">
        <v>53.945270741285313</v>
      </c>
      <c r="T77" s="52">
        <v>55.00623916316453</v>
      </c>
      <c r="U77" s="52">
        <v>56.016630989044877</v>
      </c>
      <c r="V77" s="52">
        <v>57.04720613413263</v>
      </c>
      <c r="W77" s="52">
        <v>58.077781279220325</v>
      </c>
      <c r="X77" s="52">
        <v>59.108356424308127</v>
      </c>
      <c r="Y77" s="52">
        <v>60.138931569395815</v>
      </c>
      <c r="Z77" s="52">
        <v>61.169506714483518</v>
      </c>
      <c r="AA77" s="52">
        <v>62.200081859571327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49"/>
      <c r="AI77" s="49"/>
      <c r="AJ77" s="49"/>
      <c r="AK77" s="49"/>
    </row>
    <row r="78" spans="2:37" ht="15" x14ac:dyDescent="0.25">
      <c r="B78" s="47">
        <f t="shared" si="58"/>
        <v>11</v>
      </c>
      <c r="C78" s="52">
        <v>57.726880246026703</v>
      </c>
      <c r="D78" s="52">
        <v>58.858953064534354</v>
      </c>
      <c r="E78" s="52">
        <v>60.013252699643537</v>
      </c>
      <c r="F78" s="52">
        <v>61.190216168055095</v>
      </c>
      <c r="G78" s="52">
        <v>62.390289093833957</v>
      </c>
      <c r="H78" s="52">
        <v>63.613925878293095</v>
      </c>
      <c r="I78" s="52">
        <v>64.861589873239211</v>
      </c>
      <c r="J78" s="52">
        <v>66.133753557646656</v>
      </c>
      <c r="K78" s="52">
        <v>67.430898717827674</v>
      </c>
      <c r="L78" s="52">
        <v>68.753516631168097</v>
      </c>
      <c r="M78" s="52">
        <v>70.102108253499537</v>
      </c>
      <c r="N78" s="52">
        <v>71.477184410180215</v>
      </c>
      <c r="O78" s="52">
        <v>72.879265990958743</v>
      </c>
      <c r="P78" s="52">
        <v>74.308884148694048</v>
      </c>
      <c r="Q78" s="52">
        <v>75.766580502010171</v>
      </c>
      <c r="R78" s="52">
        <v>77.252907341963265</v>
      </c>
      <c r="S78" s="52">
        <v>78.768427842799568</v>
      </c>
      <c r="T78" s="52">
        <v>80.313716276887092</v>
      </c>
      <c r="U78" s="52">
        <v>81.785556701623761</v>
      </c>
      <c r="V78" s="52">
        <v>83.286707861341384</v>
      </c>
      <c r="W78" s="52">
        <v>84.787859021058892</v>
      </c>
      <c r="X78" s="52">
        <v>86.289010180776572</v>
      </c>
      <c r="Y78" s="52">
        <v>87.790161340494137</v>
      </c>
      <c r="Z78" s="52">
        <v>89.291312500211561</v>
      </c>
      <c r="AA78" s="52">
        <v>90.792463659929197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49"/>
      <c r="AI78" s="49"/>
      <c r="AJ78" s="49"/>
      <c r="AK78" s="49"/>
    </row>
    <row r="79" spans="2:37" ht="15" x14ac:dyDescent="0.25">
      <c r="B79" s="47">
        <f t="shared" si="58"/>
        <v>12</v>
      </c>
      <c r="C79" s="52">
        <v>50.934996434302413</v>
      </c>
      <c r="D79" s="52">
        <v>51.934554068010641</v>
      </c>
      <c r="E79" s="52">
        <v>52.953753039138299</v>
      </c>
      <c r="F79" s="52">
        <v>53.992979919581714</v>
      </c>
      <c r="G79" s="52">
        <v>55.052628904381812</v>
      </c>
      <c r="H79" s="52">
        <v>56.133101962405803</v>
      </c>
      <c r="I79" s="52">
        <v>57.234808990014685</v>
      </c>
      <c r="J79" s="52">
        <v>58.358167967777959</v>
      </c>
      <c r="K79" s="52">
        <v>59.503605120294587</v>
      </c>
      <c r="L79" s="52">
        <v>60.671555079182809</v>
      </c>
      <c r="M79" s="52">
        <v>61.862461049301601</v>
      </c>
      <c r="N79" s="52">
        <v>63.076774978268517</v>
      </c>
      <c r="O79" s="52">
        <v>64.314957729338076</v>
      </c>
      <c r="P79" s="52">
        <v>65.577479257709825</v>
      </c>
      <c r="Q79" s="52">
        <v>66.864818790332166</v>
      </c>
      <c r="R79" s="52">
        <v>68.177465009273007</v>
      </c>
      <c r="S79" s="52">
        <v>69.5159162387273</v>
      </c>
      <c r="T79" s="52">
        <v>70.880680635734606</v>
      </c>
      <c r="U79" s="52">
        <v>72.180522047688939</v>
      </c>
      <c r="V79" s="52">
        <v>73.506272068133413</v>
      </c>
      <c r="W79" s="52">
        <v>74.832022088577887</v>
      </c>
      <c r="X79" s="52">
        <v>76.157772109022304</v>
      </c>
      <c r="Y79" s="52">
        <v>77.48352212946692</v>
      </c>
      <c r="Z79" s="52">
        <v>78.809272149911251</v>
      </c>
      <c r="AA79" s="52">
        <v>80.135022170355796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49"/>
      <c r="AI79" s="49"/>
      <c r="AJ79" s="49"/>
      <c r="AK79" s="49"/>
    </row>
    <row r="80" spans="2:37" ht="15" x14ac:dyDescent="0.25">
      <c r="B80" s="47">
        <f t="shared" si="58"/>
        <v>13</v>
      </c>
      <c r="C80" s="52">
        <v>35.141469900732062</v>
      </c>
      <c r="D80" s="52">
        <v>35.832882968772466</v>
      </c>
      <c r="E80" s="52">
        <v>36.537925222788424</v>
      </c>
      <c r="F80" s="52">
        <v>37.256865932705118</v>
      </c>
      <c r="G80" s="52">
        <v>37.989979702935351</v>
      </c>
      <c r="H80" s="52">
        <v>38.737546578407446</v>
      </c>
      <c r="I80" s="52">
        <v>39.499852152708158</v>
      </c>
      <c r="J80" s="52">
        <v>40.277187678384585</v>
      </c>
      <c r="K80" s="52">
        <v>41.069850179446135</v>
      </c>
      <c r="L80" s="52">
        <v>41.878142566113098</v>
      </c>
      <c r="M80" s="52">
        <v>42.702373751854346</v>
      </c>
      <c r="N80" s="52">
        <v>43.542858772763026</v>
      </c>
      <c r="O80" s="52">
        <v>44.39991890931433</v>
      </c>
      <c r="P80" s="52">
        <v>45.273881810554165</v>
      </c>
      <c r="Q80" s="52">
        <v>46.165081620768696</v>
      </c>
      <c r="R80" s="52">
        <v>47.07385910868237</v>
      </c>
      <c r="S80" s="52">
        <v>48.000561799237367</v>
      </c>
      <c r="T80" s="52">
        <v>48.945544108003844</v>
      </c>
      <c r="U80" s="52">
        <v>49.845427121459743</v>
      </c>
      <c r="V80" s="52">
        <v>50.763307598796594</v>
      </c>
      <c r="W80" s="52">
        <v>51.681188076133303</v>
      </c>
      <c r="X80" s="52">
        <v>52.599068553470303</v>
      </c>
      <c r="Y80" s="52">
        <v>53.516949030807027</v>
      </c>
      <c r="Z80" s="52">
        <v>54.434829508144063</v>
      </c>
      <c r="AA80" s="52">
        <v>55.35270998548075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49"/>
      <c r="AI80" s="49"/>
      <c r="AJ80" s="49"/>
      <c r="AK80" s="49"/>
    </row>
    <row r="81" spans="2:37" ht="15" x14ac:dyDescent="0.25">
      <c r="B81" s="47">
        <f>B69</f>
        <v>16</v>
      </c>
      <c r="C81" s="52">
        <v>61.307766422181025</v>
      </c>
      <c r="D81" s="52">
        <v>62.50970524642932</v>
      </c>
      <c r="E81" s="52">
        <v>63.735234029953041</v>
      </c>
      <c r="F81" s="52">
        <v>64.984816385477387</v>
      </c>
      <c r="G81" s="52">
        <v>66.258925052000734</v>
      </c>
      <c r="H81" s="52">
        <v>67.558042074804419</v>
      </c>
      <c r="I81" s="52">
        <v>68.88265898901993</v>
      </c>
      <c r="J81" s="52">
        <v>70.233277006826057</v>
      </c>
      <c r="K81" s="52">
        <v>71.610407208347198</v>
      </c>
      <c r="L81" s="52">
        <v>73.01457073632784</v>
      </c>
      <c r="M81" s="52">
        <v>74.446298994655578</v>
      </c>
      <c r="N81" s="52">
        <v>75.9061338508115</v>
      </c>
      <c r="O81" s="52">
        <v>77.394627842323459</v>
      </c>
      <c r="P81" s="52">
        <v>78.912344387303946</v>
      </c>
      <c r="Q81" s="52">
        <v>80.459857999152149</v>
      </c>
      <c r="R81" s="52">
        <v>82.037754505502349</v>
      </c>
      <c r="S81" s="52">
        <v>83.646631271506038</v>
      </c>
      <c r="T81" s="52">
        <v>85.287097427528167</v>
      </c>
      <c r="U81" s="52">
        <v>86.849620924039826</v>
      </c>
      <c r="V81" s="52">
        <v>88.44324885932005</v>
      </c>
      <c r="W81" s="52">
        <v>90.03687679460019</v>
      </c>
      <c r="X81" s="52">
        <v>91.630504729880514</v>
      </c>
      <c r="Y81" s="52">
        <v>93.224132665160937</v>
      </c>
      <c r="Z81" s="52">
        <v>94.817760600441204</v>
      </c>
      <c r="AA81" s="52">
        <v>96.411388535721443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49"/>
      <c r="AI81" s="49"/>
      <c r="AJ81" s="49"/>
      <c r="AK81" s="49"/>
    </row>
    <row r="82" spans="2:37" x14ac:dyDescent="0.2">
      <c r="B82" s="4" t="s">
        <v>46</v>
      </c>
    </row>
    <row r="83" spans="2:37" x14ac:dyDescent="0.2">
      <c r="B83" s="4" t="s">
        <v>47</v>
      </c>
      <c r="C83" s="4">
        <f>C58</f>
        <v>2010</v>
      </c>
      <c r="D83" s="4">
        <f>D58</f>
        <v>2011</v>
      </c>
      <c r="E83" s="4">
        <f t="shared" ref="E83:AG83" si="59">E58</f>
        <v>2012</v>
      </c>
      <c r="F83" s="4">
        <f t="shared" si="59"/>
        <v>2013</v>
      </c>
      <c r="G83" s="4">
        <f t="shared" si="59"/>
        <v>2014</v>
      </c>
      <c r="H83" s="4">
        <f t="shared" si="59"/>
        <v>2015</v>
      </c>
      <c r="I83" s="4">
        <f t="shared" si="59"/>
        <v>2016</v>
      </c>
      <c r="J83" s="4">
        <f t="shared" si="59"/>
        <v>2017</v>
      </c>
      <c r="K83" s="4">
        <f t="shared" si="59"/>
        <v>2018</v>
      </c>
      <c r="L83" s="4">
        <f t="shared" si="59"/>
        <v>2019</v>
      </c>
      <c r="M83" s="4">
        <f t="shared" si="59"/>
        <v>2020</v>
      </c>
      <c r="N83" s="4">
        <f t="shared" si="59"/>
        <v>2021</v>
      </c>
      <c r="O83" s="4">
        <f t="shared" si="59"/>
        <v>2022</v>
      </c>
      <c r="P83" s="4">
        <f t="shared" si="59"/>
        <v>2023</v>
      </c>
      <c r="Q83" s="4">
        <f t="shared" si="59"/>
        <v>2024</v>
      </c>
      <c r="R83" s="4">
        <f t="shared" si="59"/>
        <v>2025</v>
      </c>
      <c r="S83" s="4">
        <f t="shared" si="59"/>
        <v>2026</v>
      </c>
      <c r="T83" s="4">
        <f t="shared" si="59"/>
        <v>2027</v>
      </c>
      <c r="U83" s="4">
        <f t="shared" si="59"/>
        <v>2028</v>
      </c>
      <c r="V83" s="4">
        <f t="shared" si="59"/>
        <v>2029</v>
      </c>
      <c r="W83" s="4">
        <f t="shared" si="59"/>
        <v>2030</v>
      </c>
      <c r="X83" s="4">
        <f t="shared" si="59"/>
        <v>2031</v>
      </c>
      <c r="Y83" s="4">
        <f t="shared" si="59"/>
        <v>2032</v>
      </c>
      <c r="Z83" s="4">
        <f t="shared" si="59"/>
        <v>2033</v>
      </c>
      <c r="AA83" s="4">
        <f t="shared" si="59"/>
        <v>2034</v>
      </c>
      <c r="AB83" s="4">
        <f t="shared" si="59"/>
        <v>2035</v>
      </c>
      <c r="AC83" s="4">
        <f t="shared" si="59"/>
        <v>2036</v>
      </c>
      <c r="AD83" s="4">
        <f t="shared" si="59"/>
        <v>2037</v>
      </c>
      <c r="AE83" s="4">
        <f t="shared" si="59"/>
        <v>2038</v>
      </c>
      <c r="AF83" s="4">
        <f t="shared" si="59"/>
        <v>2039</v>
      </c>
      <c r="AG83" s="4">
        <f t="shared" si="59"/>
        <v>2040</v>
      </c>
    </row>
    <row r="84" spans="2:37" x14ac:dyDescent="0.2">
      <c r="B84" s="47">
        <f>B72</f>
        <v>1</v>
      </c>
      <c r="C84" s="51">
        <f>C60/C72</f>
        <v>1.4964596598227413</v>
      </c>
      <c r="D84" s="4">
        <f>IF(D72=0,C84,D60/D72)</f>
        <v>1.4970218023009589</v>
      </c>
      <c r="E84" s="4">
        <f t="shared" ref="E84:AG93" si="60">IF(E72=0,D84,E60/E72)</f>
        <v>1.4975834705522821</v>
      </c>
      <c r="F84" s="4">
        <f t="shared" si="60"/>
        <v>1.4981446609432278</v>
      </c>
      <c r="G84" s="4">
        <f t="shared" si="60"/>
        <v>1.4987053698243282</v>
      </c>
      <c r="H84" s="4">
        <f t="shared" si="60"/>
        <v>1.4992655935300754</v>
      </c>
      <c r="I84" s="4">
        <f t="shared" si="60"/>
        <v>1.4998253283788401</v>
      </c>
      <c r="J84" s="4">
        <f t="shared" si="60"/>
        <v>1.5003845706728427</v>
      </c>
      <c r="K84" s="4">
        <f t="shared" si="60"/>
        <v>1.500943316698069</v>
      </c>
      <c r="L84" s="4">
        <f t="shared" si="60"/>
        <v>1.5015015627242578</v>
      </c>
      <c r="M84" s="4">
        <f t="shared" si="60"/>
        <v>1.5020593050047968</v>
      </c>
      <c r="N84" s="4">
        <f t="shared" si="60"/>
        <v>1.5026165397767044</v>
      </c>
      <c r="O84" s="4">
        <f t="shared" si="60"/>
        <v>1.5031732632605632</v>
      </c>
      <c r="P84" s="4">
        <f t="shared" si="60"/>
        <v>1.5037294716604575</v>
      </c>
      <c r="Q84" s="4">
        <f t="shared" si="60"/>
        <v>1.5042851611639179</v>
      </c>
      <c r="R84" s="4">
        <f t="shared" si="60"/>
        <v>1.5048403279418987</v>
      </c>
      <c r="S84" s="4">
        <f t="shared" si="60"/>
        <v>1.5053949681486622</v>
      </c>
      <c r="T84" s="4">
        <f t="shared" si="60"/>
        <v>1.5059490779217719</v>
      </c>
      <c r="U84" s="4">
        <f t="shared" si="60"/>
        <v>1.5084160717515265</v>
      </c>
      <c r="V84" s="4">
        <f t="shared" si="60"/>
        <v>1.5108446212227624</v>
      </c>
      <c r="W84" s="4">
        <f t="shared" si="60"/>
        <v>1.5137691459995355</v>
      </c>
      <c r="X84" s="4">
        <f t="shared" si="60"/>
        <v>1.5171751906596684</v>
      </c>
      <c r="Y84" s="4">
        <f t="shared" si="60"/>
        <v>1.5210495136132498</v>
      </c>
      <c r="Z84" s="4">
        <f t="shared" si="60"/>
        <v>1.5253799894607936</v>
      </c>
      <c r="AA84" s="4">
        <f t="shared" si="60"/>
        <v>1.5301555211274909</v>
      </c>
      <c r="AB84" s="4">
        <f t="shared" si="60"/>
        <v>1.5301555211274909</v>
      </c>
      <c r="AC84" s="4">
        <f t="shared" si="60"/>
        <v>1.5301555211274909</v>
      </c>
      <c r="AD84" s="4">
        <f t="shared" si="60"/>
        <v>1.5301555211274909</v>
      </c>
      <c r="AE84" s="4">
        <f t="shared" si="60"/>
        <v>1.5301555211274909</v>
      </c>
      <c r="AF84" s="4">
        <f t="shared" si="60"/>
        <v>1.5301555211274909</v>
      </c>
      <c r="AG84" s="4">
        <f t="shared" si="60"/>
        <v>1.5301555211274909</v>
      </c>
    </row>
    <row r="85" spans="2:37" x14ac:dyDescent="0.2">
      <c r="B85" s="47">
        <f t="shared" ref="B85:B92" si="61">B73</f>
        <v>2</v>
      </c>
      <c r="C85" s="51">
        <f t="shared" ref="C85:C93" si="62">C61/C73</f>
        <v>1.8061359451396559</v>
      </c>
      <c r="D85" s="4">
        <f t="shared" ref="D85:S93" si="63">IF(D73=0,C85,D61/D73)</f>
        <v>1.8067911946650905</v>
      </c>
      <c r="E85" s="4">
        <f t="shared" si="63"/>
        <v>1.8074457553348957</v>
      </c>
      <c r="F85" s="4">
        <f t="shared" si="63"/>
        <v>1.8080996222760186</v>
      </c>
      <c r="G85" s="4">
        <f t="shared" si="63"/>
        <v>1.8087527905945351</v>
      </c>
      <c r="H85" s="4">
        <f t="shared" si="63"/>
        <v>1.8094052553755802</v>
      </c>
      <c r="I85" s="4">
        <f t="shared" si="63"/>
        <v>1.8100570116832657</v>
      </c>
      <c r="J85" s="4">
        <f t="shared" si="63"/>
        <v>1.8107080545606329</v>
      </c>
      <c r="K85" s="4">
        <f t="shared" si="63"/>
        <v>1.811358379029574</v>
      </c>
      <c r="L85" s="4">
        <f t="shared" si="63"/>
        <v>1.8120079800907698</v>
      </c>
      <c r="M85" s="4">
        <f t="shared" si="63"/>
        <v>1.8126568527236229</v>
      </c>
      <c r="N85" s="4">
        <f t="shared" si="63"/>
        <v>1.8133049918861872</v>
      </c>
      <c r="O85" s="4">
        <f t="shared" si="63"/>
        <v>1.8139523925151066</v>
      </c>
      <c r="P85" s="4">
        <f t="shared" si="63"/>
        <v>1.8145990495255455</v>
      </c>
      <c r="Q85" s="4">
        <f t="shared" si="63"/>
        <v>1.8152449578111176</v>
      </c>
      <c r="R85" s="4">
        <f t="shared" si="63"/>
        <v>1.8158901122438251</v>
      </c>
      <c r="S85" s="4">
        <f t="shared" si="63"/>
        <v>1.8165345076739954</v>
      </c>
      <c r="T85" s="4">
        <f t="shared" si="60"/>
        <v>1.8171781389301991</v>
      </c>
      <c r="U85" s="4">
        <f t="shared" si="60"/>
        <v>1.8201333748434472</v>
      </c>
      <c r="V85" s="4">
        <f t="shared" si="60"/>
        <v>1.8230419460073137</v>
      </c>
      <c r="W85" s="4">
        <f t="shared" si="60"/>
        <v>1.8265496779185124</v>
      </c>
      <c r="X85" s="4">
        <f t="shared" si="60"/>
        <v>1.8306390716514436</v>
      </c>
      <c r="Y85" s="4">
        <f t="shared" si="60"/>
        <v>1.8352940975317258</v>
      </c>
      <c r="Z85" s="4">
        <f t="shared" si="60"/>
        <v>1.8405000768560387</v>
      </c>
      <c r="AA85" s="4">
        <f t="shared" si="60"/>
        <v>1.8462435754610531</v>
      </c>
      <c r="AB85" s="4">
        <f t="shared" si="60"/>
        <v>1.8462435754610531</v>
      </c>
      <c r="AC85" s="4">
        <f t="shared" si="60"/>
        <v>1.8462435754610531</v>
      </c>
      <c r="AD85" s="4">
        <f t="shared" si="60"/>
        <v>1.8462435754610531</v>
      </c>
      <c r="AE85" s="4">
        <f t="shared" si="60"/>
        <v>1.8462435754610531</v>
      </c>
      <c r="AF85" s="4">
        <f t="shared" si="60"/>
        <v>1.8462435754610531</v>
      </c>
      <c r="AG85" s="4">
        <f t="shared" si="60"/>
        <v>1.8462435754610531</v>
      </c>
    </row>
    <row r="86" spans="2:37" x14ac:dyDescent="0.2">
      <c r="B86" s="47" t="str">
        <f t="shared" si="61"/>
        <v>3A</v>
      </c>
      <c r="C86" s="51">
        <f t="shared" si="62"/>
        <v>4.4016532208111707</v>
      </c>
      <c r="D86" s="4">
        <f t="shared" si="63"/>
        <v>4.4019815887720908</v>
      </c>
      <c r="E86" s="4">
        <f t="shared" si="60"/>
        <v>4.4023026830288252</v>
      </c>
      <c r="F86" s="4">
        <f t="shared" si="60"/>
        <v>4.4026164751045043</v>
      </c>
      <c r="G86" s="4">
        <f t="shared" si="60"/>
        <v>4.4029229364762923</v>
      </c>
      <c r="H86" s="4">
        <f t="shared" si="60"/>
        <v>4.4032220385758398</v>
      </c>
      <c r="I86" s="4">
        <f t="shared" si="60"/>
        <v>4.4035137527896762</v>
      </c>
      <c r="J86" s="4">
        <f t="shared" si="60"/>
        <v>4.4037980504596952</v>
      </c>
      <c r="K86" s="4">
        <f t="shared" si="60"/>
        <v>4.4040749028835844</v>
      </c>
      <c r="L86" s="4">
        <f t="shared" si="60"/>
        <v>4.4043442813152724</v>
      </c>
      <c r="M86" s="4">
        <f t="shared" si="60"/>
        <v>4.4046061569653858</v>
      </c>
      <c r="N86" s="4">
        <f t="shared" si="60"/>
        <v>4.4048605010017274</v>
      </c>
      <c r="O86" s="4">
        <f t="shared" si="60"/>
        <v>4.4051072845497279</v>
      </c>
      <c r="P86" s="4">
        <f t="shared" si="60"/>
        <v>4.4053464786929331</v>
      </c>
      <c r="Q86" s="4">
        <f t="shared" si="60"/>
        <v>4.405578054473458</v>
      </c>
      <c r="R86" s="4">
        <f t="shared" si="60"/>
        <v>4.4058019828925179</v>
      </c>
      <c r="S86" s="4">
        <f t="shared" si="60"/>
        <v>4.4060182349108707</v>
      </c>
      <c r="T86" s="4">
        <f t="shared" si="60"/>
        <v>4.4062267814493534</v>
      </c>
      <c r="U86" s="4">
        <f t="shared" si="60"/>
        <v>4.4122246016217543</v>
      </c>
      <c r="V86" s="4">
        <f t="shared" si="60"/>
        <v>4.4180950465198086</v>
      </c>
      <c r="W86" s="4">
        <f t="shared" si="60"/>
        <v>4.4254558994993314</v>
      </c>
      <c r="X86" s="4">
        <f t="shared" si="60"/>
        <v>4.4342616398896233</v>
      </c>
      <c r="Y86" s="4">
        <f t="shared" si="60"/>
        <v>4.4444705632431969</v>
      </c>
      <c r="Z86" s="4">
        <f t="shared" si="60"/>
        <v>4.4560444688264402</v>
      </c>
      <c r="AA86" s="4">
        <f t="shared" si="60"/>
        <v>4.4689483788068234</v>
      </c>
      <c r="AB86" s="4">
        <f t="shared" si="60"/>
        <v>4.4689483788068234</v>
      </c>
      <c r="AC86" s="4">
        <f t="shared" si="60"/>
        <v>4.4689483788068234</v>
      </c>
      <c r="AD86" s="4">
        <f t="shared" si="60"/>
        <v>4.4689483788068234</v>
      </c>
      <c r="AE86" s="4">
        <f t="shared" si="60"/>
        <v>4.4689483788068234</v>
      </c>
      <c r="AF86" s="4">
        <f t="shared" si="60"/>
        <v>4.4689483788068234</v>
      </c>
      <c r="AG86" s="4">
        <f t="shared" si="60"/>
        <v>4.4689483788068234</v>
      </c>
    </row>
    <row r="87" spans="2:37" x14ac:dyDescent="0.2">
      <c r="B87" s="47" t="str">
        <f t="shared" si="61"/>
        <v>3B</v>
      </c>
      <c r="C87" s="51">
        <f t="shared" si="62"/>
        <v>1.2685881174515417</v>
      </c>
      <c r="D87" s="4">
        <f t="shared" si="63"/>
        <v>1.2690518584595747</v>
      </c>
      <c r="E87" s="4">
        <f t="shared" si="60"/>
        <v>1.2695151331621108</v>
      </c>
      <c r="F87" s="4">
        <f t="shared" si="60"/>
        <v>1.2699779382091267</v>
      </c>
      <c r="G87" s="4">
        <f t="shared" si="60"/>
        <v>1.2704402702361657</v>
      </c>
      <c r="H87" s="4">
        <f t="shared" si="60"/>
        <v>1.2709021258642847</v>
      </c>
      <c r="I87" s="4">
        <f t="shared" si="60"/>
        <v>1.2713635017000082</v>
      </c>
      <c r="J87" s="4">
        <f t="shared" si="60"/>
        <v>1.2718243943352827</v>
      </c>
      <c r="K87" s="4">
        <f t="shared" si="60"/>
        <v>1.2722848003474316</v>
      </c>
      <c r="L87" s="4">
        <f t="shared" si="60"/>
        <v>1.272744716299105</v>
      </c>
      <c r="M87" s="4">
        <f t="shared" si="60"/>
        <v>1.2732041387382365</v>
      </c>
      <c r="N87" s="4">
        <f t="shared" si="60"/>
        <v>1.2736630641979896</v>
      </c>
      <c r="O87" s="4">
        <f t="shared" si="60"/>
        <v>1.2741214891967203</v>
      </c>
      <c r="P87" s="4">
        <f t="shared" si="60"/>
        <v>1.2745794102379198</v>
      </c>
      <c r="Q87" s="4">
        <f t="shared" si="60"/>
        <v>1.2750368238101744</v>
      </c>
      <c r="R87" s="4">
        <f t="shared" si="60"/>
        <v>1.2754937263871169</v>
      </c>
      <c r="S87" s="4">
        <f t="shared" si="60"/>
        <v>1.2759501144273815</v>
      </c>
      <c r="T87" s="4">
        <f t="shared" si="60"/>
        <v>1.2764059843745503</v>
      </c>
      <c r="U87" s="4">
        <f t="shared" si="60"/>
        <v>1.2784850384451092</v>
      </c>
      <c r="V87" s="4">
        <f t="shared" si="60"/>
        <v>1.2805313562013834</v>
      </c>
      <c r="W87" s="4">
        <f t="shared" si="60"/>
        <v>1.2829984276820685</v>
      </c>
      <c r="X87" s="4">
        <f t="shared" si="60"/>
        <v>1.2858739699228285</v>
      </c>
      <c r="Y87" s="4">
        <f t="shared" si="60"/>
        <v>1.2891467312879088</v>
      </c>
      <c r="Z87" s="4">
        <f t="shared" si="60"/>
        <v>1.2928064084583071</v>
      </c>
      <c r="AA87" s="4">
        <f t="shared" si="60"/>
        <v>1.2968435717348616</v>
      </c>
      <c r="AB87" s="4">
        <f t="shared" si="60"/>
        <v>1.2968435717348616</v>
      </c>
      <c r="AC87" s="4">
        <f t="shared" si="60"/>
        <v>1.2968435717348616</v>
      </c>
      <c r="AD87" s="4">
        <f t="shared" si="60"/>
        <v>1.2968435717348616</v>
      </c>
      <c r="AE87" s="4">
        <f t="shared" si="60"/>
        <v>1.2968435717348616</v>
      </c>
      <c r="AF87" s="4">
        <f t="shared" si="60"/>
        <v>1.2968435717348616</v>
      </c>
      <c r="AG87" s="4">
        <f t="shared" si="60"/>
        <v>1.2968435717348616</v>
      </c>
    </row>
    <row r="88" spans="2:37" x14ac:dyDescent="0.2">
      <c r="B88" s="47">
        <f t="shared" si="61"/>
        <v>4</v>
      </c>
      <c r="C88" s="51">
        <f t="shared" si="62"/>
        <v>1.8176277469161428</v>
      </c>
      <c r="D88" s="4">
        <f t="shared" si="63"/>
        <v>1.8182451203059591</v>
      </c>
      <c r="E88" s="4">
        <f t="shared" si="60"/>
        <v>1.8188615925868445</v>
      </c>
      <c r="F88" s="4">
        <f t="shared" si="60"/>
        <v>1.819477158014023</v>
      </c>
      <c r="G88" s="4">
        <f t="shared" si="60"/>
        <v>1.8200918108192941</v>
      </c>
      <c r="H88" s="4">
        <f t="shared" si="60"/>
        <v>1.8207055452109568</v>
      </c>
      <c r="I88" s="4">
        <f t="shared" si="60"/>
        <v>1.8213183553737482</v>
      </c>
      <c r="J88" s="4">
        <f t="shared" si="60"/>
        <v>1.8219302354687776</v>
      </c>
      <c r="K88" s="4">
        <f t="shared" si="60"/>
        <v>1.8225411796334721</v>
      </c>
      <c r="L88" s="4">
        <f t="shared" si="60"/>
        <v>1.8231511819814912</v>
      </c>
      <c r="M88" s="4">
        <f t="shared" si="60"/>
        <v>1.8237602366026895</v>
      </c>
      <c r="N88" s="4">
        <f t="shared" si="60"/>
        <v>1.8243683375630271</v>
      </c>
      <c r="O88" s="4">
        <f t="shared" si="60"/>
        <v>1.8249754789045223</v>
      </c>
      <c r="P88" s="4">
        <f t="shared" si="60"/>
        <v>1.8255816546451851</v>
      </c>
      <c r="Q88" s="4">
        <f t="shared" si="60"/>
        <v>1.826186858778948</v>
      </c>
      <c r="R88" s="4">
        <f t="shared" si="60"/>
        <v>1.8267910852756071</v>
      </c>
      <c r="S88" s="4">
        <f t="shared" si="60"/>
        <v>1.8273943280807519</v>
      </c>
      <c r="T88" s="4">
        <f t="shared" si="60"/>
        <v>1.8279965811157195</v>
      </c>
      <c r="U88" s="4">
        <f t="shared" si="60"/>
        <v>1.830930338619666</v>
      </c>
      <c r="V88" s="4">
        <f t="shared" si="60"/>
        <v>1.8338166583855011</v>
      </c>
      <c r="W88" s="4">
        <f t="shared" si="60"/>
        <v>1.8373069455545255</v>
      </c>
      <c r="X88" s="4">
        <f t="shared" si="60"/>
        <v>1.8413834954024131</v>
      </c>
      <c r="Y88" s="4">
        <f t="shared" si="60"/>
        <v>1.8460300894799366</v>
      </c>
      <c r="Z88" s="4">
        <f t="shared" si="60"/>
        <v>1.8512318757949169</v>
      </c>
      <c r="AA88" s="4">
        <f t="shared" si="60"/>
        <v>1.8569752610093204</v>
      </c>
      <c r="AB88" s="4">
        <f t="shared" si="60"/>
        <v>1.8569752610093204</v>
      </c>
      <c r="AC88" s="4">
        <f t="shared" si="60"/>
        <v>1.8569752610093204</v>
      </c>
      <c r="AD88" s="4">
        <f t="shared" si="60"/>
        <v>1.8569752610093204</v>
      </c>
      <c r="AE88" s="4">
        <f t="shared" si="60"/>
        <v>1.8569752610093204</v>
      </c>
      <c r="AF88" s="4">
        <f t="shared" si="60"/>
        <v>1.8569752610093204</v>
      </c>
      <c r="AG88" s="4">
        <f t="shared" si="60"/>
        <v>1.8569752610093204</v>
      </c>
    </row>
    <row r="89" spans="2:37" x14ac:dyDescent="0.2">
      <c r="B89" s="47">
        <f t="shared" si="61"/>
        <v>5</v>
      </c>
      <c r="C89" s="51">
        <f t="shared" si="62"/>
        <v>2.8974235038101246</v>
      </c>
      <c r="D89" s="4">
        <f t="shared" si="63"/>
        <v>2.8983982133953128</v>
      </c>
      <c r="E89" s="4">
        <f t="shared" si="60"/>
        <v>2.899371440449634</v>
      </c>
      <c r="F89" s="4">
        <f t="shared" si="60"/>
        <v>2.9003431756339224</v>
      </c>
      <c r="G89" s="4">
        <f t="shared" si="60"/>
        <v>2.9013134095711988</v>
      </c>
      <c r="H89" s="4">
        <f t="shared" si="60"/>
        <v>2.9022821328465493</v>
      </c>
      <c r="I89" s="4">
        <f t="shared" si="60"/>
        <v>2.9032493360070313</v>
      </c>
      <c r="J89" s="4">
        <f t="shared" si="60"/>
        <v>2.9042150095615602</v>
      </c>
      <c r="K89" s="4">
        <f t="shared" si="60"/>
        <v>2.9051791439808334</v>
      </c>
      <c r="L89" s="4">
        <f t="shared" si="60"/>
        <v>2.9061417296971919</v>
      </c>
      <c r="M89" s="4">
        <f t="shared" si="60"/>
        <v>2.9071027571045573</v>
      </c>
      <c r="N89" s="4">
        <f t="shared" si="60"/>
        <v>2.9080622165583083</v>
      </c>
      <c r="O89" s="4">
        <f t="shared" si="60"/>
        <v>2.9090200983751817</v>
      </c>
      <c r="P89" s="4">
        <f t="shared" si="60"/>
        <v>2.9099763928331805</v>
      </c>
      <c r="Q89" s="4">
        <f t="shared" si="60"/>
        <v>2.9109310901714709</v>
      </c>
      <c r="R89" s="4">
        <f t="shared" si="60"/>
        <v>2.9118841805902762</v>
      </c>
      <c r="S89" s="4">
        <f t="shared" si="60"/>
        <v>2.9128356542507836</v>
      </c>
      <c r="T89" s="4">
        <f t="shared" si="60"/>
        <v>2.9137855012750387</v>
      </c>
      <c r="U89" s="4">
        <f t="shared" si="60"/>
        <v>2.9184530899106367</v>
      </c>
      <c r="V89" s="4">
        <f t="shared" si="60"/>
        <v>2.9230449533359</v>
      </c>
      <c r="W89" s="4">
        <f t="shared" si="60"/>
        <v>2.9285998053956361</v>
      </c>
      <c r="X89" s="4">
        <f t="shared" si="60"/>
        <v>2.935089402347705</v>
      </c>
      <c r="Y89" s="4">
        <f t="shared" si="60"/>
        <v>2.9424878713983285</v>
      </c>
      <c r="Z89" s="4">
        <f t="shared" si="60"/>
        <v>2.9507715195273874</v>
      </c>
      <c r="AA89" s="4">
        <f t="shared" si="60"/>
        <v>2.9599186614870936</v>
      </c>
      <c r="AB89" s="4">
        <f t="shared" si="60"/>
        <v>2.9599186614870936</v>
      </c>
      <c r="AC89" s="4">
        <f t="shared" si="60"/>
        <v>2.9599186614870936</v>
      </c>
      <c r="AD89" s="4">
        <f t="shared" si="60"/>
        <v>2.9599186614870936</v>
      </c>
      <c r="AE89" s="4">
        <f t="shared" si="60"/>
        <v>2.9599186614870936</v>
      </c>
      <c r="AF89" s="4">
        <f t="shared" si="60"/>
        <v>2.9599186614870936</v>
      </c>
      <c r="AG89" s="4">
        <f t="shared" si="60"/>
        <v>2.9599186614870936</v>
      </c>
    </row>
    <row r="90" spans="2:37" x14ac:dyDescent="0.2">
      <c r="B90" s="47">
        <f t="shared" si="61"/>
        <v>11</v>
      </c>
      <c r="C90" s="51">
        <f t="shared" si="62"/>
        <v>1.5928670954171729</v>
      </c>
      <c r="D90" s="4">
        <f t="shared" si="63"/>
        <v>1.5934750474316</v>
      </c>
      <c r="E90" s="4">
        <f t="shared" si="60"/>
        <v>1.594082543160956</v>
      </c>
      <c r="F90" s="4">
        <f t="shared" si="60"/>
        <v>1.5946895789442768</v>
      </c>
      <c r="G90" s="4">
        <f t="shared" si="60"/>
        <v>1.5952961511042689</v>
      </c>
      <c r="H90" s="4">
        <f t="shared" si="60"/>
        <v>1.595902255947256</v>
      </c>
      <c r="I90" s="4">
        <f t="shared" si="60"/>
        <v>1.5965078897631197</v>
      </c>
      <c r="J90" s="4">
        <f t="shared" si="60"/>
        <v>1.5971130488252412</v>
      </c>
      <c r="K90" s="4">
        <f t="shared" si="60"/>
        <v>1.5977177293904405</v>
      </c>
      <c r="L90" s="4">
        <f t="shared" si="60"/>
        <v>1.5983219276989222</v>
      </c>
      <c r="M90" s="4">
        <f t="shared" si="60"/>
        <v>1.5989256399742182</v>
      </c>
      <c r="N90" s="4">
        <f t="shared" si="60"/>
        <v>1.5995288624231327</v>
      </c>
      <c r="O90" s="4">
        <f t="shared" si="60"/>
        <v>1.6001315912356708</v>
      </c>
      <c r="P90" s="4">
        <f t="shared" si="60"/>
        <v>1.6007338225849945</v>
      </c>
      <c r="Q90" s="4">
        <f t="shared" si="60"/>
        <v>1.6013355526273603</v>
      </c>
      <c r="R90" s="4">
        <f t="shared" si="60"/>
        <v>1.6019367775020523</v>
      </c>
      <c r="S90" s="4">
        <f t="shared" si="60"/>
        <v>1.6025374933313363</v>
      </c>
      <c r="T90" s="4">
        <f t="shared" si="60"/>
        <v>1.6031376962203956</v>
      </c>
      <c r="U90" s="4">
        <f t="shared" si="60"/>
        <v>1.6057728320893172</v>
      </c>
      <c r="V90" s="4">
        <f t="shared" si="60"/>
        <v>1.6083671566410949</v>
      </c>
      <c r="W90" s="4">
        <f t="shared" si="60"/>
        <v>1.6114891824923407</v>
      </c>
      <c r="X90" s="4">
        <f t="shared" si="60"/>
        <v>1.6151235444644456</v>
      </c>
      <c r="Y90" s="4">
        <f t="shared" si="60"/>
        <v>1.6192561676653872</v>
      </c>
      <c r="Z90" s="4">
        <f t="shared" si="60"/>
        <v>1.6238741637358025</v>
      </c>
      <c r="AA90" s="4">
        <f t="shared" si="60"/>
        <v>1.6289657374803705</v>
      </c>
      <c r="AB90" s="4">
        <f t="shared" si="60"/>
        <v>1.6289657374803705</v>
      </c>
      <c r="AC90" s="4">
        <f t="shared" si="60"/>
        <v>1.6289657374803705</v>
      </c>
      <c r="AD90" s="4">
        <f t="shared" si="60"/>
        <v>1.6289657374803705</v>
      </c>
      <c r="AE90" s="4">
        <f t="shared" si="60"/>
        <v>1.6289657374803705</v>
      </c>
      <c r="AF90" s="4">
        <f t="shared" si="60"/>
        <v>1.6289657374803705</v>
      </c>
      <c r="AG90" s="4">
        <f t="shared" si="60"/>
        <v>1.6289657374803705</v>
      </c>
    </row>
    <row r="91" spans="2:37" x14ac:dyDescent="0.2">
      <c r="B91" s="47">
        <f t="shared" si="61"/>
        <v>12</v>
      </c>
      <c r="C91" s="51">
        <f t="shared" si="62"/>
        <v>1.6534995138846522</v>
      </c>
      <c r="D91" s="4">
        <f t="shared" si="63"/>
        <v>1.6541089689191368</v>
      </c>
      <c r="E91" s="4">
        <f t="shared" si="60"/>
        <v>1.6547178412371197</v>
      </c>
      <c r="F91" s="4">
        <f t="shared" si="60"/>
        <v>1.6553261265766683</v>
      </c>
      <c r="G91" s="4">
        <f t="shared" si="60"/>
        <v>1.655933820657369</v>
      </c>
      <c r="H91" s="4">
        <f t="shared" si="60"/>
        <v>1.6565409191802534</v>
      </c>
      <c r="I91" s="4">
        <f t="shared" si="60"/>
        <v>1.6571474178277519</v>
      </c>
      <c r="J91" s="4">
        <f t="shared" si="60"/>
        <v>1.6577533122636232</v>
      </c>
      <c r="K91" s="4">
        <f t="shared" si="60"/>
        <v>1.658358598132897</v>
      </c>
      <c r="L91" s="4">
        <f t="shared" si="60"/>
        <v>1.6589632710618136</v>
      </c>
      <c r="M91" s="4">
        <f t="shared" si="60"/>
        <v>1.6595673266577633</v>
      </c>
      <c r="N91" s="4">
        <f t="shared" si="60"/>
        <v>1.6601707605092149</v>
      </c>
      <c r="O91" s="4">
        <f t="shared" si="60"/>
        <v>1.6607735681856721</v>
      </c>
      <c r="P91" s="4">
        <f t="shared" si="60"/>
        <v>1.6613757452375975</v>
      </c>
      <c r="Q91" s="4">
        <f t="shared" si="60"/>
        <v>1.6619772871963587</v>
      </c>
      <c r="R91" s="4">
        <f t="shared" si="60"/>
        <v>1.6625781895741636</v>
      </c>
      <c r="S91" s="4">
        <f t="shared" si="60"/>
        <v>1.6631784478640024</v>
      </c>
      <c r="T91" s="4">
        <f t="shared" si="60"/>
        <v>1.6637780575395804</v>
      </c>
      <c r="U91" s="4">
        <f t="shared" si="60"/>
        <v>1.6664927345446008</v>
      </c>
      <c r="V91" s="4">
        <f t="shared" si="60"/>
        <v>1.6691647995118879</v>
      </c>
      <c r="W91" s="4">
        <f t="shared" si="60"/>
        <v>1.672385163786237</v>
      </c>
      <c r="X91" s="4">
        <f t="shared" si="60"/>
        <v>1.6761378287782167</v>
      </c>
      <c r="Y91" s="4">
        <f t="shared" si="60"/>
        <v>1.6804081392375747</v>
      </c>
      <c r="Z91" s="4">
        <f t="shared" si="60"/>
        <v>1.6851826751474894</v>
      </c>
      <c r="AA91" s="4">
        <f t="shared" si="60"/>
        <v>1.6904491544458109</v>
      </c>
      <c r="AB91" s="4">
        <f t="shared" si="60"/>
        <v>1.6904491544458109</v>
      </c>
      <c r="AC91" s="4">
        <f t="shared" si="60"/>
        <v>1.6904491544458109</v>
      </c>
      <c r="AD91" s="4">
        <f t="shared" si="60"/>
        <v>1.6904491544458109</v>
      </c>
      <c r="AE91" s="4">
        <f t="shared" si="60"/>
        <v>1.6904491544458109</v>
      </c>
      <c r="AF91" s="4">
        <f t="shared" si="60"/>
        <v>1.6904491544458109</v>
      </c>
      <c r="AG91" s="4">
        <f t="shared" si="60"/>
        <v>1.6904491544458109</v>
      </c>
    </row>
    <row r="92" spans="2:37" x14ac:dyDescent="0.2">
      <c r="B92" s="47">
        <f t="shared" si="61"/>
        <v>13</v>
      </c>
      <c r="C92" s="51">
        <f t="shared" si="62"/>
        <v>2.1624199191654041</v>
      </c>
      <c r="D92" s="4">
        <f t="shared" si="63"/>
        <v>2.1631088645500545</v>
      </c>
      <c r="E92" s="4">
        <f t="shared" si="60"/>
        <v>2.1637965167948185</v>
      </c>
      <c r="F92" s="4">
        <f t="shared" si="60"/>
        <v>2.1644828682100457</v>
      </c>
      <c r="G92" s="4">
        <f t="shared" si="60"/>
        <v>2.1651679110761397</v>
      </c>
      <c r="H92" s="4">
        <f t="shared" si="60"/>
        <v>2.1658516376434727</v>
      </c>
      <c r="I92" s="4">
        <f t="shared" si="60"/>
        <v>2.1665340401323361</v>
      </c>
      <c r="J92" s="4">
        <f t="shared" si="60"/>
        <v>2.1672151107328368</v>
      </c>
      <c r="K92" s="4">
        <f t="shared" si="60"/>
        <v>2.1678948416048631</v>
      </c>
      <c r="L92" s="4">
        <f t="shared" si="60"/>
        <v>2.1685732248779868</v>
      </c>
      <c r="M92" s="4">
        <f t="shared" si="60"/>
        <v>2.1692502526514312</v>
      </c>
      <c r="N92" s="4">
        <f t="shared" si="60"/>
        <v>2.1699259169939622</v>
      </c>
      <c r="O92" s="4">
        <f t="shared" si="60"/>
        <v>2.1706002099438346</v>
      </c>
      <c r="P92" s="4">
        <f t="shared" si="60"/>
        <v>2.1712731235087488</v>
      </c>
      <c r="Q92" s="4">
        <f t="shared" si="60"/>
        <v>2.1719446496657504</v>
      </c>
      <c r="R92" s="4">
        <f t="shared" si="60"/>
        <v>2.1726147803611884</v>
      </c>
      <c r="S92" s="4">
        <f t="shared" si="60"/>
        <v>2.1732835075106172</v>
      </c>
      <c r="T92" s="4">
        <f t="shared" si="60"/>
        <v>2.1739508229987643</v>
      </c>
      <c r="U92" s="4">
        <f t="shared" si="60"/>
        <v>2.1773975323586949</v>
      </c>
      <c r="V92" s="4">
        <f t="shared" si="60"/>
        <v>2.1807872940203885</v>
      </c>
      <c r="W92" s="4">
        <f t="shared" si="60"/>
        <v>2.1848966701740475</v>
      </c>
      <c r="X92" s="4">
        <f t="shared" si="60"/>
        <v>2.1897044951634803</v>
      </c>
      <c r="Y92" s="4">
        <f t="shared" si="60"/>
        <v>2.1951913798818685</v>
      </c>
      <c r="Z92" s="4">
        <f t="shared" si="60"/>
        <v>2.2013395683709667</v>
      </c>
      <c r="AA92" s="4">
        <f t="shared" si="60"/>
        <v>2.2081328088135441</v>
      </c>
      <c r="AB92" s="4">
        <f t="shared" si="60"/>
        <v>2.2081328088135441</v>
      </c>
      <c r="AC92" s="4">
        <f t="shared" si="60"/>
        <v>2.2081328088135441</v>
      </c>
      <c r="AD92" s="4">
        <f t="shared" si="60"/>
        <v>2.2081328088135441</v>
      </c>
      <c r="AE92" s="4">
        <f t="shared" si="60"/>
        <v>2.2081328088135441</v>
      </c>
      <c r="AF92" s="4">
        <f t="shared" si="60"/>
        <v>2.2081328088135441</v>
      </c>
      <c r="AG92" s="4">
        <f t="shared" si="60"/>
        <v>2.2081328088135441</v>
      </c>
    </row>
    <row r="93" spans="2:37" x14ac:dyDescent="0.2">
      <c r="B93" s="47">
        <f>B81</f>
        <v>16</v>
      </c>
      <c r="C93" s="51">
        <f t="shared" si="62"/>
        <v>1.1370423196311505</v>
      </c>
      <c r="D93" s="4">
        <f t="shared" si="63"/>
        <v>1.1374828142710638</v>
      </c>
      <c r="E93" s="4">
        <f t="shared" si="60"/>
        <v>1.1379230162979885</v>
      </c>
      <c r="F93" s="4">
        <f t="shared" si="60"/>
        <v>1.1383629232411101</v>
      </c>
      <c r="G93" s="4">
        <f t="shared" si="60"/>
        <v>1.1388025326184725</v>
      </c>
      <c r="H93" s="4">
        <f t="shared" si="60"/>
        <v>1.139241841936917</v>
      </c>
      <c r="I93" s="4">
        <f t="shared" si="60"/>
        <v>1.1396808486920451</v>
      </c>
      <c r="J93" s="4">
        <f t="shared" si="60"/>
        <v>1.1401195503681805</v>
      </c>
      <c r="K93" s="4">
        <f t="shared" si="60"/>
        <v>1.1405579444383338</v>
      </c>
      <c r="L93" s="4">
        <f t="shared" si="60"/>
        <v>1.1409960283641507</v>
      </c>
      <c r="M93" s="4">
        <f t="shared" si="60"/>
        <v>1.1414337995958803</v>
      </c>
      <c r="N93" s="4">
        <f t="shared" ref="N93:AG93" si="64">IF(N81=0,M93,N69/N81)</f>
        <v>1.1418712555723252</v>
      </c>
      <c r="O93" s="4">
        <f t="shared" si="64"/>
        <v>1.1423083937208107</v>
      </c>
      <c r="P93" s="4">
        <f t="shared" si="64"/>
        <v>1.1427452114571379</v>
      </c>
      <c r="Q93" s="4">
        <f t="shared" si="64"/>
        <v>1.1431817061855409</v>
      </c>
      <c r="R93" s="4">
        <f t="shared" si="64"/>
        <v>1.1436178752986572</v>
      </c>
      <c r="S93" s="4">
        <f t="shared" si="64"/>
        <v>1.144053716177464</v>
      </c>
      <c r="T93" s="4">
        <f t="shared" si="64"/>
        <v>1.1444892261912611</v>
      </c>
      <c r="U93" s="4">
        <f t="shared" si="64"/>
        <v>1.1463765340874428</v>
      </c>
      <c r="V93" s="4">
        <f t="shared" si="64"/>
        <v>1.1482347842250438</v>
      </c>
      <c r="W93" s="4">
        <f t="shared" si="64"/>
        <v>1.1504695715051545</v>
      </c>
      <c r="X93" s="4">
        <f t="shared" si="64"/>
        <v>1.153069942355154</v>
      </c>
      <c r="Y93" s="4">
        <f t="shared" si="64"/>
        <v>1.156025863067847</v>
      </c>
      <c r="Z93" s="4">
        <f t="shared" si="64"/>
        <v>1.1593281458594429</v>
      </c>
      <c r="AA93" s="4">
        <f t="shared" si="64"/>
        <v>1.162968382326951</v>
      </c>
      <c r="AB93" s="4">
        <f t="shared" si="64"/>
        <v>1.162968382326951</v>
      </c>
      <c r="AC93" s="4">
        <f t="shared" si="64"/>
        <v>1.162968382326951</v>
      </c>
      <c r="AD93" s="4">
        <f t="shared" si="64"/>
        <v>1.162968382326951</v>
      </c>
      <c r="AE93" s="4">
        <f t="shared" si="64"/>
        <v>1.162968382326951</v>
      </c>
      <c r="AF93" s="4">
        <f t="shared" si="64"/>
        <v>1.162968382326951</v>
      </c>
      <c r="AG93" s="4">
        <f t="shared" si="64"/>
        <v>1.162968382326951</v>
      </c>
    </row>
    <row r="95" spans="2:37" x14ac:dyDescent="0.2">
      <c r="B95" s="12" t="s">
        <v>9</v>
      </c>
      <c r="C95" s="13">
        <v>2010</v>
      </c>
      <c r="D95" s="13">
        <v>2011</v>
      </c>
      <c r="E95" s="13">
        <f t="shared" ref="E95" si="65">D95+1</f>
        <v>2012</v>
      </c>
      <c r="F95" s="13">
        <f t="shared" ref="F95" si="66">E95+1</f>
        <v>2013</v>
      </c>
      <c r="G95" s="13">
        <f t="shared" ref="G95" si="67">F95+1</f>
        <v>2014</v>
      </c>
      <c r="H95" s="13">
        <f t="shared" ref="H95" si="68">G95+1</f>
        <v>2015</v>
      </c>
      <c r="I95" s="13">
        <f t="shared" ref="I95" si="69">H95+1</f>
        <v>2016</v>
      </c>
      <c r="J95" s="13">
        <f t="shared" ref="J95" si="70">I95+1</f>
        <v>2017</v>
      </c>
      <c r="K95" s="13">
        <f t="shared" ref="K95" si="71">J95+1</f>
        <v>2018</v>
      </c>
      <c r="L95" s="13">
        <f t="shared" ref="L95" si="72">K95+1</f>
        <v>2019</v>
      </c>
      <c r="M95" s="13">
        <f t="shared" ref="M95" si="73">L95+1</f>
        <v>2020</v>
      </c>
      <c r="N95" s="13">
        <f t="shared" ref="N95" si="74">M95+1</f>
        <v>2021</v>
      </c>
      <c r="O95" s="13">
        <f t="shared" ref="O95" si="75">N95+1</f>
        <v>2022</v>
      </c>
      <c r="P95" s="13">
        <f t="shared" ref="P95" si="76">O95+1</f>
        <v>2023</v>
      </c>
      <c r="Q95" s="13">
        <f t="shared" ref="Q95" si="77">P95+1</f>
        <v>2024</v>
      </c>
      <c r="R95" s="13">
        <f t="shared" ref="R95" si="78">Q95+1</f>
        <v>2025</v>
      </c>
      <c r="S95" s="13">
        <f t="shared" ref="S95" si="79">R95+1</f>
        <v>2026</v>
      </c>
      <c r="T95" s="13">
        <f t="shared" ref="T95" si="80">S95+1</f>
        <v>2027</v>
      </c>
      <c r="U95" s="13">
        <f t="shared" ref="U95" si="81">T95+1</f>
        <v>2028</v>
      </c>
      <c r="V95" s="13">
        <f t="shared" ref="V95" si="82">U95+1</f>
        <v>2029</v>
      </c>
      <c r="W95" s="13">
        <f t="shared" ref="W95" si="83">V95+1</f>
        <v>2030</v>
      </c>
      <c r="X95" s="13">
        <f t="shared" ref="X95" si="84">W95+1</f>
        <v>2031</v>
      </c>
      <c r="Y95" s="13">
        <f t="shared" ref="Y95" si="85">X95+1</f>
        <v>2032</v>
      </c>
      <c r="Z95" s="13">
        <f t="shared" ref="Z95" si="86">Y95+1</f>
        <v>2033</v>
      </c>
      <c r="AA95" s="13">
        <f t="shared" ref="AA95" si="87">Z95+1</f>
        <v>2034</v>
      </c>
      <c r="AB95" s="13">
        <f t="shared" ref="AB95" si="88">AA95+1</f>
        <v>2035</v>
      </c>
      <c r="AC95" s="13">
        <f t="shared" ref="AC95" si="89">AB95+1</f>
        <v>2036</v>
      </c>
      <c r="AD95" s="13">
        <f t="shared" ref="AD95" si="90">AC95+1</f>
        <v>2037</v>
      </c>
      <c r="AE95" s="13">
        <f t="shared" ref="AE95" si="91">AD95+1</f>
        <v>2038</v>
      </c>
      <c r="AF95" s="13">
        <f t="shared" ref="AF95" si="92">AE95+1</f>
        <v>2039</v>
      </c>
      <c r="AG95" s="14">
        <f t="shared" ref="AG95" si="93">AF95+1</f>
        <v>2040</v>
      </c>
    </row>
    <row r="96" spans="2:37" x14ac:dyDescent="0.2">
      <c r="B96" s="4" t="s">
        <v>49</v>
      </c>
    </row>
    <row r="97" spans="2:37" x14ac:dyDescent="0.2">
      <c r="B97" s="47" t="str">
        <f>B27</f>
        <v>SCE</v>
      </c>
      <c r="C97" s="53">
        <f t="shared" ref="C97:AG97" si="94">C27</f>
        <v>54.335287692334205</v>
      </c>
      <c r="D97" s="53">
        <f t="shared" si="94"/>
        <v>55.421993446180885</v>
      </c>
      <c r="E97" s="53">
        <f t="shared" si="94"/>
        <v>56.530433315104503</v>
      </c>
      <c r="F97" s="53">
        <f t="shared" si="94"/>
        <v>57.661041981406598</v>
      </c>
      <c r="G97" s="53">
        <f t="shared" si="94"/>
        <v>58.814262821034731</v>
      </c>
      <c r="H97" s="53">
        <f t="shared" si="94"/>
        <v>59.990548077455422</v>
      </c>
      <c r="I97" s="53">
        <f t="shared" si="94"/>
        <v>61.190359039004527</v>
      </c>
      <c r="J97" s="53">
        <f t="shared" si="94"/>
        <v>62.414166219784619</v>
      </c>
      <c r="K97" s="53">
        <f t="shared" si="94"/>
        <v>63.662449544180319</v>
      </c>
      <c r="L97" s="53">
        <f t="shared" si="94"/>
        <v>64.935698535063921</v>
      </c>
      <c r="M97" s="53">
        <f t="shared" si="94"/>
        <v>66.234412505765206</v>
      </c>
      <c r="N97" s="53">
        <f t="shared" si="94"/>
        <v>67.559100755880507</v>
      </c>
      <c r="O97" s="53">
        <f t="shared" si="94"/>
        <v>68.910282770998123</v>
      </c>
      <c r="P97" s="53">
        <f t="shared" si="94"/>
        <v>70.288488426418084</v>
      </c>
      <c r="Q97" s="53">
        <f t="shared" si="94"/>
        <v>71.694258194946443</v>
      </c>
      <c r="R97" s="53">
        <f t="shared" si="94"/>
        <v>73.128143358845378</v>
      </c>
      <c r="S97" s="53">
        <f t="shared" si="94"/>
        <v>74.590706226022292</v>
      </c>
      <c r="T97" s="53">
        <f t="shared" si="94"/>
        <v>76.082520350542737</v>
      </c>
      <c r="U97" s="53">
        <f t="shared" si="94"/>
        <v>77.60417075755359</v>
      </c>
      <c r="V97" s="53">
        <f t="shared" si="94"/>
        <v>79.156254172704664</v>
      </c>
      <c r="W97" s="53">
        <f t="shared" si="94"/>
        <v>80.73937925615877</v>
      </c>
      <c r="X97" s="53">
        <f t="shared" si="94"/>
        <v>82.354166841281938</v>
      </c>
      <c r="Y97" s="53">
        <f t="shared" si="94"/>
        <v>84.001250178107568</v>
      </c>
      <c r="Z97" s="53">
        <f t="shared" si="94"/>
        <v>85.681275181669733</v>
      </c>
      <c r="AA97" s="53">
        <f t="shared" si="94"/>
        <v>87.394900685303128</v>
      </c>
      <c r="AB97" s="53">
        <f t="shared" si="94"/>
        <v>89.142798699009191</v>
      </c>
      <c r="AC97" s="53">
        <f t="shared" si="94"/>
        <v>90.925654672989367</v>
      </c>
      <c r="AD97" s="53">
        <f t="shared" si="94"/>
        <v>92.744167766449152</v>
      </c>
      <c r="AE97" s="53">
        <f t="shared" si="94"/>
        <v>94.59905112177816</v>
      </c>
      <c r="AF97" s="53">
        <f t="shared" si="94"/>
        <v>96.491032144213733</v>
      </c>
      <c r="AG97" s="53">
        <f t="shared" si="94"/>
        <v>98.420852787097999</v>
      </c>
    </row>
    <row r="98" spans="2:37" x14ac:dyDescent="0.2">
      <c r="B98" s="4" t="s">
        <v>50</v>
      </c>
    </row>
    <row r="99" spans="2:37" x14ac:dyDescent="0.2">
      <c r="B99" s="4" t="s">
        <v>45</v>
      </c>
      <c r="C99" s="4">
        <v>2006</v>
      </c>
      <c r="D99" s="4">
        <v>2007</v>
      </c>
      <c r="E99" s="4">
        <v>2008</v>
      </c>
      <c r="F99" s="4">
        <v>2009</v>
      </c>
      <c r="G99" s="4">
        <v>2010</v>
      </c>
      <c r="H99" s="4">
        <v>2011</v>
      </c>
      <c r="I99" s="4">
        <v>2012</v>
      </c>
      <c r="J99" s="4">
        <v>2013</v>
      </c>
      <c r="K99" s="4">
        <v>2014</v>
      </c>
      <c r="L99" s="4">
        <v>2015</v>
      </c>
      <c r="M99" s="4">
        <v>2016</v>
      </c>
      <c r="N99" s="4">
        <v>2017</v>
      </c>
      <c r="O99" s="4">
        <v>2018</v>
      </c>
      <c r="P99" s="4">
        <v>2019</v>
      </c>
      <c r="Q99" s="4">
        <v>2020</v>
      </c>
      <c r="R99" s="4">
        <v>2021</v>
      </c>
      <c r="S99" s="4">
        <v>2022</v>
      </c>
      <c r="T99" s="4">
        <v>2023</v>
      </c>
      <c r="U99" s="4">
        <v>2024</v>
      </c>
      <c r="V99" s="4">
        <v>2025</v>
      </c>
      <c r="W99" s="4">
        <v>2026</v>
      </c>
      <c r="X99" s="4">
        <v>2027</v>
      </c>
      <c r="Y99" s="4">
        <v>2028</v>
      </c>
      <c r="Z99" s="4">
        <v>2029</v>
      </c>
      <c r="AA99" s="4">
        <v>2030</v>
      </c>
      <c r="AB99" s="4">
        <v>2031</v>
      </c>
      <c r="AC99" s="4">
        <v>2032</v>
      </c>
      <c r="AD99" s="4">
        <v>2033</v>
      </c>
      <c r="AE99" s="4">
        <v>2034</v>
      </c>
      <c r="AF99" s="4">
        <v>2035</v>
      </c>
      <c r="AG99" s="4">
        <v>2036</v>
      </c>
    </row>
    <row r="100" spans="2:37" ht="15" x14ac:dyDescent="0.25">
      <c r="B100" s="47">
        <v>6</v>
      </c>
      <c r="C100" s="52">
        <v>39.136686135703606</v>
      </c>
      <c r="D100" s="52">
        <v>40.173808318299841</v>
      </c>
      <c r="E100" s="52">
        <v>41.238414238734713</v>
      </c>
      <c r="F100" s="52">
        <v>42.331232216061323</v>
      </c>
      <c r="G100" s="52">
        <v>43.453009869786818</v>
      </c>
      <c r="H100" s="52">
        <v>44.604514631336265</v>
      </c>
      <c r="I100" s="52">
        <v>47.221903578206565</v>
      </c>
      <c r="J100" s="52">
        <v>49.856091752462845</v>
      </c>
      <c r="K100" s="52">
        <v>52.507524333631366</v>
      </c>
      <c r="L100" s="52">
        <v>55.176658298494374</v>
      </c>
      <c r="M100" s="52">
        <v>57.863962733720612</v>
      </c>
      <c r="N100" s="52">
        <v>60.569919156774553</v>
      </c>
      <c r="O100" s="52">
        <v>62.175022014428983</v>
      </c>
      <c r="P100" s="52">
        <v>63.822660097811585</v>
      </c>
      <c r="Q100" s="52">
        <v>65.513960590403357</v>
      </c>
      <c r="R100" s="52">
        <v>67.250080546048906</v>
      </c>
      <c r="S100" s="52">
        <v>69.032207680519136</v>
      </c>
      <c r="T100" s="52">
        <v>70.861561184052945</v>
      </c>
      <c r="U100" s="52">
        <v>72.574908798546844</v>
      </c>
      <c r="V100" s="52">
        <v>74.334513724806655</v>
      </c>
      <c r="W100" s="52">
        <v>76.094118651066779</v>
      </c>
      <c r="X100" s="52">
        <v>77.853723577326619</v>
      </c>
      <c r="Y100" s="52">
        <v>79.613328503586658</v>
      </c>
      <c r="Z100" s="52">
        <v>81.372933429846583</v>
      </c>
      <c r="AA100" s="52">
        <v>83.132538356106608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49"/>
      <c r="AI100" s="49"/>
      <c r="AJ100" s="49"/>
      <c r="AK100" s="49"/>
    </row>
    <row r="101" spans="2:37" ht="15" x14ac:dyDescent="0.25">
      <c r="B101" s="47">
        <v>8</v>
      </c>
      <c r="C101" s="52">
        <v>36.234095240912978</v>
      </c>
      <c r="D101" s="52">
        <v>37.194298764797168</v>
      </c>
      <c r="E101" s="52">
        <v>38.179947682064252</v>
      </c>
      <c r="F101" s="52">
        <v>39.191716295638997</v>
      </c>
      <c r="G101" s="52">
        <v>40.230296777473434</v>
      </c>
      <c r="H101" s="52">
        <v>41.29639964207643</v>
      </c>
      <c r="I101" s="52">
        <v>44.465141087156674</v>
      </c>
      <c r="J101" s="52">
        <v>47.650681759623119</v>
      </c>
      <c r="K101" s="52">
        <v>50.853466839001335</v>
      </c>
      <c r="L101" s="52">
        <v>54.073953302074536</v>
      </c>
      <c r="M101" s="52">
        <v>57.312610235510711</v>
      </c>
      <c r="N101" s="52">
        <v>60.569919156774468</v>
      </c>
      <c r="O101" s="52">
        <v>62.175022014428976</v>
      </c>
      <c r="P101" s="52">
        <v>63.822660097811344</v>
      </c>
      <c r="Q101" s="52">
        <v>65.513960590403414</v>
      </c>
      <c r="R101" s="52">
        <v>67.250080546049062</v>
      </c>
      <c r="S101" s="52">
        <v>69.032207680519349</v>
      </c>
      <c r="T101" s="52">
        <v>70.861561184053102</v>
      </c>
      <c r="U101" s="52">
        <v>72.574908798546815</v>
      </c>
      <c r="V101" s="52">
        <v>74.334513724806655</v>
      </c>
      <c r="W101" s="52">
        <v>76.094118651066893</v>
      </c>
      <c r="X101" s="52">
        <v>77.853723577326761</v>
      </c>
      <c r="Y101" s="52">
        <v>79.613328503586601</v>
      </c>
      <c r="Z101" s="52">
        <v>81.372933429846668</v>
      </c>
      <c r="AA101" s="52">
        <v>83.13253835610648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49"/>
      <c r="AI101" s="49"/>
      <c r="AJ101" s="49"/>
      <c r="AK101" s="49"/>
    </row>
    <row r="102" spans="2:37" ht="15" x14ac:dyDescent="0.25">
      <c r="B102" s="47">
        <v>9</v>
      </c>
      <c r="C102" s="52">
        <v>42.711153282781673</v>
      </c>
      <c r="D102" s="52">
        <v>43.842998844775238</v>
      </c>
      <c r="E102" s="52">
        <v>45.004838314161837</v>
      </c>
      <c r="F102" s="52">
        <v>46.19746652948713</v>
      </c>
      <c r="G102" s="52">
        <v>47.42169939251859</v>
      </c>
      <c r="H102" s="52">
        <v>48.678374426420319</v>
      </c>
      <c r="I102" s="52">
        <v>50.616786740776575</v>
      </c>
      <c r="J102" s="52">
        <v>52.571998282519075</v>
      </c>
      <c r="K102" s="52">
        <v>54.544454231173319</v>
      </c>
      <c r="L102" s="52">
        <v>56.534611563522631</v>
      </c>
      <c r="M102" s="52">
        <v>58.542939366234656</v>
      </c>
      <c r="N102" s="52">
        <v>60.569919156774525</v>
      </c>
      <c r="O102" s="52">
        <v>62.175022014429132</v>
      </c>
      <c r="P102" s="52">
        <v>63.822660097811386</v>
      </c>
      <c r="Q102" s="52">
        <v>65.513960590403485</v>
      </c>
      <c r="R102" s="52">
        <v>67.250080546049134</v>
      </c>
      <c r="S102" s="52">
        <v>69.032207680519363</v>
      </c>
      <c r="T102" s="52">
        <v>70.861561184053116</v>
      </c>
      <c r="U102" s="52">
        <v>72.574908798546929</v>
      </c>
      <c r="V102" s="52">
        <v>74.334513724806584</v>
      </c>
      <c r="W102" s="52">
        <v>76.094118651067106</v>
      </c>
      <c r="X102" s="52">
        <v>77.853723577326704</v>
      </c>
      <c r="Y102" s="52">
        <v>79.613328503586672</v>
      </c>
      <c r="Z102" s="52">
        <v>81.372933429846796</v>
      </c>
      <c r="AA102" s="52">
        <v>83.132538356106451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49"/>
      <c r="AI102" s="49"/>
      <c r="AJ102" s="49"/>
      <c r="AK102" s="49"/>
    </row>
    <row r="103" spans="2:37" ht="15" x14ac:dyDescent="0.25">
      <c r="B103" s="47">
        <v>10</v>
      </c>
      <c r="C103" s="52">
        <v>51.545823935188899</v>
      </c>
      <c r="D103" s="52">
        <v>52.911788269471558</v>
      </c>
      <c r="E103" s="52">
        <v>54.313950658612519</v>
      </c>
      <c r="F103" s="52">
        <v>55.753270351065687</v>
      </c>
      <c r="G103" s="52">
        <v>57.230732015368872</v>
      </c>
      <c r="H103" s="52">
        <v>58.747346413776228</v>
      </c>
      <c r="I103" s="52">
        <v>59.007596730239825</v>
      </c>
      <c r="J103" s="52">
        <v>59.284646274089646</v>
      </c>
      <c r="K103" s="52">
        <v>59.578940224851266</v>
      </c>
      <c r="L103" s="52">
        <v>59.89093555930782</v>
      </c>
      <c r="M103" s="52">
        <v>60.221101364127406</v>
      </c>
      <c r="N103" s="52">
        <v>60.569919156774382</v>
      </c>
      <c r="O103" s="52">
        <v>62.175022014428968</v>
      </c>
      <c r="P103" s="52">
        <v>63.822660097811315</v>
      </c>
      <c r="Q103" s="52">
        <v>65.513960590403357</v>
      </c>
      <c r="R103" s="52">
        <v>67.250080546049048</v>
      </c>
      <c r="S103" s="52">
        <v>69.032207680519377</v>
      </c>
      <c r="T103" s="52">
        <v>70.861561184053144</v>
      </c>
      <c r="U103" s="52">
        <v>72.574908798546943</v>
      </c>
      <c r="V103" s="52">
        <v>74.334513724806541</v>
      </c>
      <c r="W103" s="52">
        <v>76.094118651067035</v>
      </c>
      <c r="X103" s="52">
        <v>77.853723577326747</v>
      </c>
      <c r="Y103" s="52">
        <v>79.613328503586629</v>
      </c>
      <c r="Z103" s="52">
        <v>81.37293342984664</v>
      </c>
      <c r="AA103" s="52">
        <v>83.132538356106522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49"/>
      <c r="AI103" s="49"/>
      <c r="AJ103" s="49"/>
      <c r="AK103" s="49"/>
    </row>
    <row r="104" spans="2:37" ht="15" x14ac:dyDescent="0.25">
      <c r="B104" s="47">
        <v>13</v>
      </c>
      <c r="C104" s="52">
        <v>47.372819898510151</v>
      </c>
      <c r="D104" s="52">
        <v>48.628199625820677</v>
      </c>
      <c r="E104" s="52">
        <v>49.916846915904962</v>
      </c>
      <c r="F104" s="52">
        <v>51.239643359176412</v>
      </c>
      <c r="G104" s="52">
        <v>52.597493908194522</v>
      </c>
      <c r="H104" s="52">
        <v>53.99132749676172</v>
      </c>
      <c r="I104" s="52">
        <v>55.044247632727782</v>
      </c>
      <c r="J104" s="52">
        <v>56.11396699608003</v>
      </c>
      <c r="K104" s="52">
        <v>57.200930766344051</v>
      </c>
      <c r="L104" s="52">
        <v>58.305595920303027</v>
      </c>
      <c r="M104" s="52">
        <v>59.428431544624956</v>
      </c>
      <c r="N104" s="52">
        <v>60.569919156774631</v>
      </c>
      <c r="O104" s="52">
        <v>62.175022014429054</v>
      </c>
      <c r="P104" s="52">
        <v>63.822660097811379</v>
      </c>
      <c r="Q104" s="52">
        <v>65.513960590403528</v>
      </c>
      <c r="R104" s="52">
        <v>67.250080546049006</v>
      </c>
      <c r="S104" s="52">
        <v>69.032207680519321</v>
      </c>
      <c r="T104" s="52">
        <v>70.861561184053201</v>
      </c>
      <c r="U104" s="52">
        <v>72.574908798546943</v>
      </c>
      <c r="V104" s="52">
        <v>74.334513724806655</v>
      </c>
      <c r="W104" s="52">
        <v>76.09411865106695</v>
      </c>
      <c r="X104" s="52">
        <v>77.853723577326861</v>
      </c>
      <c r="Y104" s="52">
        <v>79.613328503586814</v>
      </c>
      <c r="Z104" s="52">
        <v>81.372933429846697</v>
      </c>
      <c r="AA104" s="52">
        <v>83.132538356106608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49"/>
      <c r="AI104" s="49"/>
      <c r="AJ104" s="49"/>
      <c r="AK104" s="49"/>
    </row>
    <row r="105" spans="2:37" ht="15" x14ac:dyDescent="0.25">
      <c r="B105" s="47">
        <v>14</v>
      </c>
      <c r="C105" s="52">
        <v>50.308666819122784</v>
      </c>
      <c r="D105" s="52">
        <v>51.64184648982949</v>
      </c>
      <c r="E105" s="52">
        <v>53.010355421809926</v>
      </c>
      <c r="F105" s="52">
        <v>54.415129840487872</v>
      </c>
      <c r="G105" s="52">
        <v>55.857130781260899</v>
      </c>
      <c r="H105" s="52">
        <v>57.337344746964384</v>
      </c>
      <c r="I105" s="52">
        <v>57.962591351036721</v>
      </c>
      <c r="J105" s="52">
        <v>58.606004691085111</v>
      </c>
      <c r="K105" s="52">
        <v>59.268066185612881</v>
      </c>
      <c r="L105" s="52">
        <v>59.949270010713676</v>
      </c>
      <c r="M105" s="52">
        <v>60.650123438147702</v>
      </c>
      <c r="N105" s="52">
        <v>61.371147182376831</v>
      </c>
      <c r="O105" s="52">
        <v>62.997482582709729</v>
      </c>
      <c r="P105" s="52">
        <v>64.666915871151431</v>
      </c>
      <c r="Q105" s="52">
        <v>66.380589141737104</v>
      </c>
      <c r="R105" s="52">
        <v>68.139674753993134</v>
      </c>
      <c r="S105" s="52">
        <v>69.945376134973799</v>
      </c>
      <c r="T105" s="52">
        <v>71.798928602550689</v>
      </c>
      <c r="U105" s="52">
        <v>73.534940637691605</v>
      </c>
      <c r="V105" s="52">
        <v>75.317821883294926</v>
      </c>
      <c r="W105" s="52">
        <v>77.100703128898601</v>
      </c>
      <c r="X105" s="52">
        <v>78.883584374502348</v>
      </c>
      <c r="Y105" s="52">
        <v>80.666465620105583</v>
      </c>
      <c r="Z105" s="52">
        <v>82.449346865709401</v>
      </c>
      <c r="AA105" s="52">
        <v>84.232228111312807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49"/>
      <c r="AI105" s="49"/>
      <c r="AJ105" s="49"/>
      <c r="AK105" s="49"/>
    </row>
    <row r="106" spans="2:37" ht="15" x14ac:dyDescent="0.25">
      <c r="B106" s="47">
        <v>15</v>
      </c>
      <c r="C106" s="52">
        <v>52.062623286317404</v>
      </c>
      <c r="D106" s="52">
        <v>53.44228280340478</v>
      </c>
      <c r="E106" s="52">
        <v>54.858503297694931</v>
      </c>
      <c r="F106" s="52">
        <v>56.312253635083849</v>
      </c>
      <c r="G106" s="52">
        <v>57.80452835641357</v>
      </c>
      <c r="H106" s="52">
        <v>59.336348357858533</v>
      </c>
      <c r="I106" s="52">
        <v>59.706090919180582</v>
      </c>
      <c r="J106" s="52">
        <v>60.094817204080371</v>
      </c>
      <c r="K106" s="52">
        <v>60.503030281233094</v>
      </c>
      <c r="L106" s="52">
        <v>60.93124655063292</v>
      </c>
      <c r="M106" s="52">
        <v>61.379996096874748</v>
      </c>
      <c r="N106" s="52">
        <v>61.849823051794644</v>
      </c>
      <c r="O106" s="52">
        <v>63.488843362667126</v>
      </c>
      <c r="P106" s="52">
        <v>65.171297711777939</v>
      </c>
      <c r="Q106" s="52">
        <v>66.898337101140029</v>
      </c>
      <c r="R106" s="52">
        <v>68.671143034320224</v>
      </c>
      <c r="S106" s="52">
        <v>70.490928324729666</v>
      </c>
      <c r="T106" s="52">
        <v>72.358937925335013</v>
      </c>
      <c r="U106" s="52">
        <v>74.108490314671528</v>
      </c>
      <c r="V106" s="52">
        <v>75.905277479741699</v>
      </c>
      <c r="W106" s="52">
        <v>77.702064644812552</v>
      </c>
      <c r="X106" s="52">
        <v>79.498851809882865</v>
      </c>
      <c r="Y106" s="52">
        <v>81.295638974953121</v>
      </c>
      <c r="Z106" s="52">
        <v>83.092426140023619</v>
      </c>
      <c r="AA106" s="52">
        <v>84.889213305093875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49"/>
      <c r="AI106" s="49"/>
      <c r="AJ106" s="49"/>
      <c r="AK106" s="49"/>
    </row>
    <row r="107" spans="2:37" ht="15" x14ac:dyDescent="0.25">
      <c r="B107" s="47">
        <v>16</v>
      </c>
      <c r="C107" s="52">
        <v>58.682936142014185</v>
      </c>
      <c r="D107" s="52">
        <v>60.238033949777531</v>
      </c>
      <c r="E107" s="52">
        <v>61.834341849446595</v>
      </c>
      <c r="F107" s="52">
        <v>63.472951908457034</v>
      </c>
      <c r="G107" s="52">
        <v>65.154985134031165</v>
      </c>
      <c r="H107" s="52">
        <v>66.881592240082924</v>
      </c>
      <c r="I107" s="52">
        <v>68.653954434445112</v>
      </c>
      <c r="J107" s="52">
        <v>70.473284226957887</v>
      </c>
      <c r="K107" s="52">
        <v>72.340826258972328</v>
      </c>
      <c r="L107" s="52">
        <v>74.257858154835105</v>
      </c>
      <c r="M107" s="52">
        <v>76.225691395938213</v>
      </c>
      <c r="N107" s="52">
        <v>78.245672217930476</v>
      </c>
      <c r="O107" s="52">
        <v>80.31918253170565</v>
      </c>
      <c r="P107" s="52">
        <v>82.447640868795872</v>
      </c>
      <c r="Q107" s="52">
        <v>84.632503351818954</v>
      </c>
      <c r="R107" s="52">
        <v>86.875264690642183</v>
      </c>
      <c r="S107" s="52">
        <v>89.177459204944114</v>
      </c>
      <c r="T107" s="52">
        <v>91.540661873875266</v>
      </c>
      <c r="U107" s="52">
        <v>93.754005357000437</v>
      </c>
      <c r="V107" s="52">
        <v>96.027105143328839</v>
      </c>
      <c r="W107" s="52">
        <v>98.300204929657312</v>
      </c>
      <c r="X107" s="52">
        <v>100.57330471598542</v>
      </c>
      <c r="Y107" s="52">
        <v>102.84640450231394</v>
      </c>
      <c r="Z107" s="52">
        <v>105.11950428864233</v>
      </c>
      <c r="AA107" s="52">
        <v>107.39260407497055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49"/>
      <c r="AI107" s="49"/>
      <c r="AJ107" s="49"/>
      <c r="AK107" s="49"/>
    </row>
    <row r="108" spans="2:37" x14ac:dyDescent="0.2">
      <c r="B108" s="4" t="s">
        <v>46</v>
      </c>
    </row>
    <row r="109" spans="2:37" x14ac:dyDescent="0.2">
      <c r="B109" s="4" t="s">
        <v>47</v>
      </c>
      <c r="C109" s="4">
        <f>C95</f>
        <v>2010</v>
      </c>
      <c r="D109" s="4">
        <f>D95</f>
        <v>2011</v>
      </c>
      <c r="E109" s="4">
        <f t="shared" ref="E109:AG109" si="95">E95</f>
        <v>2012</v>
      </c>
      <c r="F109" s="4">
        <f t="shared" si="95"/>
        <v>2013</v>
      </c>
      <c r="G109" s="4">
        <f t="shared" si="95"/>
        <v>2014</v>
      </c>
      <c r="H109" s="4">
        <f t="shared" si="95"/>
        <v>2015</v>
      </c>
      <c r="I109" s="4">
        <f t="shared" si="95"/>
        <v>2016</v>
      </c>
      <c r="J109" s="4">
        <f t="shared" si="95"/>
        <v>2017</v>
      </c>
      <c r="K109" s="4">
        <f t="shared" si="95"/>
        <v>2018</v>
      </c>
      <c r="L109" s="4">
        <f t="shared" si="95"/>
        <v>2019</v>
      </c>
      <c r="M109" s="4">
        <f t="shared" si="95"/>
        <v>2020</v>
      </c>
      <c r="N109" s="4">
        <f t="shared" si="95"/>
        <v>2021</v>
      </c>
      <c r="O109" s="4">
        <f t="shared" si="95"/>
        <v>2022</v>
      </c>
      <c r="P109" s="4">
        <f t="shared" si="95"/>
        <v>2023</v>
      </c>
      <c r="Q109" s="4">
        <f t="shared" si="95"/>
        <v>2024</v>
      </c>
      <c r="R109" s="4">
        <f t="shared" si="95"/>
        <v>2025</v>
      </c>
      <c r="S109" s="4">
        <f t="shared" si="95"/>
        <v>2026</v>
      </c>
      <c r="T109" s="4">
        <f t="shared" si="95"/>
        <v>2027</v>
      </c>
      <c r="U109" s="4">
        <f t="shared" si="95"/>
        <v>2028</v>
      </c>
      <c r="V109" s="4">
        <f t="shared" si="95"/>
        <v>2029</v>
      </c>
      <c r="W109" s="4">
        <f t="shared" si="95"/>
        <v>2030</v>
      </c>
      <c r="X109" s="4">
        <f t="shared" si="95"/>
        <v>2031</v>
      </c>
      <c r="Y109" s="4">
        <f t="shared" si="95"/>
        <v>2032</v>
      </c>
      <c r="Z109" s="4">
        <f t="shared" si="95"/>
        <v>2033</v>
      </c>
      <c r="AA109" s="4">
        <f t="shared" si="95"/>
        <v>2034</v>
      </c>
      <c r="AB109" s="4">
        <f t="shared" si="95"/>
        <v>2035</v>
      </c>
      <c r="AC109" s="4">
        <f t="shared" si="95"/>
        <v>2036</v>
      </c>
      <c r="AD109" s="4">
        <f t="shared" si="95"/>
        <v>2037</v>
      </c>
      <c r="AE109" s="4">
        <f t="shared" si="95"/>
        <v>2038</v>
      </c>
      <c r="AF109" s="4">
        <f t="shared" si="95"/>
        <v>2039</v>
      </c>
      <c r="AG109" s="4">
        <f t="shared" si="95"/>
        <v>2040</v>
      </c>
    </row>
    <row r="110" spans="2:37" x14ac:dyDescent="0.2">
      <c r="B110" s="47">
        <f t="shared" ref="B110:B117" si="96">B100</f>
        <v>6</v>
      </c>
      <c r="C110" s="51">
        <f>C$97/C100</f>
        <v>1.3883466654261569</v>
      </c>
      <c r="D110" s="4">
        <f>IF(D100=0,C110,D$97/D100)</f>
        <v>1.3795553811346095</v>
      </c>
      <c r="E110" s="4">
        <f t="shared" ref="E110:AG117" si="97">IF(E100=0,D110,E$97/E100)</f>
        <v>1.3708197649851965</v>
      </c>
      <c r="F110" s="4">
        <f t="shared" si="97"/>
        <v>1.3621394644762748</v>
      </c>
      <c r="G110" s="4">
        <f t="shared" si="97"/>
        <v>1.3535141293383384</v>
      </c>
      <c r="H110" s="4">
        <f t="shared" si="97"/>
        <v>1.3449434115198267</v>
      </c>
      <c r="I110" s="4">
        <f t="shared" si="97"/>
        <v>1.2958045822456967</v>
      </c>
      <c r="J110" s="4">
        <f t="shared" si="97"/>
        <v>1.2518864601275412</v>
      </c>
      <c r="K110" s="4">
        <f t="shared" si="97"/>
        <v>1.212444318259434</v>
      </c>
      <c r="L110" s="4">
        <f t="shared" si="97"/>
        <v>1.1768689974622084</v>
      </c>
      <c r="M110" s="4">
        <f t="shared" si="97"/>
        <v>1.1446573891000842</v>
      </c>
      <c r="N110" s="4">
        <f t="shared" si="97"/>
        <v>1.1153903075388905</v>
      </c>
      <c r="O110" s="4">
        <f t="shared" si="97"/>
        <v>1.1083274366192599</v>
      </c>
      <c r="P110" s="4">
        <f t="shared" si="97"/>
        <v>1.1013092891881548</v>
      </c>
      <c r="Q110" s="4">
        <f t="shared" si="97"/>
        <v>1.0943355820476588</v>
      </c>
      <c r="R110" s="4">
        <f t="shared" si="97"/>
        <v>1.0874060337930973</v>
      </c>
      <c r="S110" s="4">
        <f t="shared" si="97"/>
        <v>1.080520364801715</v>
      </c>
      <c r="T110" s="4">
        <f t="shared" si="97"/>
        <v>1.0736782972213819</v>
      </c>
      <c r="U110" s="4">
        <f t="shared" si="97"/>
        <v>1.0692975305414016</v>
      </c>
      <c r="V110" s="4">
        <f t="shared" si="97"/>
        <v>1.0648654333806304</v>
      </c>
      <c r="W110" s="4">
        <f t="shared" si="97"/>
        <v>1.0610462501890987</v>
      </c>
      <c r="X110" s="4">
        <f t="shared" si="97"/>
        <v>1.0578063971402132</v>
      </c>
      <c r="Y110" s="4">
        <f t="shared" si="97"/>
        <v>1.0551154154335254</v>
      </c>
      <c r="Z110" s="4">
        <f t="shared" si="97"/>
        <v>1.052945636469373</v>
      </c>
      <c r="AA110" s="4">
        <f t="shared" si="97"/>
        <v>1.051271889605226</v>
      </c>
      <c r="AB110" s="4">
        <f t="shared" si="97"/>
        <v>1.051271889605226</v>
      </c>
      <c r="AC110" s="4">
        <f t="shared" si="97"/>
        <v>1.051271889605226</v>
      </c>
      <c r="AD110" s="4">
        <f t="shared" si="97"/>
        <v>1.051271889605226</v>
      </c>
      <c r="AE110" s="4">
        <f t="shared" si="97"/>
        <v>1.051271889605226</v>
      </c>
      <c r="AF110" s="4">
        <f t="shared" si="97"/>
        <v>1.051271889605226</v>
      </c>
      <c r="AG110" s="4">
        <f t="shared" si="97"/>
        <v>1.051271889605226</v>
      </c>
    </row>
    <row r="111" spans="2:37" x14ac:dyDescent="0.2">
      <c r="B111" s="47">
        <f t="shared" si="96"/>
        <v>8</v>
      </c>
      <c r="C111" s="51">
        <f t="shared" ref="C111:C117" si="98">C$97/C101</f>
        <v>1.4995624240392966</v>
      </c>
      <c r="D111" s="4">
        <f t="shared" ref="D111:S117" si="99">IF(D101=0,C111,D$97/D101)</f>
        <v>1.4900668996785997</v>
      </c>
      <c r="E111" s="4">
        <f t="shared" si="99"/>
        <v>1.4806315028467347</v>
      </c>
      <c r="F111" s="4">
        <f t="shared" si="99"/>
        <v>1.4712558528043527</v>
      </c>
      <c r="G111" s="4">
        <f t="shared" si="99"/>
        <v>1.4619395712230294</v>
      </c>
      <c r="H111" s="4">
        <f t="shared" si="99"/>
        <v>1.452682282169987</v>
      </c>
      <c r="I111" s="4">
        <f t="shared" si="99"/>
        <v>1.3761422440797961</v>
      </c>
      <c r="J111" s="4">
        <f t="shared" si="99"/>
        <v>1.3098273501024986</v>
      </c>
      <c r="K111" s="4">
        <f t="shared" si="99"/>
        <v>1.251880225702829</v>
      </c>
      <c r="L111" s="4">
        <f t="shared" si="99"/>
        <v>1.2008683399253643</v>
      </c>
      <c r="M111" s="4">
        <f t="shared" si="99"/>
        <v>1.1556690967937555</v>
      </c>
      <c r="N111" s="4">
        <f t="shared" si="99"/>
        <v>1.1153903075388922</v>
      </c>
      <c r="O111" s="4">
        <f t="shared" si="99"/>
        <v>1.1083274366192599</v>
      </c>
      <c r="P111" s="4">
        <f t="shared" si="99"/>
        <v>1.1013092891881588</v>
      </c>
      <c r="Q111" s="4">
        <f t="shared" si="99"/>
        <v>1.0943355820476579</v>
      </c>
      <c r="R111" s="4">
        <f t="shared" si="99"/>
        <v>1.0874060337930949</v>
      </c>
      <c r="S111" s="4">
        <f t="shared" si="99"/>
        <v>1.0805203648017117</v>
      </c>
      <c r="T111" s="4">
        <f t="shared" si="97"/>
        <v>1.0736782972213794</v>
      </c>
      <c r="U111" s="4">
        <f t="shared" si="97"/>
        <v>1.0692975305414021</v>
      </c>
      <c r="V111" s="4">
        <f t="shared" si="97"/>
        <v>1.0648654333806304</v>
      </c>
      <c r="W111" s="4">
        <f t="shared" si="97"/>
        <v>1.0610462501890972</v>
      </c>
      <c r="X111" s="4">
        <f t="shared" si="97"/>
        <v>1.0578063971402112</v>
      </c>
      <c r="Y111" s="4">
        <f t="shared" si="97"/>
        <v>1.0551154154335263</v>
      </c>
      <c r="Z111" s="4">
        <f t="shared" si="97"/>
        <v>1.0529456364693719</v>
      </c>
      <c r="AA111" s="4">
        <f t="shared" si="97"/>
        <v>1.0512718896052278</v>
      </c>
      <c r="AB111" s="4">
        <f t="shared" si="97"/>
        <v>1.0512718896052278</v>
      </c>
      <c r="AC111" s="4">
        <f t="shared" si="97"/>
        <v>1.0512718896052278</v>
      </c>
      <c r="AD111" s="4">
        <f t="shared" si="97"/>
        <v>1.0512718896052278</v>
      </c>
      <c r="AE111" s="4">
        <f t="shared" si="97"/>
        <v>1.0512718896052278</v>
      </c>
      <c r="AF111" s="4">
        <f t="shared" si="97"/>
        <v>1.0512718896052278</v>
      </c>
      <c r="AG111" s="4">
        <f t="shared" si="97"/>
        <v>1.0512718896052278</v>
      </c>
    </row>
    <row r="112" spans="2:37" x14ac:dyDescent="0.2">
      <c r="B112" s="47">
        <f t="shared" si="96"/>
        <v>9</v>
      </c>
      <c r="C112" s="51">
        <f t="shared" si="98"/>
        <v>1.2721568844697673</v>
      </c>
      <c r="D112" s="4">
        <f t="shared" si="99"/>
        <v>1.2641013367356717</v>
      </c>
      <c r="E112" s="4">
        <f t="shared" si="97"/>
        <v>1.2560967983150351</v>
      </c>
      <c r="F112" s="4">
        <f t="shared" si="97"/>
        <v>1.2481429462068541</v>
      </c>
      <c r="G112" s="4">
        <f t="shared" si="97"/>
        <v>1.2402394594554211</v>
      </c>
      <c r="H112" s="4">
        <f t="shared" si="97"/>
        <v>1.232386019137389</v>
      </c>
      <c r="I112" s="4">
        <f t="shared" si="97"/>
        <v>1.2088945778478259</v>
      </c>
      <c r="J112" s="4">
        <f t="shared" si="97"/>
        <v>1.1872131221715079</v>
      </c>
      <c r="K112" s="4">
        <f t="shared" si="97"/>
        <v>1.1671663130840508</v>
      </c>
      <c r="L112" s="4">
        <f t="shared" si="97"/>
        <v>1.1486007728575578</v>
      </c>
      <c r="M112" s="4">
        <f t="shared" si="97"/>
        <v>1.1313817383068863</v>
      </c>
      <c r="N112" s="4">
        <f t="shared" si="97"/>
        <v>1.1153903075388911</v>
      </c>
      <c r="O112" s="4">
        <f t="shared" si="97"/>
        <v>1.1083274366192573</v>
      </c>
      <c r="P112" s="4">
        <f t="shared" si="97"/>
        <v>1.1013092891881582</v>
      </c>
      <c r="Q112" s="4">
        <f t="shared" si="97"/>
        <v>1.0943355820476568</v>
      </c>
      <c r="R112" s="4">
        <f t="shared" si="97"/>
        <v>1.0874060337930938</v>
      </c>
      <c r="S112" s="4">
        <f t="shared" si="97"/>
        <v>1.0805203648017114</v>
      </c>
      <c r="T112" s="4">
        <f t="shared" si="97"/>
        <v>1.0736782972213794</v>
      </c>
      <c r="U112" s="4">
        <f t="shared" si="97"/>
        <v>1.0692975305414005</v>
      </c>
      <c r="V112" s="4">
        <f t="shared" si="97"/>
        <v>1.0648654333806316</v>
      </c>
      <c r="W112" s="4">
        <f t="shared" si="97"/>
        <v>1.0610462501890943</v>
      </c>
      <c r="X112" s="4">
        <f t="shared" si="97"/>
        <v>1.0578063971402121</v>
      </c>
      <c r="Y112" s="4">
        <f t="shared" si="97"/>
        <v>1.0551154154335252</v>
      </c>
      <c r="Z112" s="4">
        <f t="shared" si="97"/>
        <v>1.0529456364693703</v>
      </c>
      <c r="AA112" s="4">
        <f t="shared" si="97"/>
        <v>1.051271889605228</v>
      </c>
      <c r="AB112" s="4">
        <f t="shared" si="97"/>
        <v>1.051271889605228</v>
      </c>
      <c r="AC112" s="4">
        <f t="shared" si="97"/>
        <v>1.051271889605228</v>
      </c>
      <c r="AD112" s="4">
        <f t="shared" si="97"/>
        <v>1.051271889605228</v>
      </c>
      <c r="AE112" s="4">
        <f t="shared" si="97"/>
        <v>1.051271889605228</v>
      </c>
      <c r="AF112" s="4">
        <f t="shared" si="97"/>
        <v>1.051271889605228</v>
      </c>
      <c r="AG112" s="4">
        <f t="shared" si="97"/>
        <v>1.051271889605228</v>
      </c>
    </row>
    <row r="113" spans="2:37" x14ac:dyDescent="0.2">
      <c r="B113" s="47">
        <f t="shared" si="96"/>
        <v>10</v>
      </c>
      <c r="C113" s="51">
        <f t="shared" si="98"/>
        <v>1.0541161930140575</v>
      </c>
      <c r="D113" s="4">
        <f t="shared" si="99"/>
        <v>1.0474413218454315</v>
      </c>
      <c r="E113" s="4">
        <f t="shared" si="97"/>
        <v>1.0408087172745648</v>
      </c>
      <c r="F113" s="4">
        <f t="shared" si="97"/>
        <v>1.0342181116610398</v>
      </c>
      <c r="G113" s="4">
        <f t="shared" si="97"/>
        <v>1.0276692390591931</v>
      </c>
      <c r="H113" s="4">
        <f t="shared" si="97"/>
        <v>1.0211618352073799</v>
      </c>
      <c r="I113" s="4">
        <f t="shared" si="97"/>
        <v>1.0369912084158157</v>
      </c>
      <c r="J113" s="4">
        <f t="shared" si="97"/>
        <v>1.0527880343795308</v>
      </c>
      <c r="K113" s="4">
        <f t="shared" si="97"/>
        <v>1.0685394755918427</v>
      </c>
      <c r="L113" s="4">
        <f t="shared" si="97"/>
        <v>1.0842324957632437</v>
      </c>
      <c r="M113" s="4">
        <f t="shared" si="97"/>
        <v>1.0998538885112423</v>
      </c>
      <c r="N113" s="4">
        <f t="shared" si="97"/>
        <v>1.1153903075388938</v>
      </c>
      <c r="O113" s="4">
        <f t="shared" si="97"/>
        <v>1.1083274366192601</v>
      </c>
      <c r="P113" s="4">
        <f t="shared" si="97"/>
        <v>1.1013092891881595</v>
      </c>
      <c r="Q113" s="4">
        <f t="shared" si="97"/>
        <v>1.0943355820476588</v>
      </c>
      <c r="R113" s="4">
        <f t="shared" si="97"/>
        <v>1.0874060337930951</v>
      </c>
      <c r="S113" s="4">
        <f t="shared" si="97"/>
        <v>1.0805203648017112</v>
      </c>
      <c r="T113" s="4">
        <f t="shared" si="97"/>
        <v>1.073678297221379</v>
      </c>
      <c r="U113" s="4">
        <f t="shared" si="97"/>
        <v>1.0692975305414003</v>
      </c>
      <c r="V113" s="4">
        <f t="shared" si="97"/>
        <v>1.0648654333806322</v>
      </c>
      <c r="W113" s="4">
        <f t="shared" si="97"/>
        <v>1.0610462501890952</v>
      </c>
      <c r="X113" s="4">
        <f t="shared" si="97"/>
        <v>1.0578063971402114</v>
      </c>
      <c r="Y113" s="4">
        <f t="shared" si="97"/>
        <v>1.0551154154335258</v>
      </c>
      <c r="Z113" s="4">
        <f t="shared" si="97"/>
        <v>1.0529456364693723</v>
      </c>
      <c r="AA113" s="4">
        <f t="shared" si="97"/>
        <v>1.0512718896052271</v>
      </c>
      <c r="AB113" s="4">
        <f t="shared" si="97"/>
        <v>1.0512718896052271</v>
      </c>
      <c r="AC113" s="4">
        <f t="shared" si="97"/>
        <v>1.0512718896052271</v>
      </c>
      <c r="AD113" s="4">
        <f t="shared" si="97"/>
        <v>1.0512718896052271</v>
      </c>
      <c r="AE113" s="4">
        <f t="shared" si="97"/>
        <v>1.0512718896052271</v>
      </c>
      <c r="AF113" s="4">
        <f t="shared" si="97"/>
        <v>1.0512718896052271</v>
      </c>
      <c r="AG113" s="4">
        <f t="shared" si="97"/>
        <v>1.0512718896052271</v>
      </c>
    </row>
    <row r="114" spans="2:37" x14ac:dyDescent="0.2">
      <c r="B114" s="47">
        <f t="shared" si="96"/>
        <v>13</v>
      </c>
      <c r="C114" s="51">
        <f t="shared" si="98"/>
        <v>1.1469717827382917</v>
      </c>
      <c r="D114" s="4">
        <f t="shared" si="99"/>
        <v>1.1397089317029296</v>
      </c>
      <c r="E114" s="4">
        <f t="shared" si="97"/>
        <v>1.1324920704695445</v>
      </c>
      <c r="F114" s="4">
        <f t="shared" si="97"/>
        <v>1.1253209078216622</v>
      </c>
      <c r="G114" s="4">
        <f t="shared" si="97"/>
        <v>1.1181951543868454</v>
      </c>
      <c r="H114" s="4">
        <f t="shared" si="97"/>
        <v>1.1111145226250183</v>
      </c>
      <c r="I114" s="4">
        <f t="shared" si="97"/>
        <v>1.1116576512642247</v>
      </c>
      <c r="J114" s="4">
        <f t="shared" si="97"/>
        <v>1.1122750637848275</v>
      </c>
      <c r="K114" s="4">
        <f t="shared" si="97"/>
        <v>1.112961776867416</v>
      </c>
      <c r="L114" s="4">
        <f t="shared" si="97"/>
        <v>1.1137129723161303</v>
      </c>
      <c r="M114" s="4">
        <f t="shared" si="97"/>
        <v>1.1145239876645512</v>
      </c>
      <c r="N114" s="4">
        <f t="shared" si="97"/>
        <v>1.1153903075388891</v>
      </c>
      <c r="O114" s="4">
        <f t="shared" si="97"/>
        <v>1.1083274366192586</v>
      </c>
      <c r="P114" s="4">
        <f t="shared" si="97"/>
        <v>1.1013092891881584</v>
      </c>
      <c r="Q114" s="4">
        <f t="shared" si="97"/>
        <v>1.0943355820476559</v>
      </c>
      <c r="R114" s="4">
        <f t="shared" si="97"/>
        <v>1.0874060337930957</v>
      </c>
      <c r="S114" s="4">
        <f t="shared" si="97"/>
        <v>1.0805203648017121</v>
      </c>
      <c r="T114" s="4">
        <f t="shared" si="97"/>
        <v>1.0736782972213781</v>
      </c>
      <c r="U114" s="4">
        <f t="shared" si="97"/>
        <v>1.0692975305414003</v>
      </c>
      <c r="V114" s="4">
        <f t="shared" si="97"/>
        <v>1.0648654333806304</v>
      </c>
      <c r="W114" s="4">
        <f t="shared" si="97"/>
        <v>1.0610462501890965</v>
      </c>
      <c r="X114" s="4">
        <f t="shared" si="97"/>
        <v>1.0578063971402099</v>
      </c>
      <c r="Y114" s="4">
        <f t="shared" si="97"/>
        <v>1.0551154154335234</v>
      </c>
      <c r="Z114" s="4">
        <f t="shared" si="97"/>
        <v>1.0529456364693717</v>
      </c>
      <c r="AA114" s="4">
        <f t="shared" si="97"/>
        <v>1.051271889605226</v>
      </c>
      <c r="AB114" s="4">
        <f t="shared" si="97"/>
        <v>1.051271889605226</v>
      </c>
      <c r="AC114" s="4">
        <f t="shared" si="97"/>
        <v>1.051271889605226</v>
      </c>
      <c r="AD114" s="4">
        <f t="shared" si="97"/>
        <v>1.051271889605226</v>
      </c>
      <c r="AE114" s="4">
        <f t="shared" si="97"/>
        <v>1.051271889605226</v>
      </c>
      <c r="AF114" s="4">
        <f t="shared" si="97"/>
        <v>1.051271889605226</v>
      </c>
      <c r="AG114" s="4">
        <f t="shared" si="97"/>
        <v>1.051271889605226</v>
      </c>
    </row>
    <row r="115" spans="2:37" x14ac:dyDescent="0.2">
      <c r="B115" s="47">
        <f t="shared" si="96"/>
        <v>14</v>
      </c>
      <c r="C115" s="51">
        <f t="shared" si="98"/>
        <v>1.0800383140282475</v>
      </c>
      <c r="D115" s="4">
        <f t="shared" si="99"/>
        <v>1.0731992988882741</v>
      </c>
      <c r="E115" s="4">
        <f t="shared" si="97"/>
        <v>1.066403589737984</v>
      </c>
      <c r="F115" s="4">
        <f t="shared" si="97"/>
        <v>1.0596509123553279</v>
      </c>
      <c r="G115" s="4">
        <f t="shared" si="97"/>
        <v>1.0529409942546835</v>
      </c>
      <c r="H115" s="4">
        <f t="shared" si="97"/>
        <v>1.0462735646758652</v>
      </c>
      <c r="I115" s="4">
        <f t="shared" si="97"/>
        <v>1.0556870839058867</v>
      </c>
      <c r="J115" s="4">
        <f t="shared" si="97"/>
        <v>1.0649790332709506</v>
      </c>
      <c r="K115" s="4">
        <f t="shared" si="97"/>
        <v>1.0741442000959727</v>
      </c>
      <c r="L115" s="4">
        <f t="shared" si="97"/>
        <v>1.0831774686073594</v>
      </c>
      <c r="M115" s="4">
        <f t="shared" si="97"/>
        <v>1.0920738285605054</v>
      </c>
      <c r="N115" s="4">
        <f t="shared" si="97"/>
        <v>1.1008283836558395</v>
      </c>
      <c r="O115" s="4">
        <f t="shared" si="97"/>
        <v>1.093857721703807</v>
      </c>
      <c r="P115" s="4">
        <f t="shared" si="97"/>
        <v>1.086931199354978</v>
      </c>
      <c r="Q115" s="4">
        <f t="shared" si="97"/>
        <v>1.0800485371086943</v>
      </c>
      <c r="R115" s="4">
        <f t="shared" si="97"/>
        <v>1.0732094572341631</v>
      </c>
      <c r="S115" s="4">
        <f t="shared" si="97"/>
        <v>1.0664136837592293</v>
      </c>
      <c r="T115" s="4">
        <f t="shared" si="97"/>
        <v>1.0596609424592427</v>
      </c>
      <c r="U115" s="4">
        <f t="shared" si="97"/>
        <v>1.0553373686654781</v>
      </c>
      <c r="V115" s="4">
        <f t="shared" si="97"/>
        <v>1.0509631345335158</v>
      </c>
      <c r="W115" s="4">
        <f t="shared" si="97"/>
        <v>1.0471938125022926</v>
      </c>
      <c r="X115" s="4">
        <f t="shared" si="97"/>
        <v>1.0439962571972248</v>
      </c>
      <c r="Y115" s="4">
        <f t="shared" si="97"/>
        <v>1.0413404074712653</v>
      </c>
      <c r="Z115" s="4">
        <f t="shared" si="97"/>
        <v>1.0391989559507897</v>
      </c>
      <c r="AA115" s="4">
        <f t="shared" si="97"/>
        <v>1.0375470606073824</v>
      </c>
      <c r="AB115" s="4">
        <f t="shared" si="97"/>
        <v>1.0375470606073824</v>
      </c>
      <c r="AC115" s="4">
        <f t="shared" si="97"/>
        <v>1.0375470606073824</v>
      </c>
      <c r="AD115" s="4">
        <f t="shared" si="97"/>
        <v>1.0375470606073824</v>
      </c>
      <c r="AE115" s="4">
        <f t="shared" si="97"/>
        <v>1.0375470606073824</v>
      </c>
      <c r="AF115" s="4">
        <f t="shared" si="97"/>
        <v>1.0375470606073824</v>
      </c>
      <c r="AG115" s="4">
        <f t="shared" si="97"/>
        <v>1.0375470606073824</v>
      </c>
    </row>
    <row r="116" spans="2:37" x14ac:dyDescent="0.2">
      <c r="B116" s="47">
        <f t="shared" si="96"/>
        <v>15</v>
      </c>
      <c r="C116" s="51">
        <f t="shared" si="98"/>
        <v>1.0436525142714828</v>
      </c>
      <c r="D116" s="4">
        <f t="shared" si="99"/>
        <v>1.0370439011757555</v>
      </c>
      <c r="E116" s="4">
        <f t="shared" si="97"/>
        <v>1.0304771351186284</v>
      </c>
      <c r="F116" s="4">
        <f t="shared" si="97"/>
        <v>1.0239519511164161</v>
      </c>
      <c r="G116" s="4">
        <f t="shared" si="97"/>
        <v>1.0174680858633651</v>
      </c>
      <c r="H116" s="4">
        <f t="shared" si="97"/>
        <v>1.0110252777210251</v>
      </c>
      <c r="I116" s="4">
        <f t="shared" si="97"/>
        <v>1.0248595762504882</v>
      </c>
      <c r="J116" s="4">
        <f t="shared" si="97"/>
        <v>1.0385948260367912</v>
      </c>
      <c r="K116" s="4">
        <f t="shared" si="97"/>
        <v>1.0522191904812281</v>
      </c>
      <c r="L116" s="4">
        <f t="shared" si="97"/>
        <v>1.0657208281649606</v>
      </c>
      <c r="M116" s="4">
        <f t="shared" si="97"/>
        <v>1.0790879230625696</v>
      </c>
      <c r="N116" s="4">
        <f t="shared" si="97"/>
        <v>1.0923087152457132</v>
      </c>
      <c r="O116" s="4">
        <f t="shared" si="97"/>
        <v>1.085392001510598</v>
      </c>
      <c r="P116" s="4">
        <f t="shared" si="97"/>
        <v>1.078519085767957</v>
      </c>
      <c r="Q116" s="4">
        <f t="shared" si="97"/>
        <v>1.0716896906802889</v>
      </c>
      <c r="R116" s="4">
        <f t="shared" si="97"/>
        <v>1.0649035406662395</v>
      </c>
      <c r="S116" s="4">
        <f t="shared" si="97"/>
        <v>1.0581603618894935</v>
      </c>
      <c r="T116" s="4">
        <f t="shared" si="97"/>
        <v>1.0514598822477186</v>
      </c>
      <c r="U116" s="4">
        <f t="shared" si="97"/>
        <v>1.0471697699958409</v>
      </c>
      <c r="V116" s="4">
        <f t="shared" si="97"/>
        <v>1.0428293894825773</v>
      </c>
      <c r="W116" s="4">
        <f t="shared" si="97"/>
        <v>1.0390892394588256</v>
      </c>
      <c r="X116" s="4">
        <f t="shared" si="97"/>
        <v>1.0359164310728337</v>
      </c>
      <c r="Y116" s="4">
        <f t="shared" si="97"/>
        <v>1.0332811358305214</v>
      </c>
      <c r="Z116" s="4">
        <f t="shared" si="97"/>
        <v>1.0311562576989086</v>
      </c>
      <c r="AA116" s="4">
        <f t="shared" si="97"/>
        <v>1.0295171469100999</v>
      </c>
      <c r="AB116" s="4">
        <f t="shared" si="97"/>
        <v>1.0295171469100999</v>
      </c>
      <c r="AC116" s="4">
        <f t="shared" si="97"/>
        <v>1.0295171469100999</v>
      </c>
      <c r="AD116" s="4">
        <f t="shared" si="97"/>
        <v>1.0295171469100999</v>
      </c>
      <c r="AE116" s="4">
        <f t="shared" si="97"/>
        <v>1.0295171469100999</v>
      </c>
      <c r="AF116" s="4">
        <f t="shared" si="97"/>
        <v>1.0295171469100999</v>
      </c>
      <c r="AG116" s="4">
        <f t="shared" si="97"/>
        <v>1.0295171469100999</v>
      </c>
    </row>
    <row r="117" spans="2:37" x14ac:dyDescent="0.2">
      <c r="B117" s="47">
        <f t="shared" si="96"/>
        <v>16</v>
      </c>
      <c r="C117" s="51">
        <f t="shared" si="98"/>
        <v>0.92591290185006148</v>
      </c>
      <c r="D117" s="4">
        <f t="shared" si="99"/>
        <v>0.9200498391495987</v>
      </c>
      <c r="E117" s="4">
        <f t="shared" si="97"/>
        <v>0.91422390251591945</v>
      </c>
      <c r="F117" s="4">
        <f t="shared" si="97"/>
        <v>0.90843485685946068</v>
      </c>
      <c r="G117" s="4">
        <f t="shared" si="97"/>
        <v>0.90268246857929824</v>
      </c>
      <c r="H117" s="4">
        <f t="shared" si="97"/>
        <v>0.89696650555371171</v>
      </c>
      <c r="I117" s="4">
        <f t="shared" si="97"/>
        <v>0.8912867371308193</v>
      </c>
      <c r="J117" s="4">
        <f t="shared" si="97"/>
        <v>0.88564293411927519</v>
      </c>
      <c r="K117" s="4">
        <f t="shared" si="97"/>
        <v>0.88003486877901616</v>
      </c>
      <c r="L117" s="4">
        <f t="shared" si="97"/>
        <v>0.87446231481207626</v>
      </c>
      <c r="M117" s="4">
        <f t="shared" si="97"/>
        <v>0.86892504735345166</v>
      </c>
      <c r="N117" s="4">
        <f t="shared" si="97"/>
        <v>0.86342284296202809</v>
      </c>
      <c r="O117" s="4">
        <f t="shared" si="97"/>
        <v>0.85795547961156216</v>
      </c>
      <c r="P117" s="4">
        <f t="shared" si="97"/>
        <v>0.85252273668172729</v>
      </c>
      <c r="Q117" s="4">
        <f t="shared" si="97"/>
        <v>0.84712439494920788</v>
      </c>
      <c r="R117" s="4">
        <f t="shared" si="97"/>
        <v>0.84176023657885235</v>
      </c>
      <c r="S117" s="4">
        <f t="shared" si="97"/>
        <v>0.83643004511488583</v>
      </c>
      <c r="T117" s="4">
        <f t="shared" si="97"/>
        <v>0.83113360547216975</v>
      </c>
      <c r="U117" s="4">
        <f t="shared" si="97"/>
        <v>0.82774245710409033</v>
      </c>
      <c r="V117" s="4">
        <f t="shared" si="97"/>
        <v>0.82431157384737408</v>
      </c>
      <c r="W117" s="4">
        <f t="shared" si="97"/>
        <v>0.82135514685788391</v>
      </c>
      <c r="X117" s="4">
        <f t="shared" si="97"/>
        <v>0.8188471789193611</v>
      </c>
      <c r="Y117" s="4">
        <f t="shared" si="97"/>
        <v>0.81676409189606258</v>
      </c>
      <c r="Z117" s="4">
        <f t="shared" si="97"/>
        <v>0.81508446754468944</v>
      </c>
      <c r="AA117" s="4">
        <f t="shared" si="97"/>
        <v>0.81378882128878194</v>
      </c>
      <c r="AB117" s="4">
        <f t="shared" si="97"/>
        <v>0.81378882128878194</v>
      </c>
      <c r="AC117" s="4">
        <f t="shared" si="97"/>
        <v>0.81378882128878194</v>
      </c>
      <c r="AD117" s="4">
        <f t="shared" si="97"/>
        <v>0.81378882128878194</v>
      </c>
      <c r="AE117" s="4">
        <f t="shared" si="97"/>
        <v>0.81378882128878194</v>
      </c>
      <c r="AF117" s="4">
        <f t="shared" si="97"/>
        <v>0.81378882128878194</v>
      </c>
      <c r="AG117" s="4">
        <f t="shared" si="97"/>
        <v>0.81378882128878194</v>
      </c>
    </row>
    <row r="119" spans="2:37" x14ac:dyDescent="0.2">
      <c r="B119" s="12" t="s">
        <v>9</v>
      </c>
      <c r="C119" s="13">
        <v>2010</v>
      </c>
      <c r="D119" s="13">
        <v>2011</v>
      </c>
      <c r="E119" s="13">
        <f t="shared" ref="E119" si="100">D119+1</f>
        <v>2012</v>
      </c>
      <c r="F119" s="13">
        <f t="shared" ref="F119" si="101">E119+1</f>
        <v>2013</v>
      </c>
      <c r="G119" s="13">
        <f t="shared" ref="G119" si="102">F119+1</f>
        <v>2014</v>
      </c>
      <c r="H119" s="13">
        <f t="shared" ref="H119" si="103">G119+1</f>
        <v>2015</v>
      </c>
      <c r="I119" s="13">
        <f t="shared" ref="I119" si="104">H119+1</f>
        <v>2016</v>
      </c>
      <c r="J119" s="13">
        <f t="shared" ref="J119" si="105">I119+1</f>
        <v>2017</v>
      </c>
      <c r="K119" s="13">
        <f t="shared" ref="K119" si="106">J119+1</f>
        <v>2018</v>
      </c>
      <c r="L119" s="13">
        <f t="shared" ref="L119" si="107">K119+1</f>
        <v>2019</v>
      </c>
      <c r="M119" s="13">
        <f t="shared" ref="M119" si="108">L119+1</f>
        <v>2020</v>
      </c>
      <c r="N119" s="13">
        <f t="shared" ref="N119" si="109">M119+1</f>
        <v>2021</v>
      </c>
      <c r="O119" s="13">
        <f t="shared" ref="O119" si="110">N119+1</f>
        <v>2022</v>
      </c>
      <c r="P119" s="13">
        <f t="shared" ref="P119" si="111">O119+1</f>
        <v>2023</v>
      </c>
      <c r="Q119" s="13">
        <f t="shared" ref="Q119" si="112">P119+1</f>
        <v>2024</v>
      </c>
      <c r="R119" s="13">
        <f t="shared" ref="R119" si="113">Q119+1</f>
        <v>2025</v>
      </c>
      <c r="S119" s="13">
        <f t="shared" ref="S119" si="114">R119+1</f>
        <v>2026</v>
      </c>
      <c r="T119" s="13">
        <f t="shared" ref="T119" si="115">S119+1</f>
        <v>2027</v>
      </c>
      <c r="U119" s="13">
        <f t="shared" ref="U119" si="116">T119+1</f>
        <v>2028</v>
      </c>
      <c r="V119" s="13">
        <f t="shared" ref="V119" si="117">U119+1</f>
        <v>2029</v>
      </c>
      <c r="W119" s="13">
        <f t="shared" ref="W119" si="118">V119+1</f>
        <v>2030</v>
      </c>
      <c r="X119" s="13">
        <f t="shared" ref="X119" si="119">W119+1</f>
        <v>2031</v>
      </c>
      <c r="Y119" s="13">
        <f t="shared" ref="Y119" si="120">X119+1</f>
        <v>2032</v>
      </c>
      <c r="Z119" s="13">
        <f t="shared" ref="Z119" si="121">Y119+1</f>
        <v>2033</v>
      </c>
      <c r="AA119" s="13">
        <f t="shared" ref="AA119" si="122">Z119+1</f>
        <v>2034</v>
      </c>
      <c r="AB119" s="13">
        <f t="shared" ref="AB119" si="123">AA119+1</f>
        <v>2035</v>
      </c>
      <c r="AC119" s="13">
        <f t="shared" ref="AC119" si="124">AB119+1</f>
        <v>2036</v>
      </c>
      <c r="AD119" s="13">
        <f t="shared" ref="AD119" si="125">AC119+1</f>
        <v>2037</v>
      </c>
      <c r="AE119" s="13">
        <f t="shared" ref="AE119" si="126">AD119+1</f>
        <v>2038</v>
      </c>
      <c r="AF119" s="13">
        <f t="shared" ref="AF119" si="127">AE119+1</f>
        <v>2039</v>
      </c>
      <c r="AG119" s="14">
        <f t="shared" ref="AG119" si="128">AF119+1</f>
        <v>2040</v>
      </c>
    </row>
    <row r="120" spans="2:37" x14ac:dyDescent="0.2">
      <c r="B120" s="4" t="s">
        <v>51</v>
      </c>
    </row>
    <row r="121" spans="2:37" x14ac:dyDescent="0.2">
      <c r="B121" s="47" t="str">
        <f>B28</f>
        <v>SDG&amp;E</v>
      </c>
      <c r="C121" s="53">
        <f>C28</f>
        <v>75.539218888872398</v>
      </c>
      <c r="D121" s="53">
        <f t="shared" ref="D121:AG121" si="129">D28</f>
        <v>77.050003266649853</v>
      </c>
      <c r="E121" s="53">
        <f t="shared" si="129"/>
        <v>78.591003331982861</v>
      </c>
      <c r="F121" s="53">
        <f t="shared" si="129"/>
        <v>80.162823398622521</v>
      </c>
      <c r="G121" s="53">
        <f t="shared" si="129"/>
        <v>81.766079866594978</v>
      </c>
      <c r="H121" s="53">
        <f t="shared" si="129"/>
        <v>83.401401463926874</v>
      </c>
      <c r="I121" s="53">
        <f t="shared" si="129"/>
        <v>85.069429493205405</v>
      </c>
      <c r="J121" s="53">
        <f t="shared" si="129"/>
        <v>86.770818083069514</v>
      </c>
      <c r="K121" s="53">
        <f t="shared" si="129"/>
        <v>88.506234444730921</v>
      </c>
      <c r="L121" s="53">
        <f t="shared" si="129"/>
        <v>90.276359133625533</v>
      </c>
      <c r="M121" s="53">
        <f t="shared" si="129"/>
        <v>92.081886316298053</v>
      </c>
      <c r="N121" s="53">
        <f t="shared" si="129"/>
        <v>93.92352404262401</v>
      </c>
      <c r="O121" s="53">
        <f t="shared" si="129"/>
        <v>95.801994523476495</v>
      </c>
      <c r="P121" s="53">
        <f t="shared" si="129"/>
        <v>97.718034413946029</v>
      </c>
      <c r="Q121" s="53">
        <f t="shared" si="129"/>
        <v>99.672395102224939</v>
      </c>
      <c r="R121" s="53">
        <f t="shared" si="129"/>
        <v>101.66584300426945</v>
      </c>
      <c r="S121" s="53">
        <f t="shared" si="129"/>
        <v>103.69915986435484</v>
      </c>
      <c r="T121" s="53">
        <f t="shared" si="129"/>
        <v>105.77314306164192</v>
      </c>
      <c r="U121" s="53">
        <f t="shared" si="129"/>
        <v>107.88860592287476</v>
      </c>
      <c r="V121" s="53">
        <f t="shared" si="129"/>
        <v>110.04637804133228</v>
      </c>
      <c r="W121" s="53">
        <f t="shared" si="129"/>
        <v>112.24730560215892</v>
      </c>
      <c r="X121" s="53">
        <f t="shared" si="129"/>
        <v>114.49225171420208</v>
      </c>
      <c r="Y121" s="53">
        <f t="shared" si="129"/>
        <v>116.78209674848611</v>
      </c>
      <c r="Z121" s="53">
        <f t="shared" si="129"/>
        <v>119.11773868345585</v>
      </c>
      <c r="AA121" s="53">
        <f t="shared" si="129"/>
        <v>121.50009345712496</v>
      </c>
      <c r="AB121" s="53">
        <f t="shared" si="129"/>
        <v>123.93009532626746</v>
      </c>
      <c r="AC121" s="53">
        <f t="shared" si="129"/>
        <v>126.40869723279282</v>
      </c>
      <c r="AD121" s="53">
        <f t="shared" si="129"/>
        <v>128.93687117744867</v>
      </c>
      <c r="AE121" s="53">
        <f t="shared" si="129"/>
        <v>131.51560860099767</v>
      </c>
      <c r="AF121" s="53">
        <f t="shared" si="129"/>
        <v>134.14592077301762</v>
      </c>
      <c r="AG121" s="53">
        <f t="shared" si="129"/>
        <v>136.82883918847796</v>
      </c>
    </row>
    <row r="122" spans="2:37" x14ac:dyDescent="0.2">
      <c r="B122" s="4" t="s">
        <v>52</v>
      </c>
    </row>
    <row r="123" spans="2:37" x14ac:dyDescent="0.2">
      <c r="B123" s="4" t="s">
        <v>45</v>
      </c>
      <c r="C123" s="4">
        <v>2006</v>
      </c>
      <c r="D123" s="4">
        <v>2007</v>
      </c>
      <c r="E123" s="4">
        <v>2008</v>
      </c>
      <c r="F123" s="4">
        <v>2009</v>
      </c>
      <c r="G123" s="4">
        <v>2010</v>
      </c>
      <c r="H123" s="4">
        <v>2011</v>
      </c>
      <c r="I123" s="4">
        <v>2012</v>
      </c>
      <c r="J123" s="4">
        <v>2013</v>
      </c>
      <c r="K123" s="4">
        <v>2014</v>
      </c>
      <c r="L123" s="4">
        <v>2015</v>
      </c>
      <c r="M123" s="4">
        <v>2016</v>
      </c>
      <c r="N123" s="4">
        <v>2017</v>
      </c>
      <c r="O123" s="4">
        <v>2018</v>
      </c>
      <c r="P123" s="4">
        <v>2019</v>
      </c>
      <c r="Q123" s="4">
        <v>2020</v>
      </c>
      <c r="R123" s="4">
        <v>2021</v>
      </c>
      <c r="S123" s="4">
        <v>2022</v>
      </c>
      <c r="T123" s="4">
        <v>2023</v>
      </c>
      <c r="U123" s="4">
        <v>2024</v>
      </c>
      <c r="V123" s="4">
        <v>2025</v>
      </c>
      <c r="W123" s="4">
        <v>2026</v>
      </c>
      <c r="X123" s="4">
        <v>2027</v>
      </c>
      <c r="Y123" s="4">
        <v>2028</v>
      </c>
      <c r="Z123" s="4">
        <v>2029</v>
      </c>
      <c r="AA123" s="4">
        <v>2030</v>
      </c>
      <c r="AB123" s="4">
        <v>2031</v>
      </c>
      <c r="AC123" s="4">
        <v>2032</v>
      </c>
      <c r="AD123" s="4">
        <v>2033</v>
      </c>
      <c r="AE123" s="4">
        <v>2034</v>
      </c>
      <c r="AF123" s="4">
        <v>2035</v>
      </c>
      <c r="AG123" s="4">
        <v>2036</v>
      </c>
    </row>
    <row r="124" spans="2:37" ht="15" x14ac:dyDescent="0.25">
      <c r="B124" s="47">
        <v>7</v>
      </c>
      <c r="C124" s="52">
        <v>93.938719164971971</v>
      </c>
      <c r="D124" s="52">
        <v>96.118097449599162</v>
      </c>
      <c r="E124" s="52">
        <v>98.348037310430101</v>
      </c>
      <c r="F124" s="52">
        <v>100.62971177603211</v>
      </c>
      <c r="G124" s="52">
        <v>102.96432108923605</v>
      </c>
      <c r="H124" s="52">
        <v>105.35309333850616</v>
      </c>
      <c r="I124" s="52">
        <v>107.79728510395944</v>
      </c>
      <c r="J124" s="52">
        <v>110.29818211837151</v>
      </c>
      <c r="K124" s="52">
        <v>112.85709994351774</v>
      </c>
      <c r="L124" s="52">
        <v>115.47538466220749</v>
      </c>
      <c r="M124" s="52">
        <v>118.15441358637069</v>
      </c>
      <c r="N124" s="52">
        <v>120.89559598157439</v>
      </c>
      <c r="O124" s="52">
        <v>123.70037380834701</v>
      </c>
      <c r="P124" s="52">
        <v>126.57022248070085</v>
      </c>
      <c r="Q124" s="52">
        <v>129.50665164225305</v>
      </c>
      <c r="R124" s="52">
        <v>132.51120596035324</v>
      </c>
      <c r="S124" s="52">
        <v>135.58546593863346</v>
      </c>
      <c r="T124" s="52">
        <v>138.73104874840965</v>
      </c>
      <c r="U124" s="52">
        <v>141.70105900360903</v>
      </c>
      <c r="V124" s="52">
        <v>144.74110568678915</v>
      </c>
      <c r="W124" s="52">
        <v>147.78115236996868</v>
      </c>
      <c r="X124" s="52">
        <v>150.82119905314858</v>
      </c>
      <c r="Y124" s="52">
        <v>153.86124573632856</v>
      </c>
      <c r="Z124" s="52">
        <v>156.90129241950891</v>
      </c>
      <c r="AA124" s="52">
        <v>159.94133910268835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49"/>
      <c r="AI124" s="49"/>
      <c r="AJ124" s="49"/>
      <c r="AK124" s="49"/>
    </row>
    <row r="125" spans="2:37" ht="15" x14ac:dyDescent="0.25">
      <c r="B125" s="47">
        <v>10</v>
      </c>
      <c r="C125" s="52">
        <v>93.938719164971957</v>
      </c>
      <c r="D125" s="52">
        <v>96.118097449599475</v>
      </c>
      <c r="E125" s="52">
        <v>98.348037310430058</v>
      </c>
      <c r="F125" s="52">
        <v>100.62971177603204</v>
      </c>
      <c r="G125" s="52">
        <v>102.96432108923591</v>
      </c>
      <c r="H125" s="52">
        <v>105.35309333850643</v>
      </c>
      <c r="I125" s="52">
        <v>107.79728510395978</v>
      </c>
      <c r="J125" s="52">
        <v>110.2981821183715</v>
      </c>
      <c r="K125" s="52">
        <v>112.8570999435178</v>
      </c>
      <c r="L125" s="52">
        <v>115.47538466220733</v>
      </c>
      <c r="M125" s="52">
        <v>118.15441358637052</v>
      </c>
      <c r="N125" s="52">
        <v>120.89559598157457</v>
      </c>
      <c r="O125" s="52">
        <v>123.70037380834702</v>
      </c>
      <c r="P125" s="52">
        <v>126.57022248070072</v>
      </c>
      <c r="Q125" s="52">
        <v>129.50665164225293</v>
      </c>
      <c r="R125" s="52">
        <v>132.51120596035318</v>
      </c>
      <c r="S125" s="52">
        <v>135.58546593863335</v>
      </c>
      <c r="T125" s="52">
        <v>138.73104874840973</v>
      </c>
      <c r="U125" s="52">
        <v>141.70105900360895</v>
      </c>
      <c r="V125" s="52">
        <v>144.7411056867891</v>
      </c>
      <c r="W125" s="52">
        <v>147.78115236996831</v>
      </c>
      <c r="X125" s="52">
        <v>150.8211990531488</v>
      </c>
      <c r="Y125" s="52">
        <v>153.86124573632893</v>
      </c>
      <c r="Z125" s="52">
        <v>156.90129241950896</v>
      </c>
      <c r="AA125" s="52">
        <v>159.94133910268812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49"/>
      <c r="AI125" s="49"/>
      <c r="AJ125" s="49"/>
      <c r="AK125" s="49"/>
    </row>
    <row r="126" spans="2:37" ht="15" x14ac:dyDescent="0.25">
      <c r="B126" s="47">
        <v>14</v>
      </c>
      <c r="C126" s="52">
        <v>93.938719164972071</v>
      </c>
      <c r="D126" s="52">
        <v>96.118097449599247</v>
      </c>
      <c r="E126" s="52">
        <v>98.348037310430342</v>
      </c>
      <c r="F126" s="52">
        <v>100.6297117760321</v>
      </c>
      <c r="G126" s="52">
        <v>102.96432108923588</v>
      </c>
      <c r="H126" s="52">
        <v>105.35309333850654</v>
      </c>
      <c r="I126" s="52">
        <v>107.79728510395965</v>
      </c>
      <c r="J126" s="52">
        <v>110.29818211837187</v>
      </c>
      <c r="K126" s="52">
        <v>112.85709994351784</v>
      </c>
      <c r="L126" s="52">
        <v>115.47538466220763</v>
      </c>
      <c r="M126" s="52">
        <v>118.15441358637077</v>
      </c>
      <c r="N126" s="52">
        <v>120.89559598157433</v>
      </c>
      <c r="O126" s="52">
        <v>123.70037380834702</v>
      </c>
      <c r="P126" s="52">
        <v>126.57022248070085</v>
      </c>
      <c r="Q126" s="52">
        <v>129.5066516422529</v>
      </c>
      <c r="R126" s="52">
        <v>132.51120596035338</v>
      </c>
      <c r="S126" s="52">
        <v>135.58546593863355</v>
      </c>
      <c r="T126" s="52">
        <v>138.73104874841019</v>
      </c>
      <c r="U126" s="52">
        <v>141.70105900360895</v>
      </c>
      <c r="V126" s="52">
        <v>144.74110568678933</v>
      </c>
      <c r="W126" s="52">
        <v>147.78115236996871</v>
      </c>
      <c r="X126" s="52">
        <v>150.82119905314897</v>
      </c>
      <c r="Y126" s="52">
        <v>153.86124573632875</v>
      </c>
      <c r="Z126" s="52">
        <v>156.90129241950871</v>
      </c>
      <c r="AA126" s="52">
        <v>159.9413391026882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49"/>
      <c r="AI126" s="49"/>
      <c r="AJ126" s="49"/>
      <c r="AK126" s="49"/>
    </row>
    <row r="127" spans="2:37" ht="15" x14ac:dyDescent="0.25">
      <c r="B127" s="47">
        <v>15</v>
      </c>
      <c r="C127" s="52">
        <v>93.938719164971829</v>
      </c>
      <c r="D127" s="52">
        <v>96.11809744959929</v>
      </c>
      <c r="E127" s="52">
        <v>98.348037310429874</v>
      </c>
      <c r="F127" s="52">
        <v>100.62971177603193</v>
      </c>
      <c r="G127" s="52">
        <v>102.96432108923597</v>
      </c>
      <c r="H127" s="52">
        <v>105.35309333850614</v>
      </c>
      <c r="I127" s="52">
        <v>107.79728510395945</v>
      </c>
      <c r="J127" s="52">
        <v>110.29818211837147</v>
      </c>
      <c r="K127" s="52">
        <v>112.85709994351755</v>
      </c>
      <c r="L127" s="52">
        <v>115.47538466220732</v>
      </c>
      <c r="M127" s="52">
        <v>118.15441358637035</v>
      </c>
      <c r="N127" s="52">
        <v>120.89559598157446</v>
      </c>
      <c r="O127" s="52">
        <v>123.70037380834697</v>
      </c>
      <c r="P127" s="52">
        <v>126.57022248070056</v>
      </c>
      <c r="Q127" s="52">
        <v>129.5066516422529</v>
      </c>
      <c r="R127" s="52">
        <v>132.51120596035307</v>
      </c>
      <c r="S127" s="52">
        <v>135.5854659386334</v>
      </c>
      <c r="T127" s="52">
        <v>138.73104874840976</v>
      </c>
      <c r="U127" s="52">
        <v>141.70105900360895</v>
      </c>
      <c r="V127" s="52">
        <v>144.74110568678896</v>
      </c>
      <c r="W127" s="52">
        <v>147.78115236996814</v>
      </c>
      <c r="X127" s="52">
        <v>150.82119905314835</v>
      </c>
      <c r="Y127" s="52">
        <v>153.8612457363283</v>
      </c>
      <c r="Z127" s="52">
        <v>156.90129241950868</v>
      </c>
      <c r="AA127" s="52">
        <v>159.94133910268775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49"/>
      <c r="AI127" s="49"/>
      <c r="AJ127" s="49"/>
      <c r="AK127" s="49"/>
    </row>
    <row r="128" spans="2:37" x14ac:dyDescent="0.2">
      <c r="B128" s="4" t="s">
        <v>46</v>
      </c>
    </row>
    <row r="129" spans="2:33" x14ac:dyDescent="0.2">
      <c r="B129" s="4" t="s">
        <v>47</v>
      </c>
      <c r="C129" s="4">
        <f>C119</f>
        <v>2010</v>
      </c>
      <c r="D129" s="4">
        <f>D119</f>
        <v>2011</v>
      </c>
      <c r="E129" s="4">
        <f t="shared" ref="E129:AG129" si="130">E119</f>
        <v>2012</v>
      </c>
      <c r="F129" s="4">
        <f t="shared" si="130"/>
        <v>2013</v>
      </c>
      <c r="G129" s="4">
        <f t="shared" si="130"/>
        <v>2014</v>
      </c>
      <c r="H129" s="4">
        <f t="shared" si="130"/>
        <v>2015</v>
      </c>
      <c r="I129" s="4">
        <f t="shared" si="130"/>
        <v>2016</v>
      </c>
      <c r="J129" s="4">
        <f t="shared" si="130"/>
        <v>2017</v>
      </c>
      <c r="K129" s="4">
        <f t="shared" si="130"/>
        <v>2018</v>
      </c>
      <c r="L129" s="4">
        <f t="shared" si="130"/>
        <v>2019</v>
      </c>
      <c r="M129" s="4">
        <f t="shared" si="130"/>
        <v>2020</v>
      </c>
      <c r="N129" s="4">
        <f t="shared" si="130"/>
        <v>2021</v>
      </c>
      <c r="O129" s="4">
        <f t="shared" si="130"/>
        <v>2022</v>
      </c>
      <c r="P129" s="4">
        <f t="shared" si="130"/>
        <v>2023</v>
      </c>
      <c r="Q129" s="4">
        <f t="shared" si="130"/>
        <v>2024</v>
      </c>
      <c r="R129" s="4">
        <f t="shared" si="130"/>
        <v>2025</v>
      </c>
      <c r="S129" s="4">
        <f t="shared" si="130"/>
        <v>2026</v>
      </c>
      <c r="T129" s="4">
        <f t="shared" si="130"/>
        <v>2027</v>
      </c>
      <c r="U129" s="4">
        <f t="shared" si="130"/>
        <v>2028</v>
      </c>
      <c r="V129" s="4">
        <f t="shared" si="130"/>
        <v>2029</v>
      </c>
      <c r="W129" s="4">
        <f t="shared" si="130"/>
        <v>2030</v>
      </c>
      <c r="X129" s="4">
        <f t="shared" si="130"/>
        <v>2031</v>
      </c>
      <c r="Y129" s="4">
        <f t="shared" si="130"/>
        <v>2032</v>
      </c>
      <c r="Z129" s="4">
        <f t="shared" si="130"/>
        <v>2033</v>
      </c>
      <c r="AA129" s="4">
        <f t="shared" si="130"/>
        <v>2034</v>
      </c>
      <c r="AB129" s="4">
        <f t="shared" si="130"/>
        <v>2035</v>
      </c>
      <c r="AC129" s="4">
        <f t="shared" si="130"/>
        <v>2036</v>
      </c>
      <c r="AD129" s="4">
        <f t="shared" si="130"/>
        <v>2037</v>
      </c>
      <c r="AE129" s="4">
        <f t="shared" si="130"/>
        <v>2038</v>
      </c>
      <c r="AF129" s="4">
        <f t="shared" si="130"/>
        <v>2039</v>
      </c>
      <c r="AG129" s="4">
        <f t="shared" si="130"/>
        <v>2040</v>
      </c>
    </row>
    <row r="130" spans="2:33" x14ac:dyDescent="0.2">
      <c r="B130" s="47">
        <f>B124</f>
        <v>7</v>
      </c>
      <c r="C130" s="51">
        <f>C$121/C124</f>
        <v>0.80413294497035881</v>
      </c>
      <c r="D130" s="4">
        <f>IF(D124=0,C130,D$121/D124)</f>
        <v>0.80161806476716913</v>
      </c>
      <c r="E130" s="4">
        <f t="shared" ref="E130:AG133" si="131">IF(E124=0,D130,E$121/E124)</f>
        <v>0.79911104970925584</v>
      </c>
      <c r="F130" s="4">
        <f t="shared" si="131"/>
        <v>0.79661187519882792</v>
      </c>
      <c r="G130" s="4">
        <f t="shared" si="131"/>
        <v>0.79412051671501627</v>
      </c>
      <c r="H130" s="4">
        <f t="shared" si="131"/>
        <v>0.79163694981364141</v>
      </c>
      <c r="I130" s="4">
        <f t="shared" si="131"/>
        <v>0.78916115012696897</v>
      </c>
      <c r="J130" s="4">
        <f t="shared" si="131"/>
        <v>0.78669309336347415</v>
      </c>
      <c r="K130" s="4">
        <f t="shared" si="131"/>
        <v>0.78423275530760728</v>
      </c>
      <c r="L130" s="4">
        <f t="shared" si="131"/>
        <v>0.78178011181954488</v>
      </c>
      <c r="M130" s="4">
        <f t="shared" si="131"/>
        <v>0.77933513883496475</v>
      </c>
      <c r="N130" s="4">
        <f t="shared" si="131"/>
        <v>0.77689781236480138</v>
      </c>
      <c r="O130" s="4">
        <f t="shared" si="131"/>
        <v>0.77446810849501246</v>
      </c>
      <c r="P130" s="4">
        <f t="shared" si="131"/>
        <v>0.77204600338634832</v>
      </c>
      <c r="Q130" s="4">
        <f t="shared" si="131"/>
        <v>0.76963147327411607</v>
      </c>
      <c r="R130" s="4">
        <f t="shared" si="131"/>
        <v>0.76722449446794272</v>
      </c>
      <c r="S130" s="4">
        <f t="shared" si="131"/>
        <v>0.76482504335154555</v>
      </c>
      <c r="T130" s="4">
        <f t="shared" si="131"/>
        <v>0.7624330963825029</v>
      </c>
      <c r="U130" s="4">
        <f t="shared" si="131"/>
        <v>0.76138178981518345</v>
      </c>
      <c r="V130" s="4">
        <f t="shared" si="131"/>
        <v>0.76029803364543769</v>
      </c>
      <c r="W130" s="4">
        <f t="shared" si="131"/>
        <v>0.75955088860823661</v>
      </c>
      <c r="X130" s="4">
        <f t="shared" si="131"/>
        <v>0.7591257225972301</v>
      </c>
      <c r="Y130" s="4">
        <f t="shared" si="131"/>
        <v>0.75900917212522223</v>
      </c>
      <c r="Z130" s="4">
        <f t="shared" si="131"/>
        <v>0.75918902162366708</v>
      </c>
      <c r="AA130" s="4">
        <f t="shared" si="131"/>
        <v>0.75965409655046934</v>
      </c>
      <c r="AB130" s="4">
        <f t="shared" si="131"/>
        <v>0.75965409655046934</v>
      </c>
      <c r="AC130" s="4">
        <f t="shared" si="131"/>
        <v>0.75965409655046934</v>
      </c>
      <c r="AD130" s="4">
        <f t="shared" si="131"/>
        <v>0.75965409655046934</v>
      </c>
      <c r="AE130" s="4">
        <f t="shared" si="131"/>
        <v>0.75965409655046934</v>
      </c>
      <c r="AF130" s="4">
        <f t="shared" si="131"/>
        <v>0.75965409655046934</v>
      </c>
      <c r="AG130" s="4">
        <f t="shared" si="131"/>
        <v>0.75965409655046934</v>
      </c>
    </row>
    <row r="131" spans="2:33" x14ac:dyDescent="0.2">
      <c r="B131" s="47">
        <f>B125</f>
        <v>10</v>
      </c>
      <c r="C131" s="51">
        <f t="shared" ref="C131:C133" si="132">C$121/C125</f>
        <v>0.80413294497035892</v>
      </c>
      <c r="D131" s="4">
        <f t="shared" ref="D131:S133" si="133">IF(D125=0,C131,D$121/D125)</f>
        <v>0.80161806476716646</v>
      </c>
      <c r="E131" s="4">
        <f t="shared" si="133"/>
        <v>0.79911104970925628</v>
      </c>
      <c r="F131" s="4">
        <f t="shared" si="133"/>
        <v>0.79661187519882859</v>
      </c>
      <c r="G131" s="4">
        <f t="shared" si="133"/>
        <v>0.79412051671501738</v>
      </c>
      <c r="H131" s="4">
        <f t="shared" si="133"/>
        <v>0.7916369498136393</v>
      </c>
      <c r="I131" s="4">
        <f t="shared" si="133"/>
        <v>0.78916115012696642</v>
      </c>
      <c r="J131" s="4">
        <f t="shared" si="133"/>
        <v>0.78669309336347426</v>
      </c>
      <c r="K131" s="4">
        <f t="shared" si="133"/>
        <v>0.78423275530760683</v>
      </c>
      <c r="L131" s="4">
        <f t="shared" si="133"/>
        <v>0.78178011181954599</v>
      </c>
      <c r="M131" s="4">
        <f t="shared" si="133"/>
        <v>0.77933513883496586</v>
      </c>
      <c r="N131" s="4">
        <f t="shared" si="133"/>
        <v>0.77689781236480016</v>
      </c>
      <c r="O131" s="4">
        <f t="shared" si="133"/>
        <v>0.77446810849501246</v>
      </c>
      <c r="P131" s="4">
        <f t="shared" si="133"/>
        <v>0.7720460033863491</v>
      </c>
      <c r="Q131" s="4">
        <f t="shared" si="133"/>
        <v>0.76963147327411674</v>
      </c>
      <c r="R131" s="4">
        <f t="shared" si="133"/>
        <v>0.76722449446794305</v>
      </c>
      <c r="S131" s="4">
        <f t="shared" si="133"/>
        <v>0.76482504335154622</v>
      </c>
      <c r="T131" s="4">
        <f t="shared" si="131"/>
        <v>0.76243309638250245</v>
      </c>
      <c r="U131" s="4">
        <f t="shared" si="131"/>
        <v>0.7613817898151839</v>
      </c>
      <c r="V131" s="4">
        <f t="shared" si="131"/>
        <v>0.76029803364543802</v>
      </c>
      <c r="W131" s="4">
        <f t="shared" si="131"/>
        <v>0.75955088860823849</v>
      </c>
      <c r="X131" s="4">
        <f t="shared" si="131"/>
        <v>0.75912572259722888</v>
      </c>
      <c r="Y131" s="4">
        <f t="shared" si="131"/>
        <v>0.75900917212522034</v>
      </c>
      <c r="Z131" s="4">
        <f t="shared" si="131"/>
        <v>0.75918902162366675</v>
      </c>
      <c r="AA131" s="4">
        <f t="shared" si="131"/>
        <v>0.75965409655047034</v>
      </c>
      <c r="AB131" s="4">
        <f t="shared" si="131"/>
        <v>0.75965409655047034</v>
      </c>
      <c r="AC131" s="4">
        <f t="shared" si="131"/>
        <v>0.75965409655047034</v>
      </c>
      <c r="AD131" s="4">
        <f t="shared" si="131"/>
        <v>0.75965409655047034</v>
      </c>
      <c r="AE131" s="4">
        <f t="shared" si="131"/>
        <v>0.75965409655047034</v>
      </c>
      <c r="AF131" s="4">
        <f t="shared" si="131"/>
        <v>0.75965409655047034</v>
      </c>
      <c r="AG131" s="4">
        <f t="shared" si="131"/>
        <v>0.75965409655047034</v>
      </c>
    </row>
    <row r="132" spans="2:33" x14ac:dyDescent="0.2">
      <c r="B132" s="47">
        <f>B126</f>
        <v>14</v>
      </c>
      <c r="C132" s="51">
        <f t="shared" si="132"/>
        <v>0.80413294497035792</v>
      </c>
      <c r="D132" s="4">
        <f t="shared" si="133"/>
        <v>0.80161806476716835</v>
      </c>
      <c r="E132" s="4">
        <f t="shared" si="131"/>
        <v>0.79911104970925395</v>
      </c>
      <c r="F132" s="4">
        <f t="shared" si="131"/>
        <v>0.79661187519882803</v>
      </c>
      <c r="G132" s="4">
        <f t="shared" si="131"/>
        <v>0.7941205167150176</v>
      </c>
      <c r="H132" s="4">
        <f t="shared" si="131"/>
        <v>0.79163694981363852</v>
      </c>
      <c r="I132" s="4">
        <f t="shared" si="131"/>
        <v>0.7891611501269673</v>
      </c>
      <c r="J132" s="4">
        <f t="shared" si="131"/>
        <v>0.7866930933634716</v>
      </c>
      <c r="K132" s="4">
        <f t="shared" si="131"/>
        <v>0.7842327553076065</v>
      </c>
      <c r="L132" s="4">
        <f t="shared" si="131"/>
        <v>0.78178011181954399</v>
      </c>
      <c r="M132" s="4">
        <f t="shared" si="131"/>
        <v>0.7793351388349643</v>
      </c>
      <c r="N132" s="4">
        <f t="shared" si="131"/>
        <v>0.77689781236480171</v>
      </c>
      <c r="O132" s="4">
        <f t="shared" si="131"/>
        <v>0.77446810849501246</v>
      </c>
      <c r="P132" s="4">
        <f t="shared" si="131"/>
        <v>0.77204600338634832</v>
      </c>
      <c r="Q132" s="4">
        <f t="shared" si="131"/>
        <v>0.76963147327411696</v>
      </c>
      <c r="R132" s="4">
        <f t="shared" si="131"/>
        <v>0.76722449446794183</v>
      </c>
      <c r="S132" s="4">
        <f t="shared" si="131"/>
        <v>0.76482504335154511</v>
      </c>
      <c r="T132" s="4">
        <f t="shared" si="131"/>
        <v>0.7624330963824999</v>
      </c>
      <c r="U132" s="4">
        <f t="shared" si="131"/>
        <v>0.7613817898151839</v>
      </c>
      <c r="V132" s="4">
        <f t="shared" si="131"/>
        <v>0.7602980336454368</v>
      </c>
      <c r="W132" s="4">
        <f t="shared" si="131"/>
        <v>0.75955088860823639</v>
      </c>
      <c r="X132" s="4">
        <f t="shared" si="131"/>
        <v>0.7591257225972281</v>
      </c>
      <c r="Y132" s="4">
        <f t="shared" si="131"/>
        <v>0.75900917212522123</v>
      </c>
      <c r="Z132" s="4">
        <f t="shared" si="131"/>
        <v>0.75918902162366797</v>
      </c>
      <c r="AA132" s="4">
        <f t="shared" si="131"/>
        <v>0.75965409655047</v>
      </c>
      <c r="AB132" s="4">
        <f t="shared" si="131"/>
        <v>0.75965409655047</v>
      </c>
      <c r="AC132" s="4">
        <f t="shared" si="131"/>
        <v>0.75965409655047</v>
      </c>
      <c r="AD132" s="4">
        <f t="shared" si="131"/>
        <v>0.75965409655047</v>
      </c>
      <c r="AE132" s="4">
        <f t="shared" si="131"/>
        <v>0.75965409655047</v>
      </c>
      <c r="AF132" s="4">
        <f t="shared" si="131"/>
        <v>0.75965409655047</v>
      </c>
      <c r="AG132" s="4">
        <f t="shared" si="131"/>
        <v>0.75965409655047</v>
      </c>
    </row>
    <row r="133" spans="2:33" x14ac:dyDescent="0.2">
      <c r="B133" s="47">
        <f>B127</f>
        <v>15</v>
      </c>
      <c r="C133" s="51">
        <f t="shared" si="132"/>
        <v>0.80413294497036003</v>
      </c>
      <c r="D133" s="4">
        <f t="shared" si="133"/>
        <v>0.80161806476716801</v>
      </c>
      <c r="E133" s="4">
        <f t="shared" si="131"/>
        <v>0.79911104970925773</v>
      </c>
      <c r="F133" s="4">
        <f t="shared" si="131"/>
        <v>0.79661187519882948</v>
      </c>
      <c r="G133" s="4">
        <f t="shared" si="131"/>
        <v>0.79412051671501693</v>
      </c>
      <c r="H133" s="4">
        <f t="shared" si="131"/>
        <v>0.79163694981364152</v>
      </c>
      <c r="I133" s="4">
        <f t="shared" si="131"/>
        <v>0.78916115012696886</v>
      </c>
      <c r="J133" s="4">
        <f t="shared" si="131"/>
        <v>0.78669309336347448</v>
      </c>
      <c r="K133" s="4">
        <f t="shared" si="131"/>
        <v>0.7842327553076085</v>
      </c>
      <c r="L133" s="4">
        <f t="shared" si="131"/>
        <v>0.7817801118195461</v>
      </c>
      <c r="M133" s="4">
        <f t="shared" si="131"/>
        <v>0.77933513883496708</v>
      </c>
      <c r="N133" s="4">
        <f t="shared" si="131"/>
        <v>0.77689781236480093</v>
      </c>
      <c r="O133" s="4">
        <f t="shared" si="131"/>
        <v>0.7744681084950128</v>
      </c>
      <c r="P133" s="4">
        <f t="shared" si="131"/>
        <v>0.7720460033863501</v>
      </c>
      <c r="Q133" s="4">
        <f t="shared" si="131"/>
        <v>0.76963147327411696</v>
      </c>
      <c r="R133" s="4">
        <f t="shared" si="131"/>
        <v>0.76722449446794372</v>
      </c>
      <c r="S133" s="4">
        <f t="shared" si="131"/>
        <v>0.76482504335154589</v>
      </c>
      <c r="T133" s="4">
        <f t="shared" si="131"/>
        <v>0.76243309638250223</v>
      </c>
      <c r="U133" s="4">
        <f t="shared" si="131"/>
        <v>0.7613817898151839</v>
      </c>
      <c r="V133" s="4">
        <f t="shared" si="131"/>
        <v>0.7602980336454388</v>
      </c>
      <c r="W133" s="4">
        <f t="shared" si="131"/>
        <v>0.75955088860823938</v>
      </c>
      <c r="X133" s="4">
        <f t="shared" si="131"/>
        <v>0.75912572259723121</v>
      </c>
      <c r="Y133" s="4">
        <f t="shared" si="131"/>
        <v>0.75900917212522345</v>
      </c>
      <c r="Z133" s="4">
        <f t="shared" si="131"/>
        <v>0.75918902162366819</v>
      </c>
      <c r="AA133" s="4">
        <f t="shared" si="131"/>
        <v>0.75965409655047211</v>
      </c>
      <c r="AB133" s="4">
        <f t="shared" si="131"/>
        <v>0.75965409655047211</v>
      </c>
      <c r="AC133" s="4">
        <f t="shared" si="131"/>
        <v>0.75965409655047211</v>
      </c>
      <c r="AD133" s="4">
        <f t="shared" si="131"/>
        <v>0.75965409655047211</v>
      </c>
      <c r="AE133" s="4">
        <f t="shared" si="131"/>
        <v>0.75965409655047211</v>
      </c>
      <c r="AF133" s="4">
        <f t="shared" si="131"/>
        <v>0.75965409655047211</v>
      </c>
      <c r="AG133" s="4">
        <f t="shared" si="131"/>
        <v>0.75965409655047211</v>
      </c>
    </row>
  </sheetData>
  <mergeCells count="1">
    <mergeCell ref="D30:F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:D16"/>
    </sheetView>
  </sheetViews>
  <sheetFormatPr defaultRowHeight="15" x14ac:dyDescent="0.25"/>
  <cols>
    <col min="2" max="2" width="14.5703125" customWidth="1"/>
    <col min="3" max="3" width="13.5703125" customWidth="1"/>
    <col min="4" max="4" width="21.7109375" customWidth="1"/>
  </cols>
  <sheetData>
    <row r="1" spans="1:6" x14ac:dyDescent="0.25">
      <c r="A1" t="s">
        <v>57</v>
      </c>
    </row>
    <row r="2" spans="1:6" x14ac:dyDescent="0.25">
      <c r="B2" t="s">
        <v>59</v>
      </c>
    </row>
    <row r="3" spans="1:6" ht="60" x14ac:dyDescent="0.25">
      <c r="A3" s="65"/>
      <c r="B3" s="72" t="s">
        <v>60</v>
      </c>
      <c r="C3" s="66" t="s">
        <v>58</v>
      </c>
      <c r="D3" s="71" t="s">
        <v>61</v>
      </c>
    </row>
    <row r="4" spans="1:6" x14ac:dyDescent="0.25">
      <c r="A4" s="58" t="s">
        <v>7</v>
      </c>
      <c r="B4" s="69">
        <f>Factors!D17</f>
        <v>23.385919203189108</v>
      </c>
      <c r="C4" s="59">
        <f>Factors!D22</f>
        <v>30.102956447295249</v>
      </c>
      <c r="D4" s="59">
        <f>Factors!D27</f>
        <v>55.421993446180885</v>
      </c>
      <c r="F4" s="57"/>
    </row>
    <row r="5" spans="1:6" x14ac:dyDescent="0.25">
      <c r="A5" s="70" t="s">
        <v>8</v>
      </c>
      <c r="B5" s="68">
        <f>Factors!D18</f>
        <v>21.076776316183022</v>
      </c>
      <c r="C5" s="64">
        <f>Factors!D23</f>
        <v>52.235614834808963</v>
      </c>
      <c r="D5" s="64">
        <f>Factors!D28</f>
        <v>77.050003266649853</v>
      </c>
      <c r="F5" s="57"/>
    </row>
    <row r="6" spans="1:6" x14ac:dyDescent="0.25">
      <c r="A6" s="60" t="s">
        <v>6</v>
      </c>
      <c r="B6" s="67"/>
      <c r="C6" s="61"/>
      <c r="D6" s="61"/>
    </row>
    <row r="7" spans="1:6" x14ac:dyDescent="0.25">
      <c r="A7" s="62">
        <f>Factors!AB34</f>
        <v>1</v>
      </c>
      <c r="B7" s="67"/>
      <c r="C7" s="61"/>
      <c r="D7" s="61">
        <f>Factors!AE34</f>
        <v>83.018579021039102</v>
      </c>
    </row>
    <row r="8" spans="1:6" x14ac:dyDescent="0.25">
      <c r="A8" s="62">
        <f>Factors!AB35</f>
        <v>2</v>
      </c>
      <c r="B8" s="67"/>
      <c r="C8" s="61"/>
      <c r="D8" s="61">
        <f>Factors!AE35</f>
        <v>89.189262074528685</v>
      </c>
    </row>
    <row r="9" spans="1:6" x14ac:dyDescent="0.25">
      <c r="A9" s="62" t="str">
        <f>Factors!AB36</f>
        <v>3A</v>
      </c>
      <c r="B9" s="67"/>
      <c r="C9" s="61"/>
      <c r="D9" s="61">
        <f>Factors!AE36</f>
        <v>62.757741048165897</v>
      </c>
    </row>
    <row r="10" spans="1:6" x14ac:dyDescent="0.25">
      <c r="A10" s="62" t="str">
        <f>Factors!AB37</f>
        <v>3B</v>
      </c>
      <c r="B10" s="67"/>
      <c r="C10" s="61"/>
      <c r="D10" s="61">
        <f>Factors!AE37</f>
        <v>64.161045181975766</v>
      </c>
    </row>
    <row r="11" spans="1:6" x14ac:dyDescent="0.25">
      <c r="A11" s="62">
        <f>Factors!AB38</f>
        <v>4</v>
      </c>
      <c r="B11" s="67"/>
      <c r="C11" s="61"/>
      <c r="D11" s="61">
        <f>Factors!AE38</f>
        <v>74.942119464836622</v>
      </c>
    </row>
    <row r="12" spans="1:6" x14ac:dyDescent="0.25">
      <c r="A12" s="62">
        <f>Factors!AB39</f>
        <v>5</v>
      </c>
      <c r="B12" s="67"/>
      <c r="C12" s="61"/>
      <c r="D12" s="61">
        <f>Factors!AE39</f>
        <v>116.75265961683128</v>
      </c>
    </row>
    <row r="13" spans="1:6" x14ac:dyDescent="0.25">
      <c r="A13" s="62">
        <f>Factors!AB40</f>
        <v>11</v>
      </c>
      <c r="B13" s="67"/>
      <c r="C13" s="61"/>
      <c r="D13" s="61">
        <f>Factors!AE40</f>
        <v>93.790273026283202</v>
      </c>
    </row>
    <row r="14" spans="1:6" x14ac:dyDescent="0.25">
      <c r="A14" s="62">
        <f>Factors!AB41</f>
        <v>12</v>
      </c>
      <c r="B14" s="67"/>
      <c r="C14" s="61"/>
      <c r="D14" s="61">
        <f>Factors!AE41</f>
        <v>85.905411680712248</v>
      </c>
    </row>
    <row r="15" spans="1:6" x14ac:dyDescent="0.25">
      <c r="A15" s="62">
        <f>Factors!AB42</f>
        <v>13</v>
      </c>
      <c r="B15" s="67"/>
      <c r="C15" s="61"/>
      <c r="D15" s="61">
        <f>Factors!AE42</f>
        <v>77.5104267921364</v>
      </c>
    </row>
    <row r="16" spans="1:6" x14ac:dyDescent="0.25">
      <c r="A16" s="63">
        <f>Factors!AB43</f>
        <v>16</v>
      </c>
      <c r="B16" s="68"/>
      <c r="C16" s="64"/>
      <c r="D16" s="64">
        <f>Factors!AE43</f>
        <v>71.103715442963107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Horii</dc:creator>
  <cp:lastModifiedBy>Brian Horii</cp:lastModifiedBy>
  <dcterms:created xsi:type="dcterms:W3CDTF">2011-06-22T22:10:44Z</dcterms:created>
  <dcterms:modified xsi:type="dcterms:W3CDTF">2011-07-01T19:08:05Z</dcterms:modified>
</cp:coreProperties>
</file>