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0" yWindow="510" windowWidth="24480" windowHeight="10125" activeTab="1"/>
  </bookViews>
  <sheets>
    <sheet name="Output" sheetId="8" r:id="rId1"/>
    <sheet name="Calculate 12X20" sheetId="3" r:id="rId2"/>
    <sheet name="Commodity" sheetId="6" r:id="rId3"/>
    <sheet name="T&amp;D" sheetId="2" r:id="rId4"/>
    <sheet name="T&amp;D Allocation" sheetId="1" r:id="rId5"/>
    <sheet name="Emissions" sheetId="5" r:id="rId6"/>
    <sheet name="Loss&amp;Compression" sheetId="7" r:id="rId7"/>
    <sheet name="drop downs" sheetId="4" state="hidden" r:id="rId8"/>
    <sheet name="Notes" sheetId="9" r:id="rId9"/>
  </sheets>
  <calcPr calcId="144525" calcMode="autoNoTable"/>
</workbook>
</file>

<file path=xl/calcChain.xml><?xml version="1.0" encoding="utf-8"?>
<calcChain xmlns="http://schemas.openxmlformats.org/spreadsheetml/2006/main">
  <c r="H28" i="6" l="1"/>
  <c r="H31" i="6" s="1"/>
  <c r="I28" i="6" l="1"/>
  <c r="G28" i="6"/>
  <c r="G32" i="6" s="1"/>
  <c r="H42" i="6"/>
  <c r="H41" i="6"/>
  <c r="H40" i="6"/>
  <c r="H39" i="6"/>
  <c r="H38" i="6"/>
  <c r="H37" i="6"/>
  <c r="H36" i="6"/>
  <c r="H35" i="6"/>
  <c r="H34" i="6"/>
  <c r="H33" i="6"/>
  <c r="H32" i="6"/>
  <c r="I31" i="6"/>
  <c r="I32" i="6"/>
  <c r="I33" i="6"/>
  <c r="I34" i="6"/>
  <c r="I35" i="6"/>
  <c r="I36" i="6"/>
  <c r="I37" i="6"/>
  <c r="I38" i="6"/>
  <c r="I39" i="6"/>
  <c r="J28" i="6"/>
  <c r="G31" i="6"/>
  <c r="G42" i="6"/>
  <c r="G41" i="6"/>
  <c r="G40" i="6"/>
  <c r="G39" i="6"/>
  <c r="G38" i="6"/>
  <c r="G37" i="6"/>
  <c r="G36" i="6"/>
  <c r="G35" i="6"/>
  <c r="G34" i="6"/>
  <c r="G33" i="6"/>
  <c r="I42" i="6"/>
  <c r="I41" i="6"/>
  <c r="I40" i="6"/>
  <c r="H45" i="6"/>
  <c r="H59" i="6" s="1"/>
  <c r="I45" i="6"/>
  <c r="I59" i="6" s="1"/>
  <c r="H46" i="6"/>
  <c r="H60" i="6" s="1"/>
  <c r="I46" i="6"/>
  <c r="I60" i="6" s="1"/>
  <c r="H47" i="6"/>
  <c r="H61" i="6" s="1"/>
  <c r="I47" i="6"/>
  <c r="I61" i="6" s="1"/>
  <c r="H48" i="6"/>
  <c r="H62" i="6" s="1"/>
  <c r="I48" i="6"/>
  <c r="I62" i="6" s="1"/>
  <c r="H49" i="6"/>
  <c r="H63" i="6" s="1"/>
  <c r="I49" i="6"/>
  <c r="I63" i="6" s="1"/>
  <c r="H50" i="6"/>
  <c r="H64" i="6" s="1"/>
  <c r="I50" i="6"/>
  <c r="I64" i="6" s="1"/>
  <c r="H51" i="6"/>
  <c r="H65" i="6" s="1"/>
  <c r="I51" i="6"/>
  <c r="I65" i="6" s="1"/>
  <c r="H52" i="6"/>
  <c r="H66" i="6" s="1"/>
  <c r="I52" i="6"/>
  <c r="I66" i="6" s="1"/>
  <c r="H53" i="6"/>
  <c r="H67" i="6" s="1"/>
  <c r="I53" i="6"/>
  <c r="I67" i="6" s="1"/>
  <c r="H54" i="6"/>
  <c r="H68" i="6" s="1"/>
  <c r="I54" i="6"/>
  <c r="I68" i="6" s="1"/>
  <c r="H55" i="6"/>
  <c r="H69" i="6" s="1"/>
  <c r="I55" i="6"/>
  <c r="I69" i="6" s="1"/>
  <c r="H56" i="6"/>
  <c r="H70" i="6" s="1"/>
  <c r="I56" i="6"/>
  <c r="I70" i="6" s="1"/>
  <c r="G46" i="6"/>
  <c r="G60" i="6" s="1"/>
  <c r="G47" i="6"/>
  <c r="G61" i="6" s="1"/>
  <c r="G48" i="6"/>
  <c r="G62" i="6" s="1"/>
  <c r="G49" i="6"/>
  <c r="G63" i="6" s="1"/>
  <c r="G50" i="6"/>
  <c r="G64" i="6" s="1"/>
  <c r="G51" i="6"/>
  <c r="G65" i="6" s="1"/>
  <c r="G52" i="6"/>
  <c r="G66" i="6" s="1"/>
  <c r="G53" i="6"/>
  <c r="G67" i="6" s="1"/>
  <c r="G54" i="6"/>
  <c r="G68" i="6" s="1"/>
  <c r="G55" i="6"/>
  <c r="G69" i="6" s="1"/>
  <c r="G56" i="6"/>
  <c r="G70" i="6" s="1"/>
  <c r="G45" i="6"/>
  <c r="G59" i="6" s="1"/>
  <c r="J31" i="6" l="1"/>
  <c r="J45" i="6" s="1"/>
  <c r="J59" i="6" s="1"/>
  <c r="J32" i="6"/>
  <c r="J46" i="6" s="1"/>
  <c r="J60" i="6" s="1"/>
  <c r="J33" i="6"/>
  <c r="J47" i="6" s="1"/>
  <c r="J61" i="6" s="1"/>
  <c r="J34" i="6"/>
  <c r="J48" i="6" s="1"/>
  <c r="J62" i="6" s="1"/>
  <c r="J35" i="6"/>
  <c r="J49" i="6" s="1"/>
  <c r="J63" i="6" s="1"/>
  <c r="J36" i="6"/>
  <c r="J50" i="6" s="1"/>
  <c r="J64" i="6" s="1"/>
  <c r="J37" i="6"/>
  <c r="J51" i="6" s="1"/>
  <c r="J65" i="6" s="1"/>
  <c r="J38" i="6"/>
  <c r="J52" i="6" s="1"/>
  <c r="J66" i="6" s="1"/>
  <c r="J39" i="6"/>
  <c r="J53" i="6" s="1"/>
  <c r="J67" i="6" s="1"/>
  <c r="J40" i="6"/>
  <c r="J54" i="6" s="1"/>
  <c r="J68" i="6" s="1"/>
  <c r="J41" i="6"/>
  <c r="J55" i="6" s="1"/>
  <c r="J69" i="6" s="1"/>
  <c r="J42" i="6"/>
  <c r="J56" i="6" s="1"/>
  <c r="J70" i="6" s="1"/>
  <c r="K28" i="6"/>
  <c r="AB17" i="5"/>
  <c r="AC17" i="5" s="1"/>
  <c r="AB18" i="5"/>
  <c r="AB19" i="5"/>
  <c r="I18" i="3"/>
  <c r="J18" i="3" s="1"/>
  <c r="C23" i="3"/>
  <c r="C24" i="3"/>
  <c r="E4" i="5"/>
  <c r="I29" i="3"/>
  <c r="J44" i="8"/>
  <c r="H29" i="3"/>
  <c r="I44" i="8"/>
  <c r="Q19" i="5"/>
  <c r="R17" i="5"/>
  <c r="R18" i="5" s="1"/>
  <c r="Q17" i="5"/>
  <c r="Q18" i="5" s="1"/>
  <c r="S4" i="2"/>
  <c r="S8" i="2" s="1"/>
  <c r="H72" i="6"/>
  <c r="I72" i="6" s="1"/>
  <c r="J72" i="6" s="1"/>
  <c r="K72" i="6" s="1"/>
  <c r="L72" i="6" s="1"/>
  <c r="M72" i="6" s="1"/>
  <c r="N72" i="6" s="1"/>
  <c r="O72" i="6" s="1"/>
  <c r="P72" i="6" s="1"/>
  <c r="Q72" i="6" s="1"/>
  <c r="R72" i="6" s="1"/>
  <c r="S72" i="6" s="1"/>
  <c r="T72" i="6" s="1"/>
  <c r="U72" i="6" s="1"/>
  <c r="V72" i="6" s="1"/>
  <c r="W72" i="6" s="1"/>
  <c r="X72" i="6" s="1"/>
  <c r="Y72" i="6" s="1"/>
  <c r="Z72" i="6" s="1"/>
  <c r="AA72" i="6" s="1"/>
  <c r="AB72" i="6" s="1"/>
  <c r="AC72" i="6" s="1"/>
  <c r="AD72" i="6" s="1"/>
  <c r="AE72" i="6" s="1"/>
  <c r="AF72" i="6" s="1"/>
  <c r="E9" i="5"/>
  <c r="F9" i="5"/>
  <c r="E7" i="5"/>
  <c r="E8" i="5"/>
  <c r="E10" i="5"/>
  <c r="E11" i="5"/>
  <c r="E12" i="5"/>
  <c r="E6" i="5"/>
  <c r="G7" i="3"/>
  <c r="G9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1" i="3"/>
  <c r="H20" i="3"/>
  <c r="F12" i="5"/>
  <c r="B25" i="4"/>
  <c r="B24" i="4"/>
  <c r="B23" i="4"/>
  <c r="F6" i="5"/>
  <c r="F11" i="5"/>
  <c r="F10" i="5"/>
  <c r="F8" i="5"/>
  <c r="F7" i="5"/>
  <c r="X8" i="8"/>
  <c r="Y8" i="8"/>
  <c r="B8" i="8"/>
  <c r="A8" i="8" s="1"/>
  <c r="F41" i="8" s="1"/>
  <c r="F50" i="8" s="1"/>
  <c r="B6" i="8"/>
  <c r="A6" i="8" s="1"/>
  <c r="B7" i="8"/>
  <c r="A7" i="8" s="1"/>
  <c r="B5" i="8"/>
  <c r="A5" i="8" s="1"/>
  <c r="F40" i="8"/>
  <c r="D20" i="1"/>
  <c r="D26" i="1" s="1"/>
  <c r="D29" i="1"/>
  <c r="E20" i="1"/>
  <c r="F20" i="1"/>
  <c r="F21" i="1" s="1"/>
  <c r="F27" i="1" s="1"/>
  <c r="G20" i="1"/>
  <c r="G26" i="1"/>
  <c r="G30" i="1" s="1"/>
  <c r="G29" i="1"/>
  <c r="H20" i="1"/>
  <c r="H26" i="1" s="1"/>
  <c r="H29" i="1"/>
  <c r="I20" i="1"/>
  <c r="J20" i="1"/>
  <c r="J21" i="1" s="1"/>
  <c r="K20" i="1"/>
  <c r="K26" i="1"/>
  <c r="K29" i="1"/>
  <c r="K30" i="1"/>
  <c r="K31" i="1"/>
  <c r="D24" i="1"/>
  <c r="D21" i="1"/>
  <c r="D27" i="1"/>
  <c r="D32" i="1"/>
  <c r="E24" i="1"/>
  <c r="F24" i="1"/>
  <c r="G24" i="1"/>
  <c r="G21" i="1"/>
  <c r="G27" i="1"/>
  <c r="G32" i="1"/>
  <c r="H24" i="1"/>
  <c r="H21" i="1"/>
  <c r="H27" i="1"/>
  <c r="I24" i="1"/>
  <c r="J24" i="1"/>
  <c r="J27" i="1"/>
  <c r="J32" i="1"/>
  <c r="K24" i="1"/>
  <c r="K21" i="1"/>
  <c r="K27" i="1"/>
  <c r="K32" i="1"/>
  <c r="G33" i="1"/>
  <c r="J33" i="1"/>
  <c r="K33" i="1"/>
  <c r="G34" i="1"/>
  <c r="J34" i="1"/>
  <c r="K34" i="1"/>
  <c r="G35" i="1"/>
  <c r="J35" i="1"/>
  <c r="K35" i="1"/>
  <c r="G36" i="1"/>
  <c r="J36" i="1"/>
  <c r="K36" i="1"/>
  <c r="G37" i="1"/>
  <c r="J37" i="1"/>
  <c r="K37" i="1"/>
  <c r="G38" i="1"/>
  <c r="J38" i="1"/>
  <c r="K38" i="1"/>
  <c r="K39" i="1"/>
  <c r="K40" i="1"/>
  <c r="C24" i="1"/>
  <c r="C20" i="1"/>
  <c r="C21" i="1"/>
  <c r="C27" i="1"/>
  <c r="C32" i="1" s="1"/>
  <c r="C26" i="1"/>
  <c r="C39" i="1" s="1"/>
  <c r="C33" i="1"/>
  <c r="C40" i="1"/>
  <c r="C31" i="1"/>
  <c r="C30" i="1"/>
  <c r="C29" i="1"/>
  <c r="K31" i="6" l="1"/>
  <c r="K45" i="6" s="1"/>
  <c r="K59" i="6" s="1"/>
  <c r="K32" i="6"/>
  <c r="K46" i="6" s="1"/>
  <c r="K60" i="6" s="1"/>
  <c r="K33" i="6"/>
  <c r="K47" i="6" s="1"/>
  <c r="K61" i="6" s="1"/>
  <c r="K34" i="6"/>
  <c r="K48" i="6" s="1"/>
  <c r="K62" i="6" s="1"/>
  <c r="K35" i="6"/>
  <c r="K49" i="6" s="1"/>
  <c r="K63" i="6" s="1"/>
  <c r="K36" i="6"/>
  <c r="K50" i="6" s="1"/>
  <c r="K64" i="6" s="1"/>
  <c r="K37" i="6"/>
  <c r="K51" i="6" s="1"/>
  <c r="K65" i="6" s="1"/>
  <c r="K38" i="6"/>
  <c r="K52" i="6" s="1"/>
  <c r="K66" i="6" s="1"/>
  <c r="K39" i="6"/>
  <c r="K53" i="6" s="1"/>
  <c r="K67" i="6" s="1"/>
  <c r="K40" i="6"/>
  <c r="K54" i="6" s="1"/>
  <c r="K68" i="6" s="1"/>
  <c r="K41" i="6"/>
  <c r="K55" i="6" s="1"/>
  <c r="K69" i="6" s="1"/>
  <c r="K42" i="6"/>
  <c r="K56" i="6" s="1"/>
  <c r="K70" i="6" s="1"/>
  <c r="L28" i="6"/>
  <c r="AD17" i="5"/>
  <c r="AC18" i="5"/>
  <c r="AC19" i="5"/>
  <c r="F45" i="8"/>
  <c r="F53" i="8"/>
  <c r="F32" i="1"/>
  <c r="F33" i="1"/>
  <c r="F34" i="1"/>
  <c r="F35" i="1"/>
  <c r="F36" i="1"/>
  <c r="F37" i="1"/>
  <c r="F38" i="1"/>
  <c r="H33" i="1"/>
  <c r="H34" i="1"/>
  <c r="H35" i="1"/>
  <c r="H36" i="1"/>
  <c r="H37" i="1"/>
  <c r="H38" i="1"/>
  <c r="J26" i="1"/>
  <c r="H30" i="1"/>
  <c r="H31" i="1"/>
  <c r="H39" i="1"/>
  <c r="H40" i="1"/>
  <c r="F26" i="1"/>
  <c r="D30" i="1"/>
  <c r="D31" i="1"/>
  <c r="D39" i="1"/>
  <c r="D40" i="1"/>
  <c r="C38" i="1"/>
  <c r="C34" i="1"/>
  <c r="C35" i="1"/>
  <c r="F55" i="8"/>
  <c r="F51" i="8"/>
  <c r="F47" i="8"/>
  <c r="F56" i="8"/>
  <c r="F52" i="8"/>
  <c r="F48" i="8"/>
  <c r="C36" i="1"/>
  <c r="D33" i="1"/>
  <c r="D34" i="1"/>
  <c r="D35" i="1"/>
  <c r="D36" i="1"/>
  <c r="D37" i="1"/>
  <c r="D38" i="1"/>
  <c r="I21" i="1"/>
  <c r="I27" i="1" s="1"/>
  <c r="I26" i="1"/>
  <c r="E21" i="1"/>
  <c r="E27" i="1" s="1"/>
  <c r="E26" i="1"/>
  <c r="F46" i="8"/>
  <c r="F54" i="8"/>
  <c r="C37" i="1"/>
  <c r="G40" i="1"/>
  <c r="G39" i="1"/>
  <c r="H32" i="1"/>
  <c r="G31" i="1"/>
  <c r="F49" i="8"/>
  <c r="C18" i="3"/>
  <c r="J29" i="3"/>
  <c r="K44" i="8" s="1"/>
  <c r="K18" i="3"/>
  <c r="S11" i="2"/>
  <c r="S7" i="2"/>
  <c r="W21" i="3"/>
  <c r="S5" i="2"/>
  <c r="S10" i="2"/>
  <c r="S6" i="2"/>
  <c r="S17" i="5"/>
  <c r="R19" i="5"/>
  <c r="C19" i="3"/>
  <c r="S13" i="2"/>
  <c r="S9" i="2"/>
  <c r="T4" i="2"/>
  <c r="S12" i="2"/>
  <c r="X21" i="3"/>
  <c r="L31" i="6" l="1"/>
  <c r="L45" i="6" s="1"/>
  <c r="L59" i="6" s="1"/>
  <c r="L32" i="6"/>
  <c r="L46" i="6" s="1"/>
  <c r="L60" i="6" s="1"/>
  <c r="L33" i="6"/>
  <c r="L47" i="6" s="1"/>
  <c r="L61" i="6" s="1"/>
  <c r="L34" i="6"/>
  <c r="L48" i="6" s="1"/>
  <c r="L62" i="6" s="1"/>
  <c r="L35" i="6"/>
  <c r="L49" i="6" s="1"/>
  <c r="L63" i="6" s="1"/>
  <c r="L36" i="6"/>
  <c r="L50" i="6" s="1"/>
  <c r="L64" i="6" s="1"/>
  <c r="L37" i="6"/>
  <c r="L51" i="6" s="1"/>
  <c r="L65" i="6" s="1"/>
  <c r="L38" i="6"/>
  <c r="L52" i="6" s="1"/>
  <c r="L66" i="6" s="1"/>
  <c r="L39" i="6"/>
  <c r="L53" i="6" s="1"/>
  <c r="L67" i="6" s="1"/>
  <c r="L40" i="6"/>
  <c r="L54" i="6" s="1"/>
  <c r="L68" i="6" s="1"/>
  <c r="L41" i="6"/>
  <c r="L55" i="6" s="1"/>
  <c r="L69" i="6" s="1"/>
  <c r="L42" i="6"/>
  <c r="L56" i="6" s="1"/>
  <c r="L70" i="6" s="1"/>
  <c r="M28" i="6"/>
  <c r="AD19" i="5"/>
  <c r="AE17" i="5"/>
  <c r="AD18" i="5"/>
  <c r="T8" i="2"/>
  <c r="T12" i="2"/>
  <c r="T5" i="2"/>
  <c r="T9" i="2"/>
  <c r="T13" i="2"/>
  <c r="U4" i="2"/>
  <c r="T6" i="2"/>
  <c r="T10" i="2"/>
  <c r="T7" i="2"/>
  <c r="T11" i="2"/>
  <c r="I33" i="1"/>
  <c r="I34" i="1"/>
  <c r="I35" i="1"/>
  <c r="I36" i="1"/>
  <c r="I37" i="1"/>
  <c r="I38" i="1"/>
  <c r="I32" i="1"/>
  <c r="S18" i="5"/>
  <c r="Y20" i="3" s="1"/>
  <c r="Y21" i="3"/>
  <c r="S19" i="5"/>
  <c r="T17" i="5"/>
  <c r="L18" i="3"/>
  <c r="K29" i="3"/>
  <c r="L44" i="8" s="1"/>
  <c r="E29" i="1"/>
  <c r="E30" i="1"/>
  <c r="E31" i="1"/>
  <c r="E39" i="1"/>
  <c r="E40" i="1"/>
  <c r="F29" i="1"/>
  <c r="F30" i="1"/>
  <c r="F31" i="1"/>
  <c r="F39" i="1"/>
  <c r="F40" i="1"/>
  <c r="E33" i="1"/>
  <c r="E34" i="1"/>
  <c r="E35" i="1"/>
  <c r="E36" i="1"/>
  <c r="E37" i="1"/>
  <c r="E38" i="1"/>
  <c r="E32" i="1"/>
  <c r="J29" i="1"/>
  <c r="J30" i="1"/>
  <c r="J31" i="1"/>
  <c r="J39" i="1"/>
  <c r="J40" i="1"/>
  <c r="I29" i="1"/>
  <c r="I30" i="1"/>
  <c r="I31" i="1"/>
  <c r="I39" i="1"/>
  <c r="I40" i="1"/>
  <c r="M31" i="6" l="1"/>
  <c r="M45" i="6" s="1"/>
  <c r="M32" i="6"/>
  <c r="M46" i="6" s="1"/>
  <c r="M60" i="6" s="1"/>
  <c r="M33" i="6"/>
  <c r="M47" i="6" s="1"/>
  <c r="M61" i="6" s="1"/>
  <c r="M34" i="6"/>
  <c r="M48" i="6" s="1"/>
  <c r="M62" i="6" s="1"/>
  <c r="M35" i="6"/>
  <c r="M49" i="6" s="1"/>
  <c r="M63" i="6" s="1"/>
  <c r="M36" i="6"/>
  <c r="M50" i="6" s="1"/>
  <c r="M64" i="6" s="1"/>
  <c r="M37" i="6"/>
  <c r="M51" i="6" s="1"/>
  <c r="M65" i="6" s="1"/>
  <c r="M38" i="6"/>
  <c r="M52" i="6" s="1"/>
  <c r="M66" i="6" s="1"/>
  <c r="M39" i="6"/>
  <c r="M53" i="6" s="1"/>
  <c r="M67" i="6" s="1"/>
  <c r="M40" i="6"/>
  <c r="M54" i="6" s="1"/>
  <c r="M68" i="6" s="1"/>
  <c r="M41" i="6"/>
  <c r="M55" i="6" s="1"/>
  <c r="M69" i="6" s="1"/>
  <c r="M42" i="6"/>
  <c r="M56" i="6" s="1"/>
  <c r="M70" i="6" s="1"/>
  <c r="N28" i="6"/>
  <c r="AF17" i="5"/>
  <c r="AE18" i="5"/>
  <c r="AE19" i="5"/>
  <c r="M18" i="3"/>
  <c r="L29" i="3"/>
  <c r="M44" i="8" s="1"/>
  <c r="C30" i="3" a="1"/>
  <c r="T19" i="5"/>
  <c r="U17" i="5"/>
  <c r="T18" i="5"/>
  <c r="Z20" i="3" s="1"/>
  <c r="Z21" i="3"/>
  <c r="U7" i="2"/>
  <c r="U11" i="2"/>
  <c r="U8" i="2"/>
  <c r="U12" i="2"/>
  <c r="U5" i="2"/>
  <c r="U9" i="2"/>
  <c r="U13" i="2"/>
  <c r="V4" i="2"/>
  <c r="U6" i="2"/>
  <c r="U10" i="2"/>
  <c r="N31" i="6" l="1"/>
  <c r="N45" i="6" s="1"/>
  <c r="N59" i="6" s="1"/>
  <c r="N32" i="6"/>
  <c r="N46" i="6" s="1"/>
  <c r="N60" i="6" s="1"/>
  <c r="N33" i="6"/>
  <c r="N47" i="6" s="1"/>
  <c r="N61" i="6" s="1"/>
  <c r="N34" i="6"/>
  <c r="N48" i="6" s="1"/>
  <c r="N62" i="6" s="1"/>
  <c r="N35" i="6"/>
  <c r="N49" i="6" s="1"/>
  <c r="N63" i="6" s="1"/>
  <c r="N36" i="6"/>
  <c r="N50" i="6" s="1"/>
  <c r="N64" i="6" s="1"/>
  <c r="N37" i="6"/>
  <c r="N51" i="6" s="1"/>
  <c r="N65" i="6" s="1"/>
  <c r="N38" i="6"/>
  <c r="N52" i="6" s="1"/>
  <c r="N66" i="6" s="1"/>
  <c r="N39" i="6"/>
  <c r="N53" i="6" s="1"/>
  <c r="N67" i="6" s="1"/>
  <c r="N40" i="6"/>
  <c r="N54" i="6" s="1"/>
  <c r="N68" i="6" s="1"/>
  <c r="N41" i="6"/>
  <c r="N55" i="6" s="1"/>
  <c r="N69" i="6" s="1"/>
  <c r="N42" i="6"/>
  <c r="N56" i="6" s="1"/>
  <c r="N70" i="6" s="1"/>
  <c r="O28" i="6"/>
  <c r="M59" i="6"/>
  <c r="AF18" i="5"/>
  <c r="AF19" i="5"/>
  <c r="V6" i="2"/>
  <c r="V10" i="2"/>
  <c r="V7" i="2"/>
  <c r="V11" i="2"/>
  <c r="V8" i="2"/>
  <c r="V12" i="2"/>
  <c r="V5" i="2"/>
  <c r="V9" i="2"/>
  <c r="V13" i="2"/>
  <c r="W4" i="2"/>
  <c r="C30" i="3"/>
  <c r="C34" i="3"/>
  <c r="C38" i="3"/>
  <c r="C31" i="3"/>
  <c r="C35" i="3"/>
  <c r="C39" i="3"/>
  <c r="C32" i="3"/>
  <c r="C36" i="3"/>
  <c r="C40" i="3"/>
  <c r="C33" i="3"/>
  <c r="C37" i="3"/>
  <c r="C41" i="3"/>
  <c r="U19" i="5"/>
  <c r="V17" i="5"/>
  <c r="U18" i="5"/>
  <c r="AA20" i="3" s="1"/>
  <c r="AA21" i="3"/>
  <c r="N18" i="3"/>
  <c r="M29" i="3"/>
  <c r="N44" i="8" s="1"/>
  <c r="O31" i="6" l="1"/>
  <c r="O45" i="6" s="1"/>
  <c r="O32" i="6"/>
  <c r="O46" i="6" s="1"/>
  <c r="O60" i="6" s="1"/>
  <c r="O33" i="6"/>
  <c r="O47" i="6" s="1"/>
  <c r="O61" i="6" s="1"/>
  <c r="O34" i="6"/>
  <c r="O48" i="6" s="1"/>
  <c r="O62" i="6" s="1"/>
  <c r="O35" i="6"/>
  <c r="O49" i="6" s="1"/>
  <c r="O63" i="6" s="1"/>
  <c r="O36" i="6"/>
  <c r="O50" i="6" s="1"/>
  <c r="O64" i="6" s="1"/>
  <c r="O37" i="6"/>
  <c r="O51" i="6" s="1"/>
  <c r="O65" i="6" s="1"/>
  <c r="O38" i="6"/>
  <c r="O52" i="6" s="1"/>
  <c r="O66" i="6" s="1"/>
  <c r="O39" i="6"/>
  <c r="O53" i="6" s="1"/>
  <c r="O67" i="6" s="1"/>
  <c r="O40" i="6"/>
  <c r="O54" i="6" s="1"/>
  <c r="O68" i="6" s="1"/>
  <c r="O41" i="6"/>
  <c r="O55" i="6" s="1"/>
  <c r="O69" i="6" s="1"/>
  <c r="O42" i="6"/>
  <c r="O56" i="6" s="1"/>
  <c r="O70" i="6" s="1"/>
  <c r="P28" i="6"/>
  <c r="W5" i="2"/>
  <c r="W9" i="2"/>
  <c r="W13" i="2"/>
  <c r="X4" i="2"/>
  <c r="W6" i="2"/>
  <c r="W10" i="2"/>
  <c r="W7" i="2"/>
  <c r="W11" i="2"/>
  <c r="W8" i="2"/>
  <c r="W12" i="2"/>
  <c r="N29" i="3"/>
  <c r="O44" i="8" s="1"/>
  <c r="O18" i="3"/>
  <c r="V18" i="5"/>
  <c r="AB20" i="3" s="1"/>
  <c r="AB21" i="3"/>
  <c r="V19" i="5"/>
  <c r="W17" i="5"/>
  <c r="P31" i="6" l="1"/>
  <c r="P45" i="6" s="1"/>
  <c r="P59" i="6" s="1"/>
  <c r="P32" i="6"/>
  <c r="P46" i="6" s="1"/>
  <c r="P60" i="6" s="1"/>
  <c r="P33" i="6"/>
  <c r="P47" i="6" s="1"/>
  <c r="P61" i="6" s="1"/>
  <c r="P34" i="6"/>
  <c r="P48" i="6" s="1"/>
  <c r="P62" i="6" s="1"/>
  <c r="P35" i="6"/>
  <c r="P49" i="6" s="1"/>
  <c r="P63" i="6" s="1"/>
  <c r="P36" i="6"/>
  <c r="P50" i="6" s="1"/>
  <c r="P64" i="6" s="1"/>
  <c r="P37" i="6"/>
  <c r="P51" i="6" s="1"/>
  <c r="P65" i="6" s="1"/>
  <c r="P38" i="6"/>
  <c r="P52" i="6" s="1"/>
  <c r="P66" i="6" s="1"/>
  <c r="P39" i="6"/>
  <c r="P53" i="6" s="1"/>
  <c r="P67" i="6" s="1"/>
  <c r="P40" i="6"/>
  <c r="P54" i="6" s="1"/>
  <c r="P68" i="6" s="1"/>
  <c r="P41" i="6"/>
  <c r="P55" i="6" s="1"/>
  <c r="P69" i="6" s="1"/>
  <c r="P42" i="6"/>
  <c r="P56" i="6" s="1"/>
  <c r="P70" i="6" s="1"/>
  <c r="Q28" i="6"/>
  <c r="O59" i="6"/>
  <c r="W18" i="5"/>
  <c r="AC20" i="3" s="1"/>
  <c r="AC21" i="3"/>
  <c r="W19" i="5"/>
  <c r="X17" i="5"/>
  <c r="P18" i="3"/>
  <c r="O29" i="3"/>
  <c r="P44" i="8" s="1"/>
  <c r="X8" i="2"/>
  <c r="X12" i="2"/>
  <c r="X5" i="2"/>
  <c r="X9" i="2"/>
  <c r="X13" i="2"/>
  <c r="Y4" i="2"/>
  <c r="X6" i="2"/>
  <c r="X10" i="2"/>
  <c r="X7" i="2"/>
  <c r="X11" i="2"/>
  <c r="Q31" i="6" l="1"/>
  <c r="Q45" i="6" s="1"/>
  <c r="Q32" i="6"/>
  <c r="Q46" i="6" s="1"/>
  <c r="Q60" i="6" s="1"/>
  <c r="Q33" i="6"/>
  <c r="Q47" i="6" s="1"/>
  <c r="Q61" i="6" s="1"/>
  <c r="Q34" i="6"/>
  <c r="Q48" i="6" s="1"/>
  <c r="Q62" i="6" s="1"/>
  <c r="Q35" i="6"/>
  <c r="Q49" i="6" s="1"/>
  <c r="Q63" i="6" s="1"/>
  <c r="Q36" i="6"/>
  <c r="Q50" i="6" s="1"/>
  <c r="Q64" i="6" s="1"/>
  <c r="Q37" i="6"/>
  <c r="Q51" i="6" s="1"/>
  <c r="Q65" i="6" s="1"/>
  <c r="Q38" i="6"/>
  <c r="Q52" i="6" s="1"/>
  <c r="Q66" i="6" s="1"/>
  <c r="Q39" i="6"/>
  <c r="Q53" i="6" s="1"/>
  <c r="Q67" i="6" s="1"/>
  <c r="Q40" i="6"/>
  <c r="Q54" i="6" s="1"/>
  <c r="Q68" i="6" s="1"/>
  <c r="Q41" i="6"/>
  <c r="Q55" i="6" s="1"/>
  <c r="Q69" i="6" s="1"/>
  <c r="Q42" i="6"/>
  <c r="Q56" i="6" s="1"/>
  <c r="Q70" i="6" s="1"/>
  <c r="R28" i="6"/>
  <c r="Y7" i="2"/>
  <c r="Y11" i="2"/>
  <c r="Y8" i="2"/>
  <c r="Y12" i="2"/>
  <c r="Y5" i="2"/>
  <c r="Y9" i="2"/>
  <c r="Y13" i="2"/>
  <c r="Z4" i="2"/>
  <c r="Y6" i="2"/>
  <c r="Y10" i="2"/>
  <c r="X19" i="5"/>
  <c r="Y17" i="5"/>
  <c r="X18" i="5"/>
  <c r="AD20" i="3" s="1"/>
  <c r="AD21" i="3"/>
  <c r="Q18" i="3"/>
  <c r="P29" i="3"/>
  <c r="Q44" i="8" s="1"/>
  <c r="R31" i="6" l="1"/>
  <c r="R45" i="6" s="1"/>
  <c r="R59" i="6" s="1"/>
  <c r="R32" i="6"/>
  <c r="R46" i="6" s="1"/>
  <c r="R60" i="6" s="1"/>
  <c r="R33" i="6"/>
  <c r="R47" i="6" s="1"/>
  <c r="R61" i="6" s="1"/>
  <c r="R34" i="6"/>
  <c r="R48" i="6" s="1"/>
  <c r="R62" i="6" s="1"/>
  <c r="R35" i="6"/>
  <c r="R49" i="6" s="1"/>
  <c r="R63" i="6" s="1"/>
  <c r="R36" i="6"/>
  <c r="R50" i="6" s="1"/>
  <c r="R64" i="6" s="1"/>
  <c r="R37" i="6"/>
  <c r="R51" i="6" s="1"/>
  <c r="R65" i="6" s="1"/>
  <c r="R38" i="6"/>
  <c r="R52" i="6" s="1"/>
  <c r="R66" i="6" s="1"/>
  <c r="R39" i="6"/>
  <c r="R53" i="6" s="1"/>
  <c r="R67" i="6" s="1"/>
  <c r="R40" i="6"/>
  <c r="R54" i="6" s="1"/>
  <c r="R68" i="6" s="1"/>
  <c r="R41" i="6"/>
  <c r="R55" i="6" s="1"/>
  <c r="R69" i="6" s="1"/>
  <c r="R42" i="6"/>
  <c r="R56" i="6" s="1"/>
  <c r="R70" i="6" s="1"/>
  <c r="S28" i="6"/>
  <c r="Q59" i="6"/>
  <c r="Y19" i="5"/>
  <c r="Z17" i="5"/>
  <c r="Y18" i="5"/>
  <c r="AE20" i="3" s="1"/>
  <c r="AE21" i="3"/>
  <c r="Z6" i="2"/>
  <c r="Z10" i="2"/>
  <c r="Z7" i="2"/>
  <c r="Z11" i="2"/>
  <c r="Z8" i="2"/>
  <c r="Z12" i="2"/>
  <c r="Z5" i="2"/>
  <c r="Z9" i="2"/>
  <c r="Z13" i="2"/>
  <c r="AA4" i="2"/>
  <c r="R18" i="3"/>
  <c r="Q29" i="3"/>
  <c r="R44" i="8" s="1"/>
  <c r="S31" i="6" l="1"/>
  <c r="S45" i="6" s="1"/>
  <c r="S32" i="6"/>
  <c r="S46" i="6" s="1"/>
  <c r="S60" i="6" s="1"/>
  <c r="S33" i="6"/>
  <c r="S47" i="6" s="1"/>
  <c r="S61" i="6" s="1"/>
  <c r="S34" i="6"/>
  <c r="S48" i="6" s="1"/>
  <c r="S62" i="6" s="1"/>
  <c r="S35" i="6"/>
  <c r="S49" i="6" s="1"/>
  <c r="S63" i="6" s="1"/>
  <c r="S36" i="6"/>
  <c r="S50" i="6" s="1"/>
  <c r="S64" i="6" s="1"/>
  <c r="S37" i="6"/>
  <c r="S51" i="6" s="1"/>
  <c r="S65" i="6" s="1"/>
  <c r="S38" i="6"/>
  <c r="S52" i="6" s="1"/>
  <c r="S66" i="6" s="1"/>
  <c r="S39" i="6"/>
  <c r="S53" i="6" s="1"/>
  <c r="S67" i="6" s="1"/>
  <c r="S40" i="6"/>
  <c r="S54" i="6" s="1"/>
  <c r="S68" i="6" s="1"/>
  <c r="S41" i="6"/>
  <c r="S55" i="6" s="1"/>
  <c r="S69" i="6" s="1"/>
  <c r="S42" i="6"/>
  <c r="S56" i="6" s="1"/>
  <c r="S70" i="6" s="1"/>
  <c r="T28" i="6"/>
  <c r="R29" i="3"/>
  <c r="S44" i="8" s="1"/>
  <c r="S18" i="3"/>
  <c r="AA5" i="2"/>
  <c r="AA9" i="2"/>
  <c r="AA13" i="2"/>
  <c r="AB4" i="2"/>
  <c r="AA6" i="2"/>
  <c r="AA10" i="2"/>
  <c r="AA7" i="2"/>
  <c r="AA11" i="2"/>
  <c r="AA8" i="2"/>
  <c r="AA12" i="2"/>
  <c r="Z18" i="5"/>
  <c r="AF20" i="3" s="1"/>
  <c r="AF21" i="3"/>
  <c r="Z19" i="5"/>
  <c r="AA17" i="5"/>
  <c r="T31" i="6" l="1"/>
  <c r="T45" i="6" s="1"/>
  <c r="T59" i="6" s="1"/>
  <c r="T32" i="6"/>
  <c r="T46" i="6" s="1"/>
  <c r="T60" i="6" s="1"/>
  <c r="T33" i="6"/>
  <c r="T47" i="6" s="1"/>
  <c r="T61" i="6" s="1"/>
  <c r="T34" i="6"/>
  <c r="T48" i="6" s="1"/>
  <c r="T62" i="6" s="1"/>
  <c r="T35" i="6"/>
  <c r="T49" i="6" s="1"/>
  <c r="T63" i="6" s="1"/>
  <c r="T36" i="6"/>
  <c r="T50" i="6" s="1"/>
  <c r="T64" i="6" s="1"/>
  <c r="T37" i="6"/>
  <c r="T51" i="6" s="1"/>
  <c r="T65" i="6" s="1"/>
  <c r="T38" i="6"/>
  <c r="T52" i="6" s="1"/>
  <c r="T66" i="6" s="1"/>
  <c r="T39" i="6"/>
  <c r="T53" i="6" s="1"/>
  <c r="T67" i="6" s="1"/>
  <c r="T40" i="6"/>
  <c r="T54" i="6" s="1"/>
  <c r="T68" i="6" s="1"/>
  <c r="T41" i="6"/>
  <c r="T55" i="6" s="1"/>
  <c r="T69" i="6" s="1"/>
  <c r="T42" i="6"/>
  <c r="T56" i="6" s="1"/>
  <c r="T70" i="6" s="1"/>
  <c r="U28" i="6"/>
  <c r="S59" i="6"/>
  <c r="AA18" i="5"/>
  <c r="AG20" i="3" s="1"/>
  <c r="AG21" i="3"/>
  <c r="AA19" i="5"/>
  <c r="AB8" i="2"/>
  <c r="AB12" i="2"/>
  <c r="AB5" i="2"/>
  <c r="AB9" i="2"/>
  <c r="AB13" i="2"/>
  <c r="AB6" i="2"/>
  <c r="AB10" i="2"/>
  <c r="AB7" i="2"/>
  <c r="AB11" i="2"/>
  <c r="AC4" i="2"/>
  <c r="T18" i="3"/>
  <c r="S29" i="3"/>
  <c r="T44" i="8" s="1"/>
  <c r="U31" i="6" l="1"/>
  <c r="U45" i="6" s="1"/>
  <c r="U32" i="6"/>
  <c r="U46" i="6" s="1"/>
  <c r="U60" i="6" s="1"/>
  <c r="U33" i="6"/>
  <c r="U47" i="6" s="1"/>
  <c r="U61" i="6" s="1"/>
  <c r="U34" i="6"/>
  <c r="U48" i="6" s="1"/>
  <c r="U62" i="6" s="1"/>
  <c r="U35" i="6"/>
  <c r="U49" i="6" s="1"/>
  <c r="U63" i="6" s="1"/>
  <c r="U36" i="6"/>
  <c r="U50" i="6" s="1"/>
  <c r="U64" i="6" s="1"/>
  <c r="U37" i="6"/>
  <c r="U51" i="6" s="1"/>
  <c r="U65" i="6" s="1"/>
  <c r="U38" i="6"/>
  <c r="U52" i="6" s="1"/>
  <c r="U66" i="6" s="1"/>
  <c r="U39" i="6"/>
  <c r="U53" i="6" s="1"/>
  <c r="U67" i="6" s="1"/>
  <c r="U40" i="6"/>
  <c r="U54" i="6" s="1"/>
  <c r="U68" i="6" s="1"/>
  <c r="U41" i="6"/>
  <c r="U55" i="6" s="1"/>
  <c r="U69" i="6" s="1"/>
  <c r="U42" i="6"/>
  <c r="U56" i="6" s="1"/>
  <c r="U70" i="6" s="1"/>
  <c r="V28" i="6"/>
  <c r="U18" i="3"/>
  <c r="T29" i="3"/>
  <c r="U44" i="8" s="1"/>
  <c r="AC5" i="2"/>
  <c r="AC9" i="2"/>
  <c r="AC13" i="2"/>
  <c r="AC6" i="2"/>
  <c r="AC10" i="2"/>
  <c r="AC7" i="2"/>
  <c r="AC11" i="2"/>
  <c r="AC8" i="2"/>
  <c r="H19" i="3" s="1" a="1"/>
  <c r="AC12" i="2"/>
  <c r="V31" i="6" l="1"/>
  <c r="V45" i="6" s="1"/>
  <c r="V59" i="6" s="1"/>
  <c r="V32" i="6"/>
  <c r="V46" i="6" s="1"/>
  <c r="V60" i="6" s="1"/>
  <c r="V33" i="6"/>
  <c r="V47" i="6" s="1"/>
  <c r="V61" i="6" s="1"/>
  <c r="V34" i="6"/>
  <c r="V48" i="6" s="1"/>
  <c r="V62" i="6" s="1"/>
  <c r="V35" i="6"/>
  <c r="V49" i="6" s="1"/>
  <c r="V63" i="6" s="1"/>
  <c r="V36" i="6"/>
  <c r="V50" i="6" s="1"/>
  <c r="V64" i="6" s="1"/>
  <c r="V37" i="6"/>
  <c r="V51" i="6" s="1"/>
  <c r="V65" i="6" s="1"/>
  <c r="V38" i="6"/>
  <c r="V52" i="6" s="1"/>
  <c r="V66" i="6" s="1"/>
  <c r="V39" i="6"/>
  <c r="V53" i="6" s="1"/>
  <c r="V67" i="6" s="1"/>
  <c r="V40" i="6"/>
  <c r="V54" i="6" s="1"/>
  <c r="V68" i="6" s="1"/>
  <c r="V41" i="6"/>
  <c r="V55" i="6" s="1"/>
  <c r="V69" i="6" s="1"/>
  <c r="V42" i="6"/>
  <c r="V56" i="6" s="1"/>
  <c r="V70" i="6" s="1"/>
  <c r="W28" i="6"/>
  <c r="U59" i="6"/>
  <c r="J19" i="3"/>
  <c r="L19" i="3"/>
  <c r="I19" i="3"/>
  <c r="K19" i="3"/>
  <c r="M19" i="3"/>
  <c r="O19" i="3"/>
  <c r="Q19" i="3"/>
  <c r="S19" i="3"/>
  <c r="U19" i="3"/>
  <c r="W19" i="3"/>
  <c r="Y19" i="3"/>
  <c r="AA19" i="3"/>
  <c r="AC19" i="3"/>
  <c r="AD19" i="3"/>
  <c r="P19" i="3"/>
  <c r="T19" i="3"/>
  <c r="X19" i="3"/>
  <c r="AB19" i="3"/>
  <c r="H19" i="3"/>
  <c r="AE19" i="3"/>
  <c r="N19" i="3"/>
  <c r="R19" i="3"/>
  <c r="V19" i="3"/>
  <c r="Z19" i="3"/>
  <c r="AG19" i="3"/>
  <c r="AF19" i="3"/>
  <c r="V18" i="3"/>
  <c r="U29" i="3"/>
  <c r="V44" i="8" s="1"/>
  <c r="W31" i="6" l="1"/>
  <c r="W45" i="6" s="1"/>
  <c r="W59" i="6" s="1"/>
  <c r="W32" i="6"/>
  <c r="W46" i="6" s="1"/>
  <c r="W60" i="6" s="1"/>
  <c r="W33" i="6"/>
  <c r="W47" i="6" s="1"/>
  <c r="W61" i="6" s="1"/>
  <c r="W34" i="6"/>
  <c r="W48" i="6" s="1"/>
  <c r="W62" i="6" s="1"/>
  <c r="W35" i="6"/>
  <c r="W49" i="6" s="1"/>
  <c r="W63" i="6" s="1"/>
  <c r="W36" i="6"/>
  <c r="W50" i="6" s="1"/>
  <c r="W64" i="6" s="1"/>
  <c r="W37" i="6"/>
  <c r="W51" i="6" s="1"/>
  <c r="W65" i="6" s="1"/>
  <c r="W38" i="6"/>
  <c r="W52" i="6" s="1"/>
  <c r="W66" i="6" s="1"/>
  <c r="W39" i="6"/>
  <c r="W53" i="6" s="1"/>
  <c r="W67" i="6" s="1"/>
  <c r="W40" i="6"/>
  <c r="W54" i="6" s="1"/>
  <c r="W68" i="6" s="1"/>
  <c r="W41" i="6"/>
  <c r="W55" i="6" s="1"/>
  <c r="W69" i="6" s="1"/>
  <c r="W42" i="6"/>
  <c r="W56" i="6" s="1"/>
  <c r="W70" i="6" s="1"/>
  <c r="X28" i="6"/>
  <c r="V29" i="3"/>
  <c r="W44" i="8" s="1"/>
  <c r="W18" i="3"/>
  <c r="X31" i="6" l="1"/>
  <c r="X45" i="6" s="1"/>
  <c r="X59" i="6" s="1"/>
  <c r="X32" i="6"/>
  <c r="X46" i="6" s="1"/>
  <c r="X60" i="6" s="1"/>
  <c r="X33" i="6"/>
  <c r="X47" i="6" s="1"/>
  <c r="X61" i="6" s="1"/>
  <c r="X34" i="6"/>
  <c r="X48" i="6" s="1"/>
  <c r="X62" i="6" s="1"/>
  <c r="X35" i="6"/>
  <c r="X49" i="6" s="1"/>
  <c r="X63" i="6" s="1"/>
  <c r="X36" i="6"/>
  <c r="X50" i="6" s="1"/>
  <c r="X64" i="6" s="1"/>
  <c r="X37" i="6"/>
  <c r="X51" i="6" s="1"/>
  <c r="X65" i="6" s="1"/>
  <c r="X38" i="6"/>
  <c r="X52" i="6" s="1"/>
  <c r="X66" i="6" s="1"/>
  <c r="X39" i="6"/>
  <c r="X53" i="6" s="1"/>
  <c r="X67" i="6" s="1"/>
  <c r="X40" i="6"/>
  <c r="X54" i="6" s="1"/>
  <c r="X68" i="6" s="1"/>
  <c r="X41" i="6"/>
  <c r="X55" i="6" s="1"/>
  <c r="X69" i="6" s="1"/>
  <c r="X42" i="6"/>
  <c r="X56" i="6" s="1"/>
  <c r="X70" i="6" s="1"/>
  <c r="Y28" i="6"/>
  <c r="X18" i="3"/>
  <c r="W29" i="3"/>
  <c r="X44" i="8" s="1"/>
  <c r="Y31" i="6" l="1"/>
  <c r="Y45" i="6" s="1"/>
  <c r="Y59" i="6" s="1"/>
  <c r="Y32" i="6"/>
  <c r="Y46" i="6" s="1"/>
  <c r="Y60" i="6" s="1"/>
  <c r="Y33" i="6"/>
  <c r="Y47" i="6" s="1"/>
  <c r="Y61" i="6" s="1"/>
  <c r="Y34" i="6"/>
  <c r="Y48" i="6" s="1"/>
  <c r="Y62" i="6" s="1"/>
  <c r="Y35" i="6"/>
  <c r="Y49" i="6" s="1"/>
  <c r="Y63" i="6" s="1"/>
  <c r="Y36" i="6"/>
  <c r="Y50" i="6" s="1"/>
  <c r="Y64" i="6" s="1"/>
  <c r="Y37" i="6"/>
  <c r="Y51" i="6" s="1"/>
  <c r="Y65" i="6" s="1"/>
  <c r="Y38" i="6"/>
  <c r="Y52" i="6" s="1"/>
  <c r="Y66" i="6" s="1"/>
  <c r="Y39" i="6"/>
  <c r="Y53" i="6" s="1"/>
  <c r="Y67" i="6" s="1"/>
  <c r="Y40" i="6"/>
  <c r="Y54" i="6" s="1"/>
  <c r="Y68" i="6" s="1"/>
  <c r="Y41" i="6"/>
  <c r="Y55" i="6" s="1"/>
  <c r="Y69" i="6" s="1"/>
  <c r="Y42" i="6"/>
  <c r="Y56" i="6" s="1"/>
  <c r="Y70" i="6" s="1"/>
  <c r="Z28" i="6"/>
  <c r="Y18" i="3"/>
  <c r="X29" i="3"/>
  <c r="Y44" i="8" s="1"/>
  <c r="Z31" i="6" l="1"/>
  <c r="Z45" i="6" s="1"/>
  <c r="Z59" i="6" s="1"/>
  <c r="Z32" i="6"/>
  <c r="Z46" i="6" s="1"/>
  <c r="Z60" i="6" s="1"/>
  <c r="Z33" i="6"/>
  <c r="Z47" i="6" s="1"/>
  <c r="Z61" i="6" s="1"/>
  <c r="Z34" i="6"/>
  <c r="Z48" i="6" s="1"/>
  <c r="Z62" i="6" s="1"/>
  <c r="Z35" i="6"/>
  <c r="Z49" i="6" s="1"/>
  <c r="Z63" i="6" s="1"/>
  <c r="Z36" i="6"/>
  <c r="Z50" i="6" s="1"/>
  <c r="Z64" i="6" s="1"/>
  <c r="Z37" i="6"/>
  <c r="Z51" i="6" s="1"/>
  <c r="Z65" i="6" s="1"/>
  <c r="Z38" i="6"/>
  <c r="Z52" i="6" s="1"/>
  <c r="Z66" i="6" s="1"/>
  <c r="Z39" i="6"/>
  <c r="Z53" i="6" s="1"/>
  <c r="Z67" i="6" s="1"/>
  <c r="Z40" i="6"/>
  <c r="Z54" i="6" s="1"/>
  <c r="Z68" i="6" s="1"/>
  <c r="Z41" i="6"/>
  <c r="Z55" i="6" s="1"/>
  <c r="Z69" i="6" s="1"/>
  <c r="Z42" i="6"/>
  <c r="Z56" i="6" s="1"/>
  <c r="Z70" i="6" s="1"/>
  <c r="AA28" i="6"/>
  <c r="Z18" i="3"/>
  <c r="Y29" i="3"/>
  <c r="Z44" i="8" s="1"/>
  <c r="AA31" i="6" l="1"/>
  <c r="AA45" i="6" s="1"/>
  <c r="AA59" i="6" s="1"/>
  <c r="AA32" i="6"/>
  <c r="AA46" i="6" s="1"/>
  <c r="AA60" i="6" s="1"/>
  <c r="AA33" i="6"/>
  <c r="AA47" i="6" s="1"/>
  <c r="AA61" i="6" s="1"/>
  <c r="AA34" i="6"/>
  <c r="AA48" i="6" s="1"/>
  <c r="AA62" i="6" s="1"/>
  <c r="AA35" i="6"/>
  <c r="AA49" i="6" s="1"/>
  <c r="AA63" i="6" s="1"/>
  <c r="AA36" i="6"/>
  <c r="AA50" i="6" s="1"/>
  <c r="AA64" i="6" s="1"/>
  <c r="AA37" i="6"/>
  <c r="AA51" i="6" s="1"/>
  <c r="AA65" i="6" s="1"/>
  <c r="AA38" i="6"/>
  <c r="AA52" i="6" s="1"/>
  <c r="AA66" i="6" s="1"/>
  <c r="AA39" i="6"/>
  <c r="AA53" i="6" s="1"/>
  <c r="AA67" i="6" s="1"/>
  <c r="AA40" i="6"/>
  <c r="AA54" i="6" s="1"/>
  <c r="AA68" i="6" s="1"/>
  <c r="AA41" i="6"/>
  <c r="AA55" i="6" s="1"/>
  <c r="AA69" i="6" s="1"/>
  <c r="AA42" i="6"/>
  <c r="AA56" i="6" s="1"/>
  <c r="AA70" i="6" s="1"/>
  <c r="AB28" i="6"/>
  <c r="Z29" i="3"/>
  <c r="AA44" i="8" s="1"/>
  <c r="AA18" i="3"/>
  <c r="AB31" i="6" l="1"/>
  <c r="AB45" i="6" s="1"/>
  <c r="AB59" i="6" s="1"/>
  <c r="AB32" i="6"/>
  <c r="AB46" i="6" s="1"/>
  <c r="AB60" i="6" s="1"/>
  <c r="AB33" i="6"/>
  <c r="AB47" i="6" s="1"/>
  <c r="AB61" i="6" s="1"/>
  <c r="AB34" i="6"/>
  <c r="AB48" i="6" s="1"/>
  <c r="AB62" i="6" s="1"/>
  <c r="AB35" i="6"/>
  <c r="AB49" i="6" s="1"/>
  <c r="AB63" i="6" s="1"/>
  <c r="AB36" i="6"/>
  <c r="AB50" i="6" s="1"/>
  <c r="AB64" i="6" s="1"/>
  <c r="AB37" i="6"/>
  <c r="AB51" i="6" s="1"/>
  <c r="AB65" i="6" s="1"/>
  <c r="AB38" i="6"/>
  <c r="AB52" i="6" s="1"/>
  <c r="AB66" i="6" s="1"/>
  <c r="AB39" i="6"/>
  <c r="AB53" i="6" s="1"/>
  <c r="AB67" i="6" s="1"/>
  <c r="AB40" i="6"/>
  <c r="AB54" i="6" s="1"/>
  <c r="AB68" i="6" s="1"/>
  <c r="AB41" i="6"/>
  <c r="AB55" i="6" s="1"/>
  <c r="AB69" i="6" s="1"/>
  <c r="AB42" i="6"/>
  <c r="AB56" i="6" s="1"/>
  <c r="AB70" i="6" s="1"/>
  <c r="AC28" i="6"/>
  <c r="AB18" i="3"/>
  <c r="AA29" i="3"/>
  <c r="AB44" i="8" s="1"/>
  <c r="AC31" i="6" l="1"/>
  <c r="AC45" i="6" s="1"/>
  <c r="AC59" i="6" s="1"/>
  <c r="AC32" i="6"/>
  <c r="AC46" i="6" s="1"/>
  <c r="AC60" i="6" s="1"/>
  <c r="AC33" i="6"/>
  <c r="AC47" i="6" s="1"/>
  <c r="AC61" i="6" s="1"/>
  <c r="AC34" i="6"/>
  <c r="AC48" i="6" s="1"/>
  <c r="AC62" i="6" s="1"/>
  <c r="AC35" i="6"/>
  <c r="AC49" i="6" s="1"/>
  <c r="AC63" i="6" s="1"/>
  <c r="AC36" i="6"/>
  <c r="AC50" i="6" s="1"/>
  <c r="AC64" i="6" s="1"/>
  <c r="AC37" i="6"/>
  <c r="AC51" i="6" s="1"/>
  <c r="AC65" i="6" s="1"/>
  <c r="AC38" i="6"/>
  <c r="AC52" i="6" s="1"/>
  <c r="AC66" i="6" s="1"/>
  <c r="AC39" i="6"/>
  <c r="AC53" i="6" s="1"/>
  <c r="AC67" i="6" s="1"/>
  <c r="AC40" i="6"/>
  <c r="AC54" i="6" s="1"/>
  <c r="AC68" i="6" s="1"/>
  <c r="AC41" i="6"/>
  <c r="AC55" i="6" s="1"/>
  <c r="AC69" i="6" s="1"/>
  <c r="AC42" i="6"/>
  <c r="AC56" i="6" s="1"/>
  <c r="AC70" i="6" s="1"/>
  <c r="AD28" i="6"/>
  <c r="AC18" i="3"/>
  <c r="AB29" i="3"/>
  <c r="AC44" i="8" s="1"/>
  <c r="AD31" i="6" l="1"/>
  <c r="AD45" i="6" s="1"/>
  <c r="AD59" i="6" s="1"/>
  <c r="AD32" i="6"/>
  <c r="AD46" i="6" s="1"/>
  <c r="AD60" i="6" s="1"/>
  <c r="AD33" i="6"/>
  <c r="AD47" i="6" s="1"/>
  <c r="AD61" i="6" s="1"/>
  <c r="AD34" i="6"/>
  <c r="AD48" i="6" s="1"/>
  <c r="AD62" i="6" s="1"/>
  <c r="AD35" i="6"/>
  <c r="AD49" i="6" s="1"/>
  <c r="AD63" i="6" s="1"/>
  <c r="AD36" i="6"/>
  <c r="AD50" i="6" s="1"/>
  <c r="AD64" i="6" s="1"/>
  <c r="AD37" i="6"/>
  <c r="AD51" i="6" s="1"/>
  <c r="AD65" i="6" s="1"/>
  <c r="AD38" i="6"/>
  <c r="AD52" i="6" s="1"/>
  <c r="AD66" i="6" s="1"/>
  <c r="AD39" i="6"/>
  <c r="AD53" i="6" s="1"/>
  <c r="AD67" i="6" s="1"/>
  <c r="AD40" i="6"/>
  <c r="AD54" i="6" s="1"/>
  <c r="AD68" i="6" s="1"/>
  <c r="AD41" i="6"/>
  <c r="AD55" i="6" s="1"/>
  <c r="AD69" i="6" s="1"/>
  <c r="AD42" i="6"/>
  <c r="AD56" i="6" s="1"/>
  <c r="AD70" i="6" s="1"/>
  <c r="AE28" i="6"/>
  <c r="AD18" i="3"/>
  <c r="AC29" i="3"/>
  <c r="AD44" i="8" s="1"/>
  <c r="AE31" i="6" l="1"/>
  <c r="AE45" i="6" s="1"/>
  <c r="AE59" i="6" s="1"/>
  <c r="AE32" i="6"/>
  <c r="AE46" i="6" s="1"/>
  <c r="AE60" i="6" s="1"/>
  <c r="AE33" i="6"/>
  <c r="AE47" i="6" s="1"/>
  <c r="AE61" i="6" s="1"/>
  <c r="AE34" i="6"/>
  <c r="AE48" i="6" s="1"/>
  <c r="AE62" i="6" s="1"/>
  <c r="AE35" i="6"/>
  <c r="AE49" i="6" s="1"/>
  <c r="AE63" i="6" s="1"/>
  <c r="AE36" i="6"/>
  <c r="AE50" i="6" s="1"/>
  <c r="AE64" i="6" s="1"/>
  <c r="AE37" i="6"/>
  <c r="AE51" i="6" s="1"/>
  <c r="AE65" i="6" s="1"/>
  <c r="AE38" i="6"/>
  <c r="AE52" i="6" s="1"/>
  <c r="AE66" i="6" s="1"/>
  <c r="AE39" i="6"/>
  <c r="AE53" i="6" s="1"/>
  <c r="AE67" i="6" s="1"/>
  <c r="AE40" i="6"/>
  <c r="AE54" i="6" s="1"/>
  <c r="AE68" i="6" s="1"/>
  <c r="AE41" i="6"/>
  <c r="AE55" i="6" s="1"/>
  <c r="AE69" i="6" s="1"/>
  <c r="AE42" i="6"/>
  <c r="AE56" i="6" s="1"/>
  <c r="AE70" i="6" s="1"/>
  <c r="AF28" i="6"/>
  <c r="AD29" i="3"/>
  <c r="AE44" i="8" s="1"/>
  <c r="AE18" i="3"/>
  <c r="AF31" i="6" l="1"/>
  <c r="AF45" i="6" s="1"/>
  <c r="AF59" i="6" s="1"/>
  <c r="AF32" i="6"/>
  <c r="AF46" i="6" s="1"/>
  <c r="AF60" i="6" s="1"/>
  <c r="AF33" i="6"/>
  <c r="AF47" i="6" s="1"/>
  <c r="AF61" i="6" s="1"/>
  <c r="AF34" i="6"/>
  <c r="AF48" i="6" s="1"/>
  <c r="AF62" i="6" s="1"/>
  <c r="AF35" i="6"/>
  <c r="AF49" i="6" s="1"/>
  <c r="AF63" i="6" s="1"/>
  <c r="AF36" i="6"/>
  <c r="AF50" i="6" s="1"/>
  <c r="AF64" i="6" s="1"/>
  <c r="AF37" i="6"/>
  <c r="AF51" i="6" s="1"/>
  <c r="AF65" i="6" s="1"/>
  <c r="AF38" i="6"/>
  <c r="AF52" i="6" s="1"/>
  <c r="AF66" i="6" s="1"/>
  <c r="AF39" i="6"/>
  <c r="AF53" i="6" s="1"/>
  <c r="AF67" i="6" s="1"/>
  <c r="AF40" i="6"/>
  <c r="AF54" i="6" s="1"/>
  <c r="AF68" i="6" s="1"/>
  <c r="AF41" i="6"/>
  <c r="AF55" i="6" s="1"/>
  <c r="AF69" i="6" s="1"/>
  <c r="AF42" i="6"/>
  <c r="AF56" i="6" s="1"/>
  <c r="AG28" i="6"/>
  <c r="AF18" i="3"/>
  <c r="AE29" i="3"/>
  <c r="AF44" i="8" s="1"/>
  <c r="AG31" i="6" l="1"/>
  <c r="AG45" i="6" s="1"/>
  <c r="AG59" i="6" s="1"/>
  <c r="AG32" i="6"/>
  <c r="AG46" i="6" s="1"/>
  <c r="AG60" i="6" s="1"/>
  <c r="AG33" i="6"/>
  <c r="AG47" i="6" s="1"/>
  <c r="AG61" i="6" s="1"/>
  <c r="AG34" i="6"/>
  <c r="AG48" i="6" s="1"/>
  <c r="AG62" i="6" s="1"/>
  <c r="AG35" i="6"/>
  <c r="AG49" i="6" s="1"/>
  <c r="AG63" i="6" s="1"/>
  <c r="AG36" i="6"/>
  <c r="AG50" i="6" s="1"/>
  <c r="AG64" i="6" s="1"/>
  <c r="AG37" i="6"/>
  <c r="AG51" i="6" s="1"/>
  <c r="AG65" i="6" s="1"/>
  <c r="AG38" i="6"/>
  <c r="AG52" i="6" s="1"/>
  <c r="AG66" i="6" s="1"/>
  <c r="AG39" i="6"/>
  <c r="AG53" i="6" s="1"/>
  <c r="AG67" i="6" s="1"/>
  <c r="AG40" i="6"/>
  <c r="AG54" i="6" s="1"/>
  <c r="AG68" i="6" s="1"/>
  <c r="AG41" i="6"/>
  <c r="AG55" i="6" s="1"/>
  <c r="AG69" i="6" s="1"/>
  <c r="AG42" i="6"/>
  <c r="AG56" i="6" s="1"/>
  <c r="AG70" i="6" s="1"/>
  <c r="AH28" i="6"/>
  <c r="AF70" i="6"/>
  <c r="G73" i="6" a="1"/>
  <c r="AG18" i="3"/>
  <c r="AG29" i="3" s="1"/>
  <c r="AF29" i="3"/>
  <c r="AG44" i="8" s="1"/>
  <c r="I73" i="6" l="1"/>
  <c r="J30" i="3" s="1"/>
  <c r="M73" i="6"/>
  <c r="N30" i="3" s="1"/>
  <c r="Q73" i="6"/>
  <c r="R30" i="3" s="1"/>
  <c r="U73" i="6"/>
  <c r="V30" i="3" s="1"/>
  <c r="Y73" i="6"/>
  <c r="Z30" i="3" s="1"/>
  <c r="AC73" i="6"/>
  <c r="AD30" i="3" s="1"/>
  <c r="AE45" i="8" s="1"/>
  <c r="G74" i="6"/>
  <c r="H31" i="3" s="1"/>
  <c r="K74" i="6"/>
  <c r="L31" i="3" s="1"/>
  <c r="M46" i="8" s="1"/>
  <c r="O74" i="6"/>
  <c r="P31" i="3" s="1"/>
  <c r="Q46" i="8" s="1"/>
  <c r="S74" i="6"/>
  <c r="T31" i="3" s="1"/>
  <c r="U46" i="8" s="1"/>
  <c r="W74" i="6"/>
  <c r="X31" i="3" s="1"/>
  <c r="Y46" i="8" s="1"/>
  <c r="AA74" i="6"/>
  <c r="AB31" i="3" s="1"/>
  <c r="AC46" i="8" s="1"/>
  <c r="AE74" i="6"/>
  <c r="AF31" i="3" s="1"/>
  <c r="AG46" i="8" s="1"/>
  <c r="I75" i="6"/>
  <c r="J32" i="3" s="1"/>
  <c r="K47" i="8" s="1"/>
  <c r="M75" i="6"/>
  <c r="N32" i="3" s="1"/>
  <c r="O47" i="8" s="1"/>
  <c r="Q75" i="6"/>
  <c r="R32" i="3" s="1"/>
  <c r="S47" i="8" s="1"/>
  <c r="U75" i="6"/>
  <c r="V32" i="3" s="1"/>
  <c r="W47" i="8" s="1"/>
  <c r="Y75" i="6"/>
  <c r="Z32" i="3" s="1"/>
  <c r="AA47" i="8" s="1"/>
  <c r="AC75" i="6"/>
  <c r="AD32" i="3" s="1"/>
  <c r="AE47" i="8" s="1"/>
  <c r="G76" i="6"/>
  <c r="H33" i="3" s="1"/>
  <c r="K76" i="6"/>
  <c r="L33" i="3" s="1"/>
  <c r="M48" i="8" s="1"/>
  <c r="O76" i="6"/>
  <c r="P33" i="3" s="1"/>
  <c r="Q48" i="8" s="1"/>
  <c r="S76" i="6"/>
  <c r="T33" i="3" s="1"/>
  <c r="U48" i="8" s="1"/>
  <c r="W76" i="6"/>
  <c r="X33" i="3" s="1"/>
  <c r="Y48" i="8" s="1"/>
  <c r="AA76" i="6"/>
  <c r="AB33" i="3" s="1"/>
  <c r="AC48" i="8" s="1"/>
  <c r="AE76" i="6"/>
  <c r="AF33" i="3" s="1"/>
  <c r="AG48" i="8" s="1"/>
  <c r="I77" i="6"/>
  <c r="J34" i="3" s="1"/>
  <c r="K49" i="8" s="1"/>
  <c r="M77" i="6"/>
  <c r="N34" i="3" s="1"/>
  <c r="O49" i="8" s="1"/>
  <c r="Q77" i="6"/>
  <c r="R34" i="3" s="1"/>
  <c r="S49" i="8" s="1"/>
  <c r="U77" i="6"/>
  <c r="V34" i="3" s="1"/>
  <c r="W49" i="8" s="1"/>
  <c r="Y77" i="6"/>
  <c r="Z34" i="3" s="1"/>
  <c r="AA49" i="8" s="1"/>
  <c r="AC77" i="6"/>
  <c r="AD34" i="3" s="1"/>
  <c r="AE49" i="8" s="1"/>
  <c r="G78" i="6"/>
  <c r="H35" i="3" s="1"/>
  <c r="K78" i="6"/>
  <c r="L35" i="3" s="1"/>
  <c r="M50" i="8" s="1"/>
  <c r="O78" i="6"/>
  <c r="P35" i="3" s="1"/>
  <c r="Q50" i="8" s="1"/>
  <c r="S78" i="6"/>
  <c r="T35" i="3" s="1"/>
  <c r="U50" i="8" s="1"/>
  <c r="W78" i="6"/>
  <c r="X35" i="3" s="1"/>
  <c r="Y50" i="8" s="1"/>
  <c r="AA78" i="6"/>
  <c r="AB35" i="3" s="1"/>
  <c r="AC50" i="8" s="1"/>
  <c r="AE78" i="6"/>
  <c r="AF35" i="3" s="1"/>
  <c r="AG50" i="8" s="1"/>
  <c r="I79" i="6"/>
  <c r="J36" i="3" s="1"/>
  <c r="K51" i="8" s="1"/>
  <c r="M79" i="6"/>
  <c r="N36" i="3" s="1"/>
  <c r="O51" i="8" s="1"/>
  <c r="Q79" i="6"/>
  <c r="R36" i="3" s="1"/>
  <c r="S51" i="8" s="1"/>
  <c r="U79" i="6"/>
  <c r="V36" i="3" s="1"/>
  <c r="W51" i="8" s="1"/>
  <c r="Y79" i="6"/>
  <c r="Z36" i="3" s="1"/>
  <c r="AA51" i="8" s="1"/>
  <c r="AC79" i="6"/>
  <c r="AD36" i="3" s="1"/>
  <c r="AE51" i="8" s="1"/>
  <c r="G80" i="6"/>
  <c r="H37" i="3" s="1"/>
  <c r="K80" i="6"/>
  <c r="L37" i="3" s="1"/>
  <c r="M52" i="8" s="1"/>
  <c r="O80" i="6"/>
  <c r="P37" i="3" s="1"/>
  <c r="Q52" i="8" s="1"/>
  <c r="S80" i="6"/>
  <c r="T37" i="3" s="1"/>
  <c r="U52" i="8" s="1"/>
  <c r="W80" i="6"/>
  <c r="X37" i="3" s="1"/>
  <c r="Y52" i="8" s="1"/>
  <c r="AA80" i="6"/>
  <c r="AB37" i="3" s="1"/>
  <c r="AC52" i="8" s="1"/>
  <c r="AE80" i="6"/>
  <c r="AF37" i="3" s="1"/>
  <c r="AG52" i="8" s="1"/>
  <c r="I81" i="6"/>
  <c r="J38" i="3" s="1"/>
  <c r="K53" i="8" s="1"/>
  <c r="M81" i="6"/>
  <c r="N38" i="3" s="1"/>
  <c r="O53" i="8" s="1"/>
  <c r="Q81" i="6"/>
  <c r="R38" i="3" s="1"/>
  <c r="S53" i="8" s="1"/>
  <c r="U81" i="6"/>
  <c r="V38" i="3" s="1"/>
  <c r="W53" i="8" s="1"/>
  <c r="Y81" i="6"/>
  <c r="Z38" i="3" s="1"/>
  <c r="AA53" i="8" s="1"/>
  <c r="AC81" i="6"/>
  <c r="AD38" i="3" s="1"/>
  <c r="AE53" i="8" s="1"/>
  <c r="G82" i="6"/>
  <c r="H39" i="3" s="1"/>
  <c r="K82" i="6"/>
  <c r="L39" i="3" s="1"/>
  <c r="M54" i="8" s="1"/>
  <c r="O82" i="6"/>
  <c r="P39" i="3" s="1"/>
  <c r="Q54" i="8" s="1"/>
  <c r="S82" i="6"/>
  <c r="T39" i="3" s="1"/>
  <c r="U54" i="8" s="1"/>
  <c r="W82" i="6"/>
  <c r="X39" i="3" s="1"/>
  <c r="Y54" i="8" s="1"/>
  <c r="AA82" i="6"/>
  <c r="AB39" i="3" s="1"/>
  <c r="AC54" i="8" s="1"/>
  <c r="AE82" i="6"/>
  <c r="AF39" i="3" s="1"/>
  <c r="AG54" i="8" s="1"/>
  <c r="I83" i="6"/>
  <c r="J40" i="3" s="1"/>
  <c r="K55" i="8" s="1"/>
  <c r="M83" i="6"/>
  <c r="N40" i="3" s="1"/>
  <c r="O55" i="8" s="1"/>
  <c r="Q83" i="6"/>
  <c r="R40" i="3" s="1"/>
  <c r="S55" i="8" s="1"/>
  <c r="U83" i="6"/>
  <c r="V40" i="3" s="1"/>
  <c r="W55" i="8" s="1"/>
  <c r="G73" i="6"/>
  <c r="H30" i="3" s="1"/>
  <c r="L73" i="6"/>
  <c r="M30" i="3" s="1"/>
  <c r="R73" i="6"/>
  <c r="S30" i="3" s="1"/>
  <c r="W73" i="6"/>
  <c r="X30" i="3" s="1"/>
  <c r="AB73" i="6"/>
  <c r="AC30" i="3" s="1"/>
  <c r="H74" i="6"/>
  <c r="I31" i="3" s="1"/>
  <c r="J46" i="8" s="1"/>
  <c r="M74" i="6"/>
  <c r="N31" i="3" s="1"/>
  <c r="O46" i="8" s="1"/>
  <c r="R74" i="6"/>
  <c r="S31" i="3" s="1"/>
  <c r="T46" i="8" s="1"/>
  <c r="X74" i="6"/>
  <c r="Y31" i="3" s="1"/>
  <c r="Z46" i="8" s="1"/>
  <c r="AC74" i="6"/>
  <c r="AD31" i="3" s="1"/>
  <c r="AE46" i="8" s="1"/>
  <c r="H75" i="6"/>
  <c r="I32" i="3" s="1"/>
  <c r="J47" i="8" s="1"/>
  <c r="N75" i="6"/>
  <c r="O32" i="3" s="1"/>
  <c r="P47" i="8" s="1"/>
  <c r="S75" i="6"/>
  <c r="T32" i="3" s="1"/>
  <c r="U47" i="8" s="1"/>
  <c r="X75" i="6"/>
  <c r="Y32" i="3" s="1"/>
  <c r="Z47" i="8" s="1"/>
  <c r="AD75" i="6"/>
  <c r="AE32" i="3" s="1"/>
  <c r="AF47" i="8" s="1"/>
  <c r="I76" i="6"/>
  <c r="J33" i="3" s="1"/>
  <c r="K48" i="8" s="1"/>
  <c r="N76" i="6"/>
  <c r="O33" i="3" s="1"/>
  <c r="P48" i="8" s="1"/>
  <c r="T76" i="6"/>
  <c r="U33" i="3" s="1"/>
  <c r="V48" i="8" s="1"/>
  <c r="Y76" i="6"/>
  <c r="Z33" i="3" s="1"/>
  <c r="AA48" i="8" s="1"/>
  <c r="AD76" i="6"/>
  <c r="AE33" i="3" s="1"/>
  <c r="AF48" i="8" s="1"/>
  <c r="J77" i="6"/>
  <c r="K34" i="3" s="1"/>
  <c r="L49" i="8" s="1"/>
  <c r="O77" i="6"/>
  <c r="P34" i="3" s="1"/>
  <c r="Q49" i="8" s="1"/>
  <c r="T77" i="6"/>
  <c r="U34" i="3" s="1"/>
  <c r="V49" i="8" s="1"/>
  <c r="Z77" i="6"/>
  <c r="AA34" i="3" s="1"/>
  <c r="AB49" i="8" s="1"/>
  <c r="AE77" i="6"/>
  <c r="AF34" i="3" s="1"/>
  <c r="AG49" i="8" s="1"/>
  <c r="J78" i="6"/>
  <c r="K35" i="3" s="1"/>
  <c r="L50" i="8" s="1"/>
  <c r="P78" i="6"/>
  <c r="Q35" i="3" s="1"/>
  <c r="R50" i="8" s="1"/>
  <c r="U78" i="6"/>
  <c r="V35" i="3" s="1"/>
  <c r="W50" i="8" s="1"/>
  <c r="Z78" i="6"/>
  <c r="AA35" i="3" s="1"/>
  <c r="AB50" i="8" s="1"/>
  <c r="AF78" i="6"/>
  <c r="AG35" i="3" s="1"/>
  <c r="K79" i="6"/>
  <c r="L36" i="3" s="1"/>
  <c r="M51" i="8" s="1"/>
  <c r="P79" i="6"/>
  <c r="Q36" i="3" s="1"/>
  <c r="R51" i="8" s="1"/>
  <c r="V79" i="6"/>
  <c r="W36" i="3" s="1"/>
  <c r="X51" i="8" s="1"/>
  <c r="AA79" i="6"/>
  <c r="AB36" i="3" s="1"/>
  <c r="AC51" i="8" s="1"/>
  <c r="AF79" i="6"/>
  <c r="AG36" i="3" s="1"/>
  <c r="L80" i="6"/>
  <c r="M37" i="3" s="1"/>
  <c r="N52" i="8" s="1"/>
  <c r="Q80" i="6"/>
  <c r="R37" i="3" s="1"/>
  <c r="S52" i="8" s="1"/>
  <c r="V80" i="6"/>
  <c r="W37" i="3" s="1"/>
  <c r="X52" i="8" s="1"/>
  <c r="AB80" i="6"/>
  <c r="AC37" i="3" s="1"/>
  <c r="AD52" i="8" s="1"/>
  <c r="G81" i="6"/>
  <c r="H38" i="3" s="1"/>
  <c r="L81" i="6"/>
  <c r="M38" i="3" s="1"/>
  <c r="N53" i="8" s="1"/>
  <c r="R81" i="6"/>
  <c r="S38" i="3" s="1"/>
  <c r="T53" i="8" s="1"/>
  <c r="W81" i="6"/>
  <c r="X38" i="3" s="1"/>
  <c r="Y53" i="8" s="1"/>
  <c r="AB81" i="6"/>
  <c r="AC38" i="3" s="1"/>
  <c r="AD53" i="8" s="1"/>
  <c r="H82" i="6"/>
  <c r="I39" i="3" s="1"/>
  <c r="J54" i="8" s="1"/>
  <c r="M82" i="6"/>
  <c r="N39" i="3" s="1"/>
  <c r="O54" i="8" s="1"/>
  <c r="R82" i="6"/>
  <c r="S39" i="3" s="1"/>
  <c r="T54" i="8" s="1"/>
  <c r="X82" i="6"/>
  <c r="Y39" i="3" s="1"/>
  <c r="Z54" i="8" s="1"/>
  <c r="AC82" i="6"/>
  <c r="AD39" i="3" s="1"/>
  <c r="AE54" i="8" s="1"/>
  <c r="H83" i="6"/>
  <c r="I40" i="3" s="1"/>
  <c r="J55" i="8" s="1"/>
  <c r="N83" i="6"/>
  <c r="O40" i="3" s="1"/>
  <c r="P55" i="8" s="1"/>
  <c r="S83" i="6"/>
  <c r="T40" i="3" s="1"/>
  <c r="U55" i="8" s="1"/>
  <c r="X83" i="6"/>
  <c r="Y40" i="3" s="1"/>
  <c r="Z55" i="8" s="1"/>
  <c r="AB83" i="6"/>
  <c r="AC40" i="3" s="1"/>
  <c r="AD55" i="8" s="1"/>
  <c r="AF83" i="6"/>
  <c r="AG40" i="3" s="1"/>
  <c r="J84" i="6"/>
  <c r="K41" i="3" s="1"/>
  <c r="L56" i="8" s="1"/>
  <c r="N84" i="6"/>
  <c r="O41" i="3" s="1"/>
  <c r="P56" i="8" s="1"/>
  <c r="R84" i="6"/>
  <c r="S41" i="3" s="1"/>
  <c r="T56" i="8" s="1"/>
  <c r="V84" i="6"/>
  <c r="W41" i="3" s="1"/>
  <c r="X56" i="8" s="1"/>
  <c r="Z84" i="6"/>
  <c r="AA41" i="3" s="1"/>
  <c r="AB56" i="8" s="1"/>
  <c r="AD84" i="6"/>
  <c r="AE41" i="3" s="1"/>
  <c r="AF56" i="8" s="1"/>
  <c r="H73" i="6"/>
  <c r="I30" i="3" s="1"/>
  <c r="N73" i="6"/>
  <c r="O30" i="3" s="1"/>
  <c r="S73" i="6"/>
  <c r="T30" i="3" s="1"/>
  <c r="X73" i="6"/>
  <c r="Y30" i="3" s="1"/>
  <c r="AD73" i="6"/>
  <c r="AE30" i="3" s="1"/>
  <c r="AF45" i="8" s="1"/>
  <c r="I74" i="6"/>
  <c r="J31" i="3" s="1"/>
  <c r="K46" i="8" s="1"/>
  <c r="N74" i="6"/>
  <c r="O31" i="3" s="1"/>
  <c r="P46" i="8" s="1"/>
  <c r="T74" i="6"/>
  <c r="U31" i="3" s="1"/>
  <c r="V46" i="8" s="1"/>
  <c r="Y74" i="6"/>
  <c r="Z31" i="3" s="1"/>
  <c r="AA46" i="8" s="1"/>
  <c r="AD74" i="6"/>
  <c r="AE31" i="3" s="1"/>
  <c r="AF46" i="8" s="1"/>
  <c r="J75" i="6"/>
  <c r="K32" i="3" s="1"/>
  <c r="L47" i="8" s="1"/>
  <c r="O75" i="6"/>
  <c r="P32" i="3" s="1"/>
  <c r="Q47" i="8" s="1"/>
  <c r="T75" i="6"/>
  <c r="U32" i="3" s="1"/>
  <c r="V47" i="8" s="1"/>
  <c r="Z75" i="6"/>
  <c r="AA32" i="3" s="1"/>
  <c r="AB47" i="8" s="1"/>
  <c r="AE75" i="6"/>
  <c r="AF32" i="3" s="1"/>
  <c r="AG47" i="8" s="1"/>
  <c r="J76" i="6"/>
  <c r="K33" i="3" s="1"/>
  <c r="L48" i="8" s="1"/>
  <c r="P76" i="6"/>
  <c r="Q33" i="3" s="1"/>
  <c r="R48" i="8" s="1"/>
  <c r="U76" i="6"/>
  <c r="V33" i="3" s="1"/>
  <c r="W48" i="8" s="1"/>
  <c r="Z76" i="6"/>
  <c r="AA33" i="3" s="1"/>
  <c r="AB48" i="8" s="1"/>
  <c r="AF76" i="6"/>
  <c r="AG33" i="3" s="1"/>
  <c r="K77" i="6"/>
  <c r="L34" i="3" s="1"/>
  <c r="M49" i="8" s="1"/>
  <c r="P77" i="6"/>
  <c r="Q34" i="3" s="1"/>
  <c r="R49" i="8" s="1"/>
  <c r="V77" i="6"/>
  <c r="W34" i="3" s="1"/>
  <c r="X49" i="8" s="1"/>
  <c r="AA77" i="6"/>
  <c r="AB34" i="3" s="1"/>
  <c r="AC49" i="8" s="1"/>
  <c r="AF77" i="6"/>
  <c r="AG34" i="3" s="1"/>
  <c r="L78" i="6"/>
  <c r="M35" i="3" s="1"/>
  <c r="N50" i="8" s="1"/>
  <c r="Q78" i="6"/>
  <c r="R35" i="3" s="1"/>
  <c r="S50" i="8" s="1"/>
  <c r="V78" i="6"/>
  <c r="W35" i="3" s="1"/>
  <c r="X50" i="8" s="1"/>
  <c r="AB78" i="6"/>
  <c r="AC35" i="3" s="1"/>
  <c r="AD50" i="8" s="1"/>
  <c r="G79" i="6"/>
  <c r="H36" i="3" s="1"/>
  <c r="L79" i="6"/>
  <c r="M36" i="3" s="1"/>
  <c r="N51" i="8" s="1"/>
  <c r="R79" i="6"/>
  <c r="S36" i="3" s="1"/>
  <c r="T51" i="8" s="1"/>
  <c r="W79" i="6"/>
  <c r="X36" i="3" s="1"/>
  <c r="Y51" i="8" s="1"/>
  <c r="AB79" i="6"/>
  <c r="AC36" i="3" s="1"/>
  <c r="AD51" i="8" s="1"/>
  <c r="H80" i="6"/>
  <c r="I37" i="3" s="1"/>
  <c r="J52" i="8" s="1"/>
  <c r="M80" i="6"/>
  <c r="N37" i="3" s="1"/>
  <c r="O52" i="8" s="1"/>
  <c r="R80" i="6"/>
  <c r="S37" i="3" s="1"/>
  <c r="T52" i="8" s="1"/>
  <c r="X80" i="6"/>
  <c r="Y37" i="3" s="1"/>
  <c r="Z52" i="8" s="1"/>
  <c r="AC80" i="6"/>
  <c r="AD37" i="3" s="1"/>
  <c r="AE52" i="8" s="1"/>
  <c r="H81" i="6"/>
  <c r="I38" i="3" s="1"/>
  <c r="J53" i="8" s="1"/>
  <c r="N81" i="6"/>
  <c r="O38" i="3" s="1"/>
  <c r="P53" i="8" s="1"/>
  <c r="S81" i="6"/>
  <c r="T38" i="3" s="1"/>
  <c r="U53" i="8" s="1"/>
  <c r="X81" i="6"/>
  <c r="Y38" i="3" s="1"/>
  <c r="Z53" i="8" s="1"/>
  <c r="AD81" i="6"/>
  <c r="AE38" i="3" s="1"/>
  <c r="AF53" i="8" s="1"/>
  <c r="I82" i="6"/>
  <c r="J39" i="3" s="1"/>
  <c r="K54" i="8" s="1"/>
  <c r="N82" i="6"/>
  <c r="O39" i="3" s="1"/>
  <c r="P54" i="8" s="1"/>
  <c r="T82" i="6"/>
  <c r="U39" i="3" s="1"/>
  <c r="V54" i="8" s="1"/>
  <c r="Y82" i="6"/>
  <c r="Z39" i="3" s="1"/>
  <c r="AA54" i="8" s="1"/>
  <c r="AD82" i="6"/>
  <c r="AE39" i="3" s="1"/>
  <c r="AF54" i="8" s="1"/>
  <c r="J83" i="6"/>
  <c r="K40" i="3" s="1"/>
  <c r="L55" i="8" s="1"/>
  <c r="O83" i="6"/>
  <c r="P40" i="3" s="1"/>
  <c r="Q55" i="8" s="1"/>
  <c r="T83" i="6"/>
  <c r="U40" i="3" s="1"/>
  <c r="V55" i="8" s="1"/>
  <c r="Y83" i="6"/>
  <c r="Z40" i="3" s="1"/>
  <c r="AA55" i="8" s="1"/>
  <c r="AC83" i="6"/>
  <c r="AD40" i="3" s="1"/>
  <c r="AE55" i="8" s="1"/>
  <c r="G84" i="6"/>
  <c r="H41" i="3" s="1"/>
  <c r="K84" i="6"/>
  <c r="L41" i="3" s="1"/>
  <c r="M56" i="8" s="1"/>
  <c r="O84" i="6"/>
  <c r="P41" i="3" s="1"/>
  <c r="Q56" i="8" s="1"/>
  <c r="S84" i="6"/>
  <c r="T41" i="3" s="1"/>
  <c r="U56" i="8" s="1"/>
  <c r="W84" i="6"/>
  <c r="X41" i="3" s="1"/>
  <c r="Y56" i="8" s="1"/>
  <c r="AA84" i="6"/>
  <c r="AB41" i="3" s="1"/>
  <c r="AC56" i="8" s="1"/>
  <c r="AE84" i="6"/>
  <c r="AF41" i="3" s="1"/>
  <c r="AG56" i="8" s="1"/>
  <c r="J73" i="6"/>
  <c r="K30" i="3" s="1"/>
  <c r="O73" i="6"/>
  <c r="P30" i="3" s="1"/>
  <c r="T73" i="6"/>
  <c r="U30" i="3" s="1"/>
  <c r="Z73" i="6"/>
  <c r="AA30" i="3" s="1"/>
  <c r="AE73" i="6"/>
  <c r="AF30" i="3" s="1"/>
  <c r="AG45" i="8" s="1"/>
  <c r="J74" i="6"/>
  <c r="K31" i="3" s="1"/>
  <c r="L46" i="8" s="1"/>
  <c r="P74" i="6"/>
  <c r="Q31" i="3" s="1"/>
  <c r="R46" i="8" s="1"/>
  <c r="U74" i="6"/>
  <c r="V31" i="3" s="1"/>
  <c r="W46" i="8" s="1"/>
  <c r="Z74" i="6"/>
  <c r="AA31" i="3" s="1"/>
  <c r="AB46" i="8" s="1"/>
  <c r="AF74" i="6"/>
  <c r="AG31" i="3" s="1"/>
  <c r="K75" i="6"/>
  <c r="L32" i="3" s="1"/>
  <c r="M47" i="8" s="1"/>
  <c r="P75" i="6"/>
  <c r="Q32" i="3" s="1"/>
  <c r="R47" i="8" s="1"/>
  <c r="V75" i="6"/>
  <c r="W32" i="3" s="1"/>
  <c r="X47" i="8" s="1"/>
  <c r="AA75" i="6"/>
  <c r="AB32" i="3" s="1"/>
  <c r="AC47" i="8" s="1"/>
  <c r="AF75" i="6"/>
  <c r="AG32" i="3" s="1"/>
  <c r="L76" i="6"/>
  <c r="M33" i="3" s="1"/>
  <c r="N48" i="8" s="1"/>
  <c r="Q76" i="6"/>
  <c r="R33" i="3" s="1"/>
  <c r="S48" i="8" s="1"/>
  <c r="V76" i="6"/>
  <c r="W33" i="3" s="1"/>
  <c r="X48" i="8" s="1"/>
  <c r="AB76" i="6"/>
  <c r="AC33" i="3" s="1"/>
  <c r="AD48" i="8" s="1"/>
  <c r="G77" i="6"/>
  <c r="H34" i="3" s="1"/>
  <c r="L77" i="6"/>
  <c r="M34" i="3" s="1"/>
  <c r="N49" i="8" s="1"/>
  <c r="R77" i="6"/>
  <c r="S34" i="3" s="1"/>
  <c r="T49" i="8" s="1"/>
  <c r="W77" i="6"/>
  <c r="X34" i="3" s="1"/>
  <c r="Y49" i="8" s="1"/>
  <c r="AB77" i="6"/>
  <c r="AC34" i="3" s="1"/>
  <c r="AD49" i="8" s="1"/>
  <c r="H78" i="6"/>
  <c r="I35" i="3" s="1"/>
  <c r="J50" i="8" s="1"/>
  <c r="M78" i="6"/>
  <c r="N35" i="3" s="1"/>
  <c r="O50" i="8" s="1"/>
  <c r="R78" i="6"/>
  <c r="S35" i="3" s="1"/>
  <c r="T50" i="8" s="1"/>
  <c r="X78" i="6"/>
  <c r="Y35" i="3" s="1"/>
  <c r="Z50" i="8" s="1"/>
  <c r="AC78" i="6"/>
  <c r="AD35" i="3" s="1"/>
  <c r="AE50" i="8" s="1"/>
  <c r="H79" i="6"/>
  <c r="I36" i="3" s="1"/>
  <c r="J51" i="8" s="1"/>
  <c r="N79" i="6"/>
  <c r="O36" i="3" s="1"/>
  <c r="P51" i="8" s="1"/>
  <c r="S79" i="6"/>
  <c r="T36" i="3" s="1"/>
  <c r="U51" i="8" s="1"/>
  <c r="X79" i="6"/>
  <c r="Y36" i="3" s="1"/>
  <c r="Z51" i="8" s="1"/>
  <c r="AD79" i="6"/>
  <c r="AE36" i="3" s="1"/>
  <c r="AF51" i="8" s="1"/>
  <c r="I80" i="6"/>
  <c r="J37" i="3" s="1"/>
  <c r="K52" i="8" s="1"/>
  <c r="N80" i="6"/>
  <c r="O37" i="3" s="1"/>
  <c r="P52" i="8" s="1"/>
  <c r="T80" i="6"/>
  <c r="U37" i="3" s="1"/>
  <c r="V52" i="8" s="1"/>
  <c r="Y80" i="6"/>
  <c r="Z37" i="3" s="1"/>
  <c r="AA52" i="8" s="1"/>
  <c r="AD80" i="6"/>
  <c r="AE37" i="3" s="1"/>
  <c r="AF52" i="8" s="1"/>
  <c r="J81" i="6"/>
  <c r="K38" i="3" s="1"/>
  <c r="L53" i="8" s="1"/>
  <c r="O81" i="6"/>
  <c r="P38" i="3" s="1"/>
  <c r="Q53" i="8" s="1"/>
  <c r="T81" i="6"/>
  <c r="U38" i="3" s="1"/>
  <c r="V53" i="8" s="1"/>
  <c r="Z81" i="6"/>
  <c r="AA38" i="3" s="1"/>
  <c r="AB53" i="8" s="1"/>
  <c r="AE81" i="6"/>
  <c r="AF38" i="3" s="1"/>
  <c r="AG53" i="8" s="1"/>
  <c r="J82" i="6"/>
  <c r="K39" i="3" s="1"/>
  <c r="L54" i="8" s="1"/>
  <c r="P82" i="6"/>
  <c r="Q39" i="3" s="1"/>
  <c r="R54" i="8" s="1"/>
  <c r="U82" i="6"/>
  <c r="V39" i="3" s="1"/>
  <c r="W54" i="8" s="1"/>
  <c r="Z82" i="6"/>
  <c r="AA39" i="3" s="1"/>
  <c r="AB54" i="8" s="1"/>
  <c r="AF82" i="6"/>
  <c r="AG39" i="3" s="1"/>
  <c r="K83" i="6"/>
  <c r="L40" i="3" s="1"/>
  <c r="M55" i="8" s="1"/>
  <c r="P83" i="6"/>
  <c r="Q40" i="3" s="1"/>
  <c r="R55" i="8" s="1"/>
  <c r="V83" i="6"/>
  <c r="W40" i="3" s="1"/>
  <c r="X55" i="8" s="1"/>
  <c r="Z83" i="6"/>
  <c r="AA40" i="3" s="1"/>
  <c r="AB55" i="8" s="1"/>
  <c r="AD83" i="6"/>
  <c r="AE40" i="3" s="1"/>
  <c r="AF55" i="8" s="1"/>
  <c r="H84" i="6"/>
  <c r="I41" i="3" s="1"/>
  <c r="J56" i="8" s="1"/>
  <c r="L84" i="6"/>
  <c r="M41" i="3" s="1"/>
  <c r="N56" i="8" s="1"/>
  <c r="P84" i="6"/>
  <c r="Q41" i="3" s="1"/>
  <c r="R56" i="8" s="1"/>
  <c r="T84" i="6"/>
  <c r="U41" i="3" s="1"/>
  <c r="V56" i="8" s="1"/>
  <c r="X84" i="6"/>
  <c r="Y41" i="3" s="1"/>
  <c r="Z56" i="8" s="1"/>
  <c r="AB84" i="6"/>
  <c r="AC41" i="3" s="1"/>
  <c r="AD56" i="8" s="1"/>
  <c r="AF84" i="6"/>
  <c r="AG41" i="3" s="1"/>
  <c r="K73" i="6"/>
  <c r="L30" i="3" s="1"/>
  <c r="P73" i="6"/>
  <c r="Q30" i="3" s="1"/>
  <c r="V73" i="6"/>
  <c r="W30" i="3" s="1"/>
  <c r="AA73" i="6"/>
  <c r="AB30" i="3" s="1"/>
  <c r="AF73" i="6"/>
  <c r="AG30" i="3" s="1"/>
  <c r="L74" i="6"/>
  <c r="M31" i="3" s="1"/>
  <c r="N46" i="8" s="1"/>
  <c r="Q74" i="6"/>
  <c r="R31" i="3" s="1"/>
  <c r="S46" i="8" s="1"/>
  <c r="V74" i="6"/>
  <c r="W31" i="3" s="1"/>
  <c r="X46" i="8" s="1"/>
  <c r="AB74" i="6"/>
  <c r="AC31" i="3" s="1"/>
  <c r="AD46" i="8" s="1"/>
  <c r="G75" i="6"/>
  <c r="H32" i="3" s="1"/>
  <c r="L75" i="6"/>
  <c r="M32" i="3" s="1"/>
  <c r="N47" i="8" s="1"/>
  <c r="R75" i="6"/>
  <c r="S32" i="3" s="1"/>
  <c r="T47" i="8" s="1"/>
  <c r="W75" i="6"/>
  <c r="X32" i="3" s="1"/>
  <c r="Y47" i="8" s="1"/>
  <c r="AB75" i="6"/>
  <c r="AC32" i="3" s="1"/>
  <c r="AD47" i="8" s="1"/>
  <c r="H76" i="6"/>
  <c r="I33" i="3" s="1"/>
  <c r="J48" i="8" s="1"/>
  <c r="M76" i="6"/>
  <c r="N33" i="3" s="1"/>
  <c r="O48" i="8" s="1"/>
  <c r="R76" i="6"/>
  <c r="S33" i="3" s="1"/>
  <c r="T48" i="8" s="1"/>
  <c r="X76" i="6"/>
  <c r="Y33" i="3" s="1"/>
  <c r="Z48" i="8" s="1"/>
  <c r="AC76" i="6"/>
  <c r="AD33" i="3" s="1"/>
  <c r="AE48" i="8" s="1"/>
  <c r="H77" i="6"/>
  <c r="I34" i="3" s="1"/>
  <c r="J49" i="8" s="1"/>
  <c r="N77" i="6"/>
  <c r="O34" i="3" s="1"/>
  <c r="P49" i="8" s="1"/>
  <c r="S77" i="6"/>
  <c r="T34" i="3" s="1"/>
  <c r="U49" i="8" s="1"/>
  <c r="X77" i="6"/>
  <c r="Y34" i="3" s="1"/>
  <c r="Z49" i="8" s="1"/>
  <c r="AD77" i="6"/>
  <c r="AE34" i="3" s="1"/>
  <c r="AF49" i="8" s="1"/>
  <c r="I78" i="6"/>
  <c r="J35" i="3" s="1"/>
  <c r="K50" i="8" s="1"/>
  <c r="N78" i="6"/>
  <c r="O35" i="3" s="1"/>
  <c r="P50" i="8" s="1"/>
  <c r="T78" i="6"/>
  <c r="U35" i="3" s="1"/>
  <c r="V50" i="8" s="1"/>
  <c r="Y78" i="6"/>
  <c r="Z35" i="3" s="1"/>
  <c r="AA50" i="8" s="1"/>
  <c r="AD78" i="6"/>
  <c r="AE35" i="3" s="1"/>
  <c r="AF50" i="8" s="1"/>
  <c r="J79" i="6"/>
  <c r="K36" i="3" s="1"/>
  <c r="L51" i="8" s="1"/>
  <c r="O79" i="6"/>
  <c r="P36" i="3" s="1"/>
  <c r="Q51" i="8" s="1"/>
  <c r="T79" i="6"/>
  <c r="U36" i="3" s="1"/>
  <c r="V51" i="8" s="1"/>
  <c r="Z79" i="6"/>
  <c r="AA36" i="3" s="1"/>
  <c r="AB51" i="8" s="1"/>
  <c r="AE79" i="6"/>
  <c r="AF36" i="3" s="1"/>
  <c r="AG51" i="8" s="1"/>
  <c r="J80" i="6"/>
  <c r="K37" i="3" s="1"/>
  <c r="L52" i="8" s="1"/>
  <c r="P80" i="6"/>
  <c r="Q37" i="3" s="1"/>
  <c r="R52" i="8" s="1"/>
  <c r="U80" i="6"/>
  <c r="V37" i="3" s="1"/>
  <c r="W52" i="8" s="1"/>
  <c r="Z80" i="6"/>
  <c r="AA37" i="3" s="1"/>
  <c r="AB52" i="8" s="1"/>
  <c r="AF80" i="6"/>
  <c r="AG37" i="3" s="1"/>
  <c r="K81" i="6"/>
  <c r="L38" i="3" s="1"/>
  <c r="M53" i="8" s="1"/>
  <c r="P81" i="6"/>
  <c r="Q38" i="3" s="1"/>
  <c r="R53" i="8" s="1"/>
  <c r="V81" i="6"/>
  <c r="W38" i="3" s="1"/>
  <c r="X53" i="8" s="1"/>
  <c r="AA81" i="6"/>
  <c r="AB38" i="3" s="1"/>
  <c r="AC53" i="8" s="1"/>
  <c r="AF81" i="6"/>
  <c r="AG38" i="3" s="1"/>
  <c r="L82" i="6"/>
  <c r="M39" i="3" s="1"/>
  <c r="N54" i="8" s="1"/>
  <c r="Q82" i="6"/>
  <c r="R39" i="3" s="1"/>
  <c r="S54" i="8" s="1"/>
  <c r="V82" i="6"/>
  <c r="W39" i="3" s="1"/>
  <c r="X54" i="8" s="1"/>
  <c r="AB82" i="6"/>
  <c r="AC39" i="3" s="1"/>
  <c r="AD54" i="8" s="1"/>
  <c r="G83" i="6"/>
  <c r="H40" i="3" s="1"/>
  <c r="L83" i="6"/>
  <c r="M40" i="3" s="1"/>
  <c r="N55" i="8" s="1"/>
  <c r="R83" i="6"/>
  <c r="S40" i="3" s="1"/>
  <c r="T55" i="8" s="1"/>
  <c r="W83" i="6"/>
  <c r="X40" i="3" s="1"/>
  <c r="Y55" i="8" s="1"/>
  <c r="AA83" i="6"/>
  <c r="AB40" i="3" s="1"/>
  <c r="AC55" i="8" s="1"/>
  <c r="AE83" i="6"/>
  <c r="AF40" i="3" s="1"/>
  <c r="AG55" i="8" s="1"/>
  <c r="I84" i="6"/>
  <c r="J41" i="3" s="1"/>
  <c r="K56" i="8" s="1"/>
  <c r="M84" i="6"/>
  <c r="N41" i="3" s="1"/>
  <c r="O56" i="8" s="1"/>
  <c r="Q84" i="6"/>
  <c r="R41" i="3" s="1"/>
  <c r="S56" i="8" s="1"/>
  <c r="U84" i="6"/>
  <c r="V41" i="3" s="1"/>
  <c r="W56" i="8" s="1"/>
  <c r="Y84" i="6"/>
  <c r="Z41" i="3" s="1"/>
  <c r="AA56" i="8" s="1"/>
  <c r="AC84" i="6"/>
  <c r="AD41" i="3" s="1"/>
  <c r="AE56" i="8" s="1"/>
  <c r="AH31" i="6"/>
  <c r="AH45" i="6" s="1"/>
  <c r="AH59" i="6" s="1"/>
  <c r="AH32" i="6"/>
  <c r="AH46" i="6" s="1"/>
  <c r="AH60" i="6" s="1"/>
  <c r="AH33" i="6"/>
  <c r="AH47" i="6" s="1"/>
  <c r="AH61" i="6" s="1"/>
  <c r="AH34" i="6"/>
  <c r="AH48" i="6" s="1"/>
  <c r="AH62" i="6" s="1"/>
  <c r="AH35" i="6"/>
  <c r="AH49" i="6" s="1"/>
  <c r="AH63" i="6" s="1"/>
  <c r="AH36" i="6"/>
  <c r="AH50" i="6" s="1"/>
  <c r="AH64" i="6" s="1"/>
  <c r="AH37" i="6"/>
  <c r="AH51" i="6" s="1"/>
  <c r="AH65" i="6" s="1"/>
  <c r="AH38" i="6"/>
  <c r="AH52" i="6" s="1"/>
  <c r="AH66" i="6" s="1"/>
  <c r="AH39" i="6"/>
  <c r="AH53" i="6" s="1"/>
  <c r="AH67" i="6" s="1"/>
  <c r="AH40" i="6"/>
  <c r="AH54" i="6" s="1"/>
  <c r="AH68" i="6" s="1"/>
  <c r="AH41" i="6"/>
  <c r="AH55" i="6" s="1"/>
  <c r="AH69" i="6" s="1"/>
  <c r="AH42" i="6"/>
  <c r="AH56" i="6" s="1"/>
  <c r="AH70" i="6" s="1"/>
  <c r="AI28" i="6"/>
  <c r="AI31" i="6" l="1"/>
  <c r="AI45" i="6" s="1"/>
  <c r="AI59" i="6" s="1"/>
  <c r="AI32" i="6"/>
  <c r="AI46" i="6" s="1"/>
  <c r="AI60" i="6" s="1"/>
  <c r="AI33" i="6"/>
  <c r="AI47" i="6" s="1"/>
  <c r="AI61" i="6" s="1"/>
  <c r="AI34" i="6"/>
  <c r="AI48" i="6" s="1"/>
  <c r="AI62" i="6" s="1"/>
  <c r="AI35" i="6"/>
  <c r="AI49" i="6" s="1"/>
  <c r="AI63" i="6" s="1"/>
  <c r="AI36" i="6"/>
  <c r="AI50" i="6" s="1"/>
  <c r="AI64" i="6" s="1"/>
  <c r="AI37" i="6"/>
  <c r="AI51" i="6" s="1"/>
  <c r="AI65" i="6" s="1"/>
  <c r="AI38" i="6"/>
  <c r="AI52" i="6" s="1"/>
  <c r="AI66" i="6" s="1"/>
  <c r="AI39" i="6"/>
  <c r="AI53" i="6" s="1"/>
  <c r="AI67" i="6" s="1"/>
  <c r="AI40" i="6"/>
  <c r="AI54" i="6" s="1"/>
  <c r="AI68" i="6" s="1"/>
  <c r="AI41" i="6"/>
  <c r="AI55" i="6" s="1"/>
  <c r="AI69" i="6" s="1"/>
  <c r="AI42" i="6"/>
  <c r="AI56" i="6" s="1"/>
  <c r="AI70" i="6" s="1"/>
  <c r="AJ28" i="6"/>
  <c r="I55" i="8"/>
  <c r="F40" i="3"/>
  <c r="D55" i="8" s="1"/>
  <c r="F32" i="3"/>
  <c r="D47" i="8" s="1"/>
  <c r="I47" i="8"/>
  <c r="AC45" i="8"/>
  <c r="AE11" i="8"/>
  <c r="Z11" i="8"/>
  <c r="X45" i="8"/>
  <c r="T11" i="8"/>
  <c r="R45" i="8"/>
  <c r="O11" i="8"/>
  <c r="M45" i="8"/>
  <c r="I49" i="8"/>
  <c r="F34" i="3"/>
  <c r="D49" i="8" s="1"/>
  <c r="AD11" i="8"/>
  <c r="AB45" i="8"/>
  <c r="X11" i="8"/>
  <c r="V45" i="8"/>
  <c r="Q45" i="8"/>
  <c r="S11" i="8"/>
  <c r="N11" i="8"/>
  <c r="L45" i="8"/>
  <c r="I56" i="8"/>
  <c r="F41" i="3"/>
  <c r="D56" i="8" s="1"/>
  <c r="F36" i="3"/>
  <c r="D51" i="8" s="1"/>
  <c r="I51" i="8"/>
  <c r="AB11" i="8"/>
  <c r="Z45" i="8"/>
  <c r="U45" i="8"/>
  <c r="W11" i="8"/>
  <c r="R11" i="8"/>
  <c r="P45" i="8"/>
  <c r="L11" i="8"/>
  <c r="J45" i="8"/>
  <c r="I53" i="8"/>
  <c r="F38" i="3"/>
  <c r="D53" i="8" s="1"/>
  <c r="AF11" i="8"/>
  <c r="AD45" i="8"/>
  <c r="Y45" i="8"/>
  <c r="AA11" i="8"/>
  <c r="V11" i="8"/>
  <c r="T45" i="8"/>
  <c r="P11" i="8"/>
  <c r="N45" i="8"/>
  <c r="I45" i="8"/>
  <c r="F30" i="3"/>
  <c r="D45" i="8" s="1"/>
  <c r="K11" i="8"/>
  <c r="I54" i="8"/>
  <c r="F39" i="3"/>
  <c r="D54" i="8" s="1"/>
  <c r="I52" i="8"/>
  <c r="F37" i="3"/>
  <c r="D52" i="8" s="1"/>
  <c r="I50" i="8"/>
  <c r="F35" i="3"/>
  <c r="D50" i="8" s="1"/>
  <c r="I48" i="8"/>
  <c r="F33" i="3"/>
  <c r="D48" i="8" s="1"/>
  <c r="I46" i="8"/>
  <c r="F31" i="3"/>
  <c r="D46" i="8" s="1"/>
  <c r="AA45" i="8"/>
  <c r="AC11" i="8"/>
  <c r="W45" i="8"/>
  <c r="Y11" i="8"/>
  <c r="S45" i="8"/>
  <c r="U11" i="8"/>
  <c r="O45" i="8"/>
  <c r="Q11" i="8"/>
  <c r="M11" i="8"/>
  <c r="K45" i="8"/>
  <c r="E53" i="8" l="1"/>
  <c r="E49" i="8"/>
  <c r="E45" i="8"/>
  <c r="E54" i="8"/>
  <c r="E48" i="8"/>
  <c r="E52" i="8"/>
  <c r="E47" i="8"/>
  <c r="E51" i="8"/>
  <c r="E55" i="8"/>
  <c r="E50" i="8"/>
  <c r="E56" i="8"/>
  <c r="E46" i="8"/>
  <c r="AJ31" i="6"/>
  <c r="AJ45" i="6" s="1"/>
  <c r="AJ59" i="6" s="1"/>
  <c r="AJ32" i="6"/>
  <c r="AJ46" i="6" s="1"/>
  <c r="AJ60" i="6" s="1"/>
  <c r="AJ33" i="6"/>
  <c r="AJ47" i="6" s="1"/>
  <c r="AJ61" i="6" s="1"/>
  <c r="AJ34" i="6"/>
  <c r="AJ48" i="6" s="1"/>
  <c r="AJ62" i="6" s="1"/>
  <c r="AJ35" i="6"/>
  <c r="AJ49" i="6" s="1"/>
  <c r="AJ63" i="6" s="1"/>
  <c r="AJ36" i="6"/>
  <c r="AJ50" i="6" s="1"/>
  <c r="AJ64" i="6" s="1"/>
  <c r="AJ37" i="6"/>
  <c r="AJ51" i="6" s="1"/>
  <c r="AJ65" i="6" s="1"/>
  <c r="AJ38" i="6"/>
  <c r="AJ52" i="6" s="1"/>
  <c r="AJ66" i="6" s="1"/>
  <c r="AJ39" i="6"/>
  <c r="AJ53" i="6" s="1"/>
  <c r="AJ67" i="6" s="1"/>
  <c r="AJ40" i="6"/>
  <c r="AJ54" i="6" s="1"/>
  <c r="AJ68" i="6" s="1"/>
  <c r="AJ41" i="6"/>
  <c r="AJ55" i="6" s="1"/>
  <c r="AJ69" i="6" s="1"/>
  <c r="AJ42" i="6"/>
  <c r="AJ56" i="6" s="1"/>
  <c r="AJ70" i="6" s="1"/>
  <c r="AK28" i="6"/>
  <c r="AK31" i="6" l="1"/>
  <c r="AK45" i="6" s="1"/>
  <c r="AK59" i="6" s="1"/>
  <c r="AK32" i="6"/>
  <c r="AK46" i="6" s="1"/>
  <c r="AK60" i="6" s="1"/>
  <c r="AK33" i="6"/>
  <c r="AK47" i="6" s="1"/>
  <c r="AK61" i="6" s="1"/>
  <c r="AK34" i="6"/>
  <c r="AK48" i="6" s="1"/>
  <c r="AK62" i="6" s="1"/>
  <c r="AK35" i="6"/>
  <c r="AK49" i="6" s="1"/>
  <c r="AK63" i="6" s="1"/>
  <c r="AK36" i="6"/>
  <c r="AK50" i="6" s="1"/>
  <c r="AK64" i="6" s="1"/>
  <c r="AK37" i="6"/>
  <c r="AK51" i="6" s="1"/>
  <c r="AK65" i="6" s="1"/>
  <c r="AK38" i="6"/>
  <c r="AK52" i="6" s="1"/>
  <c r="AK66" i="6" s="1"/>
  <c r="AK39" i="6"/>
  <c r="AK53" i="6" s="1"/>
  <c r="AK67" i="6" s="1"/>
  <c r="AK40" i="6"/>
  <c r="AK54" i="6" s="1"/>
  <c r="AK68" i="6" s="1"/>
  <c r="AK41" i="6"/>
  <c r="AK55" i="6" s="1"/>
  <c r="AK69" i="6" s="1"/>
  <c r="AK42" i="6"/>
  <c r="AK56" i="6" s="1"/>
  <c r="AK70" i="6" s="1"/>
</calcChain>
</file>

<file path=xl/comments1.xml><?xml version="1.0" encoding="utf-8"?>
<comments xmlns="http://schemas.openxmlformats.org/spreadsheetml/2006/main">
  <authors>
    <author>D600_1</author>
  </authors>
  <commentList>
    <comment ref="B6" authorId="0">
      <text>
        <r>
          <rPr>
            <b/>
            <sz val="8"/>
            <color indexed="81"/>
            <rFont val="Tahoma"/>
            <family val="2"/>
          </rPr>
          <t>D600_1:</t>
        </r>
        <r>
          <rPr>
            <sz val="8"/>
            <color indexed="81"/>
            <rFont val="Tahoma"/>
            <family val="2"/>
          </rPr>
          <t xml:space="preserve">
PG&amp;E LUAF figure includes both LUAF and compression</t>
        </r>
      </text>
    </comment>
  </commentList>
</comments>
</file>

<file path=xl/sharedStrings.xml><?xml version="1.0" encoding="utf-8"?>
<sst xmlns="http://schemas.openxmlformats.org/spreadsheetml/2006/main" count="278" uniqueCount="132">
  <si>
    <t>Natural Gas Customer Shape</t>
  </si>
  <si>
    <t>PG&amp;E</t>
  </si>
  <si>
    <t>SDG&amp;E</t>
  </si>
  <si>
    <t>Residential</t>
  </si>
  <si>
    <t>Commercial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</si>
  <si>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</si>
  <si>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</si>
  <si>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</si>
  <si>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</si>
  <si>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</si>
  <si>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</si>
  <si>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</si>
  <si>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</si>
  <si>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</si>
  <si>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</si>
  <si>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</si>
  <si>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</si>
  <si>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Winter Throughput</t>
  </si>
  <si>
    <t>Summer</t>
  </si>
  <si>
    <t>Winter Allocation</t>
  </si>
  <si>
    <t>Summer Allocation</t>
  </si>
  <si>
    <t>Socal Gas</t>
  </si>
  <si>
    <t>Month</t>
  </si>
  <si>
    <t>Utility</t>
  </si>
  <si>
    <t>Class</t>
  </si>
  <si>
    <t>Total Core</t>
  </si>
  <si>
    <t>SoCal Gas</t>
  </si>
  <si>
    <t>Combustor Type</t>
  </si>
  <si>
    <t>Controls</t>
  </si>
  <si>
    <t>Uncontrolled</t>
  </si>
  <si>
    <t>Controlled Low NOx Burner</t>
  </si>
  <si>
    <t>Controlled – Flue Gas Recirculation</t>
  </si>
  <si>
    <t>Therms / MMBtu</t>
  </si>
  <si>
    <t>Avoided Gas Commodity Cost for Core Customers Nominal $/Therm</t>
  </si>
  <si>
    <t>Loss and Unaccounted For</t>
  </si>
  <si>
    <t>Compression Factor</t>
  </si>
  <si>
    <t>NPV Inputs</t>
  </si>
  <si>
    <t>Component Included</t>
  </si>
  <si>
    <t>Life (Years)</t>
  </si>
  <si>
    <t>Market</t>
  </si>
  <si>
    <t>Discount Rate</t>
  </si>
  <si>
    <t>T&amp;D</t>
  </si>
  <si>
    <t>Annualization</t>
  </si>
  <si>
    <t>Environment</t>
  </si>
  <si>
    <t>Average T&amp;D Cost ($/Therm)</t>
  </si>
  <si>
    <t>T&amp;D Allocation
Factor</t>
  </si>
  <si>
    <t>Levelized</t>
  </si>
  <si>
    <t>Selected</t>
  </si>
  <si>
    <t>Large Boilers (&gt;100 MMBtu/hr Heat Input)</t>
  </si>
  <si>
    <t>Small Boilers (&lt;100 MMBtu/hr Heat Input)</t>
  </si>
  <si>
    <t>Residential Funaces (&lt;0.3)</t>
  </si>
  <si>
    <t>NOx (lb/MMBtu)</t>
  </si>
  <si>
    <t>CO2 (lb/MMBtu)</t>
  </si>
  <si>
    <t>CO2 (Tons / Therm)</t>
  </si>
  <si>
    <t>CO2 Cost ($/Ton)</t>
  </si>
  <si>
    <t>Compression</t>
  </si>
  <si>
    <t>Losses and Unaccounted</t>
  </si>
  <si>
    <t>End Use</t>
  </si>
  <si>
    <t>Large Boiler (&gt;100MMBtu/Hr)</t>
  </si>
  <si>
    <t>Small Boiler (&lt;100MMBtu/Hr)</t>
  </si>
  <si>
    <t>Residential Furnace</t>
  </si>
  <si>
    <t>Low Nox Burner</t>
  </si>
  <si>
    <t>Flue Gas Recirculation</t>
  </si>
  <si>
    <t>Emission Control</t>
  </si>
  <si>
    <t>Env.Ext.</t>
  </si>
  <si>
    <t>Existing Values</t>
  </si>
  <si>
    <t>Average Value</t>
  </si>
  <si>
    <t>Gas Avoided Cost (Nominal $/Therm)</t>
  </si>
  <si>
    <t>Nominal $/Therm</t>
  </si>
  <si>
    <t>Transportation Marginal Costs</t>
  </si>
  <si>
    <t>Gas Emissions Rates</t>
  </si>
  <si>
    <t>Gas Emissions Costs</t>
  </si>
  <si>
    <t>Average of New Avoided Cost</t>
  </si>
  <si>
    <t>Current Levelized Value (8.15%)</t>
  </si>
  <si>
    <t>Compression Factor and Loss Input</t>
  </si>
  <si>
    <t>Emissions Rates and Costs</t>
  </si>
  <si>
    <t>Gas Transportation Allocation</t>
  </si>
  <si>
    <t>Gas Transportation Marginal Costs</t>
  </si>
  <si>
    <t>Gas Commodity Costs</t>
  </si>
  <si>
    <t>Utility Control Panel</t>
  </si>
  <si>
    <t>Calculation of Total Avoided Cost (20 Years by 12 Months)</t>
  </si>
  <si>
    <t>Natural Gas Avoided Cost Output and Comparison</t>
  </si>
  <si>
    <t>Commodity</t>
  </si>
  <si>
    <t>Existing Value</t>
  </si>
  <si>
    <t>New Total</t>
  </si>
  <si>
    <t>Present Value</t>
  </si>
  <si>
    <t>Existing Avoided Cost</t>
  </si>
  <si>
    <t>Sources: PG&amp;E; 2005 SDGE and SoCal Gas BCAPs</t>
  </si>
  <si>
    <t>Measure Start Year</t>
  </si>
  <si>
    <t>Measure End Year</t>
  </si>
  <si>
    <t>Report Results in This Years Dollars</t>
  </si>
  <si>
    <t>Using This Inflation Rate</t>
  </si>
  <si>
    <t>Blank</t>
  </si>
  <si>
    <t>NOx $/lb</t>
  </si>
  <si>
    <t>PM10 $/lb</t>
  </si>
  <si>
    <t>CO2 $/ton</t>
  </si>
  <si>
    <t>Emission Cost Nominal $</t>
  </si>
  <si>
    <t>NOx Emissions Cost ($/lb)</t>
  </si>
  <si>
    <t>Nox (lbs / Therm)</t>
  </si>
  <si>
    <t>NOx (lbs/therm)</t>
  </si>
  <si>
    <t>CO2 (tons/therm)</t>
  </si>
  <si>
    <t>Emission Rate</t>
  </si>
  <si>
    <t>2006 min</t>
  </si>
  <si>
    <t>2030 max</t>
  </si>
  <si>
    <t>Year</t>
  </si>
  <si>
    <t>California EG Gas Price Forecast ($/MMBtu)</t>
  </si>
  <si>
    <t>Forecast developed using MPR methodology for gas price forecasting</t>
  </si>
  <si>
    <t>All gas prices expressed in nominal dollars</t>
  </si>
  <si>
    <t>PG&amp;E June 2011 forecast</t>
  </si>
  <si>
    <t>Residential  Transport &amp; PPP</t>
  </si>
  <si>
    <t>Small Commercial Transport &amp; PPP G-NR1</t>
  </si>
  <si>
    <t>Residential GR Transport</t>
  </si>
  <si>
    <t>Non-baseline</t>
  </si>
  <si>
    <t>Commercial GN-10</t>
  </si>
  <si>
    <t>Tier II, effective July 1, 2011</t>
  </si>
  <si>
    <t>Generation GT-15D</t>
  </si>
  <si>
    <t>Tier II, effective Dec 28, 2010</t>
  </si>
  <si>
    <t>non-baseline, effective July 1, 2011</t>
  </si>
  <si>
    <t>GN-2, tier II. Effective July 1, 2011</t>
  </si>
  <si>
    <t>Commercial GN-2</t>
  </si>
  <si>
    <t>Residential GR</t>
  </si>
  <si>
    <t>Generation G-EG</t>
  </si>
  <si>
    <t>Group B</t>
  </si>
  <si>
    <t>G-EG Transportation</t>
  </si>
  <si>
    <t>Avoided Gas Commodity Cost from DER Model</t>
  </si>
  <si>
    <t>CO2 from Synapse mid forecast</t>
  </si>
  <si>
    <t>6-30-11 Update</t>
  </si>
  <si>
    <t>Update gas procurement prices with generation tariff from DER model</t>
  </si>
  <si>
    <t>Remove generation transportation costs</t>
  </si>
  <si>
    <t>Update CO2 costs using Synapse forecast</t>
  </si>
  <si>
    <t>Average Generation transportation tariff</t>
  </si>
  <si>
    <t>Transportation Tariff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</si>
</sst>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0.000"/>
    <numFmt numFmtId="167" formatCode="0.0000"/>
    <numFmt numFmtId="168" formatCode="_(&quot;$&quot;* #,##0.00000_);_(&quot;$&quot;* \(#,##0.00000\);_(&quot;$&quot;* &quot;-&quot;??_);_(@_)"/>
    <numFmt numFmtId="169" formatCode="_(* #,##0.0000_);_(* \(#,##0.0000\);_(* &quot;-&quot;??_);_(@_)"/>
    <numFmt numFmtId="170" formatCode="_(&quot;$&quot;* #,##0_);_(&quot;$&quot;* \(#,##0\);_(&quot;$&quot;* &quot;-&quot;??_);_(@_)"/>
    <numFmt numFmtId="171" formatCode="&quot;$&quot;#,##0.000"/>
    <numFmt numFmtId="172" formatCode="&quot;$&quot;#,##0.00"/>
    <numFmt numFmtId="173" formatCode="mmmm"/>
    <numFmt numFmtId="174" formatCode="_(&quot;$&quot;* #,##0.0000_);_(&quot;$&quot;* \(#,##0.0000\);_(&quot;$&quot;* &quot;-&quot;??_);_(@_)"/>
  </numFmts>
  <fonts count="2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u/>
      <sz val="12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  <family val="2"/>
    </font>
    <font>
      <sz val="10"/>
      <color indexed="16"/>
      <name val="Arial"/>
      <family val="2"/>
    </font>
    <font>
      <i/>
      <sz val="10"/>
      <color indexed="16"/>
      <name val="Arial"/>
      <family val="2"/>
    </font>
    <font>
      <sz val="10"/>
      <color indexed="17"/>
      <name val="Arial"/>
      <family val="2"/>
    </font>
    <font>
      <sz val="10"/>
      <color indexed="57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Helv"/>
    </font>
    <font>
      <sz val="7"/>
      <name val="Small Fonts"/>
      <family val="2"/>
    </font>
    <font>
      <sz val="7"/>
      <name val="Small Fonts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20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8" fontId="20" fillId="0" borderId="0" applyFont="0" applyFill="0" applyBorder="0" applyAlignment="0" applyProtection="0"/>
    <xf numFmtId="37" fontId="21" fillId="0" borderId="0"/>
    <xf numFmtId="0" fontId="1" fillId="0" borderId="0" applyNumberFormat="0" applyFill="0" applyBorder="0" applyAlignment="0" applyProtection="0"/>
    <xf numFmtId="37" fontId="22" fillId="0" borderId="0"/>
  </cellStyleXfs>
  <cellXfs count="159">
    <xf numFmtId="0" fontId="0" fillId="0" borderId="0" xfId="0"/>
    <xf numFmtId="0" fontId="0" fillId="2" borderId="0" xfId="0" applyFill="1"/>
    <xf numFmtId="9" fontId="0" fillId="2" borderId="0" xfId="0" applyNumberFormat="1" applyFill="1"/>
    <xf numFmtId="9" fontId="0" fillId="2" borderId="0" xfId="3" applyFont="1" applyFill="1"/>
    <xf numFmtId="0" fontId="0" fillId="0" borderId="1" xfId="0" applyFill="1" applyBorder="1"/>
    <xf numFmtId="9" fontId="1" fillId="0" borderId="2" xfId="3" applyFill="1" applyBorder="1"/>
    <xf numFmtId="0" fontId="0" fillId="0" borderId="3" xfId="0" applyFill="1" applyBorder="1"/>
    <xf numFmtId="9" fontId="1" fillId="0" borderId="0" xfId="3" applyFill="1" applyBorder="1"/>
    <xf numFmtId="0" fontId="0" fillId="0" borderId="4" xfId="0" applyFill="1" applyBorder="1"/>
    <xf numFmtId="9" fontId="1" fillId="0" borderId="5" xfId="3" applyFill="1" applyBorder="1"/>
    <xf numFmtId="9" fontId="0" fillId="0" borderId="2" xfId="0" applyNumberFormat="1" applyFill="1" applyBorder="1"/>
    <xf numFmtId="9" fontId="0" fillId="0" borderId="6" xfId="0" applyNumberFormat="1" applyFill="1" applyBorder="1"/>
    <xf numFmtId="9" fontId="0" fillId="0" borderId="5" xfId="0" applyNumberFormat="1" applyFill="1" applyBorder="1"/>
    <xf numFmtId="9" fontId="0" fillId="0" borderId="7" xfId="0" applyNumberFormat="1" applyFill="1" applyBorder="1"/>
    <xf numFmtId="0" fontId="0" fillId="3" borderId="0" xfId="0" applyFill="1"/>
    <xf numFmtId="9" fontId="0" fillId="3" borderId="0" xfId="3" applyFont="1" applyFill="1"/>
    <xf numFmtId="0" fontId="0" fillId="4" borderId="0" xfId="0" applyFill="1"/>
    <xf numFmtId="9" fontId="0" fillId="0" borderId="8" xfId="0" applyNumberFormat="1" applyFill="1" applyBorder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 indent="1"/>
    </xf>
    <xf numFmtId="0" fontId="0" fillId="2" borderId="0" xfId="0" applyFill="1" applyAlignment="1">
      <alignment horizontal="left" inden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right"/>
    </xf>
    <xf numFmtId="0" fontId="0" fillId="0" borderId="9" xfId="0" applyFill="1" applyBorder="1"/>
    <xf numFmtId="9" fontId="0" fillId="2" borderId="9" xfId="3" applyFont="1" applyFill="1" applyBorder="1"/>
    <xf numFmtId="0" fontId="0" fillId="2" borderId="0" xfId="0" applyFill="1" applyAlignment="1">
      <alignment horizontal="centerContinuous" wrapText="1"/>
    </xf>
    <xf numFmtId="2" fontId="0" fillId="2" borderId="0" xfId="0" applyNumberFormat="1" applyFill="1"/>
    <xf numFmtId="1" fontId="0" fillId="2" borderId="0" xfId="0" applyNumberFormat="1" applyFill="1"/>
    <xf numFmtId="0" fontId="0" fillId="0" borderId="0" xfId="0" applyFill="1"/>
    <xf numFmtId="0" fontId="0" fillId="0" borderId="2" xfId="0" applyFill="1" applyBorder="1"/>
    <xf numFmtId="0" fontId="0" fillId="0" borderId="6" xfId="0" applyFill="1" applyBorder="1"/>
    <xf numFmtId="2" fontId="0" fillId="5" borderId="0" xfId="0" applyNumberFormat="1" applyFill="1"/>
    <xf numFmtId="1" fontId="0" fillId="5" borderId="0" xfId="0" applyNumberFormat="1" applyFill="1"/>
    <xf numFmtId="8" fontId="0" fillId="2" borderId="0" xfId="0" applyNumberFormat="1" applyFill="1"/>
    <xf numFmtId="9" fontId="0" fillId="2" borderId="1" xfId="3" applyFont="1" applyFill="1" applyBorder="1"/>
    <xf numFmtId="171" fontId="0" fillId="2" borderId="2" xfId="0" applyNumberFormat="1" applyFill="1" applyBorder="1"/>
    <xf numFmtId="9" fontId="0" fillId="2" borderId="3" xfId="3" applyFont="1" applyFill="1" applyBorder="1"/>
    <xf numFmtId="9" fontId="0" fillId="2" borderId="4" xfId="3" applyFont="1" applyFill="1" applyBorder="1"/>
    <xf numFmtId="43" fontId="0" fillId="2" borderId="0" xfId="0" applyNumberFormat="1" applyFill="1"/>
    <xf numFmtId="0" fontId="0" fillId="2" borderId="0" xfId="0" applyFill="1" applyBorder="1"/>
    <xf numFmtId="165" fontId="1" fillId="2" borderId="0" xfId="1" applyNumberFormat="1" applyFill="1"/>
    <xf numFmtId="0" fontId="0" fillId="2" borderId="10" xfId="0" applyFill="1" applyBorder="1"/>
    <xf numFmtId="0" fontId="0" fillId="0" borderId="0" xfId="0" applyFill="1" applyBorder="1"/>
    <xf numFmtId="0" fontId="0" fillId="0" borderId="5" xfId="0" applyFill="1" applyBorder="1"/>
    <xf numFmtId="0" fontId="5" fillId="0" borderId="3" xfId="0" applyFont="1" applyFill="1" applyBorder="1"/>
    <xf numFmtId="0" fontId="0" fillId="0" borderId="8" xfId="0" applyFill="1" applyBorder="1"/>
    <xf numFmtId="0" fontId="0" fillId="0" borderId="7" xfId="0" applyFill="1" applyBorder="1"/>
    <xf numFmtId="0" fontId="5" fillId="2" borderId="0" xfId="0" applyFont="1" applyFill="1"/>
    <xf numFmtId="0" fontId="6" fillId="2" borderId="0" xfId="0" applyFont="1" applyFill="1" applyBorder="1" applyAlignment="1">
      <alignment horizontal="center"/>
    </xf>
    <xf numFmtId="0" fontId="5" fillId="2" borderId="0" xfId="0" applyFont="1" applyFill="1" applyBorder="1"/>
    <xf numFmtId="43" fontId="0" fillId="2" borderId="0" xfId="0" applyNumberFormat="1" applyFill="1" applyBorder="1"/>
    <xf numFmtId="44" fontId="0" fillId="0" borderId="0" xfId="0" applyNumberFormat="1" applyFill="1" applyBorder="1"/>
    <xf numFmtId="170" fontId="4" fillId="2" borderId="0" xfId="2" applyNumberFormat="1" applyFont="1" applyFill="1" applyBorder="1"/>
    <xf numFmtId="0" fontId="4" fillId="2" borderId="0" xfId="2" applyNumberFormat="1" applyFont="1" applyFill="1" applyBorder="1"/>
    <xf numFmtId="0" fontId="4" fillId="2" borderId="0" xfId="1" applyNumberFormat="1" applyFont="1" applyFill="1" applyBorder="1"/>
    <xf numFmtId="168" fontId="0" fillId="2" borderId="0" xfId="0" applyNumberFormat="1" applyFill="1" applyBorder="1"/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172" fontId="0" fillId="2" borderId="0" xfId="0" applyNumberFormat="1" applyFill="1"/>
    <xf numFmtId="0" fontId="0" fillId="2" borderId="0" xfId="0" applyFill="1" applyAlignment="1"/>
    <xf numFmtId="0" fontId="3" fillId="0" borderId="2" xfId="0" applyFont="1" applyFill="1" applyBorder="1"/>
    <xf numFmtId="0" fontId="2" fillId="0" borderId="3" xfId="0" applyFont="1" applyFill="1" applyBorder="1"/>
    <xf numFmtId="10" fontId="0" fillId="0" borderId="1" xfId="3" applyNumberFormat="1" applyFont="1" applyFill="1" applyBorder="1"/>
    <xf numFmtId="10" fontId="0" fillId="0" borderId="2" xfId="3" applyNumberFormat="1" applyFont="1" applyFill="1" applyBorder="1"/>
    <xf numFmtId="10" fontId="0" fillId="0" borderId="6" xfId="3" applyNumberFormat="1" applyFont="1" applyFill="1" applyBorder="1"/>
    <xf numFmtId="10" fontId="0" fillId="0" borderId="4" xfId="0" applyNumberFormat="1" applyFill="1" applyBorder="1"/>
    <xf numFmtId="10" fontId="0" fillId="0" borderId="5" xfId="0" applyNumberFormat="1" applyFill="1" applyBorder="1"/>
    <xf numFmtId="10" fontId="0" fillId="0" borderId="7" xfId="0" applyNumberFormat="1" applyFill="1" applyBorder="1"/>
    <xf numFmtId="7" fontId="0" fillId="0" borderId="0" xfId="0" applyNumberFormat="1" applyFill="1" applyBorder="1"/>
    <xf numFmtId="7" fontId="0" fillId="0" borderId="5" xfId="0" applyNumberFormat="1" applyFill="1" applyBorder="1"/>
    <xf numFmtId="10" fontId="0" fillId="0" borderId="9" xfId="0" applyNumberFormat="1" applyFill="1" applyBorder="1"/>
    <xf numFmtId="0" fontId="0" fillId="2" borderId="0" xfId="0" applyFill="1" applyAlignment="1">
      <alignment horizontal="center"/>
    </xf>
    <xf numFmtId="7" fontId="0" fillId="2" borderId="0" xfId="0" applyNumberFormat="1" applyFill="1" applyAlignment="1">
      <alignment horizontal="center"/>
    </xf>
    <xf numFmtId="0" fontId="0" fillId="6" borderId="0" xfId="0" applyFill="1"/>
    <xf numFmtId="167" fontId="0" fillId="7" borderId="9" xfId="0" applyNumberFormat="1" applyFill="1" applyBorder="1"/>
    <xf numFmtId="164" fontId="0" fillId="7" borderId="9" xfId="3" applyNumberFormat="1" applyFont="1" applyFill="1" applyBorder="1"/>
    <xf numFmtId="44" fontId="0" fillId="7" borderId="0" xfId="2" applyFont="1" applyFill="1"/>
    <xf numFmtId="9" fontId="0" fillId="2" borderId="6" xfId="3" applyFont="1" applyFill="1" applyBorder="1"/>
    <xf numFmtId="9" fontId="0" fillId="2" borderId="8" xfId="3" applyFont="1" applyFill="1" applyBorder="1"/>
    <xf numFmtId="9" fontId="0" fillId="2" borderId="7" xfId="3" applyFont="1" applyFill="1" applyBorder="1"/>
    <xf numFmtId="0" fontId="2" fillId="2" borderId="1" xfId="0" applyFont="1" applyFill="1" applyBorder="1" applyAlignment="1">
      <alignment horizontal="center"/>
    </xf>
    <xf numFmtId="8" fontId="0" fillId="2" borderId="3" xfId="0" applyNumberFormat="1" applyFill="1" applyBorder="1"/>
    <xf numFmtId="0" fontId="2" fillId="2" borderId="2" xfId="0" applyFont="1" applyFill="1" applyBorder="1" applyAlignment="1">
      <alignment horizontal="center"/>
    </xf>
    <xf numFmtId="8" fontId="0" fillId="2" borderId="0" xfId="0" applyNumberFormat="1" applyFill="1" applyBorder="1"/>
    <xf numFmtId="10" fontId="0" fillId="2" borderId="0" xfId="3" applyNumberFormat="1" applyFont="1" applyFill="1" applyBorder="1"/>
    <xf numFmtId="10" fontId="0" fillId="2" borderId="0" xfId="0" applyNumberFormat="1" applyFill="1" applyBorder="1"/>
    <xf numFmtId="0" fontId="0" fillId="2" borderId="9" xfId="0" applyFill="1" applyBorder="1"/>
    <xf numFmtId="9" fontId="0" fillId="2" borderId="0" xfId="3" applyFont="1" applyFill="1" applyBorder="1"/>
    <xf numFmtId="9" fontId="0" fillId="0" borderId="9" xfId="3" applyFont="1" applyFill="1" applyBorder="1"/>
    <xf numFmtId="1" fontId="0" fillId="0" borderId="9" xfId="3" applyNumberFormat="1" applyFont="1" applyFill="1" applyBorder="1"/>
    <xf numFmtId="169" fontId="0" fillId="2" borderId="3" xfId="0" applyNumberFormat="1" applyFill="1" applyBorder="1"/>
    <xf numFmtId="169" fontId="0" fillId="2" borderId="8" xfId="0" applyNumberFormat="1" applyFill="1" applyBorder="1"/>
    <xf numFmtId="169" fontId="0" fillId="2" borderId="4" xfId="0" applyNumberFormat="1" applyFill="1" applyBorder="1"/>
    <xf numFmtId="169" fontId="0" fillId="2" borderId="7" xfId="0" applyNumberFormat="1" applyFill="1" applyBorder="1"/>
    <xf numFmtId="44" fontId="0" fillId="0" borderId="5" xfId="2" applyNumberFormat="1" applyFont="1" applyFill="1" applyBorder="1"/>
    <xf numFmtId="0" fontId="11" fillId="2" borderId="0" xfId="0" applyFont="1" applyFill="1"/>
    <xf numFmtId="0" fontId="13" fillId="0" borderId="2" xfId="0" applyFont="1" applyFill="1" applyBorder="1"/>
    <xf numFmtId="166" fontId="13" fillId="0" borderId="2" xfId="0" applyNumberFormat="1" applyFont="1" applyFill="1" applyBorder="1"/>
    <xf numFmtId="166" fontId="13" fillId="0" borderId="0" xfId="0" applyNumberFormat="1" applyFont="1" applyFill="1" applyBorder="1"/>
    <xf numFmtId="166" fontId="13" fillId="0" borderId="5" xfId="0" applyNumberFormat="1" applyFont="1" applyFill="1" applyBorder="1"/>
    <xf numFmtId="166" fontId="12" fillId="2" borderId="0" xfId="0" applyNumberFormat="1" applyFont="1" applyFill="1" applyBorder="1"/>
    <xf numFmtId="0" fontId="0" fillId="2" borderId="2" xfId="0" applyFill="1" applyBorder="1"/>
    <xf numFmtId="44" fontId="12" fillId="2" borderId="0" xfId="0" applyNumberFormat="1" applyFont="1" applyFill="1" applyBorder="1"/>
    <xf numFmtId="166" fontId="14" fillId="0" borderId="0" xfId="0" applyNumberFormat="1" applyFont="1" applyFill="1" applyBorder="1"/>
    <xf numFmtId="0" fontId="15" fillId="0" borderId="9" xfId="0" applyFont="1" applyBorder="1"/>
    <xf numFmtId="0" fontId="16" fillId="0" borderId="12" xfId="4" applyNumberFormat="1" applyFont="1" applyBorder="1" applyAlignment="1">
      <alignment horizontal="center"/>
    </xf>
    <xf numFmtId="0" fontId="16" fillId="0" borderId="11" xfId="4" applyNumberFormat="1" applyFont="1" applyBorder="1" applyAlignment="1">
      <alignment horizontal="center"/>
    </xf>
    <xf numFmtId="0" fontId="15" fillId="0" borderId="0" xfId="0" applyFont="1"/>
    <xf numFmtId="0" fontId="17" fillId="0" borderId="0" xfId="4" applyNumberFormat="1" applyFont="1" applyAlignment="1">
      <alignment horizontal="center"/>
    </xf>
    <xf numFmtId="0" fontId="15" fillId="0" borderId="1" xfId="0" applyFont="1" applyBorder="1"/>
    <xf numFmtId="0" fontId="17" fillId="0" borderId="2" xfId="4" applyNumberFormat="1" applyFont="1" applyBorder="1" applyAlignment="1">
      <alignment horizontal="center"/>
    </xf>
    <xf numFmtId="0" fontId="17" fillId="0" borderId="6" xfId="4" applyNumberFormat="1" applyFont="1" applyBorder="1" applyAlignment="1">
      <alignment horizontal="center"/>
    </xf>
    <xf numFmtId="173" fontId="17" fillId="0" borderId="3" xfId="5" applyNumberFormat="1" applyFont="1" applyBorder="1"/>
    <xf numFmtId="43" fontId="17" fillId="8" borderId="0" xfId="4" applyFont="1" applyFill="1" applyBorder="1"/>
    <xf numFmtId="43" fontId="17" fillId="8" borderId="8" xfId="4" applyFont="1" applyFill="1" applyBorder="1"/>
    <xf numFmtId="173" fontId="17" fillId="0" borderId="4" xfId="5" applyNumberFormat="1" applyFont="1" applyBorder="1"/>
    <xf numFmtId="43" fontId="17" fillId="8" borderId="5" xfId="4" applyFont="1" applyFill="1" applyBorder="1"/>
    <xf numFmtId="43" fontId="17" fillId="8" borderId="7" xfId="4" applyFont="1" applyFill="1" applyBorder="1"/>
    <xf numFmtId="0" fontId="5" fillId="2" borderId="10" xfId="0" applyFont="1" applyFill="1" applyBorder="1"/>
    <xf numFmtId="0" fontId="5" fillId="0" borderId="0" xfId="0" applyFont="1"/>
    <xf numFmtId="0" fontId="17" fillId="2" borderId="0" xfId="0" applyFont="1" applyFill="1"/>
    <xf numFmtId="0" fontId="17" fillId="0" borderId="0" xfId="0" applyFont="1"/>
    <xf numFmtId="171" fontId="17" fillId="2" borderId="0" xfId="0" applyNumberFormat="1" applyFont="1" applyFill="1"/>
    <xf numFmtId="0" fontId="17" fillId="2" borderId="0" xfId="0" applyFont="1" applyFill="1" applyAlignment="1">
      <alignment horizontal="right"/>
    </xf>
    <xf numFmtId="0" fontId="0" fillId="9" borderId="0" xfId="0" applyFill="1"/>
    <xf numFmtId="0" fontId="18" fillId="9" borderId="0" xfId="0" applyFont="1" applyFill="1" applyAlignment="1">
      <alignment horizontal="left" indent="1"/>
    </xf>
    <xf numFmtId="0" fontId="15" fillId="9" borderId="0" xfId="0" applyFont="1" applyFill="1"/>
    <xf numFmtId="0" fontId="19" fillId="9" borderId="0" xfId="0" applyFont="1" applyFill="1"/>
    <xf numFmtId="43" fontId="17" fillId="9" borderId="0" xfId="1" applyFont="1" applyFill="1" applyBorder="1" applyAlignment="1">
      <alignment horizontal="left"/>
    </xf>
    <xf numFmtId="0" fontId="19" fillId="9" borderId="0" xfId="0" applyFont="1" applyFill="1" applyBorder="1"/>
    <xf numFmtId="43" fontId="17" fillId="9" borderId="1" xfId="1" applyFont="1" applyFill="1" applyBorder="1" applyAlignment="1">
      <alignment horizontal="left"/>
    </xf>
    <xf numFmtId="0" fontId="19" fillId="9" borderId="2" xfId="0" applyFont="1" applyFill="1" applyBorder="1"/>
    <xf numFmtId="0" fontId="19" fillId="9" borderId="6" xfId="0" applyFont="1" applyFill="1" applyBorder="1"/>
    <xf numFmtId="0" fontId="19" fillId="9" borderId="1" xfId="0" applyFont="1" applyFill="1" applyBorder="1"/>
    <xf numFmtId="0" fontId="0" fillId="9" borderId="2" xfId="0" applyFill="1" applyBorder="1"/>
    <xf numFmtId="43" fontId="17" fillId="9" borderId="3" xfId="1" applyFont="1" applyFill="1" applyBorder="1" applyAlignment="1">
      <alignment horizontal="left"/>
    </xf>
    <xf numFmtId="0" fontId="19" fillId="9" borderId="8" xfId="0" applyFont="1" applyFill="1" applyBorder="1"/>
    <xf numFmtId="0" fontId="19" fillId="9" borderId="3" xfId="0" applyFont="1" applyFill="1" applyBorder="1"/>
    <xf numFmtId="0" fontId="17" fillId="9" borderId="3" xfId="0" applyFont="1" applyFill="1" applyBorder="1"/>
    <xf numFmtId="0" fontId="17" fillId="9" borderId="0" xfId="0" applyFont="1" applyFill="1" applyBorder="1"/>
    <xf numFmtId="0" fontId="0" fillId="9" borderId="0" xfId="0" applyFill="1" applyBorder="1"/>
    <xf numFmtId="43" fontId="17" fillId="9" borderId="4" xfId="1" applyFont="1" applyFill="1" applyBorder="1" applyAlignment="1">
      <alignment horizontal="left"/>
    </xf>
    <xf numFmtId="0" fontId="19" fillId="9" borderId="5" xfId="0" applyFont="1" applyFill="1" applyBorder="1"/>
    <xf numFmtId="0" fontId="19" fillId="9" borderId="7" xfId="0" applyFont="1" applyFill="1" applyBorder="1"/>
    <xf numFmtId="0" fontId="19" fillId="9" borderId="4" xfId="0" applyFont="1" applyFill="1" applyBorder="1"/>
    <xf numFmtId="0" fontId="17" fillId="9" borderId="4" xfId="0" applyFont="1" applyFill="1" applyBorder="1"/>
    <xf numFmtId="0" fontId="17" fillId="9" borderId="5" xfId="0" applyFont="1" applyFill="1" applyBorder="1"/>
    <xf numFmtId="0" fontId="0" fillId="9" borderId="5" xfId="0" applyFill="1" applyBorder="1"/>
    <xf numFmtId="0" fontId="17" fillId="9" borderId="0" xfId="0" applyFont="1" applyFill="1"/>
    <xf numFmtId="174" fontId="17" fillId="8" borderId="0" xfId="2" applyNumberFormat="1" applyFont="1" applyFill="1" applyBorder="1"/>
    <xf numFmtId="174" fontId="17" fillId="8" borderId="5" xfId="2" applyNumberFormat="1" applyFont="1" applyFill="1" applyBorder="1"/>
    <xf numFmtId="174" fontId="17" fillId="8" borderId="2" xfId="2" applyNumberFormat="1" applyFont="1" applyFill="1" applyBorder="1"/>
    <xf numFmtId="0" fontId="7" fillId="6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</cellXfs>
  <cellStyles count="12">
    <cellStyle name="_x0010_“+ˆÉ•?pý¤" xfId="7"/>
    <cellStyle name="_x0010_“+ˆÉ•?pý¤ 2" xfId="10"/>
    <cellStyle name="Comma" xfId="1" builtinId="3"/>
    <cellStyle name="Comma 2" xfId="4"/>
    <cellStyle name="Currency" xfId="2" builtinId="4"/>
    <cellStyle name="Currency 2" xfId="8"/>
    <cellStyle name="no dec" xfId="9"/>
    <cellStyle name="no dec 2" xfId="11"/>
    <cellStyle name="Normal" xfId="0" builtinId="0"/>
    <cellStyle name="Normal 16" xfId="5"/>
    <cellStyle name="Normal 2" xfId="6"/>
    <cellStyle name="Percent" xfId="3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Comparison of Levelized Gas Avoided Costs SoCal Commercial Boiler</a:t>
            </a:r>
          </a:p>
        </c:rich>
      </c:tx>
      <c:layout>
        <c:manualLayout>
          <c:xMode val="edge"/>
          <c:yMode val="edge"/>
          <c:x val="0.11602230810872055"/>
          <c:y val="3.48837209302325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232076988513229"/>
          <c:y val="0.27906976744186046"/>
          <c:w val="0.54696230965539694"/>
          <c:h val="0.5"/>
        </c:manualLayout>
      </c:layout>
      <c:lineChart>
        <c:grouping val="standard"/>
        <c:varyColors val="0"/>
        <c:ser>
          <c:idx val="0"/>
          <c:order val="0"/>
          <c:tx>
            <c:strRef>
              <c:f>Output!$D$44</c:f>
              <c:strCache>
                <c:ptCount val="1"/>
                <c:pt idx="0">
                  <c:v>New Total</c:v>
                </c:pt>
              </c:strCache>
            </c:strRef>
          </c:tx>
          <c:spPr>
            <a:ln w="381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strRef>
              <c:f>Output!$C$45:$C$56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Output!$D$45:$D$56</c:f>
              <c:numCache>
                <c:formatCode>"$"#,##0.00_);[Red]\("$"#,##0.00\)</c:formatCode>
                <c:ptCount val="12"/>
                <c:pt idx="0">
                  <c:v>0.18806549698734837</c:v>
                </c:pt>
                <c:pt idx="1">
                  <c:v>0.18806549698734837</c:v>
                </c:pt>
                <c:pt idx="2">
                  <c:v>0.18806549698734837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0.18806549698734837</c:v>
                </c:pt>
                <c:pt idx="11">
                  <c:v>0.18806549698734837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Output!$F$44</c:f>
              <c:strCache>
                <c:ptCount val="1"/>
                <c:pt idx="0">
                  <c:v>Existing Value</c:v>
                </c:pt>
              </c:strCache>
            </c:strRef>
          </c:tx>
          <c:spPr>
            <a:ln w="381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strRef>
              <c:f>Output!$C$45:$C$56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Output!$F$45:$F$56</c:f>
              <c:numCache>
                <c:formatCode>"$"#,##0.00</c:formatCode>
                <c:ptCount val="12"/>
                <c:pt idx="0">
                  <c:v>0.52576801097875547</c:v>
                </c:pt>
                <c:pt idx="1">
                  <c:v>0.52576801097875547</c:v>
                </c:pt>
                <c:pt idx="2">
                  <c:v>0.52576801097875547</c:v>
                </c:pt>
                <c:pt idx="3">
                  <c:v>0.52576801097875547</c:v>
                </c:pt>
                <c:pt idx="4">
                  <c:v>0.52576801097875547</c:v>
                </c:pt>
                <c:pt idx="5">
                  <c:v>0.52576801097875547</c:v>
                </c:pt>
                <c:pt idx="6">
                  <c:v>0.52576801097875547</c:v>
                </c:pt>
                <c:pt idx="7">
                  <c:v>0.52576801097875547</c:v>
                </c:pt>
                <c:pt idx="8">
                  <c:v>0.52576801097875547</c:v>
                </c:pt>
                <c:pt idx="9">
                  <c:v>0.52576801097875547</c:v>
                </c:pt>
                <c:pt idx="10">
                  <c:v>0.52576801097875547</c:v>
                </c:pt>
                <c:pt idx="11">
                  <c:v>0.52576801097875547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94912"/>
        <c:axId val="40697216"/>
      </c:lineChart>
      <c:catAx>
        <c:axId val="40694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0697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069721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Avoided Cost (Levelized $/Therm)</a:t>
                </a:r>
              </a:p>
            </c:rich>
          </c:tx>
          <c:layout>
            <c:manualLayout>
              <c:xMode val="edge"/>
              <c:yMode val="edge"/>
              <c:x val="2.9465983011738556E-2"/>
              <c:y val="0.1744186046511628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06949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954094286109951"/>
          <c:y val="0.46220930232558138"/>
          <c:w val="0.23572786409390845"/>
          <c:h val="0.136627906976744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Monthly Gas Avoided Costs 
SoCal Commercial Boiler </a:t>
            </a:r>
          </a:p>
        </c:rich>
      </c:tx>
      <c:layout>
        <c:manualLayout>
          <c:xMode val="edge"/>
          <c:yMode val="edge"/>
          <c:x val="0.26297577854671278"/>
          <c:y val="1.4450887445368167E-2"/>
        </c:manualLayout>
      </c:layout>
      <c:overlay val="0"/>
      <c:spPr>
        <a:noFill/>
        <a:ln w="25400">
          <a:noFill/>
        </a:ln>
      </c:spPr>
    </c:title>
    <c:autoTitleDeleted val="0"/>
    <c:view3D>
      <c:rotX val="14"/>
      <c:hPercent val="100"/>
      <c:rotY val="329"/>
      <c:depthPercent val="100"/>
      <c:rAngAx val="0"/>
      <c:perspective val="30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sideWall>
    <c:backWall>
      <c:thickness val="0"/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0.11072664359861592"/>
          <c:y val="0.16474011687719708"/>
          <c:w val="0.48961937716262977"/>
          <c:h val="0.69942295235581919"/>
        </c:manualLayout>
      </c:layout>
      <c:surface3DChart>
        <c:wireframe val="0"/>
        <c:ser>
          <c:idx val="0"/>
          <c:order val="0"/>
          <c:tx>
            <c:strRef>
              <c:f>Output!$H$45</c:f>
              <c:strCache>
                <c:ptCount val="1"/>
                <c:pt idx="0">
                  <c:v>January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Output!$I$44:$AG$44</c:f>
              <c:numCache>
                <c:formatCode>General</c:formatCode>
                <c:ptCount val="2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</c:numCache>
            </c:numRef>
          </c:cat>
          <c:val>
            <c:numRef>
              <c:f>Output!$I$45:$AG$45</c:f>
              <c:numCache>
                <c:formatCode>"$"#,##0.00</c:formatCode>
                <c:ptCount val="25"/>
                <c:pt idx="0">
                  <c:v>0.16435568448367788</c:v>
                </c:pt>
                <c:pt idx="1">
                  <c:v>0.1678527452778979</c:v>
                </c:pt>
                <c:pt idx="2">
                  <c:v>0.17142421441544287</c:v>
                </c:pt>
                <c:pt idx="3">
                  <c:v>0.17507167511201366</c:v>
                </c:pt>
                <c:pt idx="4">
                  <c:v>0.17879674427001682</c:v>
                </c:pt>
                <c:pt idx="5">
                  <c:v>0.18260107319532976</c:v>
                </c:pt>
                <c:pt idx="6">
                  <c:v>0.18648634832931701</c:v>
                </c:pt>
                <c:pt idx="7">
                  <c:v>0.19045429199642191</c:v>
                </c:pt>
                <c:pt idx="8">
                  <c:v>0.19450666316766527</c:v>
                </c:pt>
                <c:pt idx="9">
                  <c:v>0.19864525824038845</c:v>
                </c:pt>
                <c:pt idx="10">
                  <c:v>0.20287191183458864</c:v>
                </c:pt>
                <c:pt idx="11">
                  <c:v>0.20718849760619704</c:v>
                </c:pt>
                <c:pt idx="12">
                  <c:v>0.21159692907766178</c:v>
                </c:pt>
                <c:pt idx="13">
                  <c:v>0.21609916048620387</c:v>
                </c:pt>
                <c:pt idx="14">
                  <c:v>0.22069718765012114</c:v>
                </c:pt>
                <c:pt idx="15">
                  <c:v>0.22505910168427717</c:v>
                </c:pt>
                <c:pt idx="16">
                  <c:v>0.2295152231353845</c:v>
                </c:pt>
                <c:pt idx="17">
                  <c:v>0.2339713445864903</c:v>
                </c:pt>
                <c:pt idx="18">
                  <c:v>0.23842746603759768</c:v>
                </c:pt>
                <c:pt idx="19">
                  <c:v>0.24288358748870501</c:v>
                </c:pt>
                <c:pt idx="20">
                  <c:v>0.24733970893981239</c:v>
                </c:pt>
                <c:pt idx="21">
                  <c:v>0.25179583039091974</c:v>
                </c:pt>
                <c:pt idx="22">
                  <c:v>0.25625195184202704</c:v>
                </c:pt>
                <c:pt idx="23">
                  <c:v>0.26070807329313445</c:v>
                </c:pt>
                <c:pt idx="24">
                  <c:v>0.2651641947442418</c:v>
                </c:pt>
              </c:numCache>
            </c:numRef>
          </c:val>
        </c:ser>
        <c:ser>
          <c:idx val="1"/>
          <c:order val="1"/>
          <c:tx>
            <c:strRef>
              <c:f>Output!$H$46</c:f>
              <c:strCache>
                <c:ptCount val="1"/>
                <c:pt idx="0">
                  <c:v>February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Output!$I$44:$AG$44</c:f>
              <c:numCache>
                <c:formatCode>General</c:formatCode>
                <c:ptCount val="2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</c:numCache>
            </c:numRef>
          </c:cat>
          <c:val>
            <c:numRef>
              <c:f>Output!$I$46:$AG$46</c:f>
              <c:numCache>
                <c:formatCode>"$"#,##0.00</c:formatCode>
                <c:ptCount val="25"/>
                <c:pt idx="0">
                  <c:v>0.16435568448367788</c:v>
                </c:pt>
                <c:pt idx="1">
                  <c:v>0.1678527452778979</c:v>
                </c:pt>
                <c:pt idx="2">
                  <c:v>0.17142421441544287</c:v>
                </c:pt>
                <c:pt idx="3">
                  <c:v>0.17507167511201366</c:v>
                </c:pt>
                <c:pt idx="4">
                  <c:v>0.17879674427001682</c:v>
                </c:pt>
                <c:pt idx="5">
                  <c:v>0.18260107319532976</c:v>
                </c:pt>
                <c:pt idx="6">
                  <c:v>0.18648634832931701</c:v>
                </c:pt>
                <c:pt idx="7">
                  <c:v>0.19045429199642191</c:v>
                </c:pt>
                <c:pt idx="8">
                  <c:v>0.19450666316766527</c:v>
                </c:pt>
                <c:pt idx="9">
                  <c:v>0.19864525824038845</c:v>
                </c:pt>
                <c:pt idx="10">
                  <c:v>0.20287191183458864</c:v>
                </c:pt>
                <c:pt idx="11">
                  <c:v>0.20718849760619704</c:v>
                </c:pt>
                <c:pt idx="12">
                  <c:v>0.21159692907766178</c:v>
                </c:pt>
                <c:pt idx="13">
                  <c:v>0.21609916048620387</c:v>
                </c:pt>
                <c:pt idx="14">
                  <c:v>0.22069718765012114</c:v>
                </c:pt>
                <c:pt idx="15">
                  <c:v>0.22505910168427717</c:v>
                </c:pt>
                <c:pt idx="16">
                  <c:v>0.2295152231353845</c:v>
                </c:pt>
                <c:pt idx="17">
                  <c:v>0.2339713445864903</c:v>
                </c:pt>
                <c:pt idx="18">
                  <c:v>0.23842746603759768</c:v>
                </c:pt>
                <c:pt idx="19">
                  <c:v>0.24288358748870501</c:v>
                </c:pt>
                <c:pt idx="20">
                  <c:v>0.24733970893981239</c:v>
                </c:pt>
                <c:pt idx="21">
                  <c:v>0.25179583039091974</c:v>
                </c:pt>
                <c:pt idx="22">
                  <c:v>0.25625195184202704</c:v>
                </c:pt>
                <c:pt idx="23">
                  <c:v>0.26070807329313445</c:v>
                </c:pt>
                <c:pt idx="24">
                  <c:v>0.2651641947442418</c:v>
                </c:pt>
              </c:numCache>
            </c:numRef>
          </c:val>
        </c:ser>
        <c:ser>
          <c:idx val="2"/>
          <c:order val="2"/>
          <c:tx>
            <c:strRef>
              <c:f>Output!$H$47</c:f>
              <c:strCache>
                <c:ptCount val="1"/>
                <c:pt idx="0">
                  <c:v>March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Output!$I$44:$AG$44</c:f>
              <c:numCache>
                <c:formatCode>General</c:formatCode>
                <c:ptCount val="2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</c:numCache>
            </c:numRef>
          </c:cat>
          <c:val>
            <c:numRef>
              <c:f>Output!$I$47:$AG$47</c:f>
              <c:numCache>
                <c:formatCode>"$"#,##0.00</c:formatCode>
                <c:ptCount val="25"/>
                <c:pt idx="0">
                  <c:v>0.16435568448367788</c:v>
                </c:pt>
                <c:pt idx="1">
                  <c:v>0.1678527452778979</c:v>
                </c:pt>
                <c:pt idx="2">
                  <c:v>0.17142421441544287</c:v>
                </c:pt>
                <c:pt idx="3">
                  <c:v>0.17507167511201366</c:v>
                </c:pt>
                <c:pt idx="4">
                  <c:v>0.17879674427001682</c:v>
                </c:pt>
                <c:pt idx="5">
                  <c:v>0.18260107319532976</c:v>
                </c:pt>
                <c:pt idx="6">
                  <c:v>0.18648634832931701</c:v>
                </c:pt>
                <c:pt idx="7">
                  <c:v>0.19045429199642191</c:v>
                </c:pt>
                <c:pt idx="8">
                  <c:v>0.19450666316766527</c:v>
                </c:pt>
                <c:pt idx="9">
                  <c:v>0.19864525824038845</c:v>
                </c:pt>
                <c:pt idx="10">
                  <c:v>0.20287191183458864</c:v>
                </c:pt>
                <c:pt idx="11">
                  <c:v>0.20718849760619704</c:v>
                </c:pt>
                <c:pt idx="12">
                  <c:v>0.21159692907766178</c:v>
                </c:pt>
                <c:pt idx="13">
                  <c:v>0.21609916048620387</c:v>
                </c:pt>
                <c:pt idx="14">
                  <c:v>0.22069718765012114</c:v>
                </c:pt>
                <c:pt idx="15">
                  <c:v>0.22505910168427717</c:v>
                </c:pt>
                <c:pt idx="16">
                  <c:v>0.2295152231353845</c:v>
                </c:pt>
                <c:pt idx="17">
                  <c:v>0.2339713445864903</c:v>
                </c:pt>
                <c:pt idx="18">
                  <c:v>0.23842746603759768</c:v>
                </c:pt>
                <c:pt idx="19">
                  <c:v>0.24288358748870501</c:v>
                </c:pt>
                <c:pt idx="20">
                  <c:v>0.24733970893981239</c:v>
                </c:pt>
                <c:pt idx="21">
                  <c:v>0.25179583039091974</c:v>
                </c:pt>
                <c:pt idx="22">
                  <c:v>0.25625195184202704</c:v>
                </c:pt>
                <c:pt idx="23">
                  <c:v>0.26070807329313445</c:v>
                </c:pt>
                <c:pt idx="24">
                  <c:v>0.2651641947442418</c:v>
                </c:pt>
              </c:numCache>
            </c:numRef>
          </c:val>
        </c:ser>
        <c:ser>
          <c:idx val="3"/>
          <c:order val="3"/>
          <c:tx>
            <c:strRef>
              <c:f>Output!$H$48</c:f>
              <c:strCache>
                <c:ptCount val="1"/>
                <c:pt idx="0">
                  <c:v>April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Output!$I$44:$AG$44</c:f>
              <c:numCache>
                <c:formatCode>General</c:formatCode>
                <c:ptCount val="2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</c:numCache>
            </c:numRef>
          </c:cat>
          <c:val>
            <c:numRef>
              <c:f>Output!$I$48:$AG$48</c:f>
              <c:numCache>
                <c:formatCode>"$"#,##0.00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Output!$H$49</c:f>
              <c:strCache>
                <c:ptCount val="1"/>
                <c:pt idx="0">
                  <c:v>May</c:v>
                </c:pt>
              </c:strCache>
            </c:strRef>
          </c:tx>
          <c:spPr>
            <a:solidFill>
              <a:srgbClr val="660066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Output!$I$44:$AG$44</c:f>
              <c:numCache>
                <c:formatCode>General</c:formatCode>
                <c:ptCount val="2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</c:numCache>
            </c:numRef>
          </c:cat>
          <c:val>
            <c:numRef>
              <c:f>Output!$I$49:$AG$49</c:f>
              <c:numCache>
                <c:formatCode>"$"#,##0.00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Output!$H$50</c:f>
              <c:strCache>
                <c:ptCount val="1"/>
                <c:pt idx="0">
                  <c:v>June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Output!$I$44:$AG$44</c:f>
              <c:numCache>
                <c:formatCode>General</c:formatCode>
                <c:ptCount val="2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</c:numCache>
            </c:numRef>
          </c:cat>
          <c:val>
            <c:numRef>
              <c:f>Output!$I$50:$AG$50</c:f>
              <c:numCache>
                <c:formatCode>"$"#,##0.00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6"/>
          <c:order val="6"/>
          <c:tx>
            <c:strRef>
              <c:f>Output!$H$51</c:f>
              <c:strCache>
                <c:ptCount val="1"/>
                <c:pt idx="0">
                  <c:v>July</c:v>
                </c:pt>
              </c:strCache>
            </c:strRef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Output!$I$44:$AG$44</c:f>
              <c:numCache>
                <c:formatCode>General</c:formatCode>
                <c:ptCount val="2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</c:numCache>
            </c:numRef>
          </c:cat>
          <c:val>
            <c:numRef>
              <c:f>Output!$I$51:$AG$51</c:f>
              <c:numCache>
                <c:formatCode>"$"#,##0.00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7"/>
          <c:order val="7"/>
          <c:tx>
            <c:strRef>
              <c:f>Output!$H$52</c:f>
              <c:strCache>
                <c:ptCount val="1"/>
                <c:pt idx="0">
                  <c:v>August</c:v>
                </c:pt>
              </c:strCache>
            </c:strRef>
          </c:tx>
          <c:spPr>
            <a:solidFill>
              <a:srgbClr val="CCCC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Output!$I$44:$AG$44</c:f>
              <c:numCache>
                <c:formatCode>General</c:formatCode>
                <c:ptCount val="2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</c:numCache>
            </c:numRef>
          </c:cat>
          <c:val>
            <c:numRef>
              <c:f>Output!$I$52:$AG$52</c:f>
              <c:numCache>
                <c:formatCode>"$"#,##0.00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8"/>
          <c:order val="8"/>
          <c:tx>
            <c:strRef>
              <c:f>Output!$H$53</c:f>
              <c:strCache>
                <c:ptCount val="1"/>
                <c:pt idx="0">
                  <c:v>September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Output!$I$44:$AG$44</c:f>
              <c:numCache>
                <c:formatCode>General</c:formatCode>
                <c:ptCount val="2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</c:numCache>
            </c:numRef>
          </c:cat>
          <c:val>
            <c:numRef>
              <c:f>Output!$I$53:$AG$53</c:f>
              <c:numCache>
                <c:formatCode>"$"#,##0.00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9"/>
          <c:order val="9"/>
          <c:tx>
            <c:strRef>
              <c:f>Output!$H$54</c:f>
              <c:strCache>
                <c:ptCount val="1"/>
                <c:pt idx="0">
                  <c:v>October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Output!$I$44:$AG$44</c:f>
              <c:numCache>
                <c:formatCode>General</c:formatCode>
                <c:ptCount val="2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</c:numCache>
            </c:numRef>
          </c:cat>
          <c:val>
            <c:numRef>
              <c:f>Output!$I$54:$AG$54</c:f>
              <c:numCache>
                <c:formatCode>"$"#,##0.00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0"/>
          <c:order val="10"/>
          <c:tx>
            <c:strRef>
              <c:f>Output!$H$55</c:f>
              <c:strCache>
                <c:ptCount val="1"/>
                <c:pt idx="0">
                  <c:v>November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Output!$I$44:$AG$44</c:f>
              <c:numCache>
                <c:formatCode>General</c:formatCode>
                <c:ptCount val="2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</c:numCache>
            </c:numRef>
          </c:cat>
          <c:val>
            <c:numRef>
              <c:f>Output!$I$55:$AG$55</c:f>
              <c:numCache>
                <c:formatCode>"$"#,##0.00</c:formatCode>
                <c:ptCount val="25"/>
                <c:pt idx="0">
                  <c:v>0.16435568448367788</c:v>
                </c:pt>
                <c:pt idx="1">
                  <c:v>0.1678527452778979</c:v>
                </c:pt>
                <c:pt idx="2">
                  <c:v>0.17142421441544287</c:v>
                </c:pt>
                <c:pt idx="3">
                  <c:v>0.17507167511201366</c:v>
                </c:pt>
                <c:pt idx="4">
                  <c:v>0.17879674427001682</c:v>
                </c:pt>
                <c:pt idx="5">
                  <c:v>0.18260107319532976</c:v>
                </c:pt>
                <c:pt idx="6">
                  <c:v>0.18648634832931701</c:v>
                </c:pt>
                <c:pt idx="7">
                  <c:v>0.19045429199642191</c:v>
                </c:pt>
                <c:pt idx="8">
                  <c:v>0.19450666316766527</c:v>
                </c:pt>
                <c:pt idx="9">
                  <c:v>0.19864525824038845</c:v>
                </c:pt>
                <c:pt idx="10">
                  <c:v>0.20287191183458864</c:v>
                </c:pt>
                <c:pt idx="11">
                  <c:v>0.20718849760619704</c:v>
                </c:pt>
                <c:pt idx="12">
                  <c:v>0.21159692907766178</c:v>
                </c:pt>
                <c:pt idx="13">
                  <c:v>0.21609916048620387</c:v>
                </c:pt>
                <c:pt idx="14">
                  <c:v>0.22069718765012114</c:v>
                </c:pt>
                <c:pt idx="15">
                  <c:v>0.22505910168427717</c:v>
                </c:pt>
                <c:pt idx="16">
                  <c:v>0.2295152231353845</c:v>
                </c:pt>
                <c:pt idx="17">
                  <c:v>0.2339713445864903</c:v>
                </c:pt>
                <c:pt idx="18">
                  <c:v>0.23842746603759768</c:v>
                </c:pt>
                <c:pt idx="19">
                  <c:v>0.24288358748870501</c:v>
                </c:pt>
                <c:pt idx="20">
                  <c:v>0.24733970893981239</c:v>
                </c:pt>
                <c:pt idx="21">
                  <c:v>0.25179583039091974</c:v>
                </c:pt>
                <c:pt idx="22">
                  <c:v>0.25625195184202704</c:v>
                </c:pt>
                <c:pt idx="23">
                  <c:v>0.26070807329313445</c:v>
                </c:pt>
                <c:pt idx="24">
                  <c:v>0.2651641947442418</c:v>
                </c:pt>
              </c:numCache>
            </c:numRef>
          </c:val>
        </c:ser>
        <c:ser>
          <c:idx val="11"/>
          <c:order val="11"/>
          <c:tx>
            <c:strRef>
              <c:f>Output!$H$56</c:f>
              <c:strCache>
                <c:ptCount val="1"/>
                <c:pt idx="0">
                  <c:v>December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  <a:sp3d prstMaterial="flat"/>
          </c:spPr>
          <c:cat>
            <c:numRef>
              <c:f>Output!$I$44:$AG$44</c:f>
              <c:numCache>
                <c:formatCode>General</c:formatCode>
                <c:ptCount val="2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  <c:pt idx="15">
                  <c:v>2024</c:v>
                </c:pt>
                <c:pt idx="16">
                  <c:v>2025</c:v>
                </c:pt>
                <c:pt idx="17">
                  <c:v>2026</c:v>
                </c:pt>
                <c:pt idx="18">
                  <c:v>2027</c:v>
                </c:pt>
                <c:pt idx="19">
                  <c:v>2028</c:v>
                </c:pt>
                <c:pt idx="20">
                  <c:v>2029</c:v>
                </c:pt>
                <c:pt idx="21">
                  <c:v>2030</c:v>
                </c:pt>
                <c:pt idx="22">
                  <c:v>2031</c:v>
                </c:pt>
                <c:pt idx="23">
                  <c:v>2032</c:v>
                </c:pt>
                <c:pt idx="24">
                  <c:v>2033</c:v>
                </c:pt>
              </c:numCache>
            </c:numRef>
          </c:cat>
          <c:val>
            <c:numRef>
              <c:f>Output!$I$56:$AG$56</c:f>
              <c:numCache>
                <c:formatCode>"$"#,##0.00</c:formatCode>
                <c:ptCount val="25"/>
                <c:pt idx="0">
                  <c:v>0.16435568448367788</c:v>
                </c:pt>
                <c:pt idx="1">
                  <c:v>0.1678527452778979</c:v>
                </c:pt>
                <c:pt idx="2">
                  <c:v>0.17142421441544287</c:v>
                </c:pt>
                <c:pt idx="3">
                  <c:v>0.17507167511201366</c:v>
                </c:pt>
                <c:pt idx="4">
                  <c:v>0.17879674427001682</c:v>
                </c:pt>
                <c:pt idx="5">
                  <c:v>0.18260107319532976</c:v>
                </c:pt>
                <c:pt idx="6">
                  <c:v>0.18648634832931701</c:v>
                </c:pt>
                <c:pt idx="7">
                  <c:v>0.19045429199642191</c:v>
                </c:pt>
                <c:pt idx="8">
                  <c:v>0.19450666316766527</c:v>
                </c:pt>
                <c:pt idx="9">
                  <c:v>0.19864525824038845</c:v>
                </c:pt>
                <c:pt idx="10">
                  <c:v>0.20287191183458864</c:v>
                </c:pt>
                <c:pt idx="11">
                  <c:v>0.20718849760619704</c:v>
                </c:pt>
                <c:pt idx="12">
                  <c:v>0.21159692907766178</c:v>
                </c:pt>
                <c:pt idx="13">
                  <c:v>0.21609916048620387</c:v>
                </c:pt>
                <c:pt idx="14">
                  <c:v>0.22069718765012114</c:v>
                </c:pt>
                <c:pt idx="15">
                  <c:v>0.22505910168427717</c:v>
                </c:pt>
                <c:pt idx="16">
                  <c:v>0.2295152231353845</c:v>
                </c:pt>
                <c:pt idx="17">
                  <c:v>0.2339713445864903</c:v>
                </c:pt>
                <c:pt idx="18">
                  <c:v>0.23842746603759768</c:v>
                </c:pt>
                <c:pt idx="19">
                  <c:v>0.24288358748870501</c:v>
                </c:pt>
                <c:pt idx="20">
                  <c:v>0.24733970893981239</c:v>
                </c:pt>
                <c:pt idx="21">
                  <c:v>0.25179583039091974</c:v>
                </c:pt>
                <c:pt idx="22">
                  <c:v>0.25625195184202704</c:v>
                </c:pt>
                <c:pt idx="23">
                  <c:v>0.26070807329313445</c:v>
                </c:pt>
                <c:pt idx="24">
                  <c:v>0.2651641947442418</c:v>
                </c:pt>
              </c:numCache>
            </c:numRef>
          </c:val>
        </c:ser>
        <c:bandFmts>
          <c:bandFmt>
            <c:idx val="0"/>
            <c:spPr>
              <a:solidFill>
                <a:srgbClr val="9999FF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1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2"/>
            <c:spPr>
              <a:solidFill>
                <a:srgbClr val="FFFFCC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3"/>
            <c:spPr>
              <a:solidFill>
                <a:srgbClr val="CCFFFF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4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5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6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7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  <c:bandFmt>
            <c:idx val="8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  <a:sp3d prstMaterial="flat"/>
            </c:spPr>
          </c:bandFmt>
        </c:bandFmts>
        <c:axId val="42389888"/>
        <c:axId val="42391424"/>
        <c:axId val="67049664"/>
      </c:surface3DChart>
      <c:catAx>
        <c:axId val="42389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391424"/>
        <c:crosses val="autoZero"/>
        <c:auto val="1"/>
        <c:lblAlgn val="ctr"/>
        <c:lblOffset val="100"/>
        <c:tickLblSkip val="3"/>
        <c:tickMarkSkip val="1"/>
        <c:noMultiLvlLbl val="1"/>
      </c:catAx>
      <c:valAx>
        <c:axId val="42391424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Avoided Cost 
(Nominal $/Therm)</a:t>
                </a:r>
              </a:p>
            </c:rich>
          </c:tx>
          <c:layout>
            <c:manualLayout>
              <c:xMode val="edge"/>
              <c:yMode val="edge"/>
              <c:x val="0.67993079584775085"/>
              <c:y val="0.2716766839729215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389888"/>
        <c:crosses val="max"/>
        <c:crossBetween val="between"/>
      </c:valAx>
      <c:serAx>
        <c:axId val="67049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2391424"/>
        <c:crosses val="autoZero"/>
        <c:tickLblSkip val="7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 rtl="0"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 rtl="0"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 rtl="0"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 rtl="0"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79411764705882348"/>
          <c:y val="0.17052047185534436"/>
          <c:w val="0.19204152249134948"/>
          <c:h val="0.6271685151289784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 rtl="0"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Existing Gas Avoided Costs</a:t>
            </a:r>
          </a:p>
        </c:rich>
      </c:tx>
      <c:layout>
        <c:manualLayout>
          <c:xMode val="edge"/>
          <c:yMode val="edge"/>
          <c:x val="0.31260847198913805"/>
          <c:y val="3.30579401739523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1710167904941"/>
          <c:y val="0.14325107408712684"/>
          <c:w val="0.80138304421524886"/>
          <c:h val="0.672178116870364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Output!$C$5</c:f>
              <c:strCache>
                <c:ptCount val="1"/>
                <c:pt idx="0">
                  <c:v>Commodity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Output!$D$4:$Y$4</c:f>
              <c:numCache>
                <c:formatCode>General</c:formatCode>
                <c:ptCount val="2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</c:numCache>
            </c:numRef>
          </c:cat>
          <c:val>
            <c:numRef>
              <c:f>Output!$D$5:$Y$5</c:f>
              <c:numCache>
                <c:formatCode>"$"#,##0.00_);\("$"#,##0.00\)</c:formatCode>
                <c:ptCount val="22"/>
                <c:pt idx="0">
                  <c:v>0.49</c:v>
                </c:pt>
                <c:pt idx="1">
                  <c:v>0.37</c:v>
                </c:pt>
                <c:pt idx="2">
                  <c:v>0.34</c:v>
                </c:pt>
                <c:pt idx="3">
                  <c:v>0.35</c:v>
                </c:pt>
                <c:pt idx="4">
                  <c:v>0.37</c:v>
                </c:pt>
                <c:pt idx="5">
                  <c:v>0.39</c:v>
                </c:pt>
                <c:pt idx="6">
                  <c:v>0.4</c:v>
                </c:pt>
                <c:pt idx="7">
                  <c:v>0.42</c:v>
                </c:pt>
                <c:pt idx="8">
                  <c:v>0.44</c:v>
                </c:pt>
                <c:pt idx="9">
                  <c:v>0.38</c:v>
                </c:pt>
                <c:pt idx="10">
                  <c:v>0.4</c:v>
                </c:pt>
                <c:pt idx="11">
                  <c:v>0.42</c:v>
                </c:pt>
                <c:pt idx="12">
                  <c:v>0.43</c:v>
                </c:pt>
                <c:pt idx="13">
                  <c:v>0.45</c:v>
                </c:pt>
                <c:pt idx="14">
                  <c:v>0.48</c:v>
                </c:pt>
                <c:pt idx="15">
                  <c:v>0.5</c:v>
                </c:pt>
                <c:pt idx="16">
                  <c:v>0.52</c:v>
                </c:pt>
                <c:pt idx="17">
                  <c:v>0.54</c:v>
                </c:pt>
                <c:pt idx="18">
                  <c:v>0.56999999999999995</c:v>
                </c:pt>
                <c:pt idx="19">
                  <c:v>0.59</c:v>
                </c:pt>
                <c:pt idx="20" formatCode="General">
                  <c:v>0.61</c:v>
                </c:pt>
                <c:pt idx="21" formatCode="General">
                  <c:v>0.64</c:v>
                </c:pt>
              </c:numCache>
            </c:numRef>
          </c:val>
        </c:ser>
        <c:ser>
          <c:idx val="1"/>
          <c:order val="1"/>
          <c:tx>
            <c:strRef>
              <c:f>Output!$C$6</c:f>
              <c:strCache>
                <c:ptCount val="1"/>
                <c:pt idx="0">
                  <c:v>T&amp;D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Output!$D$4:$Y$4</c:f>
              <c:numCache>
                <c:formatCode>General</c:formatCode>
                <c:ptCount val="2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</c:numCache>
            </c:numRef>
          </c:cat>
          <c:val>
            <c:numRef>
              <c:f>Output!$D$6:$Y$6</c:f>
              <c:numCache>
                <c:formatCode>"$"#,##0.00_);\("$"#,##0.00\)</c:formatCode>
                <c:ptCount val="2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 formatCode="General">
                  <c:v>0.05</c:v>
                </c:pt>
                <c:pt idx="21" formatCode="General">
                  <c:v>0.06</c:v>
                </c:pt>
              </c:numCache>
            </c:numRef>
          </c:val>
        </c:ser>
        <c:ser>
          <c:idx val="2"/>
          <c:order val="2"/>
          <c:tx>
            <c:strRef>
              <c:f>Output!$C$7</c:f>
              <c:strCache>
                <c:ptCount val="1"/>
                <c:pt idx="0">
                  <c:v>Env.Ext.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Output!$D$4:$Y$4</c:f>
              <c:numCache>
                <c:formatCode>General</c:formatCode>
                <c:ptCount val="22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</c:numCache>
            </c:numRef>
          </c:cat>
          <c:val>
            <c:numRef>
              <c:f>Output!$D$7:$Y$7</c:f>
              <c:numCache>
                <c:formatCode>"$"#,##0.00_);\("$"#,##0.00\)</c:formatCode>
                <c:ptCount val="22"/>
                <c:pt idx="0">
                  <c:v>0.06</c:v>
                </c:pt>
                <c:pt idx="1">
                  <c:v>0.06</c:v>
                </c:pt>
                <c:pt idx="2">
                  <c:v>0.06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7.0000000000000007E-2</c:v>
                </c:pt>
                <c:pt idx="7">
                  <c:v>7.0000000000000007E-2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0.08</c:v>
                </c:pt>
                <c:pt idx="11">
                  <c:v>0.08</c:v>
                </c:pt>
                <c:pt idx="12">
                  <c:v>0.08</c:v>
                </c:pt>
                <c:pt idx="13">
                  <c:v>0.09</c:v>
                </c:pt>
                <c:pt idx="14">
                  <c:v>0.09</c:v>
                </c:pt>
                <c:pt idx="15">
                  <c:v>0.09</c:v>
                </c:pt>
                <c:pt idx="16">
                  <c:v>0.09</c:v>
                </c:pt>
                <c:pt idx="17">
                  <c:v>0.1</c:v>
                </c:pt>
                <c:pt idx="18">
                  <c:v>0.1</c:v>
                </c:pt>
                <c:pt idx="19">
                  <c:v>0.1</c:v>
                </c:pt>
                <c:pt idx="20" formatCode="General">
                  <c:v>0.1</c:v>
                </c:pt>
                <c:pt idx="21" formatCode="General">
                  <c:v>0.11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423680"/>
        <c:axId val="48425216"/>
      </c:barChart>
      <c:catAx>
        <c:axId val="48423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4252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8425216"/>
        <c:scaling>
          <c:orientation val="minMax"/>
          <c:max val="1.100000000000000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Avoided Cost 
(Nominal $/Therm)</a:t>
                </a:r>
              </a:p>
            </c:rich>
          </c:tx>
          <c:layout>
            <c:manualLayout>
              <c:xMode val="edge"/>
              <c:yMode val="edge"/>
              <c:x val="2.7633898076387893E-2"/>
              <c:y val="0.30027628991340044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_);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42368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5405931910371991"/>
          <c:y val="0.92011266817500692"/>
          <c:w val="0.27806609939365318"/>
          <c:h val="6.06062236522459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Comparison of Current and New Annual Average Gas Avoided Costs</a:t>
            </a:r>
          </a:p>
        </c:rich>
      </c:tx>
      <c:layout>
        <c:manualLayout>
          <c:xMode val="edge"/>
          <c:yMode val="edge"/>
          <c:x val="0.14680508353081068"/>
          <c:y val="3.30579401739523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2610158628425"/>
          <c:y val="0.16528970086976172"/>
          <c:w val="0.77202202750908677"/>
          <c:h val="0.65013949008772942"/>
        </c:manualLayout>
      </c:layout>
      <c:lineChart>
        <c:grouping val="standard"/>
        <c:varyColors val="0"/>
        <c:ser>
          <c:idx val="3"/>
          <c:order val="1"/>
          <c:tx>
            <c:v>New Avoided Cost</c:v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cat>
            <c:numRef>
              <c:f>Output!$D$4:$AF$4</c:f>
              <c:numCache>
                <c:formatCode>General</c:formatCode>
                <c:ptCount val="2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</c:numCache>
            </c:numRef>
          </c:cat>
          <c:val>
            <c:numRef>
              <c:f>Output!$D$11:$AF$11</c:f>
              <c:numCache>
                <c:formatCode>General</c:formatCode>
                <c:ptCount val="29"/>
                <c:pt idx="7" formatCode="&quot;$&quot;#,##0.00_);\(&quot;$&quot;#,##0.00\)">
                  <c:v>6.8481535201532454E-2</c:v>
                </c:pt>
                <c:pt idx="8" formatCode="&quot;$&quot;#,##0.00_);\(&quot;$&quot;#,##0.00\)">
                  <c:v>6.9938643865790795E-2</c:v>
                </c:pt>
                <c:pt idx="9" formatCode="&quot;$&quot;#,##0.00_);\(&quot;$&quot;#,##0.00\)">
                  <c:v>7.1426756006434527E-2</c:v>
                </c:pt>
                <c:pt idx="10" formatCode="&quot;$&quot;#,##0.00_);\(&quot;$&quot;#,##0.00\)">
                  <c:v>7.2946531296672348E-2</c:v>
                </c:pt>
                <c:pt idx="11" formatCode="&quot;$&quot;#,##0.00_);\(&quot;$&quot;#,##0.00\)">
                  <c:v>7.449864344584034E-2</c:v>
                </c:pt>
                <c:pt idx="12" formatCode="&quot;$&quot;#,##0.00_);\(&quot;$&quot;#,##0.00\)">
                  <c:v>7.6083780498054074E-2</c:v>
                </c:pt>
                <c:pt idx="13" formatCode="&quot;$&quot;#,##0.00_);\(&quot;$&quot;#,##0.00\)">
                  <c:v>7.770264513721542E-2</c:v>
                </c:pt>
                <c:pt idx="14" formatCode="&quot;$&quot;#,##0.00_);\(&quot;$&quot;#,##0.00\)">
                  <c:v>7.9355954998509129E-2</c:v>
                </c:pt>
                <c:pt idx="15" formatCode="&quot;$&quot;#,##0.00_);\(&quot;$&quot;#,##0.00\)">
                  <c:v>8.1044442986527201E-2</c:v>
                </c:pt>
                <c:pt idx="16" formatCode="&quot;$&quot;#,##0.00_);\(&quot;$&quot;#,##0.00\)">
                  <c:v>8.2768857600161852E-2</c:v>
                </c:pt>
                <c:pt idx="17" formatCode="&quot;$&quot;#,##0.00_);\(&quot;$&quot;#,##0.00\)">
                  <c:v>8.4529963264411936E-2</c:v>
                </c:pt>
                <c:pt idx="18" formatCode="&quot;$&quot;#,##0.00_);\(&quot;$&quot;#,##0.00\)">
                  <c:v>8.6328540669248763E-2</c:v>
                </c:pt>
                <c:pt idx="19" formatCode="&quot;$&quot;#,##0.00_);\(&quot;$&quot;#,##0.00\)">
                  <c:v>8.8165387115692398E-2</c:v>
                </c:pt>
                <c:pt idx="20" formatCode="&quot;$&quot;#,##0.00_);\(&quot;$&quot;#,##0.00\)">
                  <c:v>9.0041316869251611E-2</c:v>
                </c:pt>
                <c:pt idx="21" formatCode="&quot;$&quot;#,##0.00_);\(&quot;$&quot;#,##0.00\)">
                  <c:v>9.1957161520883804E-2</c:v>
                </c:pt>
                <c:pt idx="22" formatCode="&quot;$&quot;#,##0.00_);\(&quot;$&quot;#,##0.00\)">
                  <c:v>9.3774625701782147E-2</c:v>
                </c:pt>
                <c:pt idx="23" formatCode="&quot;$&quot;#,##0.00_);\(&quot;$&quot;#,##0.00\)">
                  <c:v>9.5631342973076863E-2</c:v>
                </c:pt>
                <c:pt idx="24" formatCode="&quot;$&quot;#,##0.00_);\(&quot;$&quot;#,##0.00\)">
                  <c:v>9.7488060244370955E-2</c:v>
                </c:pt>
                <c:pt idx="25" formatCode="&quot;$&quot;#,##0.00_);\(&quot;$&quot;#,##0.00\)">
                  <c:v>9.9344777515665686E-2</c:v>
                </c:pt>
                <c:pt idx="26" formatCode="&quot;$&quot;#,##0.00_);\(&quot;$&quot;#,##0.00\)">
                  <c:v>0.10120149478696043</c:v>
                </c:pt>
                <c:pt idx="27" formatCode="&quot;$&quot;#,##0.00_);\(&quot;$&quot;#,##0.00\)">
                  <c:v>0.10305821205825516</c:v>
                </c:pt>
                <c:pt idx="28" formatCode="&quot;$&quot;#,##0.00_);\(&quot;$&quot;#,##0.00\)">
                  <c:v>0.10491492932954989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90784"/>
        <c:axId val="86958464"/>
      </c:lineChart>
      <c:lineChart>
        <c:grouping val="standard"/>
        <c:varyColors val="0"/>
        <c:ser>
          <c:idx val="0"/>
          <c:order val="0"/>
          <c:tx>
            <c:strRef>
              <c:f>Output!$C$8</c:f>
              <c:strCache>
                <c:ptCount val="1"/>
                <c:pt idx="0">
                  <c:v>Existing Avoided Cost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ysDash"/>
            </a:ln>
          </c:spPr>
          <c:marker>
            <c:symbol val="none"/>
          </c:marker>
          <c:cat>
            <c:numRef>
              <c:f>Output!$D$4:$AF$4</c:f>
              <c:numCache>
                <c:formatCode>General</c:formatCode>
                <c:ptCount val="29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  <c:pt idx="10">
                  <c:v>2012</c:v>
                </c:pt>
                <c:pt idx="11">
                  <c:v>2013</c:v>
                </c:pt>
                <c:pt idx="12">
                  <c:v>2014</c:v>
                </c:pt>
                <c:pt idx="13">
                  <c:v>2015</c:v>
                </c:pt>
                <c:pt idx="14">
                  <c:v>2016</c:v>
                </c:pt>
                <c:pt idx="15">
                  <c:v>2017</c:v>
                </c:pt>
                <c:pt idx="16">
                  <c:v>2018</c:v>
                </c:pt>
                <c:pt idx="17">
                  <c:v>2019</c:v>
                </c:pt>
                <c:pt idx="18">
                  <c:v>2020</c:v>
                </c:pt>
                <c:pt idx="19">
                  <c:v>2021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</c:numCache>
            </c:numRef>
          </c:cat>
          <c:val>
            <c:numRef>
              <c:f>Output!$D$8:$Y$8</c:f>
              <c:numCache>
                <c:formatCode>"$"#,##0.00_);\("$"#,##0.00\)</c:formatCode>
                <c:ptCount val="22"/>
                <c:pt idx="0">
                  <c:v>0.57999999999999996</c:v>
                </c:pt>
                <c:pt idx="1">
                  <c:v>0.46</c:v>
                </c:pt>
                <c:pt idx="2">
                  <c:v>0.43</c:v>
                </c:pt>
                <c:pt idx="3">
                  <c:v>0.44</c:v>
                </c:pt>
                <c:pt idx="4">
                  <c:v>0.47</c:v>
                </c:pt>
                <c:pt idx="5">
                  <c:v>0.49</c:v>
                </c:pt>
                <c:pt idx="6">
                  <c:v>0.51</c:v>
                </c:pt>
                <c:pt idx="7">
                  <c:v>0.53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0.52</c:v>
                </c:pt>
                <c:pt idx="11">
                  <c:v>0.54</c:v>
                </c:pt>
                <c:pt idx="12">
                  <c:v>0.55000000000000004</c:v>
                </c:pt>
                <c:pt idx="13">
                  <c:v>0.57999999999999996</c:v>
                </c:pt>
                <c:pt idx="14">
                  <c:v>0.61</c:v>
                </c:pt>
                <c:pt idx="15">
                  <c:v>0.63</c:v>
                </c:pt>
                <c:pt idx="16">
                  <c:v>0.66</c:v>
                </c:pt>
                <c:pt idx="17">
                  <c:v>0.69</c:v>
                </c:pt>
                <c:pt idx="18">
                  <c:v>0.72</c:v>
                </c:pt>
                <c:pt idx="19">
                  <c:v>0.74</c:v>
                </c:pt>
                <c:pt idx="20" formatCode="General">
                  <c:v>0.76</c:v>
                </c:pt>
                <c:pt idx="21" formatCode="General">
                  <c:v>0.80999999999999994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264320"/>
        <c:axId val="90265856"/>
      </c:lineChart>
      <c:catAx>
        <c:axId val="85990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6958464"/>
        <c:crosses val="autoZero"/>
        <c:auto val="1"/>
        <c:lblAlgn val="ctr"/>
        <c:lblOffset val="100"/>
        <c:noMultiLvlLbl val="0"/>
      </c:catAx>
      <c:valAx>
        <c:axId val="86958464"/>
        <c:scaling>
          <c:orientation val="minMax"/>
          <c:max val="1.5"/>
          <c:min val="0"/>
        </c:scaling>
        <c:delete val="0"/>
        <c:axPos val="r"/>
        <c:numFmt formatCode="_(\$* #,##0.00_);_(\$* \(#,##0.00\);_(\$* &quot;-&quot;??_);_(@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5990784"/>
        <c:crosses val="max"/>
        <c:crossBetween val="between"/>
        <c:majorUnit val="0.1"/>
      </c:valAx>
      <c:catAx>
        <c:axId val="90264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026585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90265856"/>
        <c:scaling>
          <c:orientation val="minMax"/>
          <c:max val="1.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Avoided Cost 
(Nominal $/Therm)</a:t>
                </a:r>
              </a:p>
            </c:rich>
          </c:tx>
          <c:layout>
            <c:manualLayout>
              <c:xMode val="edge"/>
              <c:yMode val="edge"/>
              <c:x val="8.6355931488712161E-3"/>
              <c:y val="0.34710837182649962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_);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026432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2625254050042587"/>
          <c:y val="0.92011266817500692"/>
          <c:w val="0.51295423304295029"/>
          <c:h val="6.06062236522459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Drop" dropLines="3" dropStyle="combo" dx="16" fmlaLink="C5" fmlaRange="'drop downs'!$B$3:$B$5" noThreeD="1" sel="2" val="0"/>
</file>

<file path=xl/ctrlProps/ctrlProp2.xml><?xml version="1.0" encoding="utf-8"?>
<formControlPr xmlns="http://schemas.microsoft.com/office/spreadsheetml/2009/9/main" objectType="Drop" dropLines="3" dropStyle="combo" dx="16" fmlaLink="$C$6" fmlaRange="'drop downs'!$B$7:$B$9" noThreeD="1" sel="3" val="0"/>
</file>

<file path=xl/ctrlProps/ctrlProp3.xml><?xml version="1.0" encoding="utf-8"?>
<formControlPr xmlns="http://schemas.microsoft.com/office/spreadsheetml/2009/9/main" objectType="Drop" dropLines="3" dropStyle="combo" dx="16" fmlaLink="C7" fmlaRange="'drop downs'!$B$19:$B$21" noThreeD="1" sel="2" val="0"/>
</file>

<file path=xl/ctrlProps/ctrlProp4.xml><?xml version="1.0" encoding="utf-8"?>
<formControlPr xmlns="http://schemas.microsoft.com/office/spreadsheetml/2009/9/main" objectType="Drop" dropLines="3" dropStyle="combo" dx="16" fmlaLink="C8" fmlaRange="'drop downs'!$B$23:$B$25" noThreeD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57</xdr:row>
      <xdr:rowOff>47625</xdr:rowOff>
    </xdr:from>
    <xdr:to>
      <xdr:col>10</xdr:col>
      <xdr:colOff>0</xdr:colOff>
      <xdr:row>77</xdr:row>
      <xdr:rowOff>85725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180975</xdr:colOff>
      <xdr:row>57</xdr:row>
      <xdr:rowOff>28575</xdr:rowOff>
    </xdr:from>
    <xdr:to>
      <xdr:col>19</xdr:col>
      <xdr:colOff>200025</xdr:colOff>
      <xdr:row>77</xdr:row>
      <xdr:rowOff>85725</xdr:rowOff>
    </xdr:to>
    <xdr:graphicFrame macro="">
      <xdr:nvGraphicFramePr>
        <xdr:cNvPr id="205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161925</xdr:colOff>
      <xdr:row>12</xdr:row>
      <xdr:rowOff>123825</xdr:rowOff>
    </xdr:from>
    <xdr:to>
      <xdr:col>20</xdr:col>
      <xdr:colOff>190500</xdr:colOff>
      <xdr:row>34</xdr:row>
      <xdr:rowOff>19050</xdr:rowOff>
    </xdr:to>
    <xdr:graphicFrame macro="">
      <xdr:nvGraphicFramePr>
        <xdr:cNvPr id="205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514350</xdr:colOff>
      <xdr:row>12</xdr:row>
      <xdr:rowOff>133350</xdr:rowOff>
    </xdr:from>
    <xdr:to>
      <xdr:col>10</xdr:col>
      <xdr:colOff>209550</xdr:colOff>
      <xdr:row>34</xdr:row>
      <xdr:rowOff>28575</xdr:rowOff>
    </xdr:to>
    <xdr:graphicFrame macro="">
      <xdr:nvGraphicFramePr>
        <xdr:cNvPr id="205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0.19117</cdr:x>
      <cdr:y>0.48614</cdr:y>
    </cdr:from>
    <cdr:to>
      <cdr:x>0.99138</cdr:x>
      <cdr:y>0.48614</cdr:y>
    </cdr:to>
    <cdr:sp macro="" textlink="">
      <cdr:nvSpPr>
        <cdr:cNvPr id="3073" name="Line 1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1059283" y="1688676"/>
          <a:ext cx="4420767" cy="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28575">
          <a:solidFill>
            <a:srgbClr xmlns:mc="http://schemas.openxmlformats.org/markup-compatibility/2006" xmlns:a14="http://schemas.microsoft.com/office/drawing/2010/main" val="339966" mc:Ignorable="a14" a14:legacySpreadsheetColorIndex="57"/>
          </a:solidFill>
          <a:round/>
          <a:headEnd/>
          <a:tailEnd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1181100</xdr:colOff>
          <xdr:row>4</xdr:row>
          <xdr:rowOff>0</xdr:rowOff>
        </xdr:from>
        <xdr:to>
          <xdr:col>2</xdr:col>
          <xdr:colOff>1495425</xdr:colOff>
          <xdr:row>5</xdr:row>
          <xdr:rowOff>9525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1181100</xdr:colOff>
          <xdr:row>5</xdr:row>
          <xdr:rowOff>28575</xdr:rowOff>
        </xdr:from>
        <xdr:to>
          <xdr:col>2</xdr:col>
          <xdr:colOff>1495425</xdr:colOff>
          <xdr:row>6</xdr:row>
          <xdr:rowOff>38100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1181100</xdr:colOff>
          <xdr:row>6</xdr:row>
          <xdr:rowOff>57150</xdr:rowOff>
        </xdr:from>
        <xdr:to>
          <xdr:col>2</xdr:col>
          <xdr:colOff>1495425</xdr:colOff>
          <xdr:row>7</xdr:row>
          <xdr:rowOff>66675</xdr:rowOff>
        </xdr:to>
        <xdr:sp macro="" textlink="">
          <xdr:nvSpPr>
            <xdr:cNvPr id="1043" name="Drop Down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1181100</xdr:colOff>
          <xdr:row>7</xdr:row>
          <xdr:rowOff>95250</xdr:rowOff>
        </xdr:from>
        <xdr:to>
          <xdr:col>3</xdr:col>
          <xdr:colOff>0</xdr:colOff>
          <xdr:row>8</xdr:row>
          <xdr:rowOff>95250</xdr:rowOff>
        </xdr:to>
        <xdr:sp macro="" textlink="">
          <xdr:nvSpPr>
            <xdr:cNvPr id="1044" name="Drop Down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I101"/>
  <sheetViews>
    <sheetView topLeftCell="A40" workbookViewId="0">
      <selection activeCell="K11" sqref="K11:AF11"/>
    </sheetView>
  </sheetViews>
  <sheetFormatPr defaultRowHeight="12.75" x14ac:dyDescent="0.2"/>
  <cols>
    <col min="3" max="3" width="14.140625" bestFit="1" customWidth="1"/>
  </cols>
  <sheetData>
    <row r="1" spans="1:33" x14ac:dyDescent="0.2">
      <c r="A1" s="157" t="s">
        <v>81</v>
      </c>
      <c r="B1" s="157"/>
      <c r="C1" s="157"/>
      <c r="D1" s="157"/>
      <c r="E1" s="157"/>
      <c r="F1" s="157"/>
      <c r="G1" s="157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</row>
    <row r="2" spans="1:33" x14ac:dyDescent="0.2">
      <c r="A2" s="157"/>
      <c r="B2" s="157"/>
      <c r="C2" s="157"/>
      <c r="D2" s="157"/>
      <c r="E2" s="157"/>
      <c r="F2" s="157"/>
      <c r="G2" s="157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</row>
    <row r="3" spans="1:33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">
      <c r="A4" s="85" t="s">
        <v>46</v>
      </c>
      <c r="B4" s="87" t="s">
        <v>85</v>
      </c>
      <c r="C4" s="4" t="s">
        <v>65</v>
      </c>
      <c r="D4" s="31">
        <v>2002</v>
      </c>
      <c r="E4" s="31">
        <v>2003</v>
      </c>
      <c r="F4" s="31">
        <v>2004</v>
      </c>
      <c r="G4" s="31">
        <v>2005</v>
      </c>
      <c r="H4" s="31">
        <v>2006</v>
      </c>
      <c r="I4" s="31">
        <v>2007</v>
      </c>
      <c r="J4" s="31">
        <v>2008</v>
      </c>
      <c r="K4" s="31">
        <v>2009</v>
      </c>
      <c r="L4" s="31">
        <v>2010</v>
      </c>
      <c r="M4" s="31">
        <v>2011</v>
      </c>
      <c r="N4" s="31">
        <v>2012</v>
      </c>
      <c r="O4" s="31">
        <v>2013</v>
      </c>
      <c r="P4" s="31">
        <v>2014</v>
      </c>
      <c r="Q4" s="31">
        <v>2015</v>
      </c>
      <c r="R4" s="31">
        <v>2016</v>
      </c>
      <c r="S4" s="31">
        <v>2017</v>
      </c>
      <c r="T4" s="31">
        <v>2018</v>
      </c>
      <c r="U4" s="31">
        <v>2019</v>
      </c>
      <c r="V4" s="31">
        <v>2020</v>
      </c>
      <c r="W4" s="31">
        <v>2021</v>
      </c>
      <c r="X4" s="31">
        <v>2022</v>
      </c>
      <c r="Y4" s="32">
        <v>2023</v>
      </c>
      <c r="Z4" s="31">
        <v>2024</v>
      </c>
      <c r="AA4" s="32">
        <v>2025</v>
      </c>
      <c r="AB4" s="31">
        <v>2026</v>
      </c>
      <c r="AC4" s="32">
        <v>2027</v>
      </c>
      <c r="AD4" s="31">
        <v>2028</v>
      </c>
      <c r="AE4" s="32">
        <v>2029</v>
      </c>
      <c r="AF4" s="31">
        <v>2030</v>
      </c>
      <c r="AG4" s="1"/>
    </row>
    <row r="5" spans="1:33" x14ac:dyDescent="0.2">
      <c r="A5" s="86">
        <f ca="1">B5*'Calculate 12X20'!$G$9</f>
        <v>0.40981482649675094</v>
      </c>
      <c r="B5" s="88">
        <f ca="1">NPV('Calculate 12X20'!$G$8,OFFSET(D5,0,0,1,'Calculate 12X20'!$G$7))*(1+'Calculate 12X20'!$G$8)</f>
        <v>4.0027094065945921</v>
      </c>
      <c r="C5" s="6" t="s">
        <v>82</v>
      </c>
      <c r="D5" s="73">
        <v>0.49</v>
      </c>
      <c r="E5" s="73">
        <v>0.37</v>
      </c>
      <c r="F5" s="73">
        <v>0.34</v>
      </c>
      <c r="G5" s="73">
        <v>0.35</v>
      </c>
      <c r="H5" s="73">
        <v>0.37</v>
      </c>
      <c r="I5" s="73">
        <v>0.39</v>
      </c>
      <c r="J5" s="73">
        <v>0.4</v>
      </c>
      <c r="K5" s="73">
        <v>0.42</v>
      </c>
      <c r="L5" s="73">
        <v>0.44</v>
      </c>
      <c r="M5" s="73">
        <v>0.38</v>
      </c>
      <c r="N5" s="73">
        <v>0.4</v>
      </c>
      <c r="O5" s="73">
        <v>0.42</v>
      </c>
      <c r="P5" s="73">
        <v>0.43</v>
      </c>
      <c r="Q5" s="73">
        <v>0.45</v>
      </c>
      <c r="R5" s="73">
        <v>0.48</v>
      </c>
      <c r="S5" s="73">
        <v>0.5</v>
      </c>
      <c r="T5" s="73">
        <v>0.52</v>
      </c>
      <c r="U5" s="73">
        <v>0.54</v>
      </c>
      <c r="V5" s="73">
        <v>0.56999999999999995</v>
      </c>
      <c r="W5" s="73">
        <v>0.59</v>
      </c>
      <c r="X5" s="44">
        <v>0.61</v>
      </c>
      <c r="Y5" s="47">
        <v>0.64</v>
      </c>
      <c r="Z5" s="1"/>
      <c r="AA5" s="1"/>
      <c r="AB5" s="1"/>
      <c r="AC5" s="1"/>
      <c r="AD5" s="1"/>
      <c r="AE5" s="1"/>
      <c r="AF5" s="1"/>
      <c r="AG5" s="1"/>
    </row>
    <row r="6" spans="1:33" x14ac:dyDescent="0.2">
      <c r="A6" s="86">
        <f ca="1">B6*'Calculate 12X20'!$G$9</f>
        <v>3.5196643199238549E-2</v>
      </c>
      <c r="B6" s="88">
        <f ca="1">NPV('Calculate 12X20'!$G$8,OFFSET(D6,0,0,1,'Calculate 12X20'!$G$7))*(1+'Calculate 12X20'!$G$8)</f>
        <v>0.34376973624516399</v>
      </c>
      <c r="C6" s="6" t="s">
        <v>41</v>
      </c>
      <c r="D6" s="73">
        <v>0.03</v>
      </c>
      <c r="E6" s="73">
        <v>0.03</v>
      </c>
      <c r="F6" s="73">
        <v>0.03</v>
      </c>
      <c r="G6" s="73">
        <v>0.03</v>
      </c>
      <c r="H6" s="73">
        <v>0.03</v>
      </c>
      <c r="I6" s="73">
        <v>0.03</v>
      </c>
      <c r="J6" s="73">
        <v>0.04</v>
      </c>
      <c r="K6" s="73">
        <v>0.04</v>
      </c>
      <c r="L6" s="73">
        <v>0.04</v>
      </c>
      <c r="M6" s="73">
        <v>0.04</v>
      </c>
      <c r="N6" s="73">
        <v>0.04</v>
      </c>
      <c r="O6" s="73">
        <v>0.04</v>
      </c>
      <c r="P6" s="73">
        <v>0.04</v>
      </c>
      <c r="Q6" s="73">
        <v>0.04</v>
      </c>
      <c r="R6" s="73">
        <v>0.04</v>
      </c>
      <c r="S6" s="73">
        <v>0.04</v>
      </c>
      <c r="T6" s="73">
        <v>0.05</v>
      </c>
      <c r="U6" s="73">
        <v>0.05</v>
      </c>
      <c r="V6" s="73">
        <v>0.05</v>
      </c>
      <c r="W6" s="73">
        <v>0.05</v>
      </c>
      <c r="X6" s="44">
        <v>0.05</v>
      </c>
      <c r="Y6" s="47">
        <v>0.06</v>
      </c>
      <c r="Z6" s="1"/>
      <c r="AA6" s="1"/>
      <c r="AB6" s="1"/>
      <c r="AC6" s="1"/>
      <c r="AD6" s="1"/>
      <c r="AE6" s="1"/>
      <c r="AF6" s="1"/>
      <c r="AG6" s="1"/>
    </row>
    <row r="7" spans="1:33" x14ac:dyDescent="0.2">
      <c r="A7" s="86">
        <f ca="1">B7*'Calculate 12X20'!$G$9</f>
        <v>7.0790578930075482E-2</v>
      </c>
      <c r="B7" s="88">
        <f ca="1">NPV('Calculate 12X20'!$G$8,OFFSET(D7,0,0,1,'Calculate 12X20'!$G$7))*(1+'Calculate 12X20'!$G$8)</f>
        <v>0.69141987517607917</v>
      </c>
      <c r="C7" s="6" t="s">
        <v>64</v>
      </c>
      <c r="D7" s="73">
        <v>0.06</v>
      </c>
      <c r="E7" s="73">
        <v>0.06</v>
      </c>
      <c r="F7" s="73">
        <v>0.06</v>
      </c>
      <c r="G7" s="73">
        <v>0.06</v>
      </c>
      <c r="H7" s="73">
        <v>7.0000000000000007E-2</v>
      </c>
      <c r="I7" s="73">
        <v>7.0000000000000007E-2</v>
      </c>
      <c r="J7" s="73">
        <v>7.0000000000000007E-2</v>
      </c>
      <c r="K7" s="73">
        <v>7.0000000000000007E-2</v>
      </c>
      <c r="L7" s="73">
        <v>7.0000000000000007E-2</v>
      </c>
      <c r="M7" s="73">
        <v>0.08</v>
      </c>
      <c r="N7" s="73">
        <v>0.08</v>
      </c>
      <c r="O7" s="73">
        <v>0.08</v>
      </c>
      <c r="P7" s="73">
        <v>0.08</v>
      </c>
      <c r="Q7" s="73">
        <v>0.09</v>
      </c>
      <c r="R7" s="73">
        <v>0.09</v>
      </c>
      <c r="S7" s="73">
        <v>0.09</v>
      </c>
      <c r="T7" s="73">
        <v>0.09</v>
      </c>
      <c r="U7" s="73">
        <v>0.1</v>
      </c>
      <c r="V7" s="73">
        <v>0.1</v>
      </c>
      <c r="W7" s="73">
        <v>0.1</v>
      </c>
      <c r="X7" s="44">
        <v>0.1</v>
      </c>
      <c r="Y7" s="47">
        <v>0.11</v>
      </c>
      <c r="Z7" s="1"/>
      <c r="AA7" s="1"/>
      <c r="AB7" s="1"/>
      <c r="AC7" s="1"/>
      <c r="AD7" s="1"/>
      <c r="AE7" s="1"/>
      <c r="AF7" s="1"/>
      <c r="AG7" s="1"/>
    </row>
    <row r="8" spans="1:33" x14ac:dyDescent="0.2">
      <c r="A8" s="86">
        <f ca="1">B8*'Calculate 12X20'!$G$9</f>
        <v>0.52576801097875547</v>
      </c>
      <c r="B8" s="88">
        <f ca="1">NPV('Calculate 12X20'!$G$8,OFFSET(F8,0,0,1,'Calculate 12X20'!$G$7))*(1+'Calculate 12X20'!$G$8)</f>
        <v>5.1352377394961772</v>
      </c>
      <c r="C8" s="8" t="s">
        <v>86</v>
      </c>
      <c r="D8" s="74">
        <v>0.57999999999999996</v>
      </c>
      <c r="E8" s="74">
        <v>0.46</v>
      </c>
      <c r="F8" s="74">
        <v>0.43</v>
      </c>
      <c r="G8" s="74">
        <v>0.44</v>
      </c>
      <c r="H8" s="74">
        <v>0.47</v>
      </c>
      <c r="I8" s="74">
        <v>0.49</v>
      </c>
      <c r="J8" s="74">
        <v>0.51</v>
      </c>
      <c r="K8" s="74">
        <v>0.53</v>
      </c>
      <c r="L8" s="74">
        <v>0.55000000000000004</v>
      </c>
      <c r="M8" s="74">
        <v>0.5</v>
      </c>
      <c r="N8" s="74">
        <v>0.52</v>
      </c>
      <c r="O8" s="74">
        <v>0.54</v>
      </c>
      <c r="P8" s="74">
        <v>0.55000000000000004</v>
      </c>
      <c r="Q8" s="74">
        <v>0.57999999999999996</v>
      </c>
      <c r="R8" s="74">
        <v>0.61</v>
      </c>
      <c r="S8" s="74">
        <v>0.63</v>
      </c>
      <c r="T8" s="74">
        <v>0.66</v>
      </c>
      <c r="U8" s="74">
        <v>0.69</v>
      </c>
      <c r="V8" s="74">
        <v>0.72</v>
      </c>
      <c r="W8" s="74">
        <v>0.74</v>
      </c>
      <c r="X8" s="45">
        <f>SUM(X5:X7)</f>
        <v>0.76</v>
      </c>
      <c r="Y8" s="48">
        <f>SUM(Y5:Y7)</f>
        <v>0.80999999999999994</v>
      </c>
      <c r="Z8" s="1"/>
      <c r="AA8" s="1"/>
      <c r="AB8" s="1"/>
      <c r="AC8" s="1"/>
      <c r="AD8" s="1"/>
      <c r="AE8" s="1"/>
      <c r="AF8" s="1"/>
      <c r="AG8" s="1"/>
    </row>
    <row r="9" spans="1:33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">
      <c r="A10" s="1"/>
      <c r="B10" s="1"/>
      <c r="C10" s="1"/>
      <c r="D10" s="76">
        <v>2002</v>
      </c>
      <c r="E10" s="76">
        <v>2003</v>
      </c>
      <c r="F10" s="76">
        <v>2004</v>
      </c>
      <c r="G10" s="76">
        <v>2005</v>
      </c>
      <c r="H10" s="76">
        <v>2006</v>
      </c>
      <c r="I10" s="76">
        <v>2007</v>
      </c>
      <c r="J10" s="76">
        <v>2008</v>
      </c>
      <c r="K10" s="76">
        <v>2009</v>
      </c>
      <c r="L10" s="76">
        <v>2010</v>
      </c>
      <c r="M10" s="76">
        <v>2011</v>
      </c>
      <c r="N10" s="76">
        <v>2012</v>
      </c>
      <c r="O10" s="76">
        <v>2013</v>
      </c>
      <c r="P10" s="76">
        <v>2014</v>
      </c>
      <c r="Q10" s="76">
        <v>2015</v>
      </c>
      <c r="R10" s="76">
        <v>2016</v>
      </c>
      <c r="S10" s="76">
        <v>2017</v>
      </c>
      <c r="T10" s="76">
        <v>2018</v>
      </c>
      <c r="U10" s="76">
        <v>2019</v>
      </c>
      <c r="V10" s="76">
        <v>2020</v>
      </c>
      <c r="W10" s="76">
        <v>2021</v>
      </c>
      <c r="X10" s="76">
        <v>2022</v>
      </c>
      <c r="Y10" s="76">
        <v>2023</v>
      </c>
      <c r="Z10" s="76">
        <v>2024</v>
      </c>
      <c r="AA10" s="76">
        <v>2025</v>
      </c>
      <c r="AB10" s="76">
        <v>2026</v>
      </c>
      <c r="AC10" s="76">
        <v>2027</v>
      </c>
      <c r="AD10" s="76">
        <v>2028</v>
      </c>
      <c r="AE10" s="76">
        <v>2029</v>
      </c>
      <c r="AF10" s="76">
        <v>2030</v>
      </c>
      <c r="AG10" s="1"/>
    </row>
    <row r="11" spans="1:33" x14ac:dyDescent="0.2">
      <c r="A11" s="1"/>
      <c r="B11" s="1"/>
      <c r="C11" s="19" t="s">
        <v>72</v>
      </c>
      <c r="D11" s="76"/>
      <c r="E11" s="76"/>
      <c r="F11" s="1"/>
      <c r="G11" s="1"/>
      <c r="H11" s="77"/>
      <c r="I11" s="77"/>
      <c r="J11" s="77"/>
      <c r="K11" s="77">
        <f ca="1">AVERAGE('Calculate 12X20'!H30:H41)</f>
        <v>6.8481535201532454E-2</v>
      </c>
      <c r="L11" s="77">
        <f ca="1">AVERAGE('Calculate 12X20'!I30:I41)</f>
        <v>6.9938643865790795E-2</v>
      </c>
      <c r="M11" s="77">
        <f ca="1">AVERAGE('Calculate 12X20'!J30:J41)</f>
        <v>7.1426756006434527E-2</v>
      </c>
      <c r="N11" s="77">
        <f ca="1">AVERAGE('Calculate 12X20'!K30:K41)</f>
        <v>7.2946531296672348E-2</v>
      </c>
      <c r="O11" s="77">
        <f ca="1">AVERAGE('Calculate 12X20'!L30:L41)</f>
        <v>7.449864344584034E-2</v>
      </c>
      <c r="P11" s="77">
        <f ca="1">AVERAGE('Calculate 12X20'!M30:M41)</f>
        <v>7.6083780498054074E-2</v>
      </c>
      <c r="Q11" s="77">
        <f ca="1">AVERAGE('Calculate 12X20'!N30:N41)</f>
        <v>7.770264513721542E-2</v>
      </c>
      <c r="R11" s="77">
        <f ca="1">AVERAGE('Calculate 12X20'!O30:O41)</f>
        <v>7.9355954998509129E-2</v>
      </c>
      <c r="S11" s="77">
        <f ca="1">AVERAGE('Calculate 12X20'!P30:P41)</f>
        <v>8.1044442986527201E-2</v>
      </c>
      <c r="T11" s="77">
        <f ca="1">AVERAGE('Calculate 12X20'!Q30:Q41)</f>
        <v>8.2768857600161852E-2</v>
      </c>
      <c r="U11" s="77">
        <f ca="1">AVERAGE('Calculate 12X20'!R30:R41)</f>
        <v>8.4529963264411936E-2</v>
      </c>
      <c r="V11" s="77">
        <f ca="1">AVERAGE('Calculate 12X20'!S30:S41)</f>
        <v>8.6328540669248763E-2</v>
      </c>
      <c r="W11" s="77">
        <f ca="1">AVERAGE('Calculate 12X20'!T30:T41)</f>
        <v>8.8165387115692398E-2</v>
      </c>
      <c r="X11" s="77">
        <f ca="1">AVERAGE('Calculate 12X20'!U30:U41)</f>
        <v>9.0041316869251611E-2</v>
      </c>
      <c r="Y11" s="77">
        <f ca="1">AVERAGE('Calculate 12X20'!V30:V41)</f>
        <v>9.1957161520883804E-2</v>
      </c>
      <c r="Z11" s="77">
        <f ca="1">AVERAGE('Calculate 12X20'!W30:W41)</f>
        <v>9.3774625701782147E-2</v>
      </c>
      <c r="AA11" s="77">
        <f ca="1">AVERAGE('Calculate 12X20'!X30:X41)</f>
        <v>9.5631342973076863E-2</v>
      </c>
      <c r="AB11" s="77">
        <f ca="1">AVERAGE('Calculate 12X20'!Y30:Y41)</f>
        <v>9.7488060244370955E-2</v>
      </c>
      <c r="AC11" s="77">
        <f ca="1">AVERAGE('Calculate 12X20'!Z30:Z41)</f>
        <v>9.9344777515665686E-2</v>
      </c>
      <c r="AD11" s="77">
        <f ca="1">AVERAGE('Calculate 12X20'!AA30:AA41)</f>
        <v>0.10120149478696043</v>
      </c>
      <c r="AE11" s="77">
        <f ca="1">AVERAGE('Calculate 12X20'!AB30:AB41)</f>
        <v>0.10305821205825516</v>
      </c>
      <c r="AF11" s="77">
        <f ca="1">AVERAGE('Calculate 12X20'!AC30:AC41)</f>
        <v>0.10491492932954989</v>
      </c>
      <c r="AG11" s="1"/>
    </row>
    <row r="12" spans="1:33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78"/>
      <c r="AG37" s="78"/>
      <c r="AH37" s="78"/>
      <c r="AI37" s="78"/>
    </row>
    <row r="38" spans="1:3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78"/>
      <c r="AG38" s="78"/>
      <c r="AH38" s="78"/>
      <c r="AI38" s="78"/>
    </row>
    <row r="39" spans="1:3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5" x14ac:dyDescent="0.2">
      <c r="A40" s="1"/>
      <c r="B40" s="1"/>
      <c r="C40" s="1"/>
      <c r="D40" s="1"/>
      <c r="E40" s="1"/>
      <c r="F40" s="1">
        <f>NPV('Calculate 12X20'!G8,Output!D8:W8)*(1+'Calculate 12X20'!G8)</f>
        <v>5.5627740715056939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5" x14ac:dyDescent="0.2">
      <c r="A41" s="1"/>
      <c r="B41" s="1"/>
      <c r="C41" s="1"/>
      <c r="D41" s="1"/>
      <c r="E41" s="24" t="s">
        <v>73</v>
      </c>
      <c r="F41" s="35">
        <f ca="1">A8</f>
        <v>0.52576801097875547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5" x14ac:dyDescent="0.2">
      <c r="A43" s="1"/>
      <c r="B43" s="1"/>
      <c r="C43" s="1"/>
      <c r="D43" s="1"/>
      <c r="E43" s="3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5" x14ac:dyDescent="0.2">
      <c r="A44" s="1"/>
      <c r="B44" s="1"/>
      <c r="C44" s="1"/>
      <c r="D44" s="1" t="s">
        <v>84</v>
      </c>
      <c r="E44" s="1" t="s">
        <v>66</v>
      </c>
      <c r="F44" s="1" t="s">
        <v>83</v>
      </c>
      <c r="G44" s="1"/>
      <c r="H44" s="1"/>
      <c r="I44" s="1">
        <f>'Calculate 12X20'!H29</f>
        <v>2009</v>
      </c>
      <c r="J44" s="1">
        <f>'Calculate 12X20'!I29</f>
        <v>2010</v>
      </c>
      <c r="K44" s="1">
        <f>'Calculate 12X20'!J29</f>
        <v>2011</v>
      </c>
      <c r="L44" s="1">
        <f>'Calculate 12X20'!K29</f>
        <v>2012</v>
      </c>
      <c r="M44" s="1">
        <f>'Calculate 12X20'!L29</f>
        <v>2013</v>
      </c>
      <c r="N44" s="1">
        <f>'Calculate 12X20'!M29</f>
        <v>2014</v>
      </c>
      <c r="O44" s="1">
        <f>'Calculate 12X20'!N29</f>
        <v>2015</v>
      </c>
      <c r="P44" s="1">
        <f>'Calculate 12X20'!O29</f>
        <v>2016</v>
      </c>
      <c r="Q44" s="1">
        <f>'Calculate 12X20'!P29</f>
        <v>2017</v>
      </c>
      <c r="R44" s="1">
        <f>'Calculate 12X20'!Q29</f>
        <v>2018</v>
      </c>
      <c r="S44" s="1">
        <f>'Calculate 12X20'!R29</f>
        <v>2019</v>
      </c>
      <c r="T44" s="1">
        <f>'Calculate 12X20'!S29</f>
        <v>2020</v>
      </c>
      <c r="U44" s="1">
        <f>'Calculate 12X20'!T29</f>
        <v>2021</v>
      </c>
      <c r="V44" s="1">
        <f>'Calculate 12X20'!U29</f>
        <v>2022</v>
      </c>
      <c r="W44" s="1">
        <f>'Calculate 12X20'!V29</f>
        <v>2023</v>
      </c>
      <c r="X44" s="1">
        <f>'Calculate 12X20'!W29</f>
        <v>2024</v>
      </c>
      <c r="Y44" s="1">
        <f>'Calculate 12X20'!X29</f>
        <v>2025</v>
      </c>
      <c r="Z44" s="1">
        <f>'Calculate 12X20'!Y29</f>
        <v>2026</v>
      </c>
      <c r="AA44" s="1">
        <f>'Calculate 12X20'!Z29</f>
        <v>2027</v>
      </c>
      <c r="AB44" s="1">
        <f>'Calculate 12X20'!AA29</f>
        <v>2028</v>
      </c>
      <c r="AC44" s="1">
        <f>'Calculate 12X20'!AB29</f>
        <v>2029</v>
      </c>
      <c r="AD44" s="1">
        <f>'Calculate 12X20'!AC29</f>
        <v>2030</v>
      </c>
      <c r="AE44" s="1">
        <f>'Calculate 12X20'!AD29</f>
        <v>2031</v>
      </c>
      <c r="AF44" s="1">
        <f>'Calculate 12X20'!AE29</f>
        <v>2032</v>
      </c>
      <c r="AG44" s="1">
        <f>'Calculate 12X20'!AF29</f>
        <v>2033</v>
      </c>
    </row>
    <row r="45" spans="1:35" x14ac:dyDescent="0.2">
      <c r="A45" s="1"/>
      <c r="B45" s="1"/>
      <c r="C45" s="1" t="s">
        <v>5</v>
      </c>
      <c r="D45" s="35">
        <f ca="1">'Calculate 12X20'!F30</f>
        <v>0.18806549698734837</v>
      </c>
      <c r="E45" s="35">
        <f ca="1">AVERAGE($D$45:$D$56)</f>
        <v>7.8360623744728478E-2</v>
      </c>
      <c r="F45" s="63">
        <f ca="1">$F$41</f>
        <v>0.52576801097875547</v>
      </c>
      <c r="G45" s="1"/>
      <c r="H45" s="1" t="s">
        <v>5</v>
      </c>
      <c r="I45" s="63">
        <f ca="1">'Calculate 12X20'!H30</f>
        <v>0.16435568448367788</v>
      </c>
      <c r="J45" s="63">
        <f ca="1">'Calculate 12X20'!I30</f>
        <v>0.1678527452778979</v>
      </c>
      <c r="K45" s="63">
        <f ca="1">'Calculate 12X20'!J30</f>
        <v>0.17142421441544287</v>
      </c>
      <c r="L45" s="63">
        <f ca="1">'Calculate 12X20'!K30</f>
        <v>0.17507167511201366</v>
      </c>
      <c r="M45" s="63">
        <f ca="1">'Calculate 12X20'!L30</f>
        <v>0.17879674427001682</v>
      </c>
      <c r="N45" s="63">
        <f ca="1">'Calculate 12X20'!M30</f>
        <v>0.18260107319532976</v>
      </c>
      <c r="O45" s="63">
        <f ca="1">'Calculate 12X20'!N30</f>
        <v>0.18648634832931701</v>
      </c>
      <c r="P45" s="63">
        <f ca="1">'Calculate 12X20'!O30</f>
        <v>0.19045429199642191</v>
      </c>
      <c r="Q45" s="63">
        <f ca="1">'Calculate 12X20'!P30</f>
        <v>0.19450666316766527</v>
      </c>
      <c r="R45" s="63">
        <f ca="1">'Calculate 12X20'!Q30</f>
        <v>0.19864525824038845</v>
      </c>
      <c r="S45" s="63">
        <f ca="1">'Calculate 12X20'!R30</f>
        <v>0.20287191183458864</v>
      </c>
      <c r="T45" s="63">
        <f ca="1">'Calculate 12X20'!S30</f>
        <v>0.20718849760619704</v>
      </c>
      <c r="U45" s="63">
        <f ca="1">'Calculate 12X20'!T30</f>
        <v>0.21159692907766178</v>
      </c>
      <c r="V45" s="63">
        <f ca="1">'Calculate 12X20'!U30</f>
        <v>0.21609916048620387</v>
      </c>
      <c r="W45" s="63">
        <f ca="1">'Calculate 12X20'!V30</f>
        <v>0.22069718765012114</v>
      </c>
      <c r="X45" s="63">
        <f ca="1">'Calculate 12X20'!W30</f>
        <v>0.22505910168427717</v>
      </c>
      <c r="Y45" s="63">
        <f ca="1">'Calculate 12X20'!X30</f>
        <v>0.2295152231353845</v>
      </c>
      <c r="Z45" s="63">
        <f ca="1">'Calculate 12X20'!Y30</f>
        <v>0.2339713445864903</v>
      </c>
      <c r="AA45" s="63">
        <f ca="1">'Calculate 12X20'!Z30</f>
        <v>0.23842746603759768</v>
      </c>
      <c r="AB45" s="63">
        <f ca="1">'Calculate 12X20'!AA30</f>
        <v>0.24288358748870501</v>
      </c>
      <c r="AC45" s="63">
        <f ca="1">'Calculate 12X20'!AB30</f>
        <v>0.24733970893981239</v>
      </c>
      <c r="AD45" s="63">
        <f ca="1">'Calculate 12X20'!AC30</f>
        <v>0.25179583039091974</v>
      </c>
      <c r="AE45" s="63">
        <f ca="1">'Calculate 12X20'!AD30</f>
        <v>0.25625195184202704</v>
      </c>
      <c r="AF45" s="63">
        <f ca="1">'Calculate 12X20'!AE30</f>
        <v>0.26070807329313445</v>
      </c>
      <c r="AG45" s="63">
        <f ca="1">'Calculate 12X20'!AF30</f>
        <v>0.2651641947442418</v>
      </c>
    </row>
    <row r="46" spans="1:35" x14ac:dyDescent="0.2">
      <c r="A46" s="1"/>
      <c r="B46" s="1"/>
      <c r="C46" s="1" t="s">
        <v>6</v>
      </c>
      <c r="D46" s="35">
        <f ca="1">'Calculate 12X20'!F31</f>
        <v>0.18806549698734837</v>
      </c>
      <c r="E46" s="35">
        <f t="shared" ref="E46:E56" ca="1" si="0">AVERAGE($D$45:$D$56)</f>
        <v>7.8360623744728478E-2</v>
      </c>
      <c r="F46" s="63">
        <f t="shared" ref="F46:F56" ca="1" si="1">$F$41</f>
        <v>0.52576801097875547</v>
      </c>
      <c r="G46" s="1"/>
      <c r="H46" s="1" t="s">
        <v>6</v>
      </c>
      <c r="I46" s="63">
        <f ca="1">'Calculate 12X20'!H31</f>
        <v>0.16435568448367788</v>
      </c>
      <c r="J46" s="63">
        <f ca="1">'Calculate 12X20'!I31</f>
        <v>0.1678527452778979</v>
      </c>
      <c r="K46" s="63">
        <f ca="1">'Calculate 12X20'!J31</f>
        <v>0.17142421441544287</v>
      </c>
      <c r="L46" s="63">
        <f ca="1">'Calculate 12X20'!K31</f>
        <v>0.17507167511201366</v>
      </c>
      <c r="M46" s="63">
        <f ca="1">'Calculate 12X20'!L31</f>
        <v>0.17879674427001682</v>
      </c>
      <c r="N46" s="63">
        <f ca="1">'Calculate 12X20'!M31</f>
        <v>0.18260107319532976</v>
      </c>
      <c r="O46" s="63">
        <f ca="1">'Calculate 12X20'!N31</f>
        <v>0.18648634832931701</v>
      </c>
      <c r="P46" s="63">
        <f ca="1">'Calculate 12X20'!O31</f>
        <v>0.19045429199642191</v>
      </c>
      <c r="Q46" s="63">
        <f ca="1">'Calculate 12X20'!P31</f>
        <v>0.19450666316766527</v>
      </c>
      <c r="R46" s="63">
        <f ca="1">'Calculate 12X20'!Q31</f>
        <v>0.19864525824038845</v>
      </c>
      <c r="S46" s="63">
        <f ca="1">'Calculate 12X20'!R31</f>
        <v>0.20287191183458864</v>
      </c>
      <c r="T46" s="63">
        <f ca="1">'Calculate 12X20'!S31</f>
        <v>0.20718849760619704</v>
      </c>
      <c r="U46" s="63">
        <f ca="1">'Calculate 12X20'!T31</f>
        <v>0.21159692907766178</v>
      </c>
      <c r="V46" s="63">
        <f ca="1">'Calculate 12X20'!U31</f>
        <v>0.21609916048620387</v>
      </c>
      <c r="W46" s="63">
        <f ca="1">'Calculate 12X20'!V31</f>
        <v>0.22069718765012114</v>
      </c>
      <c r="X46" s="63">
        <f ca="1">'Calculate 12X20'!W31</f>
        <v>0.22505910168427717</v>
      </c>
      <c r="Y46" s="63">
        <f ca="1">'Calculate 12X20'!X31</f>
        <v>0.2295152231353845</v>
      </c>
      <c r="Z46" s="63">
        <f ca="1">'Calculate 12X20'!Y31</f>
        <v>0.2339713445864903</v>
      </c>
      <c r="AA46" s="63">
        <f ca="1">'Calculate 12X20'!Z31</f>
        <v>0.23842746603759768</v>
      </c>
      <c r="AB46" s="63">
        <f ca="1">'Calculate 12X20'!AA31</f>
        <v>0.24288358748870501</v>
      </c>
      <c r="AC46" s="63">
        <f ca="1">'Calculate 12X20'!AB31</f>
        <v>0.24733970893981239</v>
      </c>
      <c r="AD46" s="63">
        <f ca="1">'Calculate 12X20'!AC31</f>
        <v>0.25179583039091974</v>
      </c>
      <c r="AE46" s="63">
        <f ca="1">'Calculate 12X20'!AD31</f>
        <v>0.25625195184202704</v>
      </c>
      <c r="AF46" s="63">
        <f ca="1">'Calculate 12X20'!AE31</f>
        <v>0.26070807329313445</v>
      </c>
      <c r="AG46" s="63">
        <f ca="1">'Calculate 12X20'!AF31</f>
        <v>0.2651641947442418</v>
      </c>
    </row>
    <row r="47" spans="1:35" x14ac:dyDescent="0.2">
      <c r="A47" s="1"/>
      <c r="B47" s="1"/>
      <c r="C47" s="1" t="s">
        <v>7</v>
      </c>
      <c r="D47" s="35">
        <f ca="1">'Calculate 12X20'!F32</f>
        <v>0.18806549698734837</v>
      </c>
      <c r="E47" s="35">
        <f t="shared" ca="1" si="0"/>
        <v>7.8360623744728478E-2</v>
      </c>
      <c r="F47" s="63">
        <f t="shared" ca="1" si="1"/>
        <v>0.52576801097875547</v>
      </c>
      <c r="G47" s="1"/>
      <c r="H47" s="1" t="s">
        <v>7</v>
      </c>
      <c r="I47" s="63">
        <f ca="1">'Calculate 12X20'!H32</f>
        <v>0.16435568448367788</v>
      </c>
      <c r="J47" s="63">
        <f ca="1">'Calculate 12X20'!I32</f>
        <v>0.1678527452778979</v>
      </c>
      <c r="K47" s="63">
        <f ca="1">'Calculate 12X20'!J32</f>
        <v>0.17142421441544287</v>
      </c>
      <c r="L47" s="63">
        <f ca="1">'Calculate 12X20'!K32</f>
        <v>0.17507167511201366</v>
      </c>
      <c r="M47" s="63">
        <f ca="1">'Calculate 12X20'!L32</f>
        <v>0.17879674427001682</v>
      </c>
      <c r="N47" s="63">
        <f ca="1">'Calculate 12X20'!M32</f>
        <v>0.18260107319532976</v>
      </c>
      <c r="O47" s="63">
        <f ca="1">'Calculate 12X20'!N32</f>
        <v>0.18648634832931701</v>
      </c>
      <c r="P47" s="63">
        <f ca="1">'Calculate 12X20'!O32</f>
        <v>0.19045429199642191</v>
      </c>
      <c r="Q47" s="63">
        <f ca="1">'Calculate 12X20'!P32</f>
        <v>0.19450666316766527</v>
      </c>
      <c r="R47" s="63">
        <f ca="1">'Calculate 12X20'!Q32</f>
        <v>0.19864525824038845</v>
      </c>
      <c r="S47" s="63">
        <f ca="1">'Calculate 12X20'!R32</f>
        <v>0.20287191183458864</v>
      </c>
      <c r="T47" s="63">
        <f ca="1">'Calculate 12X20'!S32</f>
        <v>0.20718849760619704</v>
      </c>
      <c r="U47" s="63">
        <f ca="1">'Calculate 12X20'!T32</f>
        <v>0.21159692907766178</v>
      </c>
      <c r="V47" s="63">
        <f ca="1">'Calculate 12X20'!U32</f>
        <v>0.21609916048620387</v>
      </c>
      <c r="W47" s="63">
        <f ca="1">'Calculate 12X20'!V32</f>
        <v>0.22069718765012114</v>
      </c>
      <c r="X47" s="63">
        <f ca="1">'Calculate 12X20'!W32</f>
        <v>0.22505910168427717</v>
      </c>
      <c r="Y47" s="63">
        <f ca="1">'Calculate 12X20'!X32</f>
        <v>0.2295152231353845</v>
      </c>
      <c r="Z47" s="63">
        <f ca="1">'Calculate 12X20'!Y32</f>
        <v>0.2339713445864903</v>
      </c>
      <c r="AA47" s="63">
        <f ca="1">'Calculate 12X20'!Z32</f>
        <v>0.23842746603759768</v>
      </c>
      <c r="AB47" s="63">
        <f ca="1">'Calculate 12X20'!AA32</f>
        <v>0.24288358748870501</v>
      </c>
      <c r="AC47" s="63">
        <f ca="1">'Calculate 12X20'!AB32</f>
        <v>0.24733970893981239</v>
      </c>
      <c r="AD47" s="63">
        <f ca="1">'Calculate 12X20'!AC32</f>
        <v>0.25179583039091974</v>
      </c>
      <c r="AE47" s="63">
        <f ca="1">'Calculate 12X20'!AD32</f>
        <v>0.25625195184202704</v>
      </c>
      <c r="AF47" s="63">
        <f ca="1">'Calculate 12X20'!AE32</f>
        <v>0.26070807329313445</v>
      </c>
      <c r="AG47" s="63">
        <f ca="1">'Calculate 12X20'!AF32</f>
        <v>0.2651641947442418</v>
      </c>
    </row>
    <row r="48" spans="1:35" x14ac:dyDescent="0.2">
      <c r="A48" s="1"/>
      <c r="B48" s="1"/>
      <c r="C48" s="1" t="s">
        <v>8</v>
      </c>
      <c r="D48" s="35">
        <f ca="1">'Calculate 12X20'!F33</f>
        <v>0</v>
      </c>
      <c r="E48" s="35">
        <f t="shared" ca="1" si="0"/>
        <v>7.8360623744728478E-2</v>
      </c>
      <c r="F48" s="63">
        <f t="shared" ca="1" si="1"/>
        <v>0.52576801097875547</v>
      </c>
      <c r="G48" s="1"/>
      <c r="H48" s="1" t="s">
        <v>8</v>
      </c>
      <c r="I48" s="63">
        <f ca="1">'Calculate 12X20'!H33</f>
        <v>0</v>
      </c>
      <c r="J48" s="63">
        <f ca="1">'Calculate 12X20'!I33</f>
        <v>0</v>
      </c>
      <c r="K48" s="63">
        <f ca="1">'Calculate 12X20'!J33</f>
        <v>0</v>
      </c>
      <c r="L48" s="63">
        <f ca="1">'Calculate 12X20'!K33</f>
        <v>0</v>
      </c>
      <c r="M48" s="63">
        <f ca="1">'Calculate 12X20'!L33</f>
        <v>0</v>
      </c>
      <c r="N48" s="63">
        <f ca="1">'Calculate 12X20'!M33</f>
        <v>0</v>
      </c>
      <c r="O48" s="63">
        <f ca="1">'Calculate 12X20'!N33</f>
        <v>0</v>
      </c>
      <c r="P48" s="63">
        <f ca="1">'Calculate 12X20'!O33</f>
        <v>0</v>
      </c>
      <c r="Q48" s="63">
        <f ca="1">'Calculate 12X20'!P33</f>
        <v>0</v>
      </c>
      <c r="R48" s="63">
        <f ca="1">'Calculate 12X20'!Q33</f>
        <v>0</v>
      </c>
      <c r="S48" s="63">
        <f ca="1">'Calculate 12X20'!R33</f>
        <v>0</v>
      </c>
      <c r="T48" s="63">
        <f ca="1">'Calculate 12X20'!S33</f>
        <v>0</v>
      </c>
      <c r="U48" s="63">
        <f ca="1">'Calculate 12X20'!T33</f>
        <v>0</v>
      </c>
      <c r="V48" s="63">
        <f ca="1">'Calculate 12X20'!U33</f>
        <v>0</v>
      </c>
      <c r="W48" s="63">
        <f ca="1">'Calculate 12X20'!V33</f>
        <v>0</v>
      </c>
      <c r="X48" s="63">
        <f ca="1">'Calculate 12X20'!W33</f>
        <v>0</v>
      </c>
      <c r="Y48" s="63">
        <f ca="1">'Calculate 12X20'!X33</f>
        <v>0</v>
      </c>
      <c r="Z48" s="63">
        <f ca="1">'Calculate 12X20'!Y33</f>
        <v>0</v>
      </c>
      <c r="AA48" s="63">
        <f ca="1">'Calculate 12X20'!Z33</f>
        <v>0</v>
      </c>
      <c r="AB48" s="63">
        <f ca="1">'Calculate 12X20'!AA33</f>
        <v>0</v>
      </c>
      <c r="AC48" s="63">
        <f ca="1">'Calculate 12X20'!AB33</f>
        <v>0</v>
      </c>
      <c r="AD48" s="63">
        <f ca="1">'Calculate 12X20'!AC33</f>
        <v>0</v>
      </c>
      <c r="AE48" s="63">
        <f ca="1">'Calculate 12X20'!AD33</f>
        <v>0</v>
      </c>
      <c r="AF48" s="63">
        <f ca="1">'Calculate 12X20'!AE33</f>
        <v>0</v>
      </c>
      <c r="AG48" s="63">
        <f ca="1">'Calculate 12X20'!AF33</f>
        <v>0</v>
      </c>
    </row>
    <row r="49" spans="1:33" x14ac:dyDescent="0.2">
      <c r="A49" s="1"/>
      <c r="B49" s="1"/>
      <c r="C49" s="1" t="s">
        <v>9</v>
      </c>
      <c r="D49" s="35">
        <f ca="1">'Calculate 12X20'!F34</f>
        <v>0</v>
      </c>
      <c r="E49" s="35">
        <f t="shared" ca="1" si="0"/>
        <v>7.8360623744728478E-2</v>
      </c>
      <c r="F49" s="63">
        <f t="shared" ca="1" si="1"/>
        <v>0.52576801097875547</v>
      </c>
      <c r="G49" s="1"/>
      <c r="H49" s="1" t="s">
        <v>9</v>
      </c>
      <c r="I49" s="63">
        <f ca="1">'Calculate 12X20'!H34</f>
        <v>0</v>
      </c>
      <c r="J49" s="63">
        <f ca="1">'Calculate 12X20'!I34</f>
        <v>0</v>
      </c>
      <c r="K49" s="63">
        <f ca="1">'Calculate 12X20'!J34</f>
        <v>0</v>
      </c>
      <c r="L49" s="63">
        <f ca="1">'Calculate 12X20'!K34</f>
        <v>0</v>
      </c>
      <c r="M49" s="63">
        <f ca="1">'Calculate 12X20'!L34</f>
        <v>0</v>
      </c>
      <c r="N49" s="63">
        <f ca="1">'Calculate 12X20'!M34</f>
        <v>0</v>
      </c>
      <c r="O49" s="63">
        <f ca="1">'Calculate 12X20'!N34</f>
        <v>0</v>
      </c>
      <c r="P49" s="63">
        <f ca="1">'Calculate 12X20'!O34</f>
        <v>0</v>
      </c>
      <c r="Q49" s="63">
        <f ca="1">'Calculate 12X20'!P34</f>
        <v>0</v>
      </c>
      <c r="R49" s="63">
        <f ca="1">'Calculate 12X20'!Q34</f>
        <v>0</v>
      </c>
      <c r="S49" s="63">
        <f ca="1">'Calculate 12X20'!R34</f>
        <v>0</v>
      </c>
      <c r="T49" s="63">
        <f ca="1">'Calculate 12X20'!S34</f>
        <v>0</v>
      </c>
      <c r="U49" s="63">
        <f ca="1">'Calculate 12X20'!T34</f>
        <v>0</v>
      </c>
      <c r="V49" s="63">
        <f ca="1">'Calculate 12X20'!U34</f>
        <v>0</v>
      </c>
      <c r="W49" s="63">
        <f ca="1">'Calculate 12X20'!V34</f>
        <v>0</v>
      </c>
      <c r="X49" s="63">
        <f ca="1">'Calculate 12X20'!W34</f>
        <v>0</v>
      </c>
      <c r="Y49" s="63">
        <f ca="1">'Calculate 12X20'!X34</f>
        <v>0</v>
      </c>
      <c r="Z49" s="63">
        <f ca="1">'Calculate 12X20'!Y34</f>
        <v>0</v>
      </c>
      <c r="AA49" s="63">
        <f ca="1">'Calculate 12X20'!Z34</f>
        <v>0</v>
      </c>
      <c r="AB49" s="63">
        <f ca="1">'Calculate 12X20'!AA34</f>
        <v>0</v>
      </c>
      <c r="AC49" s="63">
        <f ca="1">'Calculate 12X20'!AB34</f>
        <v>0</v>
      </c>
      <c r="AD49" s="63">
        <f ca="1">'Calculate 12X20'!AC34</f>
        <v>0</v>
      </c>
      <c r="AE49" s="63">
        <f ca="1">'Calculate 12X20'!AD34</f>
        <v>0</v>
      </c>
      <c r="AF49" s="63">
        <f ca="1">'Calculate 12X20'!AE34</f>
        <v>0</v>
      </c>
      <c r="AG49" s="63">
        <f ca="1">'Calculate 12X20'!AF34</f>
        <v>0</v>
      </c>
    </row>
    <row r="50" spans="1:33" x14ac:dyDescent="0.2">
      <c r="A50" s="1"/>
      <c r="B50" s="1"/>
      <c r="C50" s="1" t="s">
        <v>10</v>
      </c>
      <c r="D50" s="35">
        <f ca="1">'Calculate 12X20'!F35</f>
        <v>0</v>
      </c>
      <c r="E50" s="35">
        <f t="shared" ca="1" si="0"/>
        <v>7.8360623744728478E-2</v>
      </c>
      <c r="F50" s="63">
        <f t="shared" ca="1" si="1"/>
        <v>0.52576801097875547</v>
      </c>
      <c r="G50" s="1"/>
      <c r="H50" s="1" t="s">
        <v>10</v>
      </c>
      <c r="I50" s="63">
        <f ca="1">'Calculate 12X20'!H35</f>
        <v>0</v>
      </c>
      <c r="J50" s="63">
        <f ca="1">'Calculate 12X20'!I35</f>
        <v>0</v>
      </c>
      <c r="K50" s="63">
        <f ca="1">'Calculate 12X20'!J35</f>
        <v>0</v>
      </c>
      <c r="L50" s="63">
        <f ca="1">'Calculate 12X20'!K35</f>
        <v>0</v>
      </c>
      <c r="M50" s="63">
        <f ca="1">'Calculate 12X20'!L35</f>
        <v>0</v>
      </c>
      <c r="N50" s="63">
        <f ca="1">'Calculate 12X20'!M35</f>
        <v>0</v>
      </c>
      <c r="O50" s="63">
        <f ca="1">'Calculate 12X20'!N35</f>
        <v>0</v>
      </c>
      <c r="P50" s="63">
        <f ca="1">'Calculate 12X20'!O35</f>
        <v>0</v>
      </c>
      <c r="Q50" s="63">
        <f ca="1">'Calculate 12X20'!P35</f>
        <v>0</v>
      </c>
      <c r="R50" s="63">
        <f ca="1">'Calculate 12X20'!Q35</f>
        <v>0</v>
      </c>
      <c r="S50" s="63">
        <f ca="1">'Calculate 12X20'!R35</f>
        <v>0</v>
      </c>
      <c r="T50" s="63">
        <f ca="1">'Calculate 12X20'!S35</f>
        <v>0</v>
      </c>
      <c r="U50" s="63">
        <f ca="1">'Calculate 12X20'!T35</f>
        <v>0</v>
      </c>
      <c r="V50" s="63">
        <f ca="1">'Calculate 12X20'!U35</f>
        <v>0</v>
      </c>
      <c r="W50" s="63">
        <f ca="1">'Calculate 12X20'!V35</f>
        <v>0</v>
      </c>
      <c r="X50" s="63">
        <f ca="1">'Calculate 12X20'!W35</f>
        <v>0</v>
      </c>
      <c r="Y50" s="63">
        <f ca="1">'Calculate 12X20'!X35</f>
        <v>0</v>
      </c>
      <c r="Z50" s="63">
        <f ca="1">'Calculate 12X20'!Y35</f>
        <v>0</v>
      </c>
      <c r="AA50" s="63">
        <f ca="1">'Calculate 12X20'!Z35</f>
        <v>0</v>
      </c>
      <c r="AB50" s="63">
        <f ca="1">'Calculate 12X20'!AA35</f>
        <v>0</v>
      </c>
      <c r="AC50" s="63">
        <f ca="1">'Calculate 12X20'!AB35</f>
        <v>0</v>
      </c>
      <c r="AD50" s="63">
        <f ca="1">'Calculate 12X20'!AC35</f>
        <v>0</v>
      </c>
      <c r="AE50" s="63">
        <f ca="1">'Calculate 12X20'!AD35</f>
        <v>0</v>
      </c>
      <c r="AF50" s="63">
        <f ca="1">'Calculate 12X20'!AE35</f>
        <v>0</v>
      </c>
      <c r="AG50" s="63">
        <f ca="1">'Calculate 12X20'!AF35</f>
        <v>0</v>
      </c>
    </row>
    <row r="51" spans="1:33" x14ac:dyDescent="0.2">
      <c r="A51" s="1"/>
      <c r="B51" s="1"/>
      <c r="C51" s="1" t="s">
        <v>11</v>
      </c>
      <c r="D51" s="35">
        <f ca="1">'Calculate 12X20'!F36</f>
        <v>0</v>
      </c>
      <c r="E51" s="35">
        <f t="shared" ca="1" si="0"/>
        <v>7.8360623744728478E-2</v>
      </c>
      <c r="F51" s="63">
        <f t="shared" ca="1" si="1"/>
        <v>0.52576801097875547</v>
      </c>
      <c r="G51" s="1"/>
      <c r="H51" s="1" t="s">
        <v>11</v>
      </c>
      <c r="I51" s="63">
        <f ca="1">'Calculate 12X20'!H36</f>
        <v>0</v>
      </c>
      <c r="J51" s="63">
        <f ca="1">'Calculate 12X20'!I36</f>
        <v>0</v>
      </c>
      <c r="K51" s="63">
        <f ca="1">'Calculate 12X20'!J36</f>
        <v>0</v>
      </c>
      <c r="L51" s="63">
        <f ca="1">'Calculate 12X20'!K36</f>
        <v>0</v>
      </c>
      <c r="M51" s="63">
        <f ca="1">'Calculate 12X20'!L36</f>
        <v>0</v>
      </c>
      <c r="N51" s="63">
        <f ca="1">'Calculate 12X20'!M36</f>
        <v>0</v>
      </c>
      <c r="O51" s="63">
        <f ca="1">'Calculate 12X20'!N36</f>
        <v>0</v>
      </c>
      <c r="P51" s="63">
        <f ca="1">'Calculate 12X20'!O36</f>
        <v>0</v>
      </c>
      <c r="Q51" s="63">
        <f ca="1">'Calculate 12X20'!P36</f>
        <v>0</v>
      </c>
      <c r="R51" s="63">
        <f ca="1">'Calculate 12X20'!Q36</f>
        <v>0</v>
      </c>
      <c r="S51" s="63">
        <f ca="1">'Calculate 12X20'!R36</f>
        <v>0</v>
      </c>
      <c r="T51" s="63">
        <f ca="1">'Calculate 12X20'!S36</f>
        <v>0</v>
      </c>
      <c r="U51" s="63">
        <f ca="1">'Calculate 12X20'!T36</f>
        <v>0</v>
      </c>
      <c r="V51" s="63">
        <f ca="1">'Calculate 12X20'!U36</f>
        <v>0</v>
      </c>
      <c r="W51" s="63">
        <f ca="1">'Calculate 12X20'!V36</f>
        <v>0</v>
      </c>
      <c r="X51" s="63">
        <f ca="1">'Calculate 12X20'!W36</f>
        <v>0</v>
      </c>
      <c r="Y51" s="63">
        <f ca="1">'Calculate 12X20'!X36</f>
        <v>0</v>
      </c>
      <c r="Z51" s="63">
        <f ca="1">'Calculate 12X20'!Y36</f>
        <v>0</v>
      </c>
      <c r="AA51" s="63">
        <f ca="1">'Calculate 12X20'!Z36</f>
        <v>0</v>
      </c>
      <c r="AB51" s="63">
        <f ca="1">'Calculate 12X20'!AA36</f>
        <v>0</v>
      </c>
      <c r="AC51" s="63">
        <f ca="1">'Calculate 12X20'!AB36</f>
        <v>0</v>
      </c>
      <c r="AD51" s="63">
        <f ca="1">'Calculate 12X20'!AC36</f>
        <v>0</v>
      </c>
      <c r="AE51" s="63">
        <f ca="1">'Calculate 12X20'!AD36</f>
        <v>0</v>
      </c>
      <c r="AF51" s="63">
        <f ca="1">'Calculate 12X20'!AE36</f>
        <v>0</v>
      </c>
      <c r="AG51" s="63">
        <f ca="1">'Calculate 12X20'!AF36</f>
        <v>0</v>
      </c>
    </row>
    <row r="52" spans="1:33" x14ac:dyDescent="0.2">
      <c r="A52" s="1"/>
      <c r="B52" s="1"/>
      <c r="C52" s="1" t="s">
        <v>12</v>
      </c>
      <c r="D52" s="35">
        <f ca="1">'Calculate 12X20'!F37</f>
        <v>0</v>
      </c>
      <c r="E52" s="35">
        <f t="shared" ca="1" si="0"/>
        <v>7.8360623744728478E-2</v>
      </c>
      <c r="F52" s="63">
        <f t="shared" ca="1" si="1"/>
        <v>0.52576801097875547</v>
      </c>
      <c r="G52" s="1"/>
      <c r="H52" s="1" t="s">
        <v>12</v>
      </c>
      <c r="I52" s="63">
        <f ca="1">'Calculate 12X20'!H37</f>
        <v>0</v>
      </c>
      <c r="J52" s="63">
        <f ca="1">'Calculate 12X20'!I37</f>
        <v>0</v>
      </c>
      <c r="K52" s="63">
        <f ca="1">'Calculate 12X20'!J37</f>
        <v>0</v>
      </c>
      <c r="L52" s="63">
        <f ca="1">'Calculate 12X20'!K37</f>
        <v>0</v>
      </c>
      <c r="M52" s="63">
        <f ca="1">'Calculate 12X20'!L37</f>
        <v>0</v>
      </c>
      <c r="N52" s="63">
        <f ca="1">'Calculate 12X20'!M37</f>
        <v>0</v>
      </c>
      <c r="O52" s="63">
        <f ca="1">'Calculate 12X20'!N37</f>
        <v>0</v>
      </c>
      <c r="P52" s="63">
        <f ca="1">'Calculate 12X20'!O37</f>
        <v>0</v>
      </c>
      <c r="Q52" s="63">
        <f ca="1">'Calculate 12X20'!P37</f>
        <v>0</v>
      </c>
      <c r="R52" s="63">
        <f ca="1">'Calculate 12X20'!Q37</f>
        <v>0</v>
      </c>
      <c r="S52" s="63">
        <f ca="1">'Calculate 12X20'!R37</f>
        <v>0</v>
      </c>
      <c r="T52" s="63">
        <f ca="1">'Calculate 12X20'!S37</f>
        <v>0</v>
      </c>
      <c r="U52" s="63">
        <f ca="1">'Calculate 12X20'!T37</f>
        <v>0</v>
      </c>
      <c r="V52" s="63">
        <f ca="1">'Calculate 12X20'!U37</f>
        <v>0</v>
      </c>
      <c r="W52" s="63">
        <f ca="1">'Calculate 12X20'!V37</f>
        <v>0</v>
      </c>
      <c r="X52" s="63">
        <f ca="1">'Calculate 12X20'!W37</f>
        <v>0</v>
      </c>
      <c r="Y52" s="63">
        <f ca="1">'Calculate 12X20'!X37</f>
        <v>0</v>
      </c>
      <c r="Z52" s="63">
        <f ca="1">'Calculate 12X20'!Y37</f>
        <v>0</v>
      </c>
      <c r="AA52" s="63">
        <f ca="1">'Calculate 12X20'!Z37</f>
        <v>0</v>
      </c>
      <c r="AB52" s="63">
        <f ca="1">'Calculate 12X20'!AA37</f>
        <v>0</v>
      </c>
      <c r="AC52" s="63">
        <f ca="1">'Calculate 12X20'!AB37</f>
        <v>0</v>
      </c>
      <c r="AD52" s="63">
        <f ca="1">'Calculate 12X20'!AC37</f>
        <v>0</v>
      </c>
      <c r="AE52" s="63">
        <f ca="1">'Calculate 12X20'!AD37</f>
        <v>0</v>
      </c>
      <c r="AF52" s="63">
        <f ca="1">'Calculate 12X20'!AE37</f>
        <v>0</v>
      </c>
      <c r="AG52" s="63">
        <f ca="1">'Calculate 12X20'!AF37</f>
        <v>0</v>
      </c>
    </row>
    <row r="53" spans="1:33" x14ac:dyDescent="0.2">
      <c r="A53" s="1"/>
      <c r="B53" s="1"/>
      <c r="C53" s="1" t="s">
        <v>13</v>
      </c>
      <c r="D53" s="35">
        <f ca="1">'Calculate 12X20'!F38</f>
        <v>0</v>
      </c>
      <c r="E53" s="35">
        <f t="shared" ca="1" si="0"/>
        <v>7.8360623744728478E-2</v>
      </c>
      <c r="F53" s="63">
        <f t="shared" ca="1" si="1"/>
        <v>0.52576801097875547</v>
      </c>
      <c r="G53" s="1"/>
      <c r="H53" s="1" t="s">
        <v>13</v>
      </c>
      <c r="I53" s="63">
        <f ca="1">'Calculate 12X20'!H38</f>
        <v>0</v>
      </c>
      <c r="J53" s="63">
        <f ca="1">'Calculate 12X20'!I38</f>
        <v>0</v>
      </c>
      <c r="K53" s="63">
        <f ca="1">'Calculate 12X20'!J38</f>
        <v>0</v>
      </c>
      <c r="L53" s="63">
        <f ca="1">'Calculate 12X20'!K38</f>
        <v>0</v>
      </c>
      <c r="M53" s="63">
        <f ca="1">'Calculate 12X20'!L38</f>
        <v>0</v>
      </c>
      <c r="N53" s="63">
        <f ca="1">'Calculate 12X20'!M38</f>
        <v>0</v>
      </c>
      <c r="O53" s="63">
        <f ca="1">'Calculate 12X20'!N38</f>
        <v>0</v>
      </c>
      <c r="P53" s="63">
        <f ca="1">'Calculate 12X20'!O38</f>
        <v>0</v>
      </c>
      <c r="Q53" s="63">
        <f ca="1">'Calculate 12X20'!P38</f>
        <v>0</v>
      </c>
      <c r="R53" s="63">
        <f ca="1">'Calculate 12X20'!Q38</f>
        <v>0</v>
      </c>
      <c r="S53" s="63">
        <f ca="1">'Calculate 12X20'!R38</f>
        <v>0</v>
      </c>
      <c r="T53" s="63">
        <f ca="1">'Calculate 12X20'!S38</f>
        <v>0</v>
      </c>
      <c r="U53" s="63">
        <f ca="1">'Calculate 12X20'!T38</f>
        <v>0</v>
      </c>
      <c r="V53" s="63">
        <f ca="1">'Calculate 12X20'!U38</f>
        <v>0</v>
      </c>
      <c r="W53" s="63">
        <f ca="1">'Calculate 12X20'!V38</f>
        <v>0</v>
      </c>
      <c r="X53" s="63">
        <f ca="1">'Calculate 12X20'!W38</f>
        <v>0</v>
      </c>
      <c r="Y53" s="63">
        <f ca="1">'Calculate 12X20'!X38</f>
        <v>0</v>
      </c>
      <c r="Z53" s="63">
        <f ca="1">'Calculate 12X20'!Y38</f>
        <v>0</v>
      </c>
      <c r="AA53" s="63">
        <f ca="1">'Calculate 12X20'!Z38</f>
        <v>0</v>
      </c>
      <c r="AB53" s="63">
        <f ca="1">'Calculate 12X20'!AA38</f>
        <v>0</v>
      </c>
      <c r="AC53" s="63">
        <f ca="1">'Calculate 12X20'!AB38</f>
        <v>0</v>
      </c>
      <c r="AD53" s="63">
        <f ca="1">'Calculate 12X20'!AC38</f>
        <v>0</v>
      </c>
      <c r="AE53" s="63">
        <f ca="1">'Calculate 12X20'!AD38</f>
        <v>0</v>
      </c>
      <c r="AF53" s="63">
        <f ca="1">'Calculate 12X20'!AE38</f>
        <v>0</v>
      </c>
      <c r="AG53" s="63">
        <f ca="1">'Calculate 12X20'!AF38</f>
        <v>0</v>
      </c>
    </row>
    <row r="54" spans="1:33" x14ac:dyDescent="0.2">
      <c r="A54" s="1"/>
      <c r="B54" s="1"/>
      <c r="C54" s="1" t="s">
        <v>14</v>
      </c>
      <c r="D54" s="35">
        <f ca="1">'Calculate 12X20'!F39</f>
        <v>0</v>
      </c>
      <c r="E54" s="35">
        <f t="shared" ca="1" si="0"/>
        <v>7.8360623744728478E-2</v>
      </c>
      <c r="F54" s="63">
        <f t="shared" ca="1" si="1"/>
        <v>0.52576801097875547</v>
      </c>
      <c r="G54" s="1"/>
      <c r="H54" s="1" t="s">
        <v>14</v>
      </c>
      <c r="I54" s="63">
        <f ca="1">'Calculate 12X20'!H39</f>
        <v>0</v>
      </c>
      <c r="J54" s="63">
        <f ca="1">'Calculate 12X20'!I39</f>
        <v>0</v>
      </c>
      <c r="K54" s="63">
        <f ca="1">'Calculate 12X20'!J39</f>
        <v>0</v>
      </c>
      <c r="L54" s="63">
        <f ca="1">'Calculate 12X20'!K39</f>
        <v>0</v>
      </c>
      <c r="M54" s="63">
        <f ca="1">'Calculate 12X20'!L39</f>
        <v>0</v>
      </c>
      <c r="N54" s="63">
        <f ca="1">'Calculate 12X20'!M39</f>
        <v>0</v>
      </c>
      <c r="O54" s="63">
        <f ca="1">'Calculate 12X20'!N39</f>
        <v>0</v>
      </c>
      <c r="P54" s="63">
        <f ca="1">'Calculate 12X20'!O39</f>
        <v>0</v>
      </c>
      <c r="Q54" s="63">
        <f ca="1">'Calculate 12X20'!P39</f>
        <v>0</v>
      </c>
      <c r="R54" s="63">
        <f ca="1">'Calculate 12X20'!Q39</f>
        <v>0</v>
      </c>
      <c r="S54" s="63">
        <f ca="1">'Calculate 12X20'!R39</f>
        <v>0</v>
      </c>
      <c r="T54" s="63">
        <f ca="1">'Calculate 12X20'!S39</f>
        <v>0</v>
      </c>
      <c r="U54" s="63">
        <f ca="1">'Calculate 12X20'!T39</f>
        <v>0</v>
      </c>
      <c r="V54" s="63">
        <f ca="1">'Calculate 12X20'!U39</f>
        <v>0</v>
      </c>
      <c r="W54" s="63">
        <f ca="1">'Calculate 12X20'!V39</f>
        <v>0</v>
      </c>
      <c r="X54" s="63">
        <f ca="1">'Calculate 12X20'!W39</f>
        <v>0</v>
      </c>
      <c r="Y54" s="63">
        <f ca="1">'Calculate 12X20'!X39</f>
        <v>0</v>
      </c>
      <c r="Z54" s="63">
        <f ca="1">'Calculate 12X20'!Y39</f>
        <v>0</v>
      </c>
      <c r="AA54" s="63">
        <f ca="1">'Calculate 12X20'!Z39</f>
        <v>0</v>
      </c>
      <c r="AB54" s="63">
        <f ca="1">'Calculate 12X20'!AA39</f>
        <v>0</v>
      </c>
      <c r="AC54" s="63">
        <f ca="1">'Calculate 12X20'!AB39</f>
        <v>0</v>
      </c>
      <c r="AD54" s="63">
        <f ca="1">'Calculate 12X20'!AC39</f>
        <v>0</v>
      </c>
      <c r="AE54" s="63">
        <f ca="1">'Calculate 12X20'!AD39</f>
        <v>0</v>
      </c>
      <c r="AF54" s="63">
        <f ca="1">'Calculate 12X20'!AE39</f>
        <v>0</v>
      </c>
      <c r="AG54" s="63">
        <f ca="1">'Calculate 12X20'!AF39</f>
        <v>0</v>
      </c>
    </row>
    <row r="55" spans="1:33" x14ac:dyDescent="0.2">
      <c r="A55" s="1"/>
      <c r="B55" s="1"/>
      <c r="C55" s="1" t="s">
        <v>15</v>
      </c>
      <c r="D55" s="35">
        <f ca="1">'Calculate 12X20'!F40</f>
        <v>0.18806549698734837</v>
      </c>
      <c r="E55" s="35">
        <f t="shared" ca="1" si="0"/>
        <v>7.8360623744728478E-2</v>
      </c>
      <c r="F55" s="63">
        <f t="shared" ca="1" si="1"/>
        <v>0.52576801097875547</v>
      </c>
      <c r="G55" s="1"/>
      <c r="H55" s="1" t="s">
        <v>15</v>
      </c>
      <c r="I55" s="63">
        <f ca="1">'Calculate 12X20'!H40</f>
        <v>0.16435568448367788</v>
      </c>
      <c r="J55" s="63">
        <f ca="1">'Calculate 12X20'!I40</f>
        <v>0.1678527452778979</v>
      </c>
      <c r="K55" s="63">
        <f ca="1">'Calculate 12X20'!J40</f>
        <v>0.17142421441544287</v>
      </c>
      <c r="L55" s="63">
        <f ca="1">'Calculate 12X20'!K40</f>
        <v>0.17507167511201366</v>
      </c>
      <c r="M55" s="63">
        <f ca="1">'Calculate 12X20'!L40</f>
        <v>0.17879674427001682</v>
      </c>
      <c r="N55" s="63">
        <f ca="1">'Calculate 12X20'!M40</f>
        <v>0.18260107319532976</v>
      </c>
      <c r="O55" s="63">
        <f ca="1">'Calculate 12X20'!N40</f>
        <v>0.18648634832931701</v>
      </c>
      <c r="P55" s="63">
        <f ca="1">'Calculate 12X20'!O40</f>
        <v>0.19045429199642191</v>
      </c>
      <c r="Q55" s="63">
        <f ca="1">'Calculate 12X20'!P40</f>
        <v>0.19450666316766527</v>
      </c>
      <c r="R55" s="63">
        <f ca="1">'Calculate 12X20'!Q40</f>
        <v>0.19864525824038845</v>
      </c>
      <c r="S55" s="63">
        <f ca="1">'Calculate 12X20'!R40</f>
        <v>0.20287191183458864</v>
      </c>
      <c r="T55" s="63">
        <f ca="1">'Calculate 12X20'!S40</f>
        <v>0.20718849760619704</v>
      </c>
      <c r="U55" s="63">
        <f ca="1">'Calculate 12X20'!T40</f>
        <v>0.21159692907766178</v>
      </c>
      <c r="V55" s="63">
        <f ca="1">'Calculate 12X20'!U40</f>
        <v>0.21609916048620387</v>
      </c>
      <c r="W55" s="63">
        <f ca="1">'Calculate 12X20'!V40</f>
        <v>0.22069718765012114</v>
      </c>
      <c r="X55" s="63">
        <f ca="1">'Calculate 12X20'!W40</f>
        <v>0.22505910168427717</v>
      </c>
      <c r="Y55" s="63">
        <f ca="1">'Calculate 12X20'!X40</f>
        <v>0.2295152231353845</v>
      </c>
      <c r="Z55" s="63">
        <f ca="1">'Calculate 12X20'!Y40</f>
        <v>0.2339713445864903</v>
      </c>
      <c r="AA55" s="63">
        <f ca="1">'Calculate 12X20'!Z40</f>
        <v>0.23842746603759768</v>
      </c>
      <c r="AB55" s="63">
        <f ca="1">'Calculate 12X20'!AA40</f>
        <v>0.24288358748870501</v>
      </c>
      <c r="AC55" s="63">
        <f ca="1">'Calculate 12X20'!AB40</f>
        <v>0.24733970893981239</v>
      </c>
      <c r="AD55" s="63">
        <f ca="1">'Calculate 12X20'!AC40</f>
        <v>0.25179583039091974</v>
      </c>
      <c r="AE55" s="63">
        <f ca="1">'Calculate 12X20'!AD40</f>
        <v>0.25625195184202704</v>
      </c>
      <c r="AF55" s="63">
        <f ca="1">'Calculate 12X20'!AE40</f>
        <v>0.26070807329313445</v>
      </c>
      <c r="AG55" s="63">
        <f ca="1">'Calculate 12X20'!AF40</f>
        <v>0.2651641947442418</v>
      </c>
    </row>
    <row r="56" spans="1:33" x14ac:dyDescent="0.2">
      <c r="A56" s="1"/>
      <c r="B56" s="1"/>
      <c r="C56" s="1" t="s">
        <v>16</v>
      </c>
      <c r="D56" s="35">
        <f ca="1">'Calculate 12X20'!F41</f>
        <v>0.18806549698734837</v>
      </c>
      <c r="E56" s="35">
        <f t="shared" ca="1" si="0"/>
        <v>7.8360623744728478E-2</v>
      </c>
      <c r="F56" s="63">
        <f t="shared" ca="1" si="1"/>
        <v>0.52576801097875547</v>
      </c>
      <c r="G56" s="1"/>
      <c r="H56" s="1" t="s">
        <v>16</v>
      </c>
      <c r="I56" s="63">
        <f ca="1">'Calculate 12X20'!H41</f>
        <v>0.16435568448367788</v>
      </c>
      <c r="J56" s="63">
        <f ca="1">'Calculate 12X20'!I41</f>
        <v>0.1678527452778979</v>
      </c>
      <c r="K56" s="63">
        <f ca="1">'Calculate 12X20'!J41</f>
        <v>0.17142421441544287</v>
      </c>
      <c r="L56" s="63">
        <f ca="1">'Calculate 12X20'!K41</f>
        <v>0.17507167511201366</v>
      </c>
      <c r="M56" s="63">
        <f ca="1">'Calculate 12X20'!L41</f>
        <v>0.17879674427001682</v>
      </c>
      <c r="N56" s="63">
        <f ca="1">'Calculate 12X20'!M41</f>
        <v>0.18260107319532976</v>
      </c>
      <c r="O56" s="63">
        <f ca="1">'Calculate 12X20'!N41</f>
        <v>0.18648634832931701</v>
      </c>
      <c r="P56" s="63">
        <f ca="1">'Calculate 12X20'!O41</f>
        <v>0.19045429199642191</v>
      </c>
      <c r="Q56" s="63">
        <f ca="1">'Calculate 12X20'!P41</f>
        <v>0.19450666316766527</v>
      </c>
      <c r="R56" s="63">
        <f ca="1">'Calculate 12X20'!Q41</f>
        <v>0.19864525824038845</v>
      </c>
      <c r="S56" s="63">
        <f ca="1">'Calculate 12X20'!R41</f>
        <v>0.20287191183458864</v>
      </c>
      <c r="T56" s="63">
        <f ca="1">'Calculate 12X20'!S41</f>
        <v>0.20718849760619704</v>
      </c>
      <c r="U56" s="63">
        <f ca="1">'Calculate 12X20'!T41</f>
        <v>0.21159692907766178</v>
      </c>
      <c r="V56" s="63">
        <f ca="1">'Calculate 12X20'!U41</f>
        <v>0.21609916048620387</v>
      </c>
      <c r="W56" s="63">
        <f ca="1">'Calculate 12X20'!V41</f>
        <v>0.22069718765012114</v>
      </c>
      <c r="X56" s="63">
        <f ca="1">'Calculate 12X20'!W41</f>
        <v>0.22505910168427717</v>
      </c>
      <c r="Y56" s="63">
        <f ca="1">'Calculate 12X20'!X41</f>
        <v>0.2295152231353845</v>
      </c>
      <c r="Z56" s="63">
        <f ca="1">'Calculate 12X20'!Y41</f>
        <v>0.2339713445864903</v>
      </c>
      <c r="AA56" s="63">
        <f ca="1">'Calculate 12X20'!Z41</f>
        <v>0.23842746603759768</v>
      </c>
      <c r="AB56" s="63">
        <f ca="1">'Calculate 12X20'!AA41</f>
        <v>0.24288358748870501</v>
      </c>
      <c r="AC56" s="63">
        <f ca="1">'Calculate 12X20'!AB41</f>
        <v>0.24733970893981239</v>
      </c>
      <c r="AD56" s="63">
        <f ca="1">'Calculate 12X20'!AC41</f>
        <v>0.25179583039091974</v>
      </c>
      <c r="AE56" s="63">
        <f ca="1">'Calculate 12X20'!AD41</f>
        <v>0.25625195184202704</v>
      </c>
      <c r="AF56" s="63">
        <f ca="1">'Calculate 12X20'!AE41</f>
        <v>0.26070807329313445</v>
      </c>
      <c r="AG56" s="63">
        <f ca="1">'Calculate 12X20'!AF41</f>
        <v>0.2651641947442418</v>
      </c>
    </row>
    <row r="57" spans="1:33" x14ac:dyDescent="0.2">
      <c r="A57" s="1"/>
      <c r="B57" s="1"/>
      <c r="C57" s="1"/>
      <c r="D57" s="35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">
      <c r="A58" s="1"/>
      <c r="B58" s="1"/>
      <c r="C58" s="1"/>
      <c r="D58" s="35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">
      <c r="A59" s="1"/>
      <c r="B59" s="1"/>
      <c r="C59" s="1"/>
      <c r="D59" s="35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">
      <c r="A60" s="1"/>
      <c r="B60" s="1"/>
      <c r="C60" s="1"/>
      <c r="D60" s="35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">
      <c r="A61" s="1"/>
      <c r="B61" s="1"/>
      <c r="C61" s="1"/>
      <c r="D61" s="35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">
      <c r="A62" s="1"/>
      <c r="B62" s="1"/>
      <c r="C62" s="1"/>
      <c r="D62" s="35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">
      <c r="A63" s="1"/>
      <c r="B63" s="1"/>
      <c r="C63" s="1"/>
      <c r="D63" s="35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</sheetData>
  <mergeCells count="1">
    <mergeCell ref="A1:G2"/>
  </mergeCells>
  <phoneticPr fontId="10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I61"/>
  <sheetViews>
    <sheetView tabSelected="1" zoomScale="75" workbookViewId="0">
      <selection activeCell="N7" sqref="N7"/>
    </sheetView>
  </sheetViews>
  <sheetFormatPr defaultRowHeight="12.75" outlineLevelRow="1" x14ac:dyDescent="0.2"/>
  <cols>
    <col min="1" max="1" width="9.140625" style="30"/>
    <col min="2" max="2" width="18.7109375" style="30" customWidth="1"/>
    <col min="3" max="3" width="22.5703125" style="30" customWidth="1"/>
    <col min="4" max="7" width="9.140625" style="30"/>
    <col min="8" max="8" width="9" style="30" customWidth="1"/>
    <col min="9" max="9" width="13.5703125" style="30" customWidth="1"/>
    <col min="10" max="16384" width="9.140625" style="30"/>
  </cols>
  <sheetData>
    <row r="1" spans="1:35" x14ac:dyDescent="0.2">
      <c r="A1" s="158" t="s">
        <v>79</v>
      </c>
      <c r="B1" s="158"/>
      <c r="C1" s="158"/>
      <c r="D1" s="158"/>
      <c r="E1" s="158"/>
      <c r="F1" s="158"/>
      <c r="G1" s="158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</row>
    <row r="2" spans="1:35" x14ac:dyDescent="0.2">
      <c r="A2" s="158"/>
      <c r="B2" s="158"/>
      <c r="C2" s="158"/>
      <c r="D2" s="158"/>
      <c r="E2" s="158"/>
      <c r="F2" s="158"/>
      <c r="G2" s="158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</row>
    <row r="3" spans="1:3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">
      <c r="A4" s="1"/>
      <c r="B4" s="1"/>
      <c r="C4" s="1"/>
      <c r="D4" s="1"/>
      <c r="E4" s="1"/>
      <c r="F4" s="1"/>
      <c r="G4" s="19" t="s">
        <v>36</v>
      </c>
      <c r="H4" s="1"/>
      <c r="I4" s="1"/>
      <c r="J4" s="19" t="s">
        <v>37</v>
      </c>
      <c r="K4" s="1"/>
      <c r="L4" s="1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x14ac:dyDescent="0.2">
      <c r="A5" s="1"/>
      <c r="B5" s="1" t="s">
        <v>23</v>
      </c>
      <c r="C5" s="1">
        <v>2</v>
      </c>
      <c r="D5" s="1"/>
      <c r="E5" s="1"/>
      <c r="F5" s="24" t="s">
        <v>88</v>
      </c>
      <c r="G5" s="25">
        <v>2009</v>
      </c>
      <c r="H5" s="1" t="s">
        <v>102</v>
      </c>
      <c r="I5" s="24" t="s">
        <v>39</v>
      </c>
      <c r="J5" s="25" t="b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" customHeight="1" x14ac:dyDescent="0.2">
      <c r="A6" s="1"/>
      <c r="B6" s="1" t="s">
        <v>24</v>
      </c>
      <c r="C6" s="1">
        <v>3</v>
      </c>
      <c r="D6" s="1"/>
      <c r="E6" s="1"/>
      <c r="F6" s="24" t="s">
        <v>89</v>
      </c>
      <c r="G6" s="25">
        <v>2025</v>
      </c>
      <c r="H6" s="1" t="s">
        <v>103</v>
      </c>
      <c r="I6" s="24" t="s">
        <v>41</v>
      </c>
      <c r="J6" s="25" t="b">
        <v>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15" customHeight="1" x14ac:dyDescent="0.2">
      <c r="A7" s="1"/>
      <c r="B7" s="1" t="s">
        <v>57</v>
      </c>
      <c r="C7" s="1">
        <v>2</v>
      </c>
      <c r="D7" s="1"/>
      <c r="E7" s="1"/>
      <c r="F7" s="24" t="s">
        <v>38</v>
      </c>
      <c r="G7" s="91">
        <f>G6-G5+1</f>
        <v>17</v>
      </c>
      <c r="H7" s="1"/>
      <c r="I7" s="24" t="s">
        <v>43</v>
      </c>
      <c r="J7" s="25" t="b">
        <v>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ht="15" customHeight="1" x14ac:dyDescent="0.2">
      <c r="A8" s="1"/>
      <c r="B8" s="1" t="s">
        <v>63</v>
      </c>
      <c r="C8" s="1">
        <v>1</v>
      </c>
      <c r="D8" s="1"/>
      <c r="E8" s="1"/>
      <c r="F8" s="24" t="s">
        <v>40</v>
      </c>
      <c r="G8" s="75">
        <v>8.1500000000000003E-2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ht="15" customHeight="1" x14ac:dyDescent="0.2">
      <c r="A9" s="1"/>
      <c r="B9" s="1"/>
      <c r="C9" s="1"/>
      <c r="D9" s="1"/>
      <c r="E9" s="1"/>
      <c r="F9" s="24" t="s">
        <v>42</v>
      </c>
      <c r="G9" s="26">
        <f>-PMT(G8,G7,1,0,1)</f>
        <v>0.10238435641157659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5" customHeight="1" x14ac:dyDescent="0.2">
      <c r="A10" s="1"/>
      <c r="B10" s="1"/>
      <c r="C10" s="1"/>
      <c r="D10" s="1"/>
      <c r="E10" s="1"/>
      <c r="F10" s="24" t="s">
        <v>90</v>
      </c>
      <c r="G10" s="94">
        <v>2009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5" customHeight="1" x14ac:dyDescent="0.2">
      <c r="A11" s="1"/>
      <c r="B11" s="1"/>
      <c r="C11" s="1"/>
      <c r="D11" s="1"/>
      <c r="E11" s="1"/>
      <c r="F11" s="24" t="s">
        <v>91</v>
      </c>
      <c r="G11" s="93">
        <v>0.02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5" customHeight="1" x14ac:dyDescent="0.2">
      <c r="A12" s="1"/>
      <c r="B12" s="1"/>
      <c r="C12" s="1"/>
      <c r="D12" s="1"/>
      <c r="E12" s="1"/>
      <c r="F12" s="24"/>
      <c r="G12" s="9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">
      <c r="A14" s="158" t="s">
        <v>80</v>
      </c>
      <c r="B14" s="158"/>
      <c r="C14" s="158"/>
      <c r="D14" s="158"/>
      <c r="E14" s="158"/>
      <c r="F14" s="158"/>
      <c r="G14" s="158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5" x14ac:dyDescent="0.2">
      <c r="A15" s="158"/>
      <c r="B15" s="158"/>
      <c r="C15" s="158"/>
      <c r="D15" s="158"/>
      <c r="E15" s="158"/>
      <c r="F15" s="158"/>
      <c r="G15" s="158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1:3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outlineLevel="1" x14ac:dyDescent="0.2">
      <c r="A17" s="1"/>
      <c r="B17" s="21"/>
      <c r="C17" s="1" t="s">
        <v>101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outlineLevel="1" x14ac:dyDescent="0.2">
      <c r="A18" s="1"/>
      <c r="B18" s="49" t="s">
        <v>99</v>
      </c>
      <c r="C18" s="79">
        <f ca="1">OFFSET(Emissions!$E$6,Emissions!E4,0,1,1)</f>
        <v>9.7999999999999997E-3</v>
      </c>
      <c r="D18" s="1"/>
      <c r="E18" s="1"/>
      <c r="F18" s="1"/>
      <c r="G18" s="22"/>
      <c r="H18" s="18">
        <v>2009</v>
      </c>
      <c r="I18" s="18">
        <f>H18+1</f>
        <v>2010</v>
      </c>
      <c r="J18" s="18">
        <f t="shared" ref="J18:AF18" si="0">I18+1</f>
        <v>2011</v>
      </c>
      <c r="K18" s="18">
        <f t="shared" si="0"/>
        <v>2012</v>
      </c>
      <c r="L18" s="18">
        <f t="shared" si="0"/>
        <v>2013</v>
      </c>
      <c r="M18" s="18">
        <f t="shared" si="0"/>
        <v>2014</v>
      </c>
      <c r="N18" s="18">
        <f t="shared" si="0"/>
        <v>2015</v>
      </c>
      <c r="O18" s="18">
        <f t="shared" si="0"/>
        <v>2016</v>
      </c>
      <c r="P18" s="18">
        <f t="shared" si="0"/>
        <v>2017</v>
      </c>
      <c r="Q18" s="18">
        <f t="shared" si="0"/>
        <v>2018</v>
      </c>
      <c r="R18" s="18">
        <f t="shared" si="0"/>
        <v>2019</v>
      </c>
      <c r="S18" s="18">
        <f t="shared" si="0"/>
        <v>2020</v>
      </c>
      <c r="T18" s="18">
        <f t="shared" si="0"/>
        <v>2021</v>
      </c>
      <c r="U18" s="18">
        <f t="shared" si="0"/>
        <v>2022</v>
      </c>
      <c r="V18" s="18">
        <f t="shared" si="0"/>
        <v>2023</v>
      </c>
      <c r="W18" s="18">
        <f t="shared" si="0"/>
        <v>2024</v>
      </c>
      <c r="X18" s="18">
        <f t="shared" si="0"/>
        <v>2025</v>
      </c>
      <c r="Y18" s="18">
        <f t="shared" si="0"/>
        <v>2026</v>
      </c>
      <c r="Z18" s="18">
        <f t="shared" si="0"/>
        <v>2027</v>
      </c>
      <c r="AA18" s="18">
        <f t="shared" si="0"/>
        <v>2028</v>
      </c>
      <c r="AB18" s="18">
        <f t="shared" si="0"/>
        <v>2029</v>
      </c>
      <c r="AC18" s="18">
        <f t="shared" si="0"/>
        <v>2030</v>
      </c>
      <c r="AD18" s="18">
        <f t="shared" si="0"/>
        <v>2031</v>
      </c>
      <c r="AE18" s="18">
        <f t="shared" si="0"/>
        <v>2032</v>
      </c>
      <c r="AF18" s="18">
        <f t="shared" si="0"/>
        <v>2033</v>
      </c>
      <c r="AG18" s="18">
        <f>AF18+1</f>
        <v>2034</v>
      </c>
      <c r="AH18" s="1"/>
      <c r="AI18" s="1"/>
    </row>
    <row r="19" spans="1:35" outlineLevel="1" x14ac:dyDescent="0.2">
      <c r="A19" s="1"/>
      <c r="B19" s="1" t="s">
        <v>100</v>
      </c>
      <c r="C19" s="79">
        <f ca="1">OFFSET(Emissions!$F$6,Emissions!E4,0,1,1)</f>
        <v>5.8500000000000002E-3</v>
      </c>
      <c r="D19" s="1"/>
      <c r="E19" s="1"/>
      <c r="F19" s="1"/>
      <c r="G19" s="19" t="s">
        <v>44</v>
      </c>
      <c r="H19" s="81">
        <f t="array" aca="1" ref="H19:AG19" ca="1">OFFSET('T&amp;D'!$D$5,('Calculate 12X20'!$C$5-1)*3+('Calculate 12X20'!$C$6-1),0,1,26)</f>
        <v>9.389705268850955E-2</v>
      </c>
      <c r="I19" s="81">
        <f ca="1"/>
        <v>9.5894937353596429E-2</v>
      </c>
      <c r="J19" s="81">
        <f ca="1"/>
        <v>9.7935331799562486E-2</v>
      </c>
      <c r="K19" s="81">
        <f ca="1"/>
        <v>0.10001914052380037</v>
      </c>
      <c r="L19" s="81">
        <f ca="1"/>
        <v>0.10214728726905091</v>
      </c>
      <c r="M19" s="81">
        <f ca="1"/>
        <v>0.10432071543289397</v>
      </c>
      <c r="N19" s="81">
        <f ca="1"/>
        <v>0.10654038848595218</v>
      </c>
      <c r="O19" s="81">
        <f ca="1"/>
        <v>0.10880729039899303</v>
      </c>
      <c r="P19" s="81">
        <f ca="1"/>
        <v>0.11112242607911865</v>
      </c>
      <c r="Q19" s="81">
        <f ca="1"/>
        <v>0.11348682181523626</v>
      </c>
      <c r="R19" s="81">
        <f ca="1"/>
        <v>0.1159015257330074</v>
      </c>
      <c r="S19" s="81">
        <f ca="1"/>
        <v>0.1183676082594772</v>
      </c>
      <c r="T19" s="81">
        <f ca="1"/>
        <v>0.12088616259758966</v>
      </c>
      <c r="U19" s="81">
        <f ca="1"/>
        <v>0.12345830521079949</v>
      </c>
      <c r="V19" s="81">
        <f ca="1"/>
        <v>0.12608517631799515</v>
      </c>
      <c r="W19" s="81">
        <f ca="1"/>
        <v>0.12857715506016376</v>
      </c>
      <c r="X19" s="81">
        <f ca="1"/>
        <v>0.13112295487229364</v>
      </c>
      <c r="Y19" s="81">
        <f ca="1"/>
        <v>0.13366875468442263</v>
      </c>
      <c r="Z19" s="81">
        <f ca="1"/>
        <v>0.13621455449655251</v>
      </c>
      <c r="AA19" s="81">
        <f ca="1"/>
        <v>0.13876035430868239</v>
      </c>
      <c r="AB19" s="81">
        <f ca="1"/>
        <v>0.14130615412081227</v>
      </c>
      <c r="AC19" s="81">
        <f ca="1"/>
        <v>0.14385195393294214</v>
      </c>
      <c r="AD19" s="81">
        <f ca="1"/>
        <v>0.14639775374507202</v>
      </c>
      <c r="AE19" s="81">
        <f ca="1"/>
        <v>0.1489435535572019</v>
      </c>
      <c r="AF19" s="81">
        <f ca="1"/>
        <v>0.15148935336933178</v>
      </c>
      <c r="AG19" s="81">
        <f ca="1"/>
        <v>0.15403515318146166</v>
      </c>
      <c r="AH19" s="1"/>
      <c r="AI19" s="1"/>
    </row>
    <row r="20" spans="1:35" outlineLevel="1" x14ac:dyDescent="0.2">
      <c r="A20" s="1"/>
      <c r="B20" s="1"/>
      <c r="C20" s="1"/>
      <c r="D20" s="1"/>
      <c r="E20" s="1"/>
      <c r="F20" s="1"/>
      <c r="G20" s="24" t="s">
        <v>97</v>
      </c>
      <c r="H20" s="81">
        <f>Emissions!B18</f>
        <v>4.6285714285714281</v>
      </c>
      <c r="I20" s="81">
        <f>Emissions!C18</f>
        <v>4.6285714285714281</v>
      </c>
      <c r="J20" s="81">
        <f>Emissions!D18</f>
        <v>5.29</v>
      </c>
      <c r="K20" s="81">
        <f>Emissions!E18</f>
        <v>5.8190000000000008</v>
      </c>
      <c r="L20" s="81">
        <f>Emissions!F18</f>
        <v>6.4009000000000018</v>
      </c>
      <c r="M20" s="81">
        <f>Emissions!G18</f>
        <v>7.0409900000000025</v>
      </c>
      <c r="N20" s="81">
        <f>Emissions!H18</f>
        <v>7.7450890000000037</v>
      </c>
      <c r="O20" s="81">
        <f>Emissions!I18</f>
        <v>8.5195979000000044</v>
      </c>
      <c r="P20" s="81">
        <f>Emissions!J18</f>
        <v>9.3715576900000048</v>
      </c>
      <c r="Q20" s="81">
        <f>Emissions!K18</f>
        <v>10.308713459000007</v>
      </c>
      <c r="R20" s="81">
        <f>Emissions!L18</f>
        <v>11.339584804900008</v>
      </c>
      <c r="S20" s="81">
        <f>Emissions!M18</f>
        <v>12.47354328539001</v>
      </c>
      <c r="T20" s="81">
        <f>Emissions!N18</f>
        <v>13.720897613929012</v>
      </c>
      <c r="U20" s="81">
        <f>Emissions!O18</f>
        <v>15.092987375321913</v>
      </c>
      <c r="V20" s="81">
        <f>Emissions!P18</f>
        <v>16.602286112854106</v>
      </c>
      <c r="W20" s="81">
        <f>Emissions!Q18</f>
        <v>17.789313850231338</v>
      </c>
      <c r="X20" s="81">
        <f>Emissions!R18</f>
        <v>19.103798520815417</v>
      </c>
      <c r="Y20" s="81">
        <f>Emissions!S18</f>
        <v>20.418283191399041</v>
      </c>
      <c r="Z20" s="81">
        <f>Emissions!T18</f>
        <v>21.73276786198312</v>
      </c>
      <c r="AA20" s="81">
        <f>Emissions!U18</f>
        <v>23.0472525325672</v>
      </c>
      <c r="AB20" s="81">
        <f>Emissions!V18</f>
        <v>24.361737203151279</v>
      </c>
      <c r="AC20" s="81">
        <f>Emissions!W18</f>
        <v>25.676221873735358</v>
      </c>
      <c r="AD20" s="81">
        <f>Emissions!X18</f>
        <v>26.990706544319437</v>
      </c>
      <c r="AE20" s="81">
        <f>Emissions!Y18</f>
        <v>28.305191214903061</v>
      </c>
      <c r="AF20" s="81">
        <f>Emissions!Z18</f>
        <v>29.61967588548714</v>
      </c>
      <c r="AG20" s="81">
        <f>Emissions!AA18</f>
        <v>30.93416055607122</v>
      </c>
      <c r="AH20" s="1"/>
      <c r="AI20" s="1"/>
    </row>
    <row r="21" spans="1:35" outlineLevel="1" x14ac:dyDescent="0.2">
      <c r="A21" s="1"/>
      <c r="B21" s="1"/>
      <c r="C21" s="1"/>
      <c r="D21" s="1"/>
      <c r="E21" s="1"/>
      <c r="F21" s="1"/>
      <c r="G21" s="24" t="s">
        <v>54</v>
      </c>
      <c r="H21" s="81">
        <f>Emissions!B20</f>
        <v>0</v>
      </c>
      <c r="I21" s="81">
        <f>Emissions!C20</f>
        <v>12.722635027659793</v>
      </c>
      <c r="J21" s="81">
        <f>Emissions!D20</f>
        <v>13.983486766697503</v>
      </c>
      <c r="K21" s="81">
        <f>Emissions!E20</f>
        <v>15.369292739223653</v>
      </c>
      <c r="L21" s="81">
        <f>Emissions!F20</f>
        <v>16.892436288960003</v>
      </c>
      <c r="M21" s="81">
        <f>Emissions!G20</f>
        <v>19.872262050332541</v>
      </c>
      <c r="N21" s="81">
        <f>Emissions!H20</f>
        <v>22.847357929544177</v>
      </c>
      <c r="O21" s="81">
        <f>Emissions!I20</f>
        <v>26.053017995966378</v>
      </c>
      <c r="P21" s="81">
        <f>Emissions!J20</f>
        <v>29.255866079874171</v>
      </c>
      <c r="Q21" s="81">
        <f>Emissions!K20</f>
        <v>32.700744310779349</v>
      </c>
      <c r="R21" s="81">
        <f>Emissions!L20</f>
        <v>36.144891145032538</v>
      </c>
      <c r="S21" s="81">
        <f>Emissions!M20</f>
        <v>39.843084217976923</v>
      </c>
      <c r="T21" s="81">
        <f>Emissions!N20</f>
        <v>43.674747057381069</v>
      </c>
      <c r="U21" s="81">
        <f>Emissions!O20</f>
        <v>47.509152342841759</v>
      </c>
      <c r="V21" s="81">
        <f>Emissions!P20</f>
        <v>51.616742511407011</v>
      </c>
      <c r="W21" s="81">
        <f>Emissions!Q20</f>
        <v>55.729608483858485</v>
      </c>
      <c r="X21" s="81">
        <f>Emissions!R20</f>
        <v>60.129167022961084</v>
      </c>
      <c r="Y21" s="81">
        <f>Emissions!S20</f>
        <v>64.536734942981454</v>
      </c>
      <c r="Z21" s="81">
        <f>Emissions!T20</f>
        <v>69.245148652591311</v>
      </c>
      <c r="AA21" s="81">
        <f>Emissions!U20</f>
        <v>73.964517582218548</v>
      </c>
      <c r="AB21" s="81">
        <f>Emissions!V20</f>
        <v>78.999561176647461</v>
      </c>
      <c r="AC21" s="81">
        <f>Emissions!W20</f>
        <v>84.206420707820598</v>
      </c>
      <c r="AD21" s="81">
        <f>Emissions!X20</f>
        <v>85.890549121977017</v>
      </c>
      <c r="AE21" s="81">
        <f>Emissions!Y20</f>
        <v>87.608360104416562</v>
      </c>
      <c r="AF21" s="81">
        <f>Emissions!Z20</f>
        <v>89.360527306504892</v>
      </c>
      <c r="AG21" s="81">
        <f>Emissions!AA20</f>
        <v>91.147737852634975</v>
      </c>
      <c r="AH21" s="1"/>
      <c r="AI21" s="1"/>
    </row>
    <row r="22" spans="1:35" outlineLevel="1" x14ac:dyDescent="0.2">
      <c r="A22" s="1"/>
      <c r="B22" s="1"/>
      <c r="C22" s="1"/>
      <c r="D22" s="1"/>
      <c r="E22" s="1"/>
      <c r="F22" s="1"/>
      <c r="G22" s="2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outlineLevel="1" x14ac:dyDescent="0.2">
      <c r="A23" s="1"/>
      <c r="B23" s="24" t="s">
        <v>55</v>
      </c>
      <c r="C23" s="80">
        <f ca="1">OFFSET('Loss&amp;Compression'!C5,0,$C$5-1,1,1)</f>
        <v>3.8999999999999998E-3</v>
      </c>
      <c r="D23" s="1"/>
      <c r="E23" s="1"/>
      <c r="F23" s="1"/>
      <c r="G23" s="2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outlineLevel="1" x14ac:dyDescent="0.2">
      <c r="A24" s="1"/>
      <c r="B24" s="24" t="s">
        <v>56</v>
      </c>
      <c r="C24" s="80">
        <f ca="1">OFFSET('Loss&amp;Compression'!C6,0,$C$5-1,1,1)</f>
        <v>1.37E-2</v>
      </c>
      <c r="D24" s="1"/>
      <c r="E24" s="1"/>
      <c r="F24" s="1"/>
      <c r="G24" s="2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outlineLevel="1" x14ac:dyDescent="0.2">
      <c r="A25" s="1"/>
      <c r="B25" s="1"/>
      <c r="C25" s="1"/>
      <c r="D25" s="1"/>
      <c r="E25" s="1"/>
      <c r="F25" s="1"/>
      <c r="G25" s="2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">
      <c r="A26" s="1"/>
      <c r="B26" s="1"/>
      <c r="C26" s="1"/>
      <c r="D26" s="1"/>
      <c r="E26" s="1"/>
      <c r="F26" s="1"/>
      <c r="G26" s="2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">
      <c r="A27" s="1"/>
      <c r="B27" s="1"/>
      <c r="C27" s="1"/>
      <c r="D27" s="1"/>
      <c r="E27" s="1"/>
      <c r="F27" s="1"/>
      <c r="G27" s="2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">
      <c r="A28" s="1"/>
      <c r="B28" s="1"/>
      <c r="C28" s="1"/>
      <c r="D28" s="1"/>
      <c r="E28" s="1"/>
      <c r="F28" s="1"/>
      <c r="G28" s="24"/>
      <c r="H28" s="18" t="s">
        <v>67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25.5" x14ac:dyDescent="0.2">
      <c r="A29" s="1"/>
      <c r="B29" s="18" t="s">
        <v>22</v>
      </c>
      <c r="C29" s="23" t="s">
        <v>45</v>
      </c>
      <c r="D29" s="1"/>
      <c r="E29" s="1"/>
      <c r="F29" s="1" t="s">
        <v>46</v>
      </c>
      <c r="G29" s="1" t="s">
        <v>92</v>
      </c>
      <c r="H29" s="20">
        <f>H18</f>
        <v>2009</v>
      </c>
      <c r="I29" s="20">
        <f t="shared" ref="I29:AF29" si="1">I18</f>
        <v>2010</v>
      </c>
      <c r="J29" s="20">
        <f t="shared" si="1"/>
        <v>2011</v>
      </c>
      <c r="K29" s="20">
        <f t="shared" si="1"/>
        <v>2012</v>
      </c>
      <c r="L29" s="20">
        <f t="shared" si="1"/>
        <v>2013</v>
      </c>
      <c r="M29" s="20">
        <f t="shared" si="1"/>
        <v>2014</v>
      </c>
      <c r="N29" s="20">
        <f t="shared" si="1"/>
        <v>2015</v>
      </c>
      <c r="O29" s="20">
        <f t="shared" si="1"/>
        <v>2016</v>
      </c>
      <c r="P29" s="20">
        <f t="shared" si="1"/>
        <v>2017</v>
      </c>
      <c r="Q29" s="20">
        <f t="shared" si="1"/>
        <v>2018</v>
      </c>
      <c r="R29" s="20">
        <f t="shared" si="1"/>
        <v>2019</v>
      </c>
      <c r="S29" s="20">
        <f t="shared" si="1"/>
        <v>2020</v>
      </c>
      <c r="T29" s="20">
        <f t="shared" si="1"/>
        <v>2021</v>
      </c>
      <c r="U29" s="20">
        <f t="shared" si="1"/>
        <v>2022</v>
      </c>
      <c r="V29" s="20">
        <f t="shared" si="1"/>
        <v>2023</v>
      </c>
      <c r="W29" s="20">
        <f t="shared" si="1"/>
        <v>2024</v>
      </c>
      <c r="X29" s="20">
        <f t="shared" si="1"/>
        <v>2025</v>
      </c>
      <c r="Y29" s="20">
        <f t="shared" si="1"/>
        <v>2026</v>
      </c>
      <c r="Z29" s="20">
        <f t="shared" si="1"/>
        <v>2027</v>
      </c>
      <c r="AA29" s="20">
        <f t="shared" si="1"/>
        <v>2028</v>
      </c>
      <c r="AB29" s="20">
        <f t="shared" si="1"/>
        <v>2029</v>
      </c>
      <c r="AC29" s="20">
        <f t="shared" si="1"/>
        <v>2030</v>
      </c>
      <c r="AD29" s="20">
        <f t="shared" si="1"/>
        <v>2031</v>
      </c>
      <c r="AE29" s="20">
        <f t="shared" si="1"/>
        <v>2032</v>
      </c>
      <c r="AF29" s="20">
        <f t="shared" si="1"/>
        <v>2033</v>
      </c>
      <c r="AG29" s="20">
        <f>AG18</f>
        <v>2034</v>
      </c>
      <c r="AH29" s="1"/>
      <c r="AI29" s="1"/>
    </row>
    <row r="30" spans="1:35" x14ac:dyDescent="0.2">
      <c r="A30" s="1"/>
      <c r="B30" s="36" t="s">
        <v>5</v>
      </c>
      <c r="C30" s="82">
        <f t="array" aca="1" ref="C30:C41" ca="1">OFFSET('T&amp;D Allocation'!$C$29,0,('Calculate 12X20'!C5-1)*3+C6-1,12,1)</f>
        <v>1.7201078212368661</v>
      </c>
      <c r="D30" s="1"/>
      <c r="E30" s="1"/>
      <c r="F30" s="35">
        <f ca="1">NPV($G$8,OFFSET($H30,0,$G$5-$H$29,1,$G$7))*(1+$G$8)*(1+$G$11)^($G$10-$G$5)*$G$9</f>
        <v>0.18806549698734837</v>
      </c>
      <c r="G30" s="35"/>
      <c r="H30" s="37">
        <f ca="1">Commodity!G73*(1+$C$23+$C$24)*$J$5+$C30*H$19*$J$6*(1+$C$23+$C$24)+($C$18*H$20+$C$19*H$21)*$J$7</f>
        <v>0.16435568448367788</v>
      </c>
      <c r="I30" s="37">
        <f ca="1">Commodity!H73*(1+$C$23+$C$24)*$J$5+$C30*I$19*$J$6*(1+$C$23+$C$24)+($C$18*I$20+$C$19*I$21)*$J$7</f>
        <v>0.1678527452778979</v>
      </c>
      <c r="J30" s="37">
        <f ca="1">Commodity!I73*(1+$C$23+$C$24)*$J$5+$C30*J$19*$J$6*(1+$C$23+$C$24)+($C$18*J$20+$C$19*J$21)*$J$7</f>
        <v>0.17142421441544287</v>
      </c>
      <c r="K30" s="37">
        <f ca="1">Commodity!J73*(1+$C$23+$C$24)*$J$5+$C30*K$19*$J$6*(1+$C$23+$C$24)+($C$18*K$20+$C$19*K$21)*$J$7</f>
        <v>0.17507167511201366</v>
      </c>
      <c r="L30" s="37">
        <f ca="1">Commodity!K73*(1+$C$23+$C$24)*$J$5+$C30*L$19*$J$6*(1+$C$23+$C$24)+($C$18*L$20+$C$19*L$21)*$J$7</f>
        <v>0.17879674427001682</v>
      </c>
      <c r="M30" s="37">
        <f ca="1">Commodity!L73*(1+$C$23+$C$24)*$J$5+$C30*M$19*$J$6*(1+$C$23+$C$24)+($C$18*M$20+$C$19*M$21)*$J$7</f>
        <v>0.18260107319532976</v>
      </c>
      <c r="N30" s="37">
        <f ca="1">Commodity!M73*(1+$C$23+$C$24)*$J$5+$C30*N$19*$J$6*(1+$C$23+$C$24)+($C$18*N$20+$C$19*N$21)*$J$7</f>
        <v>0.18648634832931701</v>
      </c>
      <c r="O30" s="37">
        <f ca="1">Commodity!N73*(1+$C$23+$C$24)*$J$5+$C30*O$19*$J$6*(1+$C$23+$C$24)+($C$18*O$20+$C$19*O$21)*$J$7</f>
        <v>0.19045429199642191</v>
      </c>
      <c r="P30" s="37">
        <f ca="1">Commodity!O73*(1+$C$23+$C$24)*$J$5+$C30*P$19*$J$6*(1+$C$23+$C$24)+($C$18*P$20+$C$19*P$21)*$J$7</f>
        <v>0.19450666316766527</v>
      </c>
      <c r="Q30" s="37">
        <f ca="1">Commodity!P73*(1+$C$23+$C$24)*$J$5+$C30*Q$19*$J$6*(1+$C$23+$C$24)+($C$18*Q$20+$C$19*Q$21)*$J$7</f>
        <v>0.19864525824038845</v>
      </c>
      <c r="R30" s="37">
        <f ca="1">Commodity!Q73*(1+$C$23+$C$24)*$J$5+$C30*R$19*$J$6*(1+$C$23+$C$24)+($C$18*R$20+$C$19*R$21)*$J$7</f>
        <v>0.20287191183458864</v>
      </c>
      <c r="S30" s="37">
        <f ca="1">Commodity!R73*(1+$C$23+$C$24)*$J$5+$C30*S$19*$J$6*(1+$C$23+$C$24)+($C$18*S$20+$C$19*S$21)*$J$7</f>
        <v>0.20718849760619704</v>
      </c>
      <c r="T30" s="37">
        <f ca="1">Commodity!S73*(1+$C$23+$C$24)*$J$5+$C30*T$19*$J$6*(1+$C$23+$C$24)+($C$18*T$20+$C$19*T$21)*$J$7</f>
        <v>0.21159692907766178</v>
      </c>
      <c r="U30" s="37">
        <f ca="1">Commodity!T73*(1+$C$23+$C$24)*$J$5+$C30*U$19*$J$6*(1+$C$23+$C$24)+($C$18*U$20+$C$19*U$21)*$J$7</f>
        <v>0.21609916048620387</v>
      </c>
      <c r="V30" s="37">
        <f ca="1">Commodity!U73*(1+$C$23+$C$24)*$J$5+$C30*V$19*$J$6*(1+$C$23+$C$24)+($C$18*V$20+$C$19*V$21)*$J$7</f>
        <v>0.22069718765012114</v>
      </c>
      <c r="W30" s="37">
        <f ca="1">Commodity!V73*(1+$C$23+$C$24)*$J$5+$C30*W$19*$J$6*(1+$C$23+$C$24)+($C$18*W$20+$C$19*W$21)*$J$7</f>
        <v>0.22505910168427717</v>
      </c>
      <c r="X30" s="37">
        <f ca="1">Commodity!W73*(1+$C$23+$C$24)*$J$5+$C30*X$19*$J$6*(1+$C$23+$C$24)+($C$18*X$20+$C$19*X$21)*$J$7</f>
        <v>0.2295152231353845</v>
      </c>
      <c r="Y30" s="37">
        <f ca="1">Commodity!X73*(1+$C$23+$C$24)*$J$5+$C30*Y$19*$J$6*(1+$C$23+$C$24)+($C$18*Y$20+$C$19*Y$21)*$J$7</f>
        <v>0.2339713445864903</v>
      </c>
      <c r="Z30" s="37">
        <f ca="1">Commodity!Y73*(1+$C$23+$C$24)*$J$5+$C30*Z$19*$J$6*(1+$C$23+$C$24)+($C$18*Z$20+$C$19*Z$21)*$J$7</f>
        <v>0.23842746603759768</v>
      </c>
      <c r="AA30" s="37">
        <f ca="1">Commodity!Z73*(1+$C$23+$C$24)*$J$5+$C30*AA$19*$J$6*(1+$C$23+$C$24)+($C$18*AA$20+$C$19*AA$21)*$J$7</f>
        <v>0.24288358748870501</v>
      </c>
      <c r="AB30" s="37">
        <f ca="1">Commodity!AA73*(1+$C$23+$C$24)*$J$5+$C30*AB$19*$J$6*(1+$C$23+$C$24)+($C$18*AB$20+$C$19*AB$21)*$J$7</f>
        <v>0.24733970893981239</v>
      </c>
      <c r="AC30" s="37">
        <f ca="1">Commodity!AB73*(1+$C$23+$C$24)*$J$5+$C30*AC$19*$J$6*(1+$C$23+$C$24)+($C$18*AC$20+$C$19*AC$21)*$J$7</f>
        <v>0.25179583039091974</v>
      </c>
      <c r="AD30" s="37">
        <f ca="1">Commodity!AC73*(1+$C$23+$C$24)*$J$5+$C30*AD$19*$J$6*(1+$C$23+$C$24)+($C$18*AD$20+$C$19*AD$21)*$J$7</f>
        <v>0.25625195184202704</v>
      </c>
      <c r="AE30" s="37">
        <f ca="1">Commodity!AD73*(1+$C$23+$C$24)*$J$5+$C30*AE$19*$J$6*(1+$C$23+$C$24)+($C$18*AE$20+$C$19*AE$21)*$J$7</f>
        <v>0.26070807329313445</v>
      </c>
      <c r="AF30" s="37">
        <f ca="1">Commodity!AE73*(1+$C$23+$C$24)*$J$5+$C30*AF$19*$J$6*(1+$C$23+$C$24)+($C$18*AF$20+$C$19*AF$21)*$J$7</f>
        <v>0.2651641947442418</v>
      </c>
      <c r="AG30" s="37">
        <f ca="1">Commodity!AF73*(1+$C$23+$C$24)*$J$5+$C30*AG$19*$J$6*(1+$C$23+$C$24)+($C$18*AG$20+$C$19*AG$21)*$J$7</f>
        <v>0.26962031619534915</v>
      </c>
      <c r="AH30" s="1"/>
      <c r="AI30" s="1"/>
    </row>
    <row r="31" spans="1:35" x14ac:dyDescent="0.2">
      <c r="A31" s="1"/>
      <c r="B31" s="38" t="s">
        <v>6</v>
      </c>
      <c r="C31" s="83">
        <f ca="1"/>
        <v>1.7201078212368661</v>
      </c>
      <c r="D31" s="1"/>
      <c r="E31" s="1"/>
      <c r="F31" s="35">
        <f t="shared" ref="F31:F41" ca="1" si="2">NPV($G$8,OFFSET($H31,0,$G$5-$H$29,1,$G$7))*(1+$G$8)*(1+$G$11)^($G$10-$G$5)*$G$9</f>
        <v>0.18806549698734837</v>
      </c>
      <c r="G31" s="35"/>
      <c r="H31" s="37">
        <f ca="1">Commodity!G74*(1+$C$23+$C$24)*$J$5+$C31*H$19*$J$6*(1+$C$23+$C$24)+($C$18*H$20+$C$19*H$21)*$J$7</f>
        <v>0.16435568448367788</v>
      </c>
      <c r="I31" s="37">
        <f ca="1">Commodity!H74*(1+$C$23+$C$24)*$J$5+$C31*I$19*$J$6*(1+$C$23+$C$24)+($C$18*I$20+$C$19*I$21)*$J$7</f>
        <v>0.1678527452778979</v>
      </c>
      <c r="J31" s="37">
        <f ca="1">Commodity!I74*(1+$C$23+$C$24)*$J$5+$C31*J$19*$J$6*(1+$C$23+$C$24)+($C$18*J$20+$C$19*J$21)*$J$7</f>
        <v>0.17142421441544287</v>
      </c>
      <c r="K31" s="37">
        <f ca="1">Commodity!J74*(1+$C$23+$C$24)*$J$5+$C31*K$19*$J$6*(1+$C$23+$C$24)+($C$18*K$20+$C$19*K$21)*$J$7</f>
        <v>0.17507167511201366</v>
      </c>
      <c r="L31" s="37">
        <f ca="1">Commodity!K74*(1+$C$23+$C$24)*$J$5+$C31*L$19*$J$6*(1+$C$23+$C$24)+($C$18*L$20+$C$19*L$21)*$J$7</f>
        <v>0.17879674427001682</v>
      </c>
      <c r="M31" s="37">
        <f ca="1">Commodity!L74*(1+$C$23+$C$24)*$J$5+$C31*M$19*$J$6*(1+$C$23+$C$24)+($C$18*M$20+$C$19*M$21)*$J$7</f>
        <v>0.18260107319532976</v>
      </c>
      <c r="N31" s="37">
        <f ca="1">Commodity!M74*(1+$C$23+$C$24)*$J$5+$C31*N$19*$J$6*(1+$C$23+$C$24)+($C$18*N$20+$C$19*N$21)*$J$7</f>
        <v>0.18648634832931701</v>
      </c>
      <c r="O31" s="37">
        <f ca="1">Commodity!N74*(1+$C$23+$C$24)*$J$5+$C31*O$19*$J$6*(1+$C$23+$C$24)+($C$18*O$20+$C$19*O$21)*$J$7</f>
        <v>0.19045429199642191</v>
      </c>
      <c r="P31" s="37">
        <f ca="1">Commodity!O74*(1+$C$23+$C$24)*$J$5+$C31*P$19*$J$6*(1+$C$23+$C$24)+($C$18*P$20+$C$19*P$21)*$J$7</f>
        <v>0.19450666316766527</v>
      </c>
      <c r="Q31" s="37">
        <f ca="1">Commodity!P74*(1+$C$23+$C$24)*$J$5+$C31*Q$19*$J$6*(1+$C$23+$C$24)+($C$18*Q$20+$C$19*Q$21)*$J$7</f>
        <v>0.19864525824038845</v>
      </c>
      <c r="R31" s="37">
        <f ca="1">Commodity!Q74*(1+$C$23+$C$24)*$J$5+$C31*R$19*$J$6*(1+$C$23+$C$24)+($C$18*R$20+$C$19*R$21)*$J$7</f>
        <v>0.20287191183458864</v>
      </c>
      <c r="S31" s="37">
        <f ca="1">Commodity!R74*(1+$C$23+$C$24)*$J$5+$C31*S$19*$J$6*(1+$C$23+$C$24)+($C$18*S$20+$C$19*S$21)*$J$7</f>
        <v>0.20718849760619704</v>
      </c>
      <c r="T31" s="37">
        <f ca="1">Commodity!S74*(1+$C$23+$C$24)*$J$5+$C31*T$19*$J$6*(1+$C$23+$C$24)+($C$18*T$20+$C$19*T$21)*$J$7</f>
        <v>0.21159692907766178</v>
      </c>
      <c r="U31" s="37">
        <f ca="1">Commodity!T74*(1+$C$23+$C$24)*$J$5+$C31*U$19*$J$6*(1+$C$23+$C$24)+($C$18*U$20+$C$19*U$21)*$J$7</f>
        <v>0.21609916048620387</v>
      </c>
      <c r="V31" s="37">
        <f ca="1">Commodity!U74*(1+$C$23+$C$24)*$J$5+$C31*V$19*$J$6*(1+$C$23+$C$24)+($C$18*V$20+$C$19*V$21)*$J$7</f>
        <v>0.22069718765012114</v>
      </c>
      <c r="W31" s="37">
        <f ca="1">Commodity!V74*(1+$C$23+$C$24)*$J$5+$C31*W$19*$J$6*(1+$C$23+$C$24)+($C$18*W$20+$C$19*W$21)*$J$7</f>
        <v>0.22505910168427717</v>
      </c>
      <c r="X31" s="37">
        <f ca="1">Commodity!W74*(1+$C$23+$C$24)*$J$5+$C31*X$19*$J$6*(1+$C$23+$C$24)+($C$18*X$20+$C$19*X$21)*$J$7</f>
        <v>0.2295152231353845</v>
      </c>
      <c r="Y31" s="37">
        <f ca="1">Commodity!X74*(1+$C$23+$C$24)*$J$5+$C31*Y$19*$J$6*(1+$C$23+$C$24)+($C$18*Y$20+$C$19*Y$21)*$J$7</f>
        <v>0.2339713445864903</v>
      </c>
      <c r="Z31" s="37">
        <f ca="1">Commodity!Y74*(1+$C$23+$C$24)*$J$5+$C31*Z$19*$J$6*(1+$C$23+$C$24)+($C$18*Z$20+$C$19*Z$21)*$J$7</f>
        <v>0.23842746603759768</v>
      </c>
      <c r="AA31" s="37">
        <f ca="1">Commodity!Z74*(1+$C$23+$C$24)*$J$5+$C31*AA$19*$J$6*(1+$C$23+$C$24)+($C$18*AA$20+$C$19*AA$21)*$J$7</f>
        <v>0.24288358748870501</v>
      </c>
      <c r="AB31" s="37">
        <f ca="1">Commodity!AA74*(1+$C$23+$C$24)*$J$5+$C31*AB$19*$J$6*(1+$C$23+$C$24)+($C$18*AB$20+$C$19*AB$21)*$J$7</f>
        <v>0.24733970893981239</v>
      </c>
      <c r="AC31" s="37">
        <f ca="1">Commodity!AB74*(1+$C$23+$C$24)*$J$5+$C31*AC$19*$J$6*(1+$C$23+$C$24)+($C$18*AC$20+$C$19*AC$21)*$J$7</f>
        <v>0.25179583039091974</v>
      </c>
      <c r="AD31" s="37">
        <f ca="1">Commodity!AC74*(1+$C$23+$C$24)*$J$5+$C31*AD$19*$J$6*(1+$C$23+$C$24)+($C$18*AD$20+$C$19*AD$21)*$J$7</f>
        <v>0.25625195184202704</v>
      </c>
      <c r="AE31" s="37">
        <f ca="1">Commodity!AD74*(1+$C$23+$C$24)*$J$5+$C31*AE$19*$J$6*(1+$C$23+$C$24)+($C$18*AE$20+$C$19*AE$21)*$J$7</f>
        <v>0.26070807329313445</v>
      </c>
      <c r="AF31" s="37">
        <f ca="1">Commodity!AE74*(1+$C$23+$C$24)*$J$5+$C31*AF$19*$J$6*(1+$C$23+$C$24)+($C$18*AF$20+$C$19*AF$21)*$J$7</f>
        <v>0.2651641947442418</v>
      </c>
      <c r="AG31" s="37">
        <f ca="1">Commodity!AF74*(1+$C$23+$C$24)*$J$5+$C31*AG$19*$J$6*(1+$C$23+$C$24)+($C$18*AG$20+$C$19*AG$21)*$J$7</f>
        <v>0.26962031619534915</v>
      </c>
      <c r="AH31" s="1"/>
      <c r="AI31" s="1"/>
    </row>
    <row r="32" spans="1:35" x14ac:dyDescent="0.2">
      <c r="A32" s="1"/>
      <c r="B32" s="38" t="s">
        <v>7</v>
      </c>
      <c r="C32" s="83">
        <f ca="1"/>
        <v>1.7201078212368661</v>
      </c>
      <c r="D32" s="1"/>
      <c r="E32" s="1"/>
      <c r="F32" s="35">
        <f t="shared" ca="1" si="2"/>
        <v>0.18806549698734837</v>
      </c>
      <c r="G32" s="35"/>
      <c r="H32" s="37">
        <f ca="1">Commodity!G75*(1+$C$23+$C$24)*$J$5+$C32*H$19*$J$6*(1+$C$23+$C$24)+($C$18*H$20+$C$19*H$21)*$J$7</f>
        <v>0.16435568448367788</v>
      </c>
      <c r="I32" s="37">
        <f ca="1">Commodity!H75*(1+$C$23+$C$24)*$J$5+$C32*I$19*$J$6*(1+$C$23+$C$24)+($C$18*I$20+$C$19*I$21)*$J$7</f>
        <v>0.1678527452778979</v>
      </c>
      <c r="J32" s="37">
        <f ca="1">Commodity!I75*(1+$C$23+$C$24)*$J$5+$C32*J$19*$J$6*(1+$C$23+$C$24)+($C$18*J$20+$C$19*J$21)*$J$7</f>
        <v>0.17142421441544287</v>
      </c>
      <c r="K32" s="37">
        <f ca="1">Commodity!J75*(1+$C$23+$C$24)*$J$5+$C32*K$19*$J$6*(1+$C$23+$C$24)+($C$18*K$20+$C$19*K$21)*$J$7</f>
        <v>0.17507167511201366</v>
      </c>
      <c r="L32" s="37">
        <f ca="1">Commodity!K75*(1+$C$23+$C$24)*$J$5+$C32*L$19*$J$6*(1+$C$23+$C$24)+($C$18*L$20+$C$19*L$21)*$J$7</f>
        <v>0.17879674427001682</v>
      </c>
      <c r="M32" s="37">
        <f ca="1">Commodity!L75*(1+$C$23+$C$24)*$J$5+$C32*M$19*$J$6*(1+$C$23+$C$24)+($C$18*M$20+$C$19*M$21)*$J$7</f>
        <v>0.18260107319532976</v>
      </c>
      <c r="N32" s="37">
        <f ca="1">Commodity!M75*(1+$C$23+$C$24)*$J$5+$C32*N$19*$J$6*(1+$C$23+$C$24)+($C$18*N$20+$C$19*N$21)*$J$7</f>
        <v>0.18648634832931701</v>
      </c>
      <c r="O32" s="37">
        <f ca="1">Commodity!N75*(1+$C$23+$C$24)*$J$5+$C32*O$19*$J$6*(1+$C$23+$C$24)+($C$18*O$20+$C$19*O$21)*$J$7</f>
        <v>0.19045429199642191</v>
      </c>
      <c r="P32" s="37">
        <f ca="1">Commodity!O75*(1+$C$23+$C$24)*$J$5+$C32*P$19*$J$6*(1+$C$23+$C$24)+($C$18*P$20+$C$19*P$21)*$J$7</f>
        <v>0.19450666316766527</v>
      </c>
      <c r="Q32" s="37">
        <f ca="1">Commodity!P75*(1+$C$23+$C$24)*$J$5+$C32*Q$19*$J$6*(1+$C$23+$C$24)+($C$18*Q$20+$C$19*Q$21)*$J$7</f>
        <v>0.19864525824038845</v>
      </c>
      <c r="R32" s="37">
        <f ca="1">Commodity!Q75*(1+$C$23+$C$24)*$J$5+$C32*R$19*$J$6*(1+$C$23+$C$24)+($C$18*R$20+$C$19*R$21)*$J$7</f>
        <v>0.20287191183458864</v>
      </c>
      <c r="S32" s="37">
        <f ca="1">Commodity!R75*(1+$C$23+$C$24)*$J$5+$C32*S$19*$J$6*(1+$C$23+$C$24)+($C$18*S$20+$C$19*S$21)*$J$7</f>
        <v>0.20718849760619704</v>
      </c>
      <c r="T32" s="37">
        <f ca="1">Commodity!S75*(1+$C$23+$C$24)*$J$5+$C32*T$19*$J$6*(1+$C$23+$C$24)+($C$18*T$20+$C$19*T$21)*$J$7</f>
        <v>0.21159692907766178</v>
      </c>
      <c r="U32" s="37">
        <f ca="1">Commodity!T75*(1+$C$23+$C$24)*$J$5+$C32*U$19*$J$6*(1+$C$23+$C$24)+($C$18*U$20+$C$19*U$21)*$J$7</f>
        <v>0.21609916048620387</v>
      </c>
      <c r="V32" s="37">
        <f ca="1">Commodity!U75*(1+$C$23+$C$24)*$J$5+$C32*V$19*$J$6*(1+$C$23+$C$24)+($C$18*V$20+$C$19*V$21)*$J$7</f>
        <v>0.22069718765012114</v>
      </c>
      <c r="W32" s="37">
        <f ca="1">Commodity!V75*(1+$C$23+$C$24)*$J$5+$C32*W$19*$J$6*(1+$C$23+$C$24)+($C$18*W$20+$C$19*W$21)*$J$7</f>
        <v>0.22505910168427717</v>
      </c>
      <c r="X32" s="37">
        <f ca="1">Commodity!W75*(1+$C$23+$C$24)*$J$5+$C32*X$19*$J$6*(1+$C$23+$C$24)+($C$18*X$20+$C$19*X$21)*$J$7</f>
        <v>0.2295152231353845</v>
      </c>
      <c r="Y32" s="37">
        <f ca="1">Commodity!X75*(1+$C$23+$C$24)*$J$5+$C32*Y$19*$J$6*(1+$C$23+$C$24)+($C$18*Y$20+$C$19*Y$21)*$J$7</f>
        <v>0.2339713445864903</v>
      </c>
      <c r="Z32" s="37">
        <f ca="1">Commodity!Y75*(1+$C$23+$C$24)*$J$5+$C32*Z$19*$J$6*(1+$C$23+$C$24)+($C$18*Z$20+$C$19*Z$21)*$J$7</f>
        <v>0.23842746603759768</v>
      </c>
      <c r="AA32" s="37">
        <f ca="1">Commodity!Z75*(1+$C$23+$C$24)*$J$5+$C32*AA$19*$J$6*(1+$C$23+$C$24)+($C$18*AA$20+$C$19*AA$21)*$J$7</f>
        <v>0.24288358748870501</v>
      </c>
      <c r="AB32" s="37">
        <f ca="1">Commodity!AA75*(1+$C$23+$C$24)*$J$5+$C32*AB$19*$J$6*(1+$C$23+$C$24)+($C$18*AB$20+$C$19*AB$21)*$J$7</f>
        <v>0.24733970893981239</v>
      </c>
      <c r="AC32" s="37">
        <f ca="1">Commodity!AB75*(1+$C$23+$C$24)*$J$5+$C32*AC$19*$J$6*(1+$C$23+$C$24)+($C$18*AC$20+$C$19*AC$21)*$J$7</f>
        <v>0.25179583039091974</v>
      </c>
      <c r="AD32" s="37">
        <f ca="1">Commodity!AC75*(1+$C$23+$C$24)*$J$5+$C32*AD$19*$J$6*(1+$C$23+$C$24)+($C$18*AD$20+$C$19*AD$21)*$J$7</f>
        <v>0.25625195184202704</v>
      </c>
      <c r="AE32" s="37">
        <f ca="1">Commodity!AD75*(1+$C$23+$C$24)*$J$5+$C32*AE$19*$J$6*(1+$C$23+$C$24)+($C$18*AE$20+$C$19*AE$21)*$J$7</f>
        <v>0.26070807329313445</v>
      </c>
      <c r="AF32" s="37">
        <f ca="1">Commodity!AE75*(1+$C$23+$C$24)*$J$5+$C32*AF$19*$J$6*(1+$C$23+$C$24)+($C$18*AF$20+$C$19*AF$21)*$J$7</f>
        <v>0.2651641947442418</v>
      </c>
      <c r="AG32" s="37">
        <f ca="1">Commodity!AF75*(1+$C$23+$C$24)*$J$5+$C32*AG$19*$J$6*(1+$C$23+$C$24)+($C$18*AG$20+$C$19*AG$21)*$J$7</f>
        <v>0.26962031619534915</v>
      </c>
      <c r="AH32" s="1"/>
      <c r="AI32" s="1"/>
    </row>
    <row r="33" spans="1:35" x14ac:dyDescent="0.2">
      <c r="A33" s="1"/>
      <c r="B33" s="38" t="s">
        <v>8</v>
      </c>
      <c r="C33" s="83">
        <f ca="1"/>
        <v>0</v>
      </c>
      <c r="D33" s="1"/>
      <c r="E33" s="1"/>
      <c r="F33" s="35">
        <f t="shared" ca="1" si="2"/>
        <v>0</v>
      </c>
      <c r="G33" s="35"/>
      <c r="H33" s="37">
        <f ca="1">Commodity!G76*(1+$C$23+$C$24)*$J$5+$C33*H$19*$J$6*(1+$C$23+$C$24)+($C$18*H$20+$C$19*H$21)*$J$7</f>
        <v>0</v>
      </c>
      <c r="I33" s="37">
        <f ca="1">Commodity!H76*(1+$C$23+$C$24)*$J$5+$C33*I$19*$J$6*(1+$C$23+$C$24)+($C$18*I$20+$C$19*I$21)*$J$7</f>
        <v>0</v>
      </c>
      <c r="J33" s="37">
        <f ca="1">Commodity!I76*(1+$C$23+$C$24)*$J$5+$C33*J$19*$J$6*(1+$C$23+$C$24)+($C$18*J$20+$C$19*J$21)*$J$7</f>
        <v>0</v>
      </c>
      <c r="K33" s="37">
        <f ca="1">Commodity!J76*(1+$C$23+$C$24)*$J$5+$C33*K$19*$J$6*(1+$C$23+$C$24)+($C$18*K$20+$C$19*K$21)*$J$7</f>
        <v>0</v>
      </c>
      <c r="L33" s="37">
        <f ca="1">Commodity!K76*(1+$C$23+$C$24)*$J$5+$C33*L$19*$J$6*(1+$C$23+$C$24)+($C$18*L$20+$C$19*L$21)*$J$7</f>
        <v>0</v>
      </c>
      <c r="M33" s="37">
        <f ca="1">Commodity!L76*(1+$C$23+$C$24)*$J$5+$C33*M$19*$J$6*(1+$C$23+$C$24)+($C$18*M$20+$C$19*M$21)*$J$7</f>
        <v>0</v>
      </c>
      <c r="N33" s="37">
        <f ca="1">Commodity!M76*(1+$C$23+$C$24)*$J$5+$C33*N$19*$J$6*(1+$C$23+$C$24)+($C$18*N$20+$C$19*N$21)*$J$7</f>
        <v>0</v>
      </c>
      <c r="O33" s="37">
        <f ca="1">Commodity!N76*(1+$C$23+$C$24)*$J$5+$C33*O$19*$J$6*(1+$C$23+$C$24)+($C$18*O$20+$C$19*O$21)*$J$7</f>
        <v>0</v>
      </c>
      <c r="P33" s="37">
        <f ca="1">Commodity!O76*(1+$C$23+$C$24)*$J$5+$C33*P$19*$J$6*(1+$C$23+$C$24)+($C$18*P$20+$C$19*P$21)*$J$7</f>
        <v>0</v>
      </c>
      <c r="Q33" s="37">
        <f ca="1">Commodity!P76*(1+$C$23+$C$24)*$J$5+$C33*Q$19*$J$6*(1+$C$23+$C$24)+($C$18*Q$20+$C$19*Q$21)*$J$7</f>
        <v>0</v>
      </c>
      <c r="R33" s="37">
        <f ca="1">Commodity!Q76*(1+$C$23+$C$24)*$J$5+$C33*R$19*$J$6*(1+$C$23+$C$24)+($C$18*R$20+$C$19*R$21)*$J$7</f>
        <v>0</v>
      </c>
      <c r="S33" s="37">
        <f ca="1">Commodity!R76*(1+$C$23+$C$24)*$J$5+$C33*S$19*$J$6*(1+$C$23+$C$24)+($C$18*S$20+$C$19*S$21)*$J$7</f>
        <v>0</v>
      </c>
      <c r="T33" s="37">
        <f ca="1">Commodity!S76*(1+$C$23+$C$24)*$J$5+$C33*T$19*$J$6*(1+$C$23+$C$24)+($C$18*T$20+$C$19*T$21)*$J$7</f>
        <v>0</v>
      </c>
      <c r="U33" s="37">
        <f ca="1">Commodity!T76*(1+$C$23+$C$24)*$J$5+$C33*U$19*$J$6*(1+$C$23+$C$24)+($C$18*U$20+$C$19*U$21)*$J$7</f>
        <v>0</v>
      </c>
      <c r="V33" s="37">
        <f ca="1">Commodity!U76*(1+$C$23+$C$24)*$J$5+$C33*V$19*$J$6*(1+$C$23+$C$24)+($C$18*V$20+$C$19*V$21)*$J$7</f>
        <v>0</v>
      </c>
      <c r="W33" s="37">
        <f ca="1">Commodity!V76*(1+$C$23+$C$24)*$J$5+$C33*W$19*$J$6*(1+$C$23+$C$24)+($C$18*W$20+$C$19*W$21)*$J$7</f>
        <v>0</v>
      </c>
      <c r="X33" s="37">
        <f ca="1">Commodity!W76*(1+$C$23+$C$24)*$J$5+$C33*X$19*$J$6*(1+$C$23+$C$24)+($C$18*X$20+$C$19*X$21)*$J$7</f>
        <v>0</v>
      </c>
      <c r="Y33" s="37">
        <f ca="1">Commodity!X76*(1+$C$23+$C$24)*$J$5+$C33*Y$19*$J$6*(1+$C$23+$C$24)+($C$18*Y$20+$C$19*Y$21)*$J$7</f>
        <v>0</v>
      </c>
      <c r="Z33" s="37">
        <f ca="1">Commodity!Y76*(1+$C$23+$C$24)*$J$5+$C33*Z$19*$J$6*(1+$C$23+$C$24)+($C$18*Z$20+$C$19*Z$21)*$J$7</f>
        <v>0</v>
      </c>
      <c r="AA33" s="37">
        <f ca="1">Commodity!Z76*(1+$C$23+$C$24)*$J$5+$C33*AA$19*$J$6*(1+$C$23+$C$24)+($C$18*AA$20+$C$19*AA$21)*$J$7</f>
        <v>0</v>
      </c>
      <c r="AB33" s="37">
        <f ca="1">Commodity!AA76*(1+$C$23+$C$24)*$J$5+$C33*AB$19*$J$6*(1+$C$23+$C$24)+($C$18*AB$20+$C$19*AB$21)*$J$7</f>
        <v>0</v>
      </c>
      <c r="AC33" s="37">
        <f ca="1">Commodity!AB76*(1+$C$23+$C$24)*$J$5+$C33*AC$19*$J$6*(1+$C$23+$C$24)+($C$18*AC$20+$C$19*AC$21)*$J$7</f>
        <v>0</v>
      </c>
      <c r="AD33" s="37">
        <f ca="1">Commodity!AC76*(1+$C$23+$C$24)*$J$5+$C33*AD$19*$J$6*(1+$C$23+$C$24)+($C$18*AD$20+$C$19*AD$21)*$J$7</f>
        <v>0</v>
      </c>
      <c r="AE33" s="37">
        <f ca="1">Commodity!AD76*(1+$C$23+$C$24)*$J$5+$C33*AE$19*$J$6*(1+$C$23+$C$24)+($C$18*AE$20+$C$19*AE$21)*$J$7</f>
        <v>0</v>
      </c>
      <c r="AF33" s="37">
        <f ca="1">Commodity!AE76*(1+$C$23+$C$24)*$J$5+$C33*AF$19*$J$6*(1+$C$23+$C$24)+($C$18*AF$20+$C$19*AF$21)*$J$7</f>
        <v>0</v>
      </c>
      <c r="AG33" s="37">
        <f ca="1">Commodity!AF76*(1+$C$23+$C$24)*$J$5+$C33*AG$19*$J$6*(1+$C$23+$C$24)+($C$18*AG$20+$C$19*AG$21)*$J$7</f>
        <v>0</v>
      </c>
      <c r="AH33" s="1"/>
      <c r="AI33" s="1"/>
    </row>
    <row r="34" spans="1:35" x14ac:dyDescent="0.2">
      <c r="A34" s="1"/>
      <c r="B34" s="38" t="s">
        <v>9</v>
      </c>
      <c r="C34" s="83">
        <f ca="1"/>
        <v>0</v>
      </c>
      <c r="D34" s="1"/>
      <c r="E34" s="1"/>
      <c r="F34" s="35">
        <f t="shared" ca="1" si="2"/>
        <v>0</v>
      </c>
      <c r="G34" s="35"/>
      <c r="H34" s="37">
        <f ca="1">Commodity!G77*(1+$C$23+$C$24)*$J$5+$C34*H$19*$J$6*(1+$C$23+$C$24)+($C$18*H$20+$C$19*H$21)*$J$7</f>
        <v>0</v>
      </c>
      <c r="I34" s="37">
        <f ca="1">Commodity!H77*(1+$C$23+$C$24)*$J$5+$C34*I$19*$J$6*(1+$C$23+$C$24)+($C$18*I$20+$C$19*I$21)*$J$7</f>
        <v>0</v>
      </c>
      <c r="J34" s="37">
        <f ca="1">Commodity!I77*(1+$C$23+$C$24)*$J$5+$C34*J$19*$J$6*(1+$C$23+$C$24)+($C$18*J$20+$C$19*J$21)*$J$7</f>
        <v>0</v>
      </c>
      <c r="K34" s="37">
        <f ca="1">Commodity!J77*(1+$C$23+$C$24)*$J$5+$C34*K$19*$J$6*(1+$C$23+$C$24)+($C$18*K$20+$C$19*K$21)*$J$7</f>
        <v>0</v>
      </c>
      <c r="L34" s="37">
        <f ca="1">Commodity!K77*(1+$C$23+$C$24)*$J$5+$C34*L$19*$J$6*(1+$C$23+$C$24)+($C$18*L$20+$C$19*L$21)*$J$7</f>
        <v>0</v>
      </c>
      <c r="M34" s="37">
        <f ca="1">Commodity!L77*(1+$C$23+$C$24)*$J$5+$C34*M$19*$J$6*(1+$C$23+$C$24)+($C$18*M$20+$C$19*M$21)*$J$7</f>
        <v>0</v>
      </c>
      <c r="N34" s="37">
        <f ca="1">Commodity!M77*(1+$C$23+$C$24)*$J$5+$C34*N$19*$J$6*(1+$C$23+$C$24)+($C$18*N$20+$C$19*N$21)*$J$7</f>
        <v>0</v>
      </c>
      <c r="O34" s="37">
        <f ca="1">Commodity!N77*(1+$C$23+$C$24)*$J$5+$C34*O$19*$J$6*(1+$C$23+$C$24)+($C$18*O$20+$C$19*O$21)*$J$7</f>
        <v>0</v>
      </c>
      <c r="P34" s="37">
        <f ca="1">Commodity!O77*(1+$C$23+$C$24)*$J$5+$C34*P$19*$J$6*(1+$C$23+$C$24)+($C$18*P$20+$C$19*P$21)*$J$7</f>
        <v>0</v>
      </c>
      <c r="Q34" s="37">
        <f ca="1">Commodity!P77*(1+$C$23+$C$24)*$J$5+$C34*Q$19*$J$6*(1+$C$23+$C$24)+($C$18*Q$20+$C$19*Q$21)*$J$7</f>
        <v>0</v>
      </c>
      <c r="R34" s="37">
        <f ca="1">Commodity!Q77*(1+$C$23+$C$24)*$J$5+$C34*R$19*$J$6*(1+$C$23+$C$24)+($C$18*R$20+$C$19*R$21)*$J$7</f>
        <v>0</v>
      </c>
      <c r="S34" s="37">
        <f ca="1">Commodity!R77*(1+$C$23+$C$24)*$J$5+$C34*S$19*$J$6*(1+$C$23+$C$24)+($C$18*S$20+$C$19*S$21)*$J$7</f>
        <v>0</v>
      </c>
      <c r="T34" s="37">
        <f ca="1">Commodity!S77*(1+$C$23+$C$24)*$J$5+$C34*T$19*$J$6*(1+$C$23+$C$24)+($C$18*T$20+$C$19*T$21)*$J$7</f>
        <v>0</v>
      </c>
      <c r="U34" s="37">
        <f ca="1">Commodity!T77*(1+$C$23+$C$24)*$J$5+$C34*U$19*$J$6*(1+$C$23+$C$24)+($C$18*U$20+$C$19*U$21)*$J$7</f>
        <v>0</v>
      </c>
      <c r="V34" s="37">
        <f ca="1">Commodity!U77*(1+$C$23+$C$24)*$J$5+$C34*V$19*$J$6*(1+$C$23+$C$24)+($C$18*V$20+$C$19*V$21)*$J$7</f>
        <v>0</v>
      </c>
      <c r="W34" s="37">
        <f ca="1">Commodity!V77*(1+$C$23+$C$24)*$J$5+$C34*W$19*$J$6*(1+$C$23+$C$24)+($C$18*W$20+$C$19*W$21)*$J$7</f>
        <v>0</v>
      </c>
      <c r="X34" s="37">
        <f ca="1">Commodity!W77*(1+$C$23+$C$24)*$J$5+$C34*X$19*$J$6*(1+$C$23+$C$24)+($C$18*X$20+$C$19*X$21)*$J$7</f>
        <v>0</v>
      </c>
      <c r="Y34" s="37">
        <f ca="1">Commodity!X77*(1+$C$23+$C$24)*$J$5+$C34*Y$19*$J$6*(1+$C$23+$C$24)+($C$18*Y$20+$C$19*Y$21)*$J$7</f>
        <v>0</v>
      </c>
      <c r="Z34" s="37">
        <f ca="1">Commodity!Y77*(1+$C$23+$C$24)*$J$5+$C34*Z$19*$J$6*(1+$C$23+$C$24)+($C$18*Z$20+$C$19*Z$21)*$J$7</f>
        <v>0</v>
      </c>
      <c r="AA34" s="37">
        <f ca="1">Commodity!Z77*(1+$C$23+$C$24)*$J$5+$C34*AA$19*$J$6*(1+$C$23+$C$24)+($C$18*AA$20+$C$19*AA$21)*$J$7</f>
        <v>0</v>
      </c>
      <c r="AB34" s="37">
        <f ca="1">Commodity!AA77*(1+$C$23+$C$24)*$J$5+$C34*AB$19*$J$6*(1+$C$23+$C$24)+($C$18*AB$20+$C$19*AB$21)*$J$7</f>
        <v>0</v>
      </c>
      <c r="AC34" s="37">
        <f ca="1">Commodity!AB77*(1+$C$23+$C$24)*$J$5+$C34*AC$19*$J$6*(1+$C$23+$C$24)+($C$18*AC$20+$C$19*AC$21)*$J$7</f>
        <v>0</v>
      </c>
      <c r="AD34" s="37">
        <f ca="1">Commodity!AC77*(1+$C$23+$C$24)*$J$5+$C34*AD$19*$J$6*(1+$C$23+$C$24)+($C$18*AD$20+$C$19*AD$21)*$J$7</f>
        <v>0</v>
      </c>
      <c r="AE34" s="37">
        <f ca="1">Commodity!AD77*(1+$C$23+$C$24)*$J$5+$C34*AE$19*$J$6*(1+$C$23+$C$24)+($C$18*AE$20+$C$19*AE$21)*$J$7</f>
        <v>0</v>
      </c>
      <c r="AF34" s="37">
        <f ca="1">Commodity!AE77*(1+$C$23+$C$24)*$J$5+$C34*AF$19*$J$6*(1+$C$23+$C$24)+($C$18*AF$20+$C$19*AF$21)*$J$7</f>
        <v>0</v>
      </c>
      <c r="AG34" s="37">
        <f ca="1">Commodity!AF77*(1+$C$23+$C$24)*$J$5+$C34*AG$19*$J$6*(1+$C$23+$C$24)+($C$18*AG$20+$C$19*AG$21)*$J$7</f>
        <v>0</v>
      </c>
      <c r="AH34" s="1"/>
      <c r="AI34" s="1"/>
    </row>
    <row r="35" spans="1:35" x14ac:dyDescent="0.2">
      <c r="A35" s="1"/>
      <c r="B35" s="38" t="s">
        <v>10</v>
      </c>
      <c r="C35" s="83">
        <f ca="1"/>
        <v>0</v>
      </c>
      <c r="D35" s="1"/>
      <c r="E35" s="1"/>
      <c r="F35" s="35">
        <f t="shared" ca="1" si="2"/>
        <v>0</v>
      </c>
      <c r="G35" s="35"/>
      <c r="H35" s="37">
        <f ca="1">Commodity!G78*(1+$C$23+$C$24)*$J$5+$C35*H$19*$J$6*(1+$C$23+$C$24)+($C$18*H$20+$C$19*H$21)*$J$7</f>
        <v>0</v>
      </c>
      <c r="I35" s="37">
        <f ca="1">Commodity!H78*(1+$C$23+$C$24)*$J$5+$C35*I$19*$J$6*(1+$C$23+$C$24)+($C$18*I$20+$C$19*I$21)*$J$7</f>
        <v>0</v>
      </c>
      <c r="J35" s="37">
        <f ca="1">Commodity!I78*(1+$C$23+$C$24)*$J$5+$C35*J$19*$J$6*(1+$C$23+$C$24)+($C$18*J$20+$C$19*J$21)*$J$7</f>
        <v>0</v>
      </c>
      <c r="K35" s="37">
        <f ca="1">Commodity!J78*(1+$C$23+$C$24)*$J$5+$C35*K$19*$J$6*(1+$C$23+$C$24)+($C$18*K$20+$C$19*K$21)*$J$7</f>
        <v>0</v>
      </c>
      <c r="L35" s="37">
        <f ca="1">Commodity!K78*(1+$C$23+$C$24)*$J$5+$C35*L$19*$J$6*(1+$C$23+$C$24)+($C$18*L$20+$C$19*L$21)*$J$7</f>
        <v>0</v>
      </c>
      <c r="M35" s="37">
        <f ca="1">Commodity!L78*(1+$C$23+$C$24)*$J$5+$C35*M$19*$J$6*(1+$C$23+$C$24)+($C$18*M$20+$C$19*M$21)*$J$7</f>
        <v>0</v>
      </c>
      <c r="N35" s="37">
        <f ca="1">Commodity!M78*(1+$C$23+$C$24)*$J$5+$C35*N$19*$J$6*(1+$C$23+$C$24)+($C$18*N$20+$C$19*N$21)*$J$7</f>
        <v>0</v>
      </c>
      <c r="O35" s="37">
        <f ca="1">Commodity!N78*(1+$C$23+$C$24)*$J$5+$C35*O$19*$J$6*(1+$C$23+$C$24)+($C$18*O$20+$C$19*O$21)*$J$7</f>
        <v>0</v>
      </c>
      <c r="P35" s="37">
        <f ca="1">Commodity!O78*(1+$C$23+$C$24)*$J$5+$C35*P$19*$J$6*(1+$C$23+$C$24)+($C$18*P$20+$C$19*P$21)*$J$7</f>
        <v>0</v>
      </c>
      <c r="Q35" s="37">
        <f ca="1">Commodity!P78*(1+$C$23+$C$24)*$J$5+$C35*Q$19*$J$6*(1+$C$23+$C$24)+($C$18*Q$20+$C$19*Q$21)*$J$7</f>
        <v>0</v>
      </c>
      <c r="R35" s="37">
        <f ca="1">Commodity!Q78*(1+$C$23+$C$24)*$J$5+$C35*R$19*$J$6*(1+$C$23+$C$24)+($C$18*R$20+$C$19*R$21)*$J$7</f>
        <v>0</v>
      </c>
      <c r="S35" s="37">
        <f ca="1">Commodity!R78*(1+$C$23+$C$24)*$J$5+$C35*S$19*$J$6*(1+$C$23+$C$24)+($C$18*S$20+$C$19*S$21)*$J$7</f>
        <v>0</v>
      </c>
      <c r="T35" s="37">
        <f ca="1">Commodity!S78*(1+$C$23+$C$24)*$J$5+$C35*T$19*$J$6*(1+$C$23+$C$24)+($C$18*T$20+$C$19*T$21)*$J$7</f>
        <v>0</v>
      </c>
      <c r="U35" s="37">
        <f ca="1">Commodity!T78*(1+$C$23+$C$24)*$J$5+$C35*U$19*$J$6*(1+$C$23+$C$24)+($C$18*U$20+$C$19*U$21)*$J$7</f>
        <v>0</v>
      </c>
      <c r="V35" s="37">
        <f ca="1">Commodity!U78*(1+$C$23+$C$24)*$J$5+$C35*V$19*$J$6*(1+$C$23+$C$24)+($C$18*V$20+$C$19*V$21)*$J$7</f>
        <v>0</v>
      </c>
      <c r="W35" s="37">
        <f ca="1">Commodity!V78*(1+$C$23+$C$24)*$J$5+$C35*W$19*$J$6*(1+$C$23+$C$24)+($C$18*W$20+$C$19*W$21)*$J$7</f>
        <v>0</v>
      </c>
      <c r="X35" s="37">
        <f ca="1">Commodity!W78*(1+$C$23+$C$24)*$J$5+$C35*X$19*$J$6*(1+$C$23+$C$24)+($C$18*X$20+$C$19*X$21)*$J$7</f>
        <v>0</v>
      </c>
      <c r="Y35" s="37">
        <f ca="1">Commodity!X78*(1+$C$23+$C$24)*$J$5+$C35*Y$19*$J$6*(1+$C$23+$C$24)+($C$18*Y$20+$C$19*Y$21)*$J$7</f>
        <v>0</v>
      </c>
      <c r="Z35" s="37">
        <f ca="1">Commodity!Y78*(1+$C$23+$C$24)*$J$5+$C35*Z$19*$J$6*(1+$C$23+$C$24)+($C$18*Z$20+$C$19*Z$21)*$J$7</f>
        <v>0</v>
      </c>
      <c r="AA35" s="37">
        <f ca="1">Commodity!Z78*(1+$C$23+$C$24)*$J$5+$C35*AA$19*$J$6*(1+$C$23+$C$24)+($C$18*AA$20+$C$19*AA$21)*$J$7</f>
        <v>0</v>
      </c>
      <c r="AB35" s="37">
        <f ca="1">Commodity!AA78*(1+$C$23+$C$24)*$J$5+$C35*AB$19*$J$6*(1+$C$23+$C$24)+($C$18*AB$20+$C$19*AB$21)*$J$7</f>
        <v>0</v>
      </c>
      <c r="AC35" s="37">
        <f ca="1">Commodity!AB78*(1+$C$23+$C$24)*$J$5+$C35*AC$19*$J$6*(1+$C$23+$C$24)+($C$18*AC$20+$C$19*AC$21)*$J$7</f>
        <v>0</v>
      </c>
      <c r="AD35" s="37">
        <f ca="1">Commodity!AC78*(1+$C$23+$C$24)*$J$5+$C35*AD$19*$J$6*(1+$C$23+$C$24)+($C$18*AD$20+$C$19*AD$21)*$J$7</f>
        <v>0</v>
      </c>
      <c r="AE35" s="37">
        <f ca="1">Commodity!AD78*(1+$C$23+$C$24)*$J$5+$C35*AE$19*$J$6*(1+$C$23+$C$24)+($C$18*AE$20+$C$19*AE$21)*$J$7</f>
        <v>0</v>
      </c>
      <c r="AF35" s="37">
        <f ca="1">Commodity!AE78*(1+$C$23+$C$24)*$J$5+$C35*AF$19*$J$6*(1+$C$23+$C$24)+($C$18*AF$20+$C$19*AF$21)*$J$7</f>
        <v>0</v>
      </c>
      <c r="AG35" s="37">
        <f ca="1">Commodity!AF78*(1+$C$23+$C$24)*$J$5+$C35*AG$19*$J$6*(1+$C$23+$C$24)+($C$18*AG$20+$C$19*AG$21)*$J$7</f>
        <v>0</v>
      </c>
      <c r="AH35" s="1"/>
      <c r="AI35" s="1"/>
    </row>
    <row r="36" spans="1:35" x14ac:dyDescent="0.2">
      <c r="A36" s="1"/>
      <c r="B36" s="38" t="s">
        <v>11</v>
      </c>
      <c r="C36" s="83">
        <f ca="1"/>
        <v>0</v>
      </c>
      <c r="D36" s="1"/>
      <c r="E36" s="1"/>
      <c r="F36" s="35">
        <f t="shared" ca="1" si="2"/>
        <v>0</v>
      </c>
      <c r="G36" s="35"/>
      <c r="H36" s="37">
        <f ca="1">Commodity!G79*(1+$C$23+$C$24)*$J$5+$C36*H$19*$J$6*(1+$C$23+$C$24)+($C$18*H$20+$C$19*H$21)*$J$7</f>
        <v>0</v>
      </c>
      <c r="I36" s="37">
        <f ca="1">Commodity!H79*(1+$C$23+$C$24)*$J$5+$C36*I$19*$J$6*(1+$C$23+$C$24)+($C$18*I$20+$C$19*I$21)*$J$7</f>
        <v>0</v>
      </c>
      <c r="J36" s="37">
        <f ca="1">Commodity!I79*(1+$C$23+$C$24)*$J$5+$C36*J$19*$J$6*(1+$C$23+$C$24)+($C$18*J$20+$C$19*J$21)*$J$7</f>
        <v>0</v>
      </c>
      <c r="K36" s="37">
        <f ca="1">Commodity!J79*(1+$C$23+$C$24)*$J$5+$C36*K$19*$J$6*(1+$C$23+$C$24)+($C$18*K$20+$C$19*K$21)*$J$7</f>
        <v>0</v>
      </c>
      <c r="L36" s="37">
        <f ca="1">Commodity!K79*(1+$C$23+$C$24)*$J$5+$C36*L$19*$J$6*(1+$C$23+$C$24)+($C$18*L$20+$C$19*L$21)*$J$7</f>
        <v>0</v>
      </c>
      <c r="M36" s="37">
        <f ca="1">Commodity!L79*(1+$C$23+$C$24)*$J$5+$C36*M$19*$J$6*(1+$C$23+$C$24)+($C$18*M$20+$C$19*M$21)*$J$7</f>
        <v>0</v>
      </c>
      <c r="N36" s="37">
        <f ca="1">Commodity!M79*(1+$C$23+$C$24)*$J$5+$C36*N$19*$J$6*(1+$C$23+$C$24)+($C$18*N$20+$C$19*N$21)*$J$7</f>
        <v>0</v>
      </c>
      <c r="O36" s="37">
        <f ca="1">Commodity!N79*(1+$C$23+$C$24)*$J$5+$C36*O$19*$J$6*(1+$C$23+$C$24)+($C$18*O$20+$C$19*O$21)*$J$7</f>
        <v>0</v>
      </c>
      <c r="P36" s="37">
        <f ca="1">Commodity!O79*(1+$C$23+$C$24)*$J$5+$C36*P$19*$J$6*(1+$C$23+$C$24)+($C$18*P$20+$C$19*P$21)*$J$7</f>
        <v>0</v>
      </c>
      <c r="Q36" s="37">
        <f ca="1">Commodity!P79*(1+$C$23+$C$24)*$J$5+$C36*Q$19*$J$6*(1+$C$23+$C$24)+($C$18*Q$20+$C$19*Q$21)*$J$7</f>
        <v>0</v>
      </c>
      <c r="R36" s="37">
        <f ca="1">Commodity!Q79*(1+$C$23+$C$24)*$J$5+$C36*R$19*$J$6*(1+$C$23+$C$24)+($C$18*R$20+$C$19*R$21)*$J$7</f>
        <v>0</v>
      </c>
      <c r="S36" s="37">
        <f ca="1">Commodity!R79*(1+$C$23+$C$24)*$J$5+$C36*S$19*$J$6*(1+$C$23+$C$24)+($C$18*S$20+$C$19*S$21)*$J$7</f>
        <v>0</v>
      </c>
      <c r="T36" s="37">
        <f ca="1">Commodity!S79*(1+$C$23+$C$24)*$J$5+$C36*T$19*$J$6*(1+$C$23+$C$24)+($C$18*T$20+$C$19*T$21)*$J$7</f>
        <v>0</v>
      </c>
      <c r="U36" s="37">
        <f ca="1">Commodity!T79*(1+$C$23+$C$24)*$J$5+$C36*U$19*$J$6*(1+$C$23+$C$24)+($C$18*U$20+$C$19*U$21)*$J$7</f>
        <v>0</v>
      </c>
      <c r="V36" s="37">
        <f ca="1">Commodity!U79*(1+$C$23+$C$24)*$J$5+$C36*V$19*$J$6*(1+$C$23+$C$24)+($C$18*V$20+$C$19*V$21)*$J$7</f>
        <v>0</v>
      </c>
      <c r="W36" s="37">
        <f ca="1">Commodity!V79*(1+$C$23+$C$24)*$J$5+$C36*W$19*$J$6*(1+$C$23+$C$24)+($C$18*W$20+$C$19*W$21)*$J$7</f>
        <v>0</v>
      </c>
      <c r="X36" s="37">
        <f ca="1">Commodity!W79*(1+$C$23+$C$24)*$J$5+$C36*X$19*$J$6*(1+$C$23+$C$24)+($C$18*X$20+$C$19*X$21)*$J$7</f>
        <v>0</v>
      </c>
      <c r="Y36" s="37">
        <f ca="1">Commodity!X79*(1+$C$23+$C$24)*$J$5+$C36*Y$19*$J$6*(1+$C$23+$C$24)+($C$18*Y$20+$C$19*Y$21)*$J$7</f>
        <v>0</v>
      </c>
      <c r="Z36" s="37">
        <f ca="1">Commodity!Y79*(1+$C$23+$C$24)*$J$5+$C36*Z$19*$J$6*(1+$C$23+$C$24)+($C$18*Z$20+$C$19*Z$21)*$J$7</f>
        <v>0</v>
      </c>
      <c r="AA36" s="37">
        <f ca="1">Commodity!Z79*(1+$C$23+$C$24)*$J$5+$C36*AA$19*$J$6*(1+$C$23+$C$24)+($C$18*AA$20+$C$19*AA$21)*$J$7</f>
        <v>0</v>
      </c>
      <c r="AB36" s="37">
        <f ca="1">Commodity!AA79*(1+$C$23+$C$24)*$J$5+$C36*AB$19*$J$6*(1+$C$23+$C$24)+($C$18*AB$20+$C$19*AB$21)*$J$7</f>
        <v>0</v>
      </c>
      <c r="AC36" s="37">
        <f ca="1">Commodity!AB79*(1+$C$23+$C$24)*$J$5+$C36*AC$19*$J$6*(1+$C$23+$C$24)+($C$18*AC$20+$C$19*AC$21)*$J$7</f>
        <v>0</v>
      </c>
      <c r="AD36" s="37">
        <f ca="1">Commodity!AC79*(1+$C$23+$C$24)*$J$5+$C36*AD$19*$J$6*(1+$C$23+$C$24)+($C$18*AD$20+$C$19*AD$21)*$J$7</f>
        <v>0</v>
      </c>
      <c r="AE36" s="37">
        <f ca="1">Commodity!AD79*(1+$C$23+$C$24)*$J$5+$C36*AE$19*$J$6*(1+$C$23+$C$24)+($C$18*AE$20+$C$19*AE$21)*$J$7</f>
        <v>0</v>
      </c>
      <c r="AF36" s="37">
        <f ca="1">Commodity!AE79*(1+$C$23+$C$24)*$J$5+$C36*AF$19*$J$6*(1+$C$23+$C$24)+($C$18*AF$20+$C$19*AF$21)*$J$7</f>
        <v>0</v>
      </c>
      <c r="AG36" s="37">
        <f ca="1">Commodity!AF79*(1+$C$23+$C$24)*$J$5+$C36*AG$19*$J$6*(1+$C$23+$C$24)+($C$18*AG$20+$C$19*AG$21)*$J$7</f>
        <v>0</v>
      </c>
      <c r="AH36" s="1"/>
      <c r="AI36" s="1"/>
    </row>
    <row r="37" spans="1:35" x14ac:dyDescent="0.2">
      <c r="A37" s="1"/>
      <c r="B37" s="38" t="s">
        <v>12</v>
      </c>
      <c r="C37" s="83">
        <f ca="1"/>
        <v>0</v>
      </c>
      <c r="D37" s="1"/>
      <c r="E37" s="1"/>
      <c r="F37" s="35">
        <f t="shared" ca="1" si="2"/>
        <v>0</v>
      </c>
      <c r="G37" s="35"/>
      <c r="H37" s="37">
        <f ca="1">Commodity!G80*(1+$C$23+$C$24)*$J$5+$C37*H$19*$J$6*(1+$C$23+$C$24)+($C$18*H$20+$C$19*H$21)*$J$7</f>
        <v>0</v>
      </c>
      <c r="I37" s="37">
        <f ca="1">Commodity!H80*(1+$C$23+$C$24)*$J$5+$C37*I$19*$J$6*(1+$C$23+$C$24)+($C$18*I$20+$C$19*I$21)*$J$7</f>
        <v>0</v>
      </c>
      <c r="J37" s="37">
        <f ca="1">Commodity!I80*(1+$C$23+$C$24)*$J$5+$C37*J$19*$J$6*(1+$C$23+$C$24)+($C$18*J$20+$C$19*J$21)*$J$7</f>
        <v>0</v>
      </c>
      <c r="K37" s="37">
        <f ca="1">Commodity!J80*(1+$C$23+$C$24)*$J$5+$C37*K$19*$J$6*(1+$C$23+$C$24)+($C$18*K$20+$C$19*K$21)*$J$7</f>
        <v>0</v>
      </c>
      <c r="L37" s="37">
        <f ca="1">Commodity!K80*(1+$C$23+$C$24)*$J$5+$C37*L$19*$J$6*(1+$C$23+$C$24)+($C$18*L$20+$C$19*L$21)*$J$7</f>
        <v>0</v>
      </c>
      <c r="M37" s="37">
        <f ca="1">Commodity!L80*(1+$C$23+$C$24)*$J$5+$C37*M$19*$J$6*(1+$C$23+$C$24)+($C$18*M$20+$C$19*M$21)*$J$7</f>
        <v>0</v>
      </c>
      <c r="N37" s="37">
        <f ca="1">Commodity!M80*(1+$C$23+$C$24)*$J$5+$C37*N$19*$J$6*(1+$C$23+$C$24)+($C$18*N$20+$C$19*N$21)*$J$7</f>
        <v>0</v>
      </c>
      <c r="O37" s="37">
        <f ca="1">Commodity!N80*(1+$C$23+$C$24)*$J$5+$C37*O$19*$J$6*(1+$C$23+$C$24)+($C$18*O$20+$C$19*O$21)*$J$7</f>
        <v>0</v>
      </c>
      <c r="P37" s="37">
        <f ca="1">Commodity!O80*(1+$C$23+$C$24)*$J$5+$C37*P$19*$J$6*(1+$C$23+$C$24)+($C$18*P$20+$C$19*P$21)*$J$7</f>
        <v>0</v>
      </c>
      <c r="Q37" s="37">
        <f ca="1">Commodity!P80*(1+$C$23+$C$24)*$J$5+$C37*Q$19*$J$6*(1+$C$23+$C$24)+($C$18*Q$20+$C$19*Q$21)*$J$7</f>
        <v>0</v>
      </c>
      <c r="R37" s="37">
        <f ca="1">Commodity!Q80*(1+$C$23+$C$24)*$J$5+$C37*R$19*$J$6*(1+$C$23+$C$24)+($C$18*R$20+$C$19*R$21)*$J$7</f>
        <v>0</v>
      </c>
      <c r="S37" s="37">
        <f ca="1">Commodity!R80*(1+$C$23+$C$24)*$J$5+$C37*S$19*$J$6*(1+$C$23+$C$24)+($C$18*S$20+$C$19*S$21)*$J$7</f>
        <v>0</v>
      </c>
      <c r="T37" s="37">
        <f ca="1">Commodity!S80*(1+$C$23+$C$24)*$J$5+$C37*T$19*$J$6*(1+$C$23+$C$24)+($C$18*T$20+$C$19*T$21)*$J$7</f>
        <v>0</v>
      </c>
      <c r="U37" s="37">
        <f ca="1">Commodity!T80*(1+$C$23+$C$24)*$J$5+$C37*U$19*$J$6*(1+$C$23+$C$24)+($C$18*U$20+$C$19*U$21)*$J$7</f>
        <v>0</v>
      </c>
      <c r="V37" s="37">
        <f ca="1">Commodity!U80*(1+$C$23+$C$24)*$J$5+$C37*V$19*$J$6*(1+$C$23+$C$24)+($C$18*V$20+$C$19*V$21)*$J$7</f>
        <v>0</v>
      </c>
      <c r="W37" s="37">
        <f ca="1">Commodity!V80*(1+$C$23+$C$24)*$J$5+$C37*W$19*$J$6*(1+$C$23+$C$24)+($C$18*W$20+$C$19*W$21)*$J$7</f>
        <v>0</v>
      </c>
      <c r="X37" s="37">
        <f ca="1">Commodity!W80*(1+$C$23+$C$24)*$J$5+$C37*X$19*$J$6*(1+$C$23+$C$24)+($C$18*X$20+$C$19*X$21)*$J$7</f>
        <v>0</v>
      </c>
      <c r="Y37" s="37">
        <f ca="1">Commodity!X80*(1+$C$23+$C$24)*$J$5+$C37*Y$19*$J$6*(1+$C$23+$C$24)+($C$18*Y$20+$C$19*Y$21)*$J$7</f>
        <v>0</v>
      </c>
      <c r="Z37" s="37">
        <f ca="1">Commodity!Y80*(1+$C$23+$C$24)*$J$5+$C37*Z$19*$J$6*(1+$C$23+$C$24)+($C$18*Z$20+$C$19*Z$21)*$J$7</f>
        <v>0</v>
      </c>
      <c r="AA37" s="37">
        <f ca="1">Commodity!Z80*(1+$C$23+$C$24)*$J$5+$C37*AA$19*$J$6*(1+$C$23+$C$24)+($C$18*AA$20+$C$19*AA$21)*$J$7</f>
        <v>0</v>
      </c>
      <c r="AB37" s="37">
        <f ca="1">Commodity!AA80*(1+$C$23+$C$24)*$J$5+$C37*AB$19*$J$6*(1+$C$23+$C$24)+($C$18*AB$20+$C$19*AB$21)*$J$7</f>
        <v>0</v>
      </c>
      <c r="AC37" s="37">
        <f ca="1">Commodity!AB80*(1+$C$23+$C$24)*$J$5+$C37*AC$19*$J$6*(1+$C$23+$C$24)+($C$18*AC$20+$C$19*AC$21)*$J$7</f>
        <v>0</v>
      </c>
      <c r="AD37" s="37">
        <f ca="1">Commodity!AC80*(1+$C$23+$C$24)*$J$5+$C37*AD$19*$J$6*(1+$C$23+$C$24)+($C$18*AD$20+$C$19*AD$21)*$J$7</f>
        <v>0</v>
      </c>
      <c r="AE37" s="37">
        <f ca="1">Commodity!AD80*(1+$C$23+$C$24)*$J$5+$C37*AE$19*$J$6*(1+$C$23+$C$24)+($C$18*AE$20+$C$19*AE$21)*$J$7</f>
        <v>0</v>
      </c>
      <c r="AF37" s="37">
        <f ca="1">Commodity!AE80*(1+$C$23+$C$24)*$J$5+$C37*AF$19*$J$6*(1+$C$23+$C$24)+($C$18*AF$20+$C$19*AF$21)*$J$7</f>
        <v>0</v>
      </c>
      <c r="AG37" s="37">
        <f ca="1">Commodity!AF80*(1+$C$23+$C$24)*$J$5+$C37*AG$19*$J$6*(1+$C$23+$C$24)+($C$18*AG$20+$C$19*AG$21)*$J$7</f>
        <v>0</v>
      </c>
      <c r="AH37" s="1"/>
      <c r="AI37" s="1"/>
    </row>
    <row r="38" spans="1:35" x14ac:dyDescent="0.2">
      <c r="A38" s="1"/>
      <c r="B38" s="38" t="s">
        <v>13</v>
      </c>
      <c r="C38" s="83">
        <f ca="1"/>
        <v>0</v>
      </c>
      <c r="D38" s="1"/>
      <c r="E38" s="1"/>
      <c r="F38" s="35">
        <f t="shared" ca="1" si="2"/>
        <v>0</v>
      </c>
      <c r="G38" s="35"/>
      <c r="H38" s="37">
        <f ca="1">Commodity!G81*(1+$C$23+$C$24)*$J$5+$C38*H$19*$J$6*(1+$C$23+$C$24)+($C$18*H$20+$C$19*H$21)*$J$7</f>
        <v>0</v>
      </c>
      <c r="I38" s="37">
        <f ca="1">Commodity!H81*(1+$C$23+$C$24)*$J$5+$C38*I$19*$J$6*(1+$C$23+$C$24)+($C$18*I$20+$C$19*I$21)*$J$7</f>
        <v>0</v>
      </c>
      <c r="J38" s="37">
        <f ca="1">Commodity!I81*(1+$C$23+$C$24)*$J$5+$C38*J$19*$J$6*(1+$C$23+$C$24)+($C$18*J$20+$C$19*J$21)*$J$7</f>
        <v>0</v>
      </c>
      <c r="K38" s="37">
        <f ca="1">Commodity!J81*(1+$C$23+$C$24)*$J$5+$C38*K$19*$J$6*(1+$C$23+$C$24)+($C$18*K$20+$C$19*K$21)*$J$7</f>
        <v>0</v>
      </c>
      <c r="L38" s="37">
        <f ca="1">Commodity!K81*(1+$C$23+$C$24)*$J$5+$C38*L$19*$J$6*(1+$C$23+$C$24)+($C$18*L$20+$C$19*L$21)*$J$7</f>
        <v>0</v>
      </c>
      <c r="M38" s="37">
        <f ca="1">Commodity!L81*(1+$C$23+$C$24)*$J$5+$C38*M$19*$J$6*(1+$C$23+$C$24)+($C$18*M$20+$C$19*M$21)*$J$7</f>
        <v>0</v>
      </c>
      <c r="N38" s="37">
        <f ca="1">Commodity!M81*(1+$C$23+$C$24)*$J$5+$C38*N$19*$J$6*(1+$C$23+$C$24)+($C$18*N$20+$C$19*N$21)*$J$7</f>
        <v>0</v>
      </c>
      <c r="O38" s="37">
        <f ca="1">Commodity!N81*(1+$C$23+$C$24)*$J$5+$C38*O$19*$J$6*(1+$C$23+$C$24)+($C$18*O$20+$C$19*O$21)*$J$7</f>
        <v>0</v>
      </c>
      <c r="P38" s="37">
        <f ca="1">Commodity!O81*(1+$C$23+$C$24)*$J$5+$C38*P$19*$J$6*(1+$C$23+$C$24)+($C$18*P$20+$C$19*P$21)*$J$7</f>
        <v>0</v>
      </c>
      <c r="Q38" s="37">
        <f ca="1">Commodity!P81*(1+$C$23+$C$24)*$J$5+$C38*Q$19*$J$6*(1+$C$23+$C$24)+($C$18*Q$20+$C$19*Q$21)*$J$7</f>
        <v>0</v>
      </c>
      <c r="R38" s="37">
        <f ca="1">Commodity!Q81*(1+$C$23+$C$24)*$J$5+$C38*R$19*$J$6*(1+$C$23+$C$24)+($C$18*R$20+$C$19*R$21)*$J$7</f>
        <v>0</v>
      </c>
      <c r="S38" s="37">
        <f ca="1">Commodity!R81*(1+$C$23+$C$24)*$J$5+$C38*S$19*$J$6*(1+$C$23+$C$24)+($C$18*S$20+$C$19*S$21)*$J$7</f>
        <v>0</v>
      </c>
      <c r="T38" s="37">
        <f ca="1">Commodity!S81*(1+$C$23+$C$24)*$J$5+$C38*T$19*$J$6*(1+$C$23+$C$24)+($C$18*T$20+$C$19*T$21)*$J$7</f>
        <v>0</v>
      </c>
      <c r="U38" s="37">
        <f ca="1">Commodity!T81*(1+$C$23+$C$24)*$J$5+$C38*U$19*$J$6*(1+$C$23+$C$24)+($C$18*U$20+$C$19*U$21)*$J$7</f>
        <v>0</v>
      </c>
      <c r="V38" s="37">
        <f ca="1">Commodity!U81*(1+$C$23+$C$24)*$J$5+$C38*V$19*$J$6*(1+$C$23+$C$24)+($C$18*V$20+$C$19*V$21)*$J$7</f>
        <v>0</v>
      </c>
      <c r="W38" s="37">
        <f ca="1">Commodity!V81*(1+$C$23+$C$24)*$J$5+$C38*W$19*$J$6*(1+$C$23+$C$24)+($C$18*W$20+$C$19*W$21)*$J$7</f>
        <v>0</v>
      </c>
      <c r="X38" s="37">
        <f ca="1">Commodity!W81*(1+$C$23+$C$24)*$J$5+$C38*X$19*$J$6*(1+$C$23+$C$24)+($C$18*X$20+$C$19*X$21)*$J$7</f>
        <v>0</v>
      </c>
      <c r="Y38" s="37">
        <f ca="1">Commodity!X81*(1+$C$23+$C$24)*$J$5+$C38*Y$19*$J$6*(1+$C$23+$C$24)+($C$18*Y$20+$C$19*Y$21)*$J$7</f>
        <v>0</v>
      </c>
      <c r="Z38" s="37">
        <f ca="1">Commodity!Y81*(1+$C$23+$C$24)*$J$5+$C38*Z$19*$J$6*(1+$C$23+$C$24)+($C$18*Z$20+$C$19*Z$21)*$J$7</f>
        <v>0</v>
      </c>
      <c r="AA38" s="37">
        <f ca="1">Commodity!Z81*(1+$C$23+$C$24)*$J$5+$C38*AA$19*$J$6*(1+$C$23+$C$24)+($C$18*AA$20+$C$19*AA$21)*$J$7</f>
        <v>0</v>
      </c>
      <c r="AB38" s="37">
        <f ca="1">Commodity!AA81*(1+$C$23+$C$24)*$J$5+$C38*AB$19*$J$6*(1+$C$23+$C$24)+($C$18*AB$20+$C$19*AB$21)*$J$7</f>
        <v>0</v>
      </c>
      <c r="AC38" s="37">
        <f ca="1">Commodity!AB81*(1+$C$23+$C$24)*$J$5+$C38*AC$19*$J$6*(1+$C$23+$C$24)+($C$18*AC$20+$C$19*AC$21)*$J$7</f>
        <v>0</v>
      </c>
      <c r="AD38" s="37">
        <f ca="1">Commodity!AC81*(1+$C$23+$C$24)*$J$5+$C38*AD$19*$J$6*(1+$C$23+$C$24)+($C$18*AD$20+$C$19*AD$21)*$J$7</f>
        <v>0</v>
      </c>
      <c r="AE38" s="37">
        <f ca="1">Commodity!AD81*(1+$C$23+$C$24)*$J$5+$C38*AE$19*$J$6*(1+$C$23+$C$24)+($C$18*AE$20+$C$19*AE$21)*$J$7</f>
        <v>0</v>
      </c>
      <c r="AF38" s="37">
        <f ca="1">Commodity!AE81*(1+$C$23+$C$24)*$J$5+$C38*AF$19*$J$6*(1+$C$23+$C$24)+($C$18*AF$20+$C$19*AF$21)*$J$7</f>
        <v>0</v>
      </c>
      <c r="AG38" s="37">
        <f ca="1">Commodity!AF81*(1+$C$23+$C$24)*$J$5+$C38*AG$19*$J$6*(1+$C$23+$C$24)+($C$18*AG$20+$C$19*AG$21)*$J$7</f>
        <v>0</v>
      </c>
      <c r="AH38" s="1"/>
      <c r="AI38" s="1"/>
    </row>
    <row r="39" spans="1:35" x14ac:dyDescent="0.2">
      <c r="A39" s="1"/>
      <c r="B39" s="38" t="s">
        <v>14</v>
      </c>
      <c r="C39" s="83">
        <f ca="1"/>
        <v>0</v>
      </c>
      <c r="D39" s="1"/>
      <c r="E39" s="1"/>
      <c r="F39" s="35">
        <f t="shared" ca="1" si="2"/>
        <v>0</v>
      </c>
      <c r="G39" s="35"/>
      <c r="H39" s="37">
        <f ca="1">Commodity!G82*(1+$C$23+$C$24)*$J$5+$C39*H$19*$J$6*(1+$C$23+$C$24)+($C$18*H$20+$C$19*H$21)*$J$7</f>
        <v>0</v>
      </c>
      <c r="I39" s="37">
        <f ca="1">Commodity!H82*(1+$C$23+$C$24)*$J$5+$C39*I$19*$J$6*(1+$C$23+$C$24)+($C$18*I$20+$C$19*I$21)*$J$7</f>
        <v>0</v>
      </c>
      <c r="J39" s="37">
        <f ca="1">Commodity!I82*(1+$C$23+$C$24)*$J$5+$C39*J$19*$J$6*(1+$C$23+$C$24)+($C$18*J$20+$C$19*J$21)*$J$7</f>
        <v>0</v>
      </c>
      <c r="K39" s="37">
        <f ca="1">Commodity!J82*(1+$C$23+$C$24)*$J$5+$C39*K$19*$J$6*(1+$C$23+$C$24)+($C$18*K$20+$C$19*K$21)*$J$7</f>
        <v>0</v>
      </c>
      <c r="L39" s="37">
        <f ca="1">Commodity!K82*(1+$C$23+$C$24)*$J$5+$C39*L$19*$J$6*(1+$C$23+$C$24)+($C$18*L$20+$C$19*L$21)*$J$7</f>
        <v>0</v>
      </c>
      <c r="M39" s="37">
        <f ca="1">Commodity!L82*(1+$C$23+$C$24)*$J$5+$C39*M$19*$J$6*(1+$C$23+$C$24)+($C$18*M$20+$C$19*M$21)*$J$7</f>
        <v>0</v>
      </c>
      <c r="N39" s="37">
        <f ca="1">Commodity!M82*(1+$C$23+$C$24)*$J$5+$C39*N$19*$J$6*(1+$C$23+$C$24)+($C$18*N$20+$C$19*N$21)*$J$7</f>
        <v>0</v>
      </c>
      <c r="O39" s="37">
        <f ca="1">Commodity!N82*(1+$C$23+$C$24)*$J$5+$C39*O$19*$J$6*(1+$C$23+$C$24)+($C$18*O$20+$C$19*O$21)*$J$7</f>
        <v>0</v>
      </c>
      <c r="P39" s="37">
        <f ca="1">Commodity!O82*(1+$C$23+$C$24)*$J$5+$C39*P$19*$J$6*(1+$C$23+$C$24)+($C$18*P$20+$C$19*P$21)*$J$7</f>
        <v>0</v>
      </c>
      <c r="Q39" s="37">
        <f ca="1">Commodity!P82*(1+$C$23+$C$24)*$J$5+$C39*Q$19*$J$6*(1+$C$23+$C$24)+($C$18*Q$20+$C$19*Q$21)*$J$7</f>
        <v>0</v>
      </c>
      <c r="R39" s="37">
        <f ca="1">Commodity!Q82*(1+$C$23+$C$24)*$J$5+$C39*R$19*$J$6*(1+$C$23+$C$24)+($C$18*R$20+$C$19*R$21)*$J$7</f>
        <v>0</v>
      </c>
      <c r="S39" s="37">
        <f ca="1">Commodity!R82*(1+$C$23+$C$24)*$J$5+$C39*S$19*$J$6*(1+$C$23+$C$24)+($C$18*S$20+$C$19*S$21)*$J$7</f>
        <v>0</v>
      </c>
      <c r="T39" s="37">
        <f ca="1">Commodity!S82*(1+$C$23+$C$24)*$J$5+$C39*T$19*$J$6*(1+$C$23+$C$24)+($C$18*T$20+$C$19*T$21)*$J$7</f>
        <v>0</v>
      </c>
      <c r="U39" s="37">
        <f ca="1">Commodity!T82*(1+$C$23+$C$24)*$J$5+$C39*U$19*$J$6*(1+$C$23+$C$24)+($C$18*U$20+$C$19*U$21)*$J$7</f>
        <v>0</v>
      </c>
      <c r="V39" s="37">
        <f ca="1">Commodity!U82*(1+$C$23+$C$24)*$J$5+$C39*V$19*$J$6*(1+$C$23+$C$24)+($C$18*V$20+$C$19*V$21)*$J$7</f>
        <v>0</v>
      </c>
      <c r="W39" s="37">
        <f ca="1">Commodity!V82*(1+$C$23+$C$24)*$J$5+$C39*W$19*$J$6*(1+$C$23+$C$24)+($C$18*W$20+$C$19*W$21)*$J$7</f>
        <v>0</v>
      </c>
      <c r="X39" s="37">
        <f ca="1">Commodity!W82*(1+$C$23+$C$24)*$J$5+$C39*X$19*$J$6*(1+$C$23+$C$24)+($C$18*X$20+$C$19*X$21)*$J$7</f>
        <v>0</v>
      </c>
      <c r="Y39" s="37">
        <f ca="1">Commodity!X82*(1+$C$23+$C$24)*$J$5+$C39*Y$19*$J$6*(1+$C$23+$C$24)+($C$18*Y$20+$C$19*Y$21)*$J$7</f>
        <v>0</v>
      </c>
      <c r="Z39" s="37">
        <f ca="1">Commodity!Y82*(1+$C$23+$C$24)*$J$5+$C39*Z$19*$J$6*(1+$C$23+$C$24)+($C$18*Z$20+$C$19*Z$21)*$J$7</f>
        <v>0</v>
      </c>
      <c r="AA39" s="37">
        <f ca="1">Commodity!Z82*(1+$C$23+$C$24)*$J$5+$C39*AA$19*$J$6*(1+$C$23+$C$24)+($C$18*AA$20+$C$19*AA$21)*$J$7</f>
        <v>0</v>
      </c>
      <c r="AB39" s="37">
        <f ca="1">Commodity!AA82*(1+$C$23+$C$24)*$J$5+$C39*AB$19*$J$6*(1+$C$23+$C$24)+($C$18*AB$20+$C$19*AB$21)*$J$7</f>
        <v>0</v>
      </c>
      <c r="AC39" s="37">
        <f ca="1">Commodity!AB82*(1+$C$23+$C$24)*$J$5+$C39*AC$19*$J$6*(1+$C$23+$C$24)+($C$18*AC$20+$C$19*AC$21)*$J$7</f>
        <v>0</v>
      </c>
      <c r="AD39" s="37">
        <f ca="1">Commodity!AC82*(1+$C$23+$C$24)*$J$5+$C39*AD$19*$J$6*(1+$C$23+$C$24)+($C$18*AD$20+$C$19*AD$21)*$J$7</f>
        <v>0</v>
      </c>
      <c r="AE39" s="37">
        <f ca="1">Commodity!AD82*(1+$C$23+$C$24)*$J$5+$C39*AE$19*$J$6*(1+$C$23+$C$24)+($C$18*AE$20+$C$19*AE$21)*$J$7</f>
        <v>0</v>
      </c>
      <c r="AF39" s="37">
        <f ca="1">Commodity!AE82*(1+$C$23+$C$24)*$J$5+$C39*AF$19*$J$6*(1+$C$23+$C$24)+($C$18*AF$20+$C$19*AF$21)*$J$7</f>
        <v>0</v>
      </c>
      <c r="AG39" s="37">
        <f ca="1">Commodity!AF82*(1+$C$23+$C$24)*$J$5+$C39*AG$19*$J$6*(1+$C$23+$C$24)+($C$18*AG$20+$C$19*AG$21)*$J$7</f>
        <v>0</v>
      </c>
      <c r="AH39" s="1"/>
      <c r="AI39" s="1"/>
    </row>
    <row r="40" spans="1:35" x14ac:dyDescent="0.2">
      <c r="A40" s="1"/>
      <c r="B40" s="38" t="s">
        <v>15</v>
      </c>
      <c r="C40" s="83">
        <f ca="1"/>
        <v>1.7201078212368661</v>
      </c>
      <c r="D40" s="1"/>
      <c r="E40" s="1"/>
      <c r="F40" s="35">
        <f t="shared" ca="1" si="2"/>
        <v>0.18806549698734837</v>
      </c>
      <c r="G40" s="35"/>
      <c r="H40" s="37">
        <f ca="1">Commodity!G83*(1+$C$23+$C$24)*$J$5+$C40*H$19*$J$6*(1+$C$23+$C$24)+($C$18*H$20+$C$19*H$21)*$J$7</f>
        <v>0.16435568448367788</v>
      </c>
      <c r="I40" s="37">
        <f ca="1">Commodity!H83*(1+$C$23+$C$24)*$J$5+$C40*I$19*$J$6*(1+$C$23+$C$24)+($C$18*I$20+$C$19*I$21)*$J$7</f>
        <v>0.1678527452778979</v>
      </c>
      <c r="J40" s="37">
        <f ca="1">Commodity!I83*(1+$C$23+$C$24)*$J$5+$C40*J$19*$J$6*(1+$C$23+$C$24)+($C$18*J$20+$C$19*J$21)*$J$7</f>
        <v>0.17142421441544287</v>
      </c>
      <c r="K40" s="37">
        <f ca="1">Commodity!J83*(1+$C$23+$C$24)*$J$5+$C40*K$19*$J$6*(1+$C$23+$C$24)+($C$18*K$20+$C$19*K$21)*$J$7</f>
        <v>0.17507167511201366</v>
      </c>
      <c r="L40" s="37">
        <f ca="1">Commodity!K83*(1+$C$23+$C$24)*$J$5+$C40*L$19*$J$6*(1+$C$23+$C$24)+($C$18*L$20+$C$19*L$21)*$J$7</f>
        <v>0.17879674427001682</v>
      </c>
      <c r="M40" s="37">
        <f ca="1">Commodity!L83*(1+$C$23+$C$24)*$J$5+$C40*M$19*$J$6*(1+$C$23+$C$24)+($C$18*M$20+$C$19*M$21)*$J$7</f>
        <v>0.18260107319532976</v>
      </c>
      <c r="N40" s="37">
        <f ca="1">Commodity!M83*(1+$C$23+$C$24)*$J$5+$C40*N$19*$J$6*(1+$C$23+$C$24)+($C$18*N$20+$C$19*N$21)*$J$7</f>
        <v>0.18648634832931701</v>
      </c>
      <c r="O40" s="37">
        <f ca="1">Commodity!N83*(1+$C$23+$C$24)*$J$5+$C40*O$19*$J$6*(1+$C$23+$C$24)+($C$18*O$20+$C$19*O$21)*$J$7</f>
        <v>0.19045429199642191</v>
      </c>
      <c r="P40" s="37">
        <f ca="1">Commodity!O83*(1+$C$23+$C$24)*$J$5+$C40*P$19*$J$6*(1+$C$23+$C$24)+($C$18*P$20+$C$19*P$21)*$J$7</f>
        <v>0.19450666316766527</v>
      </c>
      <c r="Q40" s="37">
        <f ca="1">Commodity!P83*(1+$C$23+$C$24)*$J$5+$C40*Q$19*$J$6*(1+$C$23+$C$24)+($C$18*Q$20+$C$19*Q$21)*$J$7</f>
        <v>0.19864525824038845</v>
      </c>
      <c r="R40" s="37">
        <f ca="1">Commodity!Q83*(1+$C$23+$C$24)*$J$5+$C40*R$19*$J$6*(1+$C$23+$C$24)+($C$18*R$20+$C$19*R$21)*$J$7</f>
        <v>0.20287191183458864</v>
      </c>
      <c r="S40" s="37">
        <f ca="1">Commodity!R83*(1+$C$23+$C$24)*$J$5+$C40*S$19*$J$6*(1+$C$23+$C$24)+($C$18*S$20+$C$19*S$21)*$J$7</f>
        <v>0.20718849760619704</v>
      </c>
      <c r="T40" s="37">
        <f ca="1">Commodity!S83*(1+$C$23+$C$24)*$J$5+$C40*T$19*$J$6*(1+$C$23+$C$24)+($C$18*T$20+$C$19*T$21)*$J$7</f>
        <v>0.21159692907766178</v>
      </c>
      <c r="U40" s="37">
        <f ca="1">Commodity!T83*(1+$C$23+$C$24)*$J$5+$C40*U$19*$J$6*(1+$C$23+$C$24)+($C$18*U$20+$C$19*U$21)*$J$7</f>
        <v>0.21609916048620387</v>
      </c>
      <c r="V40" s="37">
        <f ca="1">Commodity!U83*(1+$C$23+$C$24)*$J$5+$C40*V$19*$J$6*(1+$C$23+$C$24)+($C$18*V$20+$C$19*V$21)*$J$7</f>
        <v>0.22069718765012114</v>
      </c>
      <c r="W40" s="37">
        <f ca="1">Commodity!V83*(1+$C$23+$C$24)*$J$5+$C40*W$19*$J$6*(1+$C$23+$C$24)+($C$18*W$20+$C$19*W$21)*$J$7</f>
        <v>0.22505910168427717</v>
      </c>
      <c r="X40" s="37">
        <f ca="1">Commodity!W83*(1+$C$23+$C$24)*$J$5+$C40*X$19*$J$6*(1+$C$23+$C$24)+($C$18*X$20+$C$19*X$21)*$J$7</f>
        <v>0.2295152231353845</v>
      </c>
      <c r="Y40" s="37">
        <f ca="1">Commodity!X83*(1+$C$23+$C$24)*$J$5+$C40*Y$19*$J$6*(1+$C$23+$C$24)+($C$18*Y$20+$C$19*Y$21)*$J$7</f>
        <v>0.2339713445864903</v>
      </c>
      <c r="Z40" s="37">
        <f ca="1">Commodity!Y83*(1+$C$23+$C$24)*$J$5+$C40*Z$19*$J$6*(1+$C$23+$C$24)+($C$18*Z$20+$C$19*Z$21)*$J$7</f>
        <v>0.23842746603759768</v>
      </c>
      <c r="AA40" s="37">
        <f ca="1">Commodity!Z83*(1+$C$23+$C$24)*$J$5+$C40*AA$19*$J$6*(1+$C$23+$C$24)+($C$18*AA$20+$C$19*AA$21)*$J$7</f>
        <v>0.24288358748870501</v>
      </c>
      <c r="AB40" s="37">
        <f ca="1">Commodity!AA83*(1+$C$23+$C$24)*$J$5+$C40*AB$19*$J$6*(1+$C$23+$C$24)+($C$18*AB$20+$C$19*AB$21)*$J$7</f>
        <v>0.24733970893981239</v>
      </c>
      <c r="AC40" s="37">
        <f ca="1">Commodity!AB83*(1+$C$23+$C$24)*$J$5+$C40*AC$19*$J$6*(1+$C$23+$C$24)+($C$18*AC$20+$C$19*AC$21)*$J$7</f>
        <v>0.25179583039091974</v>
      </c>
      <c r="AD40" s="37">
        <f ca="1">Commodity!AC83*(1+$C$23+$C$24)*$J$5+$C40*AD$19*$J$6*(1+$C$23+$C$24)+($C$18*AD$20+$C$19*AD$21)*$J$7</f>
        <v>0.25625195184202704</v>
      </c>
      <c r="AE40" s="37">
        <f ca="1">Commodity!AD83*(1+$C$23+$C$24)*$J$5+$C40*AE$19*$J$6*(1+$C$23+$C$24)+($C$18*AE$20+$C$19*AE$21)*$J$7</f>
        <v>0.26070807329313445</v>
      </c>
      <c r="AF40" s="37">
        <f ca="1">Commodity!AE83*(1+$C$23+$C$24)*$J$5+$C40*AF$19*$J$6*(1+$C$23+$C$24)+($C$18*AF$20+$C$19*AF$21)*$J$7</f>
        <v>0.2651641947442418</v>
      </c>
      <c r="AG40" s="37">
        <f ca="1">Commodity!AF83*(1+$C$23+$C$24)*$J$5+$C40*AG$19*$J$6*(1+$C$23+$C$24)+($C$18*AG$20+$C$19*AG$21)*$J$7</f>
        <v>0.26962031619534915</v>
      </c>
      <c r="AH40" s="1"/>
      <c r="AI40" s="1"/>
    </row>
    <row r="41" spans="1:35" x14ac:dyDescent="0.2">
      <c r="A41" s="1"/>
      <c r="B41" s="39" t="s">
        <v>16</v>
      </c>
      <c r="C41" s="84">
        <f ca="1"/>
        <v>1.7201078212368661</v>
      </c>
      <c r="D41" s="1"/>
      <c r="E41" s="1"/>
      <c r="F41" s="35">
        <f t="shared" ca="1" si="2"/>
        <v>0.18806549698734837</v>
      </c>
      <c r="G41" s="35"/>
      <c r="H41" s="37">
        <f ca="1">Commodity!G84*(1+$C$23+$C$24)*$J$5+$C41*H$19*$J$6*(1+$C$23+$C$24)+($C$18*H$20+$C$19*H$21)*$J$7</f>
        <v>0.16435568448367788</v>
      </c>
      <c r="I41" s="37">
        <f ca="1">Commodity!H84*(1+$C$23+$C$24)*$J$5+$C41*I$19*$J$6*(1+$C$23+$C$24)+($C$18*I$20+$C$19*I$21)*$J$7</f>
        <v>0.1678527452778979</v>
      </c>
      <c r="J41" s="37">
        <f ca="1">Commodity!I84*(1+$C$23+$C$24)*$J$5+$C41*J$19*$J$6*(1+$C$23+$C$24)+($C$18*J$20+$C$19*J$21)*$J$7</f>
        <v>0.17142421441544287</v>
      </c>
      <c r="K41" s="37">
        <f ca="1">Commodity!J84*(1+$C$23+$C$24)*$J$5+$C41*K$19*$J$6*(1+$C$23+$C$24)+($C$18*K$20+$C$19*K$21)*$J$7</f>
        <v>0.17507167511201366</v>
      </c>
      <c r="L41" s="37">
        <f ca="1">Commodity!K84*(1+$C$23+$C$24)*$J$5+$C41*L$19*$J$6*(1+$C$23+$C$24)+($C$18*L$20+$C$19*L$21)*$J$7</f>
        <v>0.17879674427001682</v>
      </c>
      <c r="M41" s="37">
        <f ca="1">Commodity!L84*(1+$C$23+$C$24)*$J$5+$C41*M$19*$J$6*(1+$C$23+$C$24)+($C$18*M$20+$C$19*M$21)*$J$7</f>
        <v>0.18260107319532976</v>
      </c>
      <c r="N41" s="37">
        <f ca="1">Commodity!M84*(1+$C$23+$C$24)*$J$5+$C41*N$19*$J$6*(1+$C$23+$C$24)+($C$18*N$20+$C$19*N$21)*$J$7</f>
        <v>0.18648634832931701</v>
      </c>
      <c r="O41" s="37">
        <f ca="1">Commodity!N84*(1+$C$23+$C$24)*$J$5+$C41*O$19*$J$6*(1+$C$23+$C$24)+($C$18*O$20+$C$19*O$21)*$J$7</f>
        <v>0.19045429199642191</v>
      </c>
      <c r="P41" s="37">
        <f ca="1">Commodity!O84*(1+$C$23+$C$24)*$J$5+$C41*P$19*$J$6*(1+$C$23+$C$24)+($C$18*P$20+$C$19*P$21)*$J$7</f>
        <v>0.19450666316766527</v>
      </c>
      <c r="Q41" s="37">
        <f ca="1">Commodity!P84*(1+$C$23+$C$24)*$J$5+$C41*Q$19*$J$6*(1+$C$23+$C$24)+($C$18*Q$20+$C$19*Q$21)*$J$7</f>
        <v>0.19864525824038845</v>
      </c>
      <c r="R41" s="37">
        <f ca="1">Commodity!Q84*(1+$C$23+$C$24)*$J$5+$C41*R$19*$J$6*(1+$C$23+$C$24)+($C$18*R$20+$C$19*R$21)*$J$7</f>
        <v>0.20287191183458864</v>
      </c>
      <c r="S41" s="37">
        <f ca="1">Commodity!R84*(1+$C$23+$C$24)*$J$5+$C41*S$19*$J$6*(1+$C$23+$C$24)+($C$18*S$20+$C$19*S$21)*$J$7</f>
        <v>0.20718849760619704</v>
      </c>
      <c r="T41" s="37">
        <f ca="1">Commodity!S84*(1+$C$23+$C$24)*$J$5+$C41*T$19*$J$6*(1+$C$23+$C$24)+($C$18*T$20+$C$19*T$21)*$J$7</f>
        <v>0.21159692907766178</v>
      </c>
      <c r="U41" s="37">
        <f ca="1">Commodity!T84*(1+$C$23+$C$24)*$J$5+$C41*U$19*$J$6*(1+$C$23+$C$24)+($C$18*U$20+$C$19*U$21)*$J$7</f>
        <v>0.21609916048620387</v>
      </c>
      <c r="V41" s="37">
        <f ca="1">Commodity!U84*(1+$C$23+$C$24)*$J$5+$C41*V$19*$J$6*(1+$C$23+$C$24)+($C$18*V$20+$C$19*V$21)*$J$7</f>
        <v>0.22069718765012114</v>
      </c>
      <c r="W41" s="37">
        <f ca="1">Commodity!V84*(1+$C$23+$C$24)*$J$5+$C41*W$19*$J$6*(1+$C$23+$C$24)+($C$18*W$20+$C$19*W$21)*$J$7</f>
        <v>0.22505910168427717</v>
      </c>
      <c r="X41" s="37">
        <f ca="1">Commodity!W84*(1+$C$23+$C$24)*$J$5+$C41*X$19*$J$6*(1+$C$23+$C$24)+($C$18*X$20+$C$19*X$21)*$J$7</f>
        <v>0.2295152231353845</v>
      </c>
      <c r="Y41" s="37">
        <f ca="1">Commodity!X84*(1+$C$23+$C$24)*$J$5+$C41*Y$19*$J$6*(1+$C$23+$C$24)+($C$18*Y$20+$C$19*Y$21)*$J$7</f>
        <v>0.2339713445864903</v>
      </c>
      <c r="Z41" s="37">
        <f ca="1">Commodity!Y84*(1+$C$23+$C$24)*$J$5+$C41*Z$19*$J$6*(1+$C$23+$C$24)+($C$18*Z$20+$C$19*Z$21)*$J$7</f>
        <v>0.23842746603759768</v>
      </c>
      <c r="AA41" s="37">
        <f ca="1">Commodity!Z84*(1+$C$23+$C$24)*$J$5+$C41*AA$19*$J$6*(1+$C$23+$C$24)+($C$18*AA$20+$C$19*AA$21)*$J$7</f>
        <v>0.24288358748870501</v>
      </c>
      <c r="AB41" s="37">
        <f ca="1">Commodity!AA84*(1+$C$23+$C$24)*$J$5+$C41*AB$19*$J$6*(1+$C$23+$C$24)+($C$18*AB$20+$C$19*AB$21)*$J$7</f>
        <v>0.24733970893981239</v>
      </c>
      <c r="AC41" s="37">
        <f ca="1">Commodity!AB84*(1+$C$23+$C$24)*$J$5+$C41*AC$19*$J$6*(1+$C$23+$C$24)+($C$18*AC$20+$C$19*AC$21)*$J$7</f>
        <v>0.25179583039091974</v>
      </c>
      <c r="AD41" s="37">
        <f ca="1">Commodity!AC84*(1+$C$23+$C$24)*$J$5+$C41*AD$19*$J$6*(1+$C$23+$C$24)+($C$18*AD$20+$C$19*AD$21)*$J$7</f>
        <v>0.25625195184202704</v>
      </c>
      <c r="AE41" s="37">
        <f ca="1">Commodity!AD84*(1+$C$23+$C$24)*$J$5+$C41*AE$19*$J$6*(1+$C$23+$C$24)+($C$18*AE$20+$C$19*AE$21)*$J$7</f>
        <v>0.26070807329313445</v>
      </c>
      <c r="AF41" s="37">
        <f ca="1">Commodity!AE84*(1+$C$23+$C$24)*$J$5+$C41*AF$19*$J$6*(1+$C$23+$C$24)+($C$18*AF$20+$C$19*AF$21)*$J$7</f>
        <v>0.2651641947442418</v>
      </c>
      <c r="AG41" s="37">
        <f ca="1">Commodity!AF84*(1+$C$23+$C$24)*$J$5+$C41*AG$19*$J$6*(1+$C$23+$C$24)+($C$18*AG$20+$C$19*AG$21)*$J$7</f>
        <v>0.26962031619534915</v>
      </c>
      <c r="AH41" s="1"/>
      <c r="AI41" s="1"/>
    </row>
    <row r="42" spans="1:3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</sheetData>
  <mergeCells count="2">
    <mergeCell ref="A1:G2"/>
    <mergeCell ref="A14:G15"/>
  </mergeCells>
  <phoneticPr fontId="10" type="noConversion"/>
  <dataValidations count="1">
    <dataValidation type="list" allowBlank="1" showInputMessage="1" showErrorMessage="1" sqref="J5:J7">
      <formula1>"TRUE, FALSE"</formula1>
    </dataValidation>
  </dataValidation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1</xdr:col>
                    <xdr:colOff>1181100</xdr:colOff>
                    <xdr:row>4</xdr:row>
                    <xdr:rowOff>0</xdr:rowOff>
                  </from>
                  <to>
                    <xdr:col>2</xdr:col>
                    <xdr:colOff>1495425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Drop Down 2">
              <controlPr defaultSize="0" autoLine="0" autoPict="0">
                <anchor moveWithCells="1">
                  <from>
                    <xdr:col>1</xdr:col>
                    <xdr:colOff>1181100</xdr:colOff>
                    <xdr:row>5</xdr:row>
                    <xdr:rowOff>28575</xdr:rowOff>
                  </from>
                  <to>
                    <xdr:col>2</xdr:col>
                    <xdr:colOff>1495425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6" name="Drop Down 19">
              <controlPr defaultSize="0" autoLine="0" autoPict="0">
                <anchor moveWithCells="1">
                  <from>
                    <xdr:col>1</xdr:col>
                    <xdr:colOff>1181100</xdr:colOff>
                    <xdr:row>6</xdr:row>
                    <xdr:rowOff>57150</xdr:rowOff>
                  </from>
                  <to>
                    <xdr:col>2</xdr:col>
                    <xdr:colOff>1495425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7" name="Drop Down 20">
              <controlPr defaultSize="0" autoLine="0" autoPict="0">
                <anchor moveWithCells="1">
                  <from>
                    <xdr:col>1</xdr:col>
                    <xdr:colOff>1181100</xdr:colOff>
                    <xdr:row>7</xdr:row>
                    <xdr:rowOff>95250</xdr:rowOff>
                  </from>
                  <to>
                    <xdr:col>3</xdr:col>
                    <xdr:colOff>0</xdr:colOff>
                    <xdr:row>8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K279"/>
  <sheetViews>
    <sheetView workbookViewId="0">
      <selection activeCell="A10" sqref="A10"/>
    </sheetView>
  </sheetViews>
  <sheetFormatPr defaultRowHeight="12.75" x14ac:dyDescent="0.2"/>
  <cols>
    <col min="2" max="2" width="12.140625" customWidth="1"/>
    <col min="4" max="4" width="10.28515625" customWidth="1"/>
    <col min="7" max="26" width="9.5703125" bestFit="1" customWidth="1"/>
  </cols>
  <sheetData>
    <row r="1" spans="1:37" x14ac:dyDescent="0.2">
      <c r="A1" s="158" t="s">
        <v>78</v>
      </c>
      <c r="B1" s="158"/>
      <c r="C1" s="158"/>
      <c r="D1" s="158"/>
      <c r="E1" s="158"/>
      <c r="F1" s="158"/>
      <c r="G1" s="158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 x14ac:dyDescent="0.2">
      <c r="A2" s="158"/>
      <c r="B2" s="158"/>
      <c r="C2" s="158"/>
      <c r="D2" s="158"/>
      <c r="E2" s="158"/>
      <c r="F2" s="158"/>
      <c r="G2" s="158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 spans="1:37" x14ac:dyDescent="0.2">
      <c r="A3" s="100" t="s">
        <v>124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">
      <c r="A4" s="1"/>
      <c r="B4" s="1"/>
      <c r="C4" s="1"/>
      <c r="D4" s="1"/>
      <c r="E4" s="1"/>
      <c r="F4" s="109" t="s">
        <v>104</v>
      </c>
      <c r="G4" s="110">
        <v>2010</v>
      </c>
      <c r="H4" s="110">
        <v>2011</v>
      </c>
      <c r="I4" s="110">
        <v>2012</v>
      </c>
      <c r="J4" s="110">
        <v>2013</v>
      </c>
      <c r="K4" s="110">
        <v>2014</v>
      </c>
      <c r="L4" s="110">
        <v>2015</v>
      </c>
      <c r="M4" s="110">
        <v>2016</v>
      </c>
      <c r="N4" s="110">
        <v>2017</v>
      </c>
      <c r="O4" s="110">
        <v>2018</v>
      </c>
      <c r="P4" s="110">
        <v>2019</v>
      </c>
      <c r="Q4" s="110">
        <v>2020</v>
      </c>
      <c r="R4" s="110">
        <v>2021</v>
      </c>
      <c r="S4" s="110">
        <v>2022</v>
      </c>
      <c r="T4" s="110">
        <v>2023</v>
      </c>
      <c r="U4" s="110">
        <v>2024</v>
      </c>
      <c r="V4" s="110">
        <v>2025</v>
      </c>
      <c r="W4" s="110">
        <v>2026</v>
      </c>
      <c r="X4" s="110">
        <v>2027</v>
      </c>
      <c r="Y4" s="110">
        <v>2028</v>
      </c>
      <c r="Z4" s="110">
        <v>2029</v>
      </c>
      <c r="AA4" s="110">
        <v>2030</v>
      </c>
      <c r="AB4" s="110">
        <v>2031</v>
      </c>
      <c r="AC4" s="110">
        <v>2032</v>
      </c>
      <c r="AD4" s="110">
        <v>2033</v>
      </c>
      <c r="AE4" s="110">
        <v>2034</v>
      </c>
      <c r="AF4" s="110">
        <v>2035</v>
      </c>
      <c r="AG4" s="110">
        <v>2036</v>
      </c>
      <c r="AH4" s="110">
        <v>2037</v>
      </c>
      <c r="AI4" s="110">
        <v>2038</v>
      </c>
      <c r="AJ4" s="110">
        <v>2039</v>
      </c>
      <c r="AK4" s="111">
        <v>2040</v>
      </c>
    </row>
    <row r="5" spans="1:37" x14ac:dyDescent="0.2">
      <c r="A5" s="1"/>
      <c r="B5" s="1"/>
      <c r="C5" s="1"/>
      <c r="D5" s="1"/>
      <c r="E5" s="1"/>
      <c r="F5" s="112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</row>
    <row r="6" spans="1:37" x14ac:dyDescent="0.2">
      <c r="A6" s="1"/>
      <c r="B6" s="24" t="s">
        <v>32</v>
      </c>
      <c r="C6" s="25">
        <v>10</v>
      </c>
      <c r="D6" s="1"/>
      <c r="E6" s="1"/>
      <c r="F6" s="114" t="s">
        <v>105</v>
      </c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5"/>
      <c r="Y6" s="115"/>
      <c r="Z6" s="115"/>
      <c r="AA6" s="115"/>
      <c r="AB6" s="115"/>
      <c r="AC6" s="115"/>
      <c r="AD6" s="115"/>
      <c r="AE6" s="115"/>
      <c r="AF6" s="115"/>
      <c r="AG6" s="115"/>
      <c r="AH6" s="115"/>
      <c r="AI6" s="115"/>
      <c r="AJ6" s="115"/>
      <c r="AK6" s="116"/>
    </row>
    <row r="7" spans="1:37" x14ac:dyDescent="0.2">
      <c r="A7" s="1"/>
      <c r="B7" s="1"/>
      <c r="C7" s="1"/>
      <c r="D7" s="1"/>
      <c r="E7" s="1"/>
      <c r="F7" s="117">
        <v>36526</v>
      </c>
      <c r="G7" s="118">
        <v>6.4250115382170705</v>
      </c>
      <c r="H7" s="118">
        <v>4.8286954149280419</v>
      </c>
      <c r="I7" s="118">
        <v>5.6507928527299622</v>
      </c>
      <c r="J7" s="118">
        <v>6.1067441179434363</v>
      </c>
      <c r="K7" s="118">
        <v>6.3287532972563785</v>
      </c>
      <c r="L7" s="118">
        <v>6.5193270024597503</v>
      </c>
      <c r="M7" s="118">
        <v>6.7050310189557436</v>
      </c>
      <c r="N7" s="118">
        <v>6.8781060893057582</v>
      </c>
      <c r="O7" s="118">
        <v>7.0474633846145167</v>
      </c>
      <c r="P7" s="118">
        <v>7.2113184370598447</v>
      </c>
      <c r="Q7" s="118">
        <v>7.3805674133499224</v>
      </c>
      <c r="R7" s="118">
        <v>7.5693530345969116</v>
      </c>
      <c r="S7" s="118">
        <v>7.75304916417935</v>
      </c>
      <c r="T7" s="118">
        <v>8.0245298856429361</v>
      </c>
      <c r="U7" s="118">
        <v>8.0303903966907342</v>
      </c>
      <c r="V7" s="118">
        <v>8.4648446323472015</v>
      </c>
      <c r="W7" s="118">
        <v>8.8920940647011832</v>
      </c>
      <c r="X7" s="118">
        <v>9.274508520706803</v>
      </c>
      <c r="Y7" s="118">
        <v>9.6370667789343294</v>
      </c>
      <c r="Z7" s="118">
        <v>9.973262543105669</v>
      </c>
      <c r="AA7" s="118">
        <v>10.326433442320583</v>
      </c>
      <c r="AB7" s="118">
        <v>10.66955525958484</v>
      </c>
      <c r="AC7" s="118">
        <v>11.028294822740108</v>
      </c>
      <c r="AD7" s="118">
        <v>11.378289171582107</v>
      </c>
      <c r="AE7" s="118">
        <v>11.731092664004182</v>
      </c>
      <c r="AF7" s="118">
        <v>12.086710148825095</v>
      </c>
      <c r="AG7" s="118">
        <v>12.445146573991508</v>
      </c>
      <c r="AH7" s="118">
        <v>12.806406988604691</v>
      </c>
      <c r="AI7" s="118">
        <v>13.170496544988236</v>
      </c>
      <c r="AJ7" s="118">
        <v>13.537420500798493</v>
      </c>
      <c r="AK7" s="119">
        <v>13.907184221177907</v>
      </c>
    </row>
    <row r="8" spans="1:37" x14ac:dyDescent="0.2">
      <c r="A8" s="1"/>
      <c r="B8" s="1"/>
      <c r="C8" s="1"/>
      <c r="D8" s="1"/>
      <c r="E8" s="1"/>
      <c r="F8" s="117">
        <v>36557</v>
      </c>
      <c r="G8" s="118">
        <v>5.9684008597511138</v>
      </c>
      <c r="H8" s="118">
        <v>4.8241684719261198</v>
      </c>
      <c r="I8" s="118">
        <v>5.6200686059247325</v>
      </c>
      <c r="J8" s="118">
        <v>6.0739092724831636</v>
      </c>
      <c r="K8" s="118">
        <v>6.2946715924726835</v>
      </c>
      <c r="L8" s="118">
        <v>6.4841824407118338</v>
      </c>
      <c r="M8" s="118">
        <v>6.6688529180152312</v>
      </c>
      <c r="N8" s="118">
        <v>6.8409689719999722</v>
      </c>
      <c r="O8" s="118">
        <v>7.0093899002674274</v>
      </c>
      <c r="P8" s="118">
        <v>7.1723416471329919</v>
      </c>
      <c r="Q8" s="118">
        <v>7.3406569471588909</v>
      </c>
      <c r="R8" s="118">
        <v>7.5283961836772733</v>
      </c>
      <c r="S8" s="118">
        <v>7.7110766501864489</v>
      </c>
      <c r="T8" s="118">
        <v>7.9810316072893563</v>
      </c>
      <c r="U8" s="118">
        <v>7.9869143010095005</v>
      </c>
      <c r="V8" s="118">
        <v>8.4188959879107941</v>
      </c>
      <c r="W8" s="118">
        <v>8.8437160028680477</v>
      </c>
      <c r="X8" s="118">
        <v>9.2239633332735842</v>
      </c>
      <c r="Y8" s="118">
        <v>9.5844713202064806</v>
      </c>
      <c r="Z8" s="118">
        <v>9.9187715813132833</v>
      </c>
      <c r="AA8" s="118">
        <v>10.269949397859028</v>
      </c>
      <c r="AB8" s="118">
        <v>10.611137952342279</v>
      </c>
      <c r="AC8" s="118">
        <v>10.967854630377794</v>
      </c>
      <c r="AD8" s="118">
        <v>11.315878374705237</v>
      </c>
      <c r="AE8" s="118">
        <v>11.666696284973341</v>
      </c>
      <c r="AF8" s="118">
        <v>12.020313210000872</v>
      </c>
      <c r="AG8" s="118">
        <v>12.37673409773449</v>
      </c>
      <c r="AH8" s="118">
        <v>12.735963997275466</v>
      </c>
      <c r="AI8" s="118">
        <v>13.098008060947389</v>
      </c>
      <c r="AJ8" s="118">
        <v>13.462871546406616</v>
      </c>
      <c r="AK8" s="119">
        <v>13.830559818795582</v>
      </c>
    </row>
    <row r="9" spans="1:37" x14ac:dyDescent="0.2">
      <c r="A9" s="1"/>
      <c r="B9" s="1"/>
      <c r="C9" s="1"/>
      <c r="D9" s="1"/>
      <c r="E9" s="1"/>
      <c r="F9" s="117">
        <v>36586</v>
      </c>
      <c r="G9" s="118">
        <v>5.0971922537141934</v>
      </c>
      <c r="H9" s="118">
        <v>4.7669181756870822</v>
      </c>
      <c r="I9" s="118">
        <v>5.5114298769517536</v>
      </c>
      <c r="J9" s="118">
        <v>5.924216213958859</v>
      </c>
      <c r="K9" s="118">
        <v>6.1392941403398176</v>
      </c>
      <c r="L9" s="118">
        <v>6.3239594561113108</v>
      </c>
      <c r="M9" s="118">
        <v>6.5039180597732926</v>
      </c>
      <c r="N9" s="118">
        <v>6.6716619874123682</v>
      </c>
      <c r="O9" s="118">
        <v>6.8358140469110147</v>
      </c>
      <c r="P9" s="118">
        <v>6.9946476512020865</v>
      </c>
      <c r="Q9" s="118">
        <v>7.1587063496299788</v>
      </c>
      <c r="R9" s="118">
        <v>7.3416751501002366</v>
      </c>
      <c r="S9" s="118">
        <v>7.5197252396505565</v>
      </c>
      <c r="T9" s="118">
        <v>7.7827242835906123</v>
      </c>
      <c r="U9" s="118">
        <v>7.7887081074370919</v>
      </c>
      <c r="V9" s="118">
        <v>8.2094175200113924</v>
      </c>
      <c r="W9" s="118">
        <v>8.6231618951886926</v>
      </c>
      <c r="X9" s="118">
        <v>8.9935293661115647</v>
      </c>
      <c r="Y9" s="118">
        <v>9.3446902287746276</v>
      </c>
      <c r="Z9" s="118">
        <v>9.670348949249977</v>
      </c>
      <c r="AA9" s="118">
        <v>10.012440362724302</v>
      </c>
      <c r="AB9" s="118">
        <v>10.344815231180924</v>
      </c>
      <c r="AC9" s="118">
        <v>10.692309637682206</v>
      </c>
      <c r="AD9" s="118">
        <v>11.031349456159205</v>
      </c>
      <c r="AE9" s="118">
        <v>11.373115157975814</v>
      </c>
      <c r="AF9" s="118">
        <v>11.717611591950797</v>
      </c>
      <c r="AG9" s="118">
        <v>12.064843706030818</v>
      </c>
      <c r="AH9" s="118">
        <v>12.414816549317145</v>
      </c>
      <c r="AI9" s="118">
        <v>12.767535274133365</v>
      </c>
      <c r="AJ9" s="118">
        <v>13.12300513813584</v>
      </c>
      <c r="AK9" s="119">
        <v>13.481231506467001</v>
      </c>
    </row>
    <row r="10" spans="1:37" x14ac:dyDescent="0.2">
      <c r="A10" s="1"/>
      <c r="B10" s="1"/>
      <c r="C10" s="1"/>
      <c r="D10" s="1"/>
      <c r="E10" s="1"/>
      <c r="F10" s="117">
        <v>36617</v>
      </c>
      <c r="G10" s="118">
        <v>4.7059586654028145</v>
      </c>
      <c r="H10" s="118">
        <v>4.6599094705559834</v>
      </c>
      <c r="I10" s="118">
        <v>5.2770017700824345</v>
      </c>
      <c r="J10" s="118">
        <v>5.6258493604056898</v>
      </c>
      <c r="K10" s="118">
        <v>5.8295972047369897</v>
      </c>
      <c r="L10" s="118">
        <v>6.0046044489157406</v>
      </c>
      <c r="M10" s="118">
        <v>6.1751713885514228</v>
      </c>
      <c r="N10" s="118">
        <v>6.3342008334085103</v>
      </c>
      <c r="O10" s="118">
        <v>6.4898442221956554</v>
      </c>
      <c r="P10" s="118">
        <v>6.6404695818657151</v>
      </c>
      <c r="Q10" s="118">
        <v>6.7960440603962642</v>
      </c>
      <c r="R10" s="118">
        <v>6.9695044707795857</v>
      </c>
      <c r="S10" s="118">
        <v>7.1383253347559315</v>
      </c>
      <c r="T10" s="118">
        <v>7.3874599153437845</v>
      </c>
      <c r="U10" s="118">
        <v>7.3936453108455673</v>
      </c>
      <c r="V10" s="118">
        <v>7.791886927942322</v>
      </c>
      <c r="W10" s="118">
        <v>8.183555437846973</v>
      </c>
      <c r="X10" s="118">
        <v>8.5342304619960903</v>
      </c>
      <c r="Y10" s="118">
        <v>8.8667607209046899</v>
      </c>
      <c r="Z10" s="118">
        <v>9.1751952005670283</v>
      </c>
      <c r="AA10" s="118">
        <v>9.4991756774270417</v>
      </c>
      <c r="AB10" s="118">
        <v>9.8139831864222842</v>
      </c>
      <c r="AC10" s="118">
        <v>10.14309584451513</v>
      </c>
      <c r="AD10" s="118">
        <v>10.46422898305001</v>
      </c>
      <c r="AE10" s="118">
        <v>10.787951904660201</v>
      </c>
      <c r="AF10" s="118">
        <v>11.114269458164474</v>
      </c>
      <c r="AG10" s="118">
        <v>11.443186591509493</v>
      </c>
      <c r="AH10" s="118">
        <v>11.774708353796521</v>
      </c>
      <c r="AI10" s="118">
        <v>12.108839897349153</v>
      </c>
      <c r="AJ10" s="118">
        <v>12.445586479823742</v>
      </c>
      <c r="AK10" s="119">
        <v>12.784953466362724</v>
      </c>
    </row>
    <row r="11" spans="1:37" x14ac:dyDescent="0.2">
      <c r="A11" s="1"/>
      <c r="B11" s="1"/>
      <c r="C11" s="1"/>
      <c r="D11" s="1"/>
      <c r="E11" s="1"/>
      <c r="F11" s="117">
        <v>36647</v>
      </c>
      <c r="G11" s="118">
        <v>4.613959764535803</v>
      </c>
      <c r="H11" s="118">
        <v>4.6916455937530017</v>
      </c>
      <c r="I11" s="118">
        <v>5.282475101474386</v>
      </c>
      <c r="J11" s="118">
        <v>5.6138331451839276</v>
      </c>
      <c r="K11" s="118">
        <v>5.8171246898198437</v>
      </c>
      <c r="L11" s="118">
        <v>5.9917429716674784</v>
      </c>
      <c r="M11" s="118">
        <v>6.1619316780815865</v>
      </c>
      <c r="N11" s="118">
        <v>6.3206101620346473</v>
      </c>
      <c r="O11" s="118">
        <v>6.4759108786472428</v>
      </c>
      <c r="P11" s="118">
        <v>6.6262056652902235</v>
      </c>
      <c r="Q11" s="118">
        <v>6.781438456360986</v>
      </c>
      <c r="R11" s="118">
        <v>6.9545159325800849</v>
      </c>
      <c r="S11" s="118">
        <v>7.1229651052659726</v>
      </c>
      <c r="T11" s="118">
        <v>7.3715413182818583</v>
      </c>
      <c r="U11" s="118">
        <v>7.3777348317376417</v>
      </c>
      <c r="V11" s="118">
        <v>7.7750715967611805</v>
      </c>
      <c r="W11" s="118">
        <v>8.1658510389119439</v>
      </c>
      <c r="X11" s="118">
        <v>8.5157329834147859</v>
      </c>
      <c r="Y11" s="118">
        <v>8.8475129265903902</v>
      </c>
      <c r="Z11" s="118">
        <v>9.1552537293842171</v>
      </c>
      <c r="AA11" s="118">
        <v>9.4785048192173775</v>
      </c>
      <c r="AB11" s="118">
        <v>9.7926048328268127</v>
      </c>
      <c r="AC11" s="118">
        <v>10.12097719741052</v>
      </c>
      <c r="AD11" s="118">
        <v>10.441389175007011</v>
      </c>
      <c r="AE11" s="118">
        <v>10.764385454473219</v>
      </c>
      <c r="AF11" s="118">
        <v>11.089970884627913</v>
      </c>
      <c r="AG11" s="118">
        <v>11.418150413417756</v>
      </c>
      <c r="AH11" s="118">
        <v>11.748929089944014</v>
      </c>
      <c r="AI11" s="118">
        <v>12.082312066530276</v>
      </c>
      <c r="AJ11" s="118">
        <v>12.418304600832901</v>
      </c>
      <c r="AK11" s="119">
        <v>12.756912057994322</v>
      </c>
    </row>
    <row r="12" spans="1:37" x14ac:dyDescent="0.2">
      <c r="A12" s="1"/>
      <c r="B12" s="1"/>
      <c r="C12" s="1"/>
      <c r="D12" s="1"/>
      <c r="E12" s="1"/>
      <c r="F12" s="117">
        <v>36678</v>
      </c>
      <c r="G12" s="118">
        <v>4.9635100364231626</v>
      </c>
      <c r="H12" s="118">
        <v>4.7430213178270151</v>
      </c>
      <c r="I12" s="118">
        <v>5.3181667414756681</v>
      </c>
      <c r="J12" s="118">
        <v>5.6450732246309254</v>
      </c>
      <c r="K12" s="118">
        <v>5.8495510694847024</v>
      </c>
      <c r="L12" s="118">
        <v>6.0251805860598848</v>
      </c>
      <c r="M12" s="118">
        <v>6.1963526333740528</v>
      </c>
      <c r="N12" s="118">
        <v>6.3559435549226677</v>
      </c>
      <c r="O12" s="118">
        <v>6.5121351598690378</v>
      </c>
      <c r="P12" s="118">
        <v>6.6632893791568559</v>
      </c>
      <c r="Q12" s="118">
        <v>6.8194104984734754</v>
      </c>
      <c r="R12" s="118">
        <v>6.9934835372297375</v>
      </c>
      <c r="S12" s="118">
        <v>7.1628990429272577</v>
      </c>
      <c r="T12" s="118">
        <v>7.4129269149711305</v>
      </c>
      <c r="U12" s="118">
        <v>7.4190993231518103</v>
      </c>
      <c r="V12" s="118">
        <v>7.8187885469265765</v>
      </c>
      <c r="W12" s="118">
        <v>8.2118794113307381</v>
      </c>
      <c r="X12" s="118">
        <v>8.563823225623711</v>
      </c>
      <c r="Y12" s="118">
        <v>8.8975538598177852</v>
      </c>
      <c r="Z12" s="118">
        <v>9.2070981023871923</v>
      </c>
      <c r="AA12" s="118">
        <v>9.5322454722258296</v>
      </c>
      <c r="AB12" s="118">
        <v>9.8481848513636834</v>
      </c>
      <c r="AC12" s="118">
        <v>10.178481850918788</v>
      </c>
      <c r="AD12" s="118">
        <v>10.500768722114758</v>
      </c>
      <c r="AE12" s="118">
        <v>10.825654145366148</v>
      </c>
      <c r="AF12" s="118">
        <v>11.153142969491718</v>
      </c>
      <c r="AG12" s="118">
        <v>11.483240142438135</v>
      </c>
      <c r="AH12" s="118">
        <v>11.815950713306664</v>
      </c>
      <c r="AI12" s="118">
        <v>12.151279834420897</v>
      </c>
      <c r="AJ12" s="118">
        <v>12.48923276343719</v>
      </c>
      <c r="AK12" s="119">
        <v>12.829814865497978</v>
      </c>
    </row>
    <row r="13" spans="1:37" x14ac:dyDescent="0.2">
      <c r="A13" s="1"/>
      <c r="B13" s="1"/>
      <c r="C13" s="1"/>
      <c r="D13" s="1"/>
      <c r="E13" s="1"/>
      <c r="F13" s="117">
        <v>36708</v>
      </c>
      <c r="G13" s="118">
        <v>4.7578043713883229</v>
      </c>
      <c r="H13" s="118">
        <v>4.8052057215405934</v>
      </c>
      <c r="I13" s="118">
        <v>5.3623213476628244</v>
      </c>
      <c r="J13" s="118">
        <v>5.6902259041024292</v>
      </c>
      <c r="K13" s="118">
        <v>5.8964183615449759</v>
      </c>
      <c r="L13" s="118">
        <v>6.0735094607515627</v>
      </c>
      <c r="M13" s="118">
        <v>6.2461027745047932</v>
      </c>
      <c r="N13" s="118">
        <v>6.4070124827856763</v>
      </c>
      <c r="O13" s="118">
        <v>6.5644917283556277</v>
      </c>
      <c r="P13" s="118">
        <v>6.7168881239575446</v>
      </c>
      <c r="Q13" s="118">
        <v>6.8742931836885521</v>
      </c>
      <c r="R13" s="118">
        <v>7.0498051533608077</v>
      </c>
      <c r="S13" s="118">
        <v>7.220617343238052</v>
      </c>
      <c r="T13" s="118">
        <v>7.4727433627883633</v>
      </c>
      <c r="U13" s="118">
        <v>7.478885266574089</v>
      </c>
      <c r="V13" s="118">
        <v>7.8819746038519067</v>
      </c>
      <c r="W13" s="118">
        <v>8.2784062698794436</v>
      </c>
      <c r="X13" s="118">
        <v>8.6333301964958729</v>
      </c>
      <c r="Y13" s="118">
        <v>8.9698802513784983</v>
      </c>
      <c r="Z13" s="118">
        <v>9.2820310858508179</v>
      </c>
      <c r="AA13" s="118">
        <v>9.6099192337153561</v>
      </c>
      <c r="AB13" s="118">
        <v>9.9285171298482275</v>
      </c>
      <c r="AC13" s="118">
        <v>10.261595890125498</v>
      </c>
      <c r="AD13" s="118">
        <v>10.586592628621396</v>
      </c>
      <c r="AE13" s="118">
        <v>10.914208515601356</v>
      </c>
      <c r="AF13" s="118">
        <v>11.244448399884146</v>
      </c>
      <c r="AG13" s="118">
        <v>11.577317229416426</v>
      </c>
      <c r="AH13" s="118">
        <v>11.912820053299468</v>
      </c>
      <c r="AI13" s="118">
        <v>12.250962023856857</v>
      </c>
      <c r="AJ13" s="118">
        <v>12.591748398744954</v>
      </c>
      <c r="AK13" s="119">
        <v>12.935184543106192</v>
      </c>
    </row>
    <row r="14" spans="1:37" x14ac:dyDescent="0.2">
      <c r="A14" s="1"/>
      <c r="B14" s="1"/>
      <c r="C14" s="1"/>
      <c r="D14" s="1"/>
      <c r="E14" s="1"/>
      <c r="F14" s="117">
        <v>36739</v>
      </c>
      <c r="G14" s="118">
        <v>4.3931328929440578</v>
      </c>
      <c r="H14" s="118">
        <v>4.8497742771607513</v>
      </c>
      <c r="I14" s="118">
        <v>5.4007726505508042</v>
      </c>
      <c r="J14" s="118">
        <v>5.7296998298136188</v>
      </c>
      <c r="K14" s="118">
        <v>5.937391256769045</v>
      </c>
      <c r="L14" s="118">
        <v>6.1157601185555741</v>
      </c>
      <c r="M14" s="118">
        <v>6.2895959491757534</v>
      </c>
      <c r="N14" s="118">
        <v>6.4516585832654236</v>
      </c>
      <c r="O14" s="118">
        <v>6.6102635257134521</v>
      </c>
      <c r="P14" s="118">
        <v>6.7637458718307517</v>
      </c>
      <c r="Q14" s="118">
        <v>6.9222733935978624</v>
      </c>
      <c r="R14" s="118">
        <v>7.0990433229913652</v>
      </c>
      <c r="S14" s="118">
        <v>7.2710765391332242</v>
      </c>
      <c r="T14" s="118">
        <v>7.5250368267661756</v>
      </c>
      <c r="U14" s="118">
        <v>7.5311520626279922</v>
      </c>
      <c r="V14" s="118">
        <v>7.9372138885687207</v>
      </c>
      <c r="W14" s="118">
        <v>8.3365661909049003</v>
      </c>
      <c r="X14" s="118">
        <v>8.6940954276345739</v>
      </c>
      <c r="Y14" s="118">
        <v>9.03311031083107</v>
      </c>
      <c r="Z14" s="118">
        <v>9.3475399118425955</v>
      </c>
      <c r="AA14" s="118">
        <v>9.677824136074058</v>
      </c>
      <c r="AB14" s="118">
        <v>9.9987461933329449</v>
      </c>
      <c r="AC14" s="118">
        <v>10.334256858369329</v>
      </c>
      <c r="AD14" s="118">
        <v>10.661622650080592</v>
      </c>
      <c r="AE14" s="118">
        <v>10.991625596336773</v>
      </c>
      <c r="AF14" s="118">
        <v>11.32427054595664</v>
      </c>
      <c r="AG14" s="118">
        <v>11.659562446886852</v>
      </c>
      <c r="AH14" s="118">
        <v>11.997506348228679</v>
      </c>
      <c r="AI14" s="118">
        <v>12.33810740230571</v>
      </c>
      <c r="AJ14" s="118">
        <v>12.681370866774301</v>
      </c>
      <c r="AK14" s="119">
        <v>13.027302106776887</v>
      </c>
    </row>
    <row r="15" spans="1:37" x14ac:dyDescent="0.2">
      <c r="A15" s="1"/>
      <c r="B15" s="1"/>
      <c r="C15" s="1"/>
      <c r="D15" s="1"/>
      <c r="E15" s="1"/>
      <c r="F15" s="117">
        <v>36770</v>
      </c>
      <c r="G15" s="118">
        <v>4.4193240194424668</v>
      </c>
      <c r="H15" s="118">
        <v>4.8681260353572871</v>
      </c>
      <c r="I15" s="118">
        <v>5.4195383581803469</v>
      </c>
      <c r="J15" s="118">
        <v>5.7463096645301386</v>
      </c>
      <c r="K15" s="118">
        <v>5.9546318277350121</v>
      </c>
      <c r="L15" s="118">
        <v>6.1335383463387281</v>
      </c>
      <c r="M15" s="118">
        <v>6.3078970030883266</v>
      </c>
      <c r="N15" s="118">
        <v>6.4704447651904573</v>
      </c>
      <c r="O15" s="118">
        <v>6.6295233782640688</v>
      </c>
      <c r="P15" s="118">
        <v>6.7834626705362258</v>
      </c>
      <c r="Q15" s="118">
        <v>6.9424625017724182</v>
      </c>
      <c r="R15" s="118">
        <v>7.1197617553381054</v>
      </c>
      <c r="S15" s="118">
        <v>7.2923087547957692</v>
      </c>
      <c r="T15" s="118">
        <v>7.5470408655785475</v>
      </c>
      <c r="U15" s="118">
        <v>7.5531448801138739</v>
      </c>
      <c r="V15" s="118">
        <v>7.9604574695522299</v>
      </c>
      <c r="W15" s="118">
        <v>8.3610387169573279</v>
      </c>
      <c r="X15" s="118">
        <v>8.7196642158293294</v>
      </c>
      <c r="Y15" s="118">
        <v>9.0597162492499397</v>
      </c>
      <c r="Z15" s="118">
        <v>9.3751047094296815</v>
      </c>
      <c r="AA15" s="118">
        <v>9.7063971544475436</v>
      </c>
      <c r="AB15" s="118">
        <v>10.028297172004581</v>
      </c>
      <c r="AC15" s="118">
        <v>10.364831133694828</v>
      </c>
      <c r="AD15" s="118">
        <v>10.693193775393343</v>
      </c>
      <c r="AE15" s="118">
        <v>11.024201148225353</v>
      </c>
      <c r="AF15" s="118">
        <v>11.357858101009626</v>
      </c>
      <c r="AG15" s="118">
        <v>11.694169581692822</v>
      </c>
      <c r="AH15" s="118">
        <v>12.033140639376214</v>
      </c>
      <c r="AI15" s="118">
        <v>12.374776426383386</v>
      </c>
      <c r="AJ15" s="118">
        <v>12.719082200370696</v>
      </c>
      <c r="AK15" s="119">
        <v>13.066063326480581</v>
      </c>
    </row>
    <row r="16" spans="1:37" x14ac:dyDescent="0.2">
      <c r="A16" s="1"/>
      <c r="B16" s="1"/>
      <c r="C16" s="1"/>
      <c r="D16" s="1"/>
      <c r="E16" s="1"/>
      <c r="F16" s="117">
        <v>36800</v>
      </c>
      <c r="G16" s="118">
        <v>4.115788632421868</v>
      </c>
      <c r="H16" s="118">
        <v>4.9479722815457263</v>
      </c>
      <c r="I16" s="118">
        <v>5.4959350257604154</v>
      </c>
      <c r="J16" s="118">
        <v>5.815487840679892</v>
      </c>
      <c r="K16" s="118">
        <v>6.0264369525638433</v>
      </c>
      <c r="L16" s="118">
        <v>6.2075827540166877</v>
      </c>
      <c r="M16" s="118">
        <v>6.3841189253950503</v>
      </c>
      <c r="N16" s="118">
        <v>6.5486871935211148</v>
      </c>
      <c r="O16" s="118">
        <v>6.7097385938338938</v>
      </c>
      <c r="P16" s="118">
        <v>6.8655810177224161</v>
      </c>
      <c r="Q16" s="118">
        <v>7.026547967127275</v>
      </c>
      <c r="R16" s="118">
        <v>7.20605179897135</v>
      </c>
      <c r="S16" s="118">
        <v>7.3807386507111268</v>
      </c>
      <c r="T16" s="118">
        <v>7.6386853219471806</v>
      </c>
      <c r="U16" s="118">
        <v>7.6447426008638839</v>
      </c>
      <c r="V16" s="118">
        <v>8.057264485821273</v>
      </c>
      <c r="W16" s="118">
        <v>8.4629641573351577</v>
      </c>
      <c r="X16" s="118">
        <v>8.8261554701892138</v>
      </c>
      <c r="Y16" s="118">
        <v>9.1705271228066412</v>
      </c>
      <c r="Z16" s="118">
        <v>9.4899091283511527</v>
      </c>
      <c r="AA16" s="118">
        <v>9.8254007045674783</v>
      </c>
      <c r="AB16" s="118">
        <v>10.151373821642215</v>
      </c>
      <c r="AC16" s="118">
        <v>10.492169703898355</v>
      </c>
      <c r="AD16" s="118">
        <v>10.824684118639153</v>
      </c>
      <c r="AE16" s="118">
        <v>11.159874820190446</v>
      </c>
      <c r="AF16" s="118">
        <v>11.497746657370998</v>
      </c>
      <c r="AG16" s="118">
        <v>11.83830457812747</v>
      </c>
      <c r="AH16" s="118">
        <v>12.181553631561133</v>
      </c>
      <c r="AI16" s="118">
        <v>12.527498969995575</v>
      </c>
      <c r="AJ16" s="118">
        <v>12.876145851087156</v>
      </c>
      <c r="AK16" s="119">
        <v>13.227499639978303</v>
      </c>
    </row>
    <row r="17" spans="1:37" x14ac:dyDescent="0.2">
      <c r="A17" s="1"/>
      <c r="B17" s="1"/>
      <c r="C17" s="1"/>
      <c r="D17" s="1"/>
      <c r="E17" s="1"/>
      <c r="F17" s="117">
        <v>36831</v>
      </c>
      <c r="G17" s="118">
        <v>4.5097792013800966</v>
      </c>
      <c r="H17" s="118">
        <v>5.1441689910839266</v>
      </c>
      <c r="I17" s="118">
        <v>5.6784367971331626</v>
      </c>
      <c r="J17" s="118">
        <v>5.9906416852943911</v>
      </c>
      <c r="K17" s="118">
        <v>6.2082420300722188</v>
      </c>
      <c r="L17" s="118">
        <v>6.39505752422345</v>
      </c>
      <c r="M17" s="118">
        <v>6.5771069958962141</v>
      </c>
      <c r="N17" s="118">
        <v>6.7467910305523571</v>
      </c>
      <c r="O17" s="118">
        <v>6.9128373770863085</v>
      </c>
      <c r="P17" s="118">
        <v>7.073498384493023</v>
      </c>
      <c r="Q17" s="118">
        <v>7.2394459264666535</v>
      </c>
      <c r="R17" s="118">
        <v>7.4245315816935475</v>
      </c>
      <c r="S17" s="118">
        <v>7.6046363755500339</v>
      </c>
      <c r="T17" s="118">
        <v>7.8707220676951994</v>
      </c>
      <c r="U17" s="118">
        <v>7.8766610156043821</v>
      </c>
      <c r="V17" s="118">
        <v>8.3023724379082964</v>
      </c>
      <c r="W17" s="118">
        <v>8.7210315673165439</v>
      </c>
      <c r="X17" s="118">
        <v>9.0957831715408162</v>
      </c>
      <c r="Y17" s="118">
        <v>9.4510917691848881</v>
      </c>
      <c r="Z17" s="118">
        <v>9.7805851257827712</v>
      </c>
      <c r="AA17" s="118">
        <v>10.1267085806404</v>
      </c>
      <c r="AB17" s="118">
        <v>10.462994473791781</v>
      </c>
      <c r="AC17" s="118">
        <v>10.814581212559396</v>
      </c>
      <c r="AD17" s="118">
        <v>11.15760759871657</v>
      </c>
      <c r="AE17" s="118">
        <v>11.503390168241982</v>
      </c>
      <c r="AF17" s="118">
        <v>11.851933769954396</v>
      </c>
      <c r="AG17" s="118">
        <v>12.203243351800474</v>
      </c>
      <c r="AH17" s="118">
        <v>12.55732396288149</v>
      </c>
      <c r="AI17" s="118">
        <v>12.914180755521031</v>
      </c>
      <c r="AJ17" s="118">
        <v>13.273818987375451</v>
      </c>
      <c r="AK17" s="119">
        <v>13.636244023587189</v>
      </c>
    </row>
    <row r="18" spans="1:37" x14ac:dyDescent="0.2">
      <c r="A18" s="1"/>
      <c r="B18" s="1"/>
      <c r="C18" s="1"/>
      <c r="D18" s="1"/>
      <c r="E18" s="1"/>
      <c r="F18" s="120">
        <v>36861</v>
      </c>
      <c r="G18" s="121">
        <v>4.7492547395785856</v>
      </c>
      <c r="H18" s="121">
        <v>5.4559189085178215</v>
      </c>
      <c r="I18" s="121">
        <v>5.918987412090269</v>
      </c>
      <c r="J18" s="121">
        <v>6.2026172904023547</v>
      </c>
      <c r="K18" s="121">
        <v>6.4282671251613843</v>
      </c>
      <c r="L18" s="121">
        <v>6.62194422456691</v>
      </c>
      <c r="M18" s="121">
        <v>6.8106660314580054</v>
      </c>
      <c r="N18" s="121">
        <v>6.9865412959338018</v>
      </c>
      <c r="O18" s="121">
        <v>7.1586326524990493</v>
      </c>
      <c r="P18" s="121">
        <v>7.3251252313410387</v>
      </c>
      <c r="Q18" s="121">
        <v>7.4971004121934213</v>
      </c>
      <c r="R18" s="121">
        <v>7.6889413310103496</v>
      </c>
      <c r="S18" s="121">
        <v>7.8756030552108864</v>
      </c>
      <c r="T18" s="121">
        <v>8.1515387959575669</v>
      </c>
      <c r="U18" s="121">
        <v>8.1573345366937779</v>
      </c>
      <c r="V18" s="121">
        <v>8.5990082701092589</v>
      </c>
      <c r="W18" s="121">
        <v>9.0333512626669297</v>
      </c>
      <c r="X18" s="121">
        <v>9.4220934233863787</v>
      </c>
      <c r="Y18" s="121">
        <v>9.7906381880421272</v>
      </c>
      <c r="Z18" s="121">
        <v>10.132368556980298</v>
      </c>
      <c r="AA18" s="121">
        <v>10.491358979807632</v>
      </c>
      <c r="AB18" s="121">
        <v>10.84012565494813</v>
      </c>
      <c r="AC18" s="121">
        <v>11.204771760717872</v>
      </c>
      <c r="AD18" s="121">
        <v>11.560520000093668</v>
      </c>
      <c r="AE18" s="121">
        <v>11.919121115669142</v>
      </c>
      <c r="AF18" s="121">
        <v>12.280579956263072</v>
      </c>
      <c r="AG18" s="121">
        <v>12.644901469822104</v>
      </c>
      <c r="AH18" s="121">
        <v>13.01209070544752</v>
      </c>
      <c r="AI18" s="121">
        <v>13.382152815462902</v>
      </c>
      <c r="AJ18" s="121">
        <v>13.75509305752461</v>
      </c>
      <c r="AK18" s="122">
        <v>14.130916796775075</v>
      </c>
    </row>
    <row r="19" spans="1:37" s="129" customFormat="1" x14ac:dyDescent="0.2">
      <c r="F19" s="130" t="s">
        <v>106</v>
      </c>
      <c r="G19" s="131"/>
      <c r="H19" s="131"/>
      <c r="I19" s="131"/>
      <c r="J19" s="131"/>
      <c r="K19" s="132"/>
      <c r="L19" s="132"/>
      <c r="M19" s="132"/>
      <c r="N19" s="132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</row>
    <row r="20" spans="1:37" s="129" customFormat="1" x14ac:dyDescent="0.2">
      <c r="F20" s="130" t="s">
        <v>107</v>
      </c>
      <c r="G20" s="131"/>
      <c r="H20" s="131"/>
      <c r="I20" s="131"/>
      <c r="J20" s="131"/>
      <c r="K20" s="132"/>
      <c r="L20" s="132"/>
      <c r="M20" s="132"/>
      <c r="N20" s="132"/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</row>
    <row r="21" spans="1:37" s="129" customFormat="1" x14ac:dyDescent="0.2">
      <c r="Y21" s="132"/>
      <c r="Z21" s="132"/>
      <c r="AA21" s="132"/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</row>
    <row r="22" spans="1:37" s="129" customFormat="1" x14ac:dyDescent="0.2">
      <c r="F22" s="133" t="s">
        <v>1</v>
      </c>
      <c r="G22" s="131"/>
      <c r="H22" s="131"/>
      <c r="I22" s="131"/>
      <c r="J22" s="131"/>
      <c r="K22" s="132"/>
      <c r="L22" s="132"/>
      <c r="M22" s="132" t="s">
        <v>26</v>
      </c>
      <c r="N22" s="132"/>
      <c r="O22" s="132"/>
      <c r="P22" s="132"/>
      <c r="Q22" s="132"/>
      <c r="R22" s="132"/>
      <c r="S22" s="132"/>
      <c r="U22" s="134" t="s">
        <v>2</v>
      </c>
      <c r="V22" s="134"/>
      <c r="W22" s="134"/>
      <c r="X22" s="134"/>
      <c r="Y22" s="134"/>
      <c r="Z22" s="134"/>
      <c r="AA22" s="132"/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</row>
    <row r="23" spans="1:37" s="129" customFormat="1" x14ac:dyDescent="0.2">
      <c r="F23" s="135" t="s">
        <v>123</v>
      </c>
      <c r="G23" s="136"/>
      <c r="H23" s="136"/>
      <c r="I23" s="156">
        <v>2.7393333333333339E-2</v>
      </c>
      <c r="J23" s="136" t="s">
        <v>108</v>
      </c>
      <c r="K23" s="137"/>
      <c r="L23" s="134"/>
      <c r="M23" s="138" t="s">
        <v>115</v>
      </c>
      <c r="N23" s="136"/>
      <c r="O23" s="136"/>
      <c r="P23" s="156">
        <v>3.3320000000000002E-2</v>
      </c>
      <c r="Q23" s="136" t="s">
        <v>116</v>
      </c>
      <c r="R23" s="136"/>
      <c r="S23" s="137"/>
      <c r="U23" s="138" t="s">
        <v>121</v>
      </c>
      <c r="V23" s="136"/>
      <c r="W23" s="156">
        <v>3.3509999999999998E-2</v>
      </c>
      <c r="X23" s="136" t="s">
        <v>122</v>
      </c>
      <c r="Y23" s="139"/>
      <c r="Z23" s="137"/>
      <c r="AA23" s="132"/>
      <c r="AB23" s="132"/>
      <c r="AC23" s="132"/>
      <c r="AD23" s="132"/>
      <c r="AE23" s="132"/>
      <c r="AF23" s="132"/>
      <c r="AG23" s="132"/>
      <c r="AH23" s="132"/>
      <c r="AI23" s="132"/>
      <c r="AJ23" s="132"/>
      <c r="AK23" s="132"/>
    </row>
    <row r="24" spans="1:37" s="129" customFormat="1" x14ac:dyDescent="0.2">
      <c r="F24" s="140" t="s">
        <v>109</v>
      </c>
      <c r="G24" s="134"/>
      <c r="H24" s="134"/>
      <c r="I24" s="154">
        <v>0.63318569270984604</v>
      </c>
      <c r="J24" s="134" t="s">
        <v>108</v>
      </c>
      <c r="K24" s="141"/>
      <c r="L24" s="134"/>
      <c r="M24" s="142" t="s">
        <v>111</v>
      </c>
      <c r="N24" s="134"/>
      <c r="O24" s="134"/>
      <c r="P24" s="154">
        <v>0.58482000000000001</v>
      </c>
      <c r="Q24" s="134" t="s">
        <v>112</v>
      </c>
      <c r="R24" s="134"/>
      <c r="S24" s="141"/>
      <c r="U24" s="143" t="s">
        <v>120</v>
      </c>
      <c r="V24" s="144"/>
      <c r="W24" s="154">
        <v>0.78983999999999999</v>
      </c>
      <c r="X24" s="134" t="s">
        <v>117</v>
      </c>
      <c r="Y24" s="145"/>
      <c r="Z24" s="141"/>
      <c r="AA24" s="132"/>
      <c r="AB24" s="132"/>
      <c r="AC24" s="132"/>
      <c r="AD24" s="132"/>
      <c r="AE24" s="132"/>
      <c r="AF24" s="132"/>
      <c r="AG24" s="132"/>
      <c r="AH24" s="132"/>
      <c r="AI24" s="132"/>
      <c r="AJ24" s="132"/>
      <c r="AK24" s="132"/>
    </row>
    <row r="25" spans="1:37" s="129" customFormat="1" x14ac:dyDescent="0.2">
      <c r="F25" s="146" t="s">
        <v>110</v>
      </c>
      <c r="G25" s="147"/>
      <c r="H25" s="147"/>
      <c r="I25" s="155">
        <v>0.41069749636944519</v>
      </c>
      <c r="J25" s="147" t="s">
        <v>108</v>
      </c>
      <c r="K25" s="148"/>
      <c r="L25" s="134"/>
      <c r="M25" s="149" t="s">
        <v>113</v>
      </c>
      <c r="N25" s="147"/>
      <c r="O25" s="147"/>
      <c r="P25" s="155">
        <v>0.26583000000000001</v>
      </c>
      <c r="Q25" s="147" t="s">
        <v>114</v>
      </c>
      <c r="R25" s="147"/>
      <c r="S25" s="148"/>
      <c r="U25" s="150" t="s">
        <v>119</v>
      </c>
      <c r="V25" s="151"/>
      <c r="W25" s="155">
        <v>0.17419999999999999</v>
      </c>
      <c r="X25" s="147" t="s">
        <v>118</v>
      </c>
      <c r="Y25" s="152"/>
      <c r="Z25" s="148"/>
      <c r="AA25" s="132"/>
      <c r="AB25" s="132"/>
      <c r="AC25" s="132"/>
      <c r="AD25" s="132"/>
      <c r="AE25" s="132"/>
      <c r="AF25" s="132"/>
      <c r="AG25" s="132"/>
      <c r="AH25" s="132"/>
      <c r="AI25" s="132"/>
      <c r="AJ25" s="132"/>
      <c r="AK25" s="132"/>
    </row>
    <row r="26" spans="1:37" s="129" customFormat="1" x14ac:dyDescent="0.2">
      <c r="J26" s="131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2"/>
    </row>
    <row r="27" spans="1:37" s="153" customFormat="1" x14ac:dyDescent="0.2">
      <c r="F27" s="130" t="s">
        <v>131</v>
      </c>
      <c r="G27" s="129"/>
      <c r="H27" s="131"/>
      <c r="I27" s="118">
        <v>0.02</v>
      </c>
    </row>
    <row r="28" spans="1:37" s="126" customFormat="1" x14ac:dyDescent="0.2">
      <c r="A28" s="125"/>
      <c r="B28" s="125"/>
      <c r="C28" s="125"/>
      <c r="D28" s="125"/>
      <c r="E28" s="125"/>
      <c r="F28" s="128" t="s">
        <v>130</v>
      </c>
      <c r="G28" s="125">
        <f>H28/(1+I27)</f>
        <v>2.9761437908496734E-2</v>
      </c>
      <c r="H28" s="127">
        <f>AVERAGE(I23,P23)</f>
        <v>3.0356666666666671E-2</v>
      </c>
      <c r="I28" s="125">
        <f t="shared" ref="I28:AK28" si="0">H28*(1+$I$27)</f>
        <v>3.0963800000000003E-2</v>
      </c>
      <c r="J28" s="125">
        <f t="shared" si="0"/>
        <v>3.1583076000000002E-2</v>
      </c>
      <c r="K28" s="125">
        <f t="shared" si="0"/>
        <v>3.2214737520000002E-2</v>
      </c>
      <c r="L28" s="125">
        <f t="shared" si="0"/>
        <v>3.2859032270400004E-2</v>
      </c>
      <c r="M28" s="125">
        <f t="shared" si="0"/>
        <v>3.3516212915808002E-2</v>
      </c>
      <c r="N28" s="125">
        <f t="shared" si="0"/>
        <v>3.4186537174124162E-2</v>
      </c>
      <c r="O28" s="125">
        <f t="shared" si="0"/>
        <v>3.4870267917606647E-2</v>
      </c>
      <c r="P28" s="125">
        <f t="shared" si="0"/>
        <v>3.5567673275958778E-2</v>
      </c>
      <c r="Q28" s="125">
        <f t="shared" si="0"/>
        <v>3.6279026741477954E-2</v>
      </c>
      <c r="R28" s="125">
        <f t="shared" si="0"/>
        <v>3.7004607276307513E-2</v>
      </c>
      <c r="S28" s="125">
        <f t="shared" si="0"/>
        <v>3.7744699421833665E-2</v>
      </c>
      <c r="T28" s="125">
        <f t="shared" si="0"/>
        <v>3.8499593410270337E-2</v>
      </c>
      <c r="U28" s="125">
        <f t="shared" si="0"/>
        <v>3.9269585278475745E-2</v>
      </c>
      <c r="V28" s="125">
        <f t="shared" si="0"/>
        <v>4.0054976984045261E-2</v>
      </c>
      <c r="W28" s="125">
        <f t="shared" si="0"/>
        <v>4.0856076523726165E-2</v>
      </c>
      <c r="X28" s="125">
        <f t="shared" si="0"/>
        <v>4.1673198054200687E-2</v>
      </c>
      <c r="Y28" s="125">
        <f t="shared" si="0"/>
        <v>4.2506662015284705E-2</v>
      </c>
      <c r="Z28" s="125">
        <f t="shared" si="0"/>
        <v>4.33567952555904E-2</v>
      </c>
      <c r="AA28" s="125">
        <f t="shared" si="0"/>
        <v>4.422393116070221E-2</v>
      </c>
      <c r="AB28" s="125">
        <f t="shared" si="0"/>
        <v>4.5108409783916253E-2</v>
      </c>
      <c r="AC28" s="125">
        <f t="shared" si="0"/>
        <v>4.6010577979594576E-2</v>
      </c>
      <c r="AD28" s="125">
        <f t="shared" si="0"/>
        <v>4.6930789539186467E-2</v>
      </c>
      <c r="AE28" s="125">
        <f t="shared" si="0"/>
        <v>4.7869405329970194E-2</v>
      </c>
      <c r="AF28" s="125">
        <f t="shared" si="0"/>
        <v>4.88267934365696E-2</v>
      </c>
      <c r="AG28" s="125">
        <f t="shared" si="0"/>
        <v>4.9803329305300993E-2</v>
      </c>
      <c r="AH28" s="125">
        <f t="shared" si="0"/>
        <v>5.0799395891407015E-2</v>
      </c>
      <c r="AI28" s="125">
        <f t="shared" si="0"/>
        <v>5.1815383809235158E-2</v>
      </c>
      <c r="AJ28" s="125">
        <f t="shared" si="0"/>
        <v>5.2851691485419863E-2</v>
      </c>
      <c r="AK28" s="125">
        <f t="shared" si="0"/>
        <v>5.3908725315128261E-2</v>
      </c>
    </row>
    <row r="29" spans="1:37" ht="38.25" x14ac:dyDescent="0.2">
      <c r="A29" s="1"/>
      <c r="B29" s="1"/>
      <c r="C29" s="1"/>
      <c r="D29" s="1"/>
      <c r="E29" s="64"/>
      <c r="F29" s="1"/>
      <c r="G29" s="27" t="s">
        <v>33</v>
      </c>
      <c r="H29" s="27"/>
      <c r="I29" s="2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">
      <c r="A30" s="1"/>
      <c r="B30" s="1"/>
      <c r="C30" s="1"/>
      <c r="D30" s="1"/>
      <c r="E30" s="1"/>
      <c r="F30" s="1" t="s">
        <v>1</v>
      </c>
      <c r="G30" s="1">
        <v>1</v>
      </c>
      <c r="H30" s="1">
        <v>2</v>
      </c>
      <c r="I30" s="1">
        <v>3</v>
      </c>
      <c r="J30" s="1">
        <v>4</v>
      </c>
      <c r="K30" s="1">
        <v>5</v>
      </c>
      <c r="L30" s="1">
        <v>6</v>
      </c>
      <c r="M30" s="1">
        <v>7</v>
      </c>
      <c r="N30" s="1">
        <v>8</v>
      </c>
      <c r="O30" s="1">
        <v>9</v>
      </c>
      <c r="P30" s="1">
        <v>10</v>
      </c>
      <c r="Q30" s="1">
        <v>11</v>
      </c>
      <c r="R30" s="1">
        <v>12</v>
      </c>
      <c r="S30" s="1">
        <v>13</v>
      </c>
      <c r="T30" s="1">
        <v>14</v>
      </c>
      <c r="U30" s="1">
        <v>15</v>
      </c>
      <c r="V30" s="1">
        <v>16</v>
      </c>
      <c r="W30" s="1">
        <v>17</v>
      </c>
      <c r="X30" s="1">
        <v>18</v>
      </c>
      <c r="Y30" s="1">
        <v>19</v>
      </c>
      <c r="Z30" s="1">
        <v>20</v>
      </c>
      <c r="AA30" s="1">
        <v>21</v>
      </c>
      <c r="AB30" s="1">
        <v>22</v>
      </c>
      <c r="AC30" s="1">
        <v>23</v>
      </c>
      <c r="AD30" s="1">
        <v>24</v>
      </c>
      <c r="AE30" s="1">
        <v>25</v>
      </c>
      <c r="AF30" s="1">
        <v>26</v>
      </c>
      <c r="AG30" s="1"/>
      <c r="AH30" s="1"/>
      <c r="AI30" s="1"/>
      <c r="AJ30" s="1"/>
      <c r="AK30" s="1"/>
    </row>
    <row r="31" spans="1:37" x14ac:dyDescent="0.2">
      <c r="A31" s="1"/>
      <c r="B31" s="1"/>
      <c r="C31" s="1"/>
      <c r="D31" s="1"/>
      <c r="E31" s="28"/>
      <c r="F31" s="29" t="s">
        <v>5</v>
      </c>
      <c r="G31" s="28">
        <f>G7/$C$6-G$28</f>
        <v>0.6127397159132103</v>
      </c>
      <c r="H31" s="28">
        <f t="shared" ref="H31:AK39" si="1">H7/$C$6-H$28</f>
        <v>0.45251287482613756</v>
      </c>
      <c r="I31" s="28">
        <f t="shared" si="1"/>
        <v>0.53411548527299624</v>
      </c>
      <c r="J31" s="28">
        <f t="shared" si="1"/>
        <v>0.57909133579434369</v>
      </c>
      <c r="K31" s="28">
        <f t="shared" si="1"/>
        <v>0.60066059220563783</v>
      </c>
      <c r="L31" s="28">
        <f t="shared" si="1"/>
        <v>0.61907366797557506</v>
      </c>
      <c r="M31" s="28">
        <f t="shared" si="1"/>
        <v>0.63698688897976641</v>
      </c>
      <c r="N31" s="28">
        <f t="shared" si="1"/>
        <v>0.65362407175645165</v>
      </c>
      <c r="O31" s="28">
        <f t="shared" si="1"/>
        <v>0.66987607054384501</v>
      </c>
      <c r="P31" s="28">
        <f t="shared" si="1"/>
        <v>0.68556417043002571</v>
      </c>
      <c r="Q31" s="28">
        <f t="shared" si="1"/>
        <v>0.70177771459351423</v>
      </c>
      <c r="R31" s="28">
        <f t="shared" si="1"/>
        <v>0.71993069618338368</v>
      </c>
      <c r="S31" s="28">
        <f t="shared" si="1"/>
        <v>0.7375602169961013</v>
      </c>
      <c r="T31" s="28">
        <f t="shared" si="1"/>
        <v>0.76395339515402327</v>
      </c>
      <c r="U31" s="28">
        <f t="shared" si="1"/>
        <v>0.76376945439059762</v>
      </c>
      <c r="V31" s="28">
        <f t="shared" si="1"/>
        <v>0.8064294862506749</v>
      </c>
      <c r="W31" s="28">
        <f t="shared" si="1"/>
        <v>0.84835332994639223</v>
      </c>
      <c r="X31" s="28">
        <f t="shared" si="1"/>
        <v>0.88577765401647968</v>
      </c>
      <c r="Y31" s="28">
        <f t="shared" si="1"/>
        <v>0.92120001587814815</v>
      </c>
      <c r="Z31" s="28">
        <f t="shared" si="1"/>
        <v>0.95396945905497643</v>
      </c>
      <c r="AA31" s="28">
        <f t="shared" si="1"/>
        <v>0.98841941307135617</v>
      </c>
      <c r="AB31" s="28">
        <f t="shared" si="1"/>
        <v>1.0218471161745677</v>
      </c>
      <c r="AC31" s="28">
        <f t="shared" si="1"/>
        <v>1.0568189042944163</v>
      </c>
      <c r="AD31" s="28">
        <f t="shared" si="1"/>
        <v>1.0908981276190244</v>
      </c>
      <c r="AE31" s="28">
        <f t="shared" si="1"/>
        <v>1.1252398610704479</v>
      </c>
      <c r="AF31" s="28">
        <f t="shared" si="1"/>
        <v>1.1598442214459399</v>
      </c>
      <c r="AG31" s="28">
        <f t="shared" si="1"/>
        <v>1.1947113280938497</v>
      </c>
      <c r="AH31" s="28">
        <f t="shared" si="1"/>
        <v>1.229841302969062</v>
      </c>
      <c r="AI31" s="28">
        <f t="shared" si="1"/>
        <v>1.2652342706895883</v>
      </c>
      <c r="AJ31" s="28">
        <f t="shared" si="1"/>
        <v>1.3008903585944296</v>
      </c>
      <c r="AK31" s="28">
        <f t="shared" si="1"/>
        <v>1.3368096968026624</v>
      </c>
    </row>
    <row r="32" spans="1:37" x14ac:dyDescent="0.2">
      <c r="A32" s="1"/>
      <c r="B32" s="1"/>
      <c r="C32" s="1"/>
      <c r="D32" s="1"/>
      <c r="E32" s="28"/>
      <c r="F32" s="29" t="s">
        <v>6</v>
      </c>
      <c r="G32" s="28">
        <f t="shared" ref="G32:V42" si="2">G8/$C$6-G$28</f>
        <v>0.56707864806661468</v>
      </c>
      <c r="H32" s="28">
        <f t="shared" si="2"/>
        <v>0.45206018052594532</v>
      </c>
      <c r="I32" s="28">
        <f t="shared" si="2"/>
        <v>0.5310430605924733</v>
      </c>
      <c r="J32" s="28">
        <f t="shared" si="2"/>
        <v>0.57580785124831635</v>
      </c>
      <c r="K32" s="28">
        <f t="shared" si="2"/>
        <v>0.59725242172726833</v>
      </c>
      <c r="L32" s="28">
        <f t="shared" si="2"/>
        <v>0.61555921180078343</v>
      </c>
      <c r="M32" s="28">
        <f t="shared" si="2"/>
        <v>0.63336907888571514</v>
      </c>
      <c r="N32" s="28">
        <f t="shared" si="2"/>
        <v>0.6499103600258731</v>
      </c>
      <c r="O32" s="28">
        <f t="shared" si="2"/>
        <v>0.66606872210913615</v>
      </c>
      <c r="P32" s="28">
        <f t="shared" si="2"/>
        <v>0.68166649143734037</v>
      </c>
      <c r="Q32" s="28">
        <f t="shared" si="2"/>
        <v>0.69778666797441113</v>
      </c>
      <c r="R32" s="28">
        <f t="shared" si="2"/>
        <v>0.71583501109141978</v>
      </c>
      <c r="S32" s="28">
        <f t="shared" si="2"/>
        <v>0.73336296559681124</v>
      </c>
      <c r="T32" s="28">
        <f t="shared" si="2"/>
        <v>0.7596035673186653</v>
      </c>
      <c r="U32" s="28">
        <f t="shared" si="2"/>
        <v>0.75942184482247421</v>
      </c>
      <c r="V32" s="28">
        <f t="shared" si="2"/>
        <v>0.80183462180703413</v>
      </c>
      <c r="W32" s="28">
        <f t="shared" si="1"/>
        <v>0.84351552376307859</v>
      </c>
      <c r="X32" s="28">
        <f t="shared" si="1"/>
        <v>0.88072313527315771</v>
      </c>
      <c r="Y32" s="28">
        <f t="shared" si="1"/>
        <v>0.91594047000536327</v>
      </c>
      <c r="Z32" s="28">
        <f t="shared" si="1"/>
        <v>0.94852036287573793</v>
      </c>
      <c r="AA32" s="28">
        <f t="shared" si="1"/>
        <v>0.98277100862520061</v>
      </c>
      <c r="AB32" s="28">
        <f t="shared" si="1"/>
        <v>1.0160053854503117</v>
      </c>
      <c r="AC32" s="28">
        <f t="shared" si="1"/>
        <v>1.0507748850581848</v>
      </c>
      <c r="AD32" s="28">
        <f t="shared" si="1"/>
        <v>1.0846570479313373</v>
      </c>
      <c r="AE32" s="28">
        <f t="shared" si="1"/>
        <v>1.1188002231673639</v>
      </c>
      <c r="AF32" s="28">
        <f t="shared" si="1"/>
        <v>1.1532045275635177</v>
      </c>
      <c r="AG32" s="28">
        <f t="shared" si="1"/>
        <v>1.1878700804681479</v>
      </c>
      <c r="AH32" s="28">
        <f t="shared" si="1"/>
        <v>1.2227970038361395</v>
      </c>
      <c r="AI32" s="28">
        <f t="shared" si="1"/>
        <v>1.2579854222855038</v>
      </c>
      <c r="AJ32" s="28">
        <f t="shared" si="1"/>
        <v>1.2934354631552418</v>
      </c>
      <c r="AK32" s="28">
        <f t="shared" si="1"/>
        <v>1.32914725656443</v>
      </c>
    </row>
    <row r="33" spans="1:37" x14ac:dyDescent="0.2">
      <c r="A33" s="1"/>
      <c r="B33" s="1"/>
      <c r="C33" s="1"/>
      <c r="D33" s="1"/>
      <c r="E33" s="28"/>
      <c r="F33" s="29" t="s">
        <v>7</v>
      </c>
      <c r="G33" s="28">
        <f t="shared" si="2"/>
        <v>0.47995778746292261</v>
      </c>
      <c r="H33" s="28">
        <f t="shared" si="1"/>
        <v>0.44633515090204157</v>
      </c>
      <c r="I33" s="28">
        <f t="shared" si="1"/>
        <v>0.52017918769517535</v>
      </c>
      <c r="J33" s="28">
        <f t="shared" si="1"/>
        <v>0.56083854539588596</v>
      </c>
      <c r="K33" s="28">
        <f t="shared" si="1"/>
        <v>0.58171467651398168</v>
      </c>
      <c r="L33" s="28">
        <f t="shared" si="1"/>
        <v>0.59953691334073111</v>
      </c>
      <c r="M33" s="28">
        <f t="shared" si="1"/>
        <v>0.61687559306152129</v>
      </c>
      <c r="N33" s="28">
        <f t="shared" si="1"/>
        <v>0.63297966156711272</v>
      </c>
      <c r="O33" s="28">
        <f t="shared" si="1"/>
        <v>0.6487111367734949</v>
      </c>
      <c r="P33" s="28">
        <f t="shared" si="1"/>
        <v>0.66389709184424983</v>
      </c>
      <c r="Q33" s="28">
        <f t="shared" si="1"/>
        <v>0.67959160822151987</v>
      </c>
      <c r="R33" s="28">
        <f t="shared" si="1"/>
        <v>0.69716290773371614</v>
      </c>
      <c r="S33" s="28">
        <f t="shared" si="1"/>
        <v>0.71422782454322198</v>
      </c>
      <c r="T33" s="28">
        <f t="shared" si="1"/>
        <v>0.73977283494879087</v>
      </c>
      <c r="U33" s="28">
        <f t="shared" si="1"/>
        <v>0.73960122546523344</v>
      </c>
      <c r="V33" s="28">
        <f t="shared" si="1"/>
        <v>0.78088677501709403</v>
      </c>
      <c r="W33" s="28">
        <f t="shared" si="1"/>
        <v>0.8214601129951431</v>
      </c>
      <c r="X33" s="28">
        <f t="shared" si="1"/>
        <v>0.85767973855695578</v>
      </c>
      <c r="Y33" s="28">
        <f t="shared" si="1"/>
        <v>0.89196236086217806</v>
      </c>
      <c r="Z33" s="28">
        <f t="shared" si="1"/>
        <v>0.92367809966940728</v>
      </c>
      <c r="AA33" s="28">
        <f t="shared" si="1"/>
        <v>0.95702010511172797</v>
      </c>
      <c r="AB33" s="28">
        <f t="shared" si="1"/>
        <v>0.9893731133341761</v>
      </c>
      <c r="AC33" s="28">
        <f t="shared" si="1"/>
        <v>1.023220385788626</v>
      </c>
      <c r="AD33" s="28">
        <f t="shared" si="1"/>
        <v>1.0562041560767341</v>
      </c>
      <c r="AE33" s="28">
        <f t="shared" si="1"/>
        <v>1.0894421104676113</v>
      </c>
      <c r="AF33" s="28">
        <f t="shared" si="1"/>
        <v>1.1229343657585102</v>
      </c>
      <c r="AG33" s="28">
        <f t="shared" si="1"/>
        <v>1.1566810412977806</v>
      </c>
      <c r="AH33" s="28">
        <f t="shared" si="1"/>
        <v>1.1906822590403074</v>
      </c>
      <c r="AI33" s="28">
        <f t="shared" si="1"/>
        <v>1.2249381436041014</v>
      </c>
      <c r="AJ33" s="28">
        <f t="shared" si="1"/>
        <v>1.2594488223281641</v>
      </c>
      <c r="AK33" s="28">
        <f t="shared" si="1"/>
        <v>1.2942144253315719</v>
      </c>
    </row>
    <row r="34" spans="1:37" x14ac:dyDescent="0.2">
      <c r="A34" s="1"/>
      <c r="B34" s="1"/>
      <c r="C34" s="1"/>
      <c r="D34" s="1"/>
      <c r="E34" s="28"/>
      <c r="F34" s="29" t="s">
        <v>8</v>
      </c>
      <c r="G34" s="28">
        <f t="shared" si="2"/>
        <v>0.44083442863178474</v>
      </c>
      <c r="H34" s="28">
        <f t="shared" si="1"/>
        <v>0.43563428038893171</v>
      </c>
      <c r="I34" s="28">
        <f t="shared" si="1"/>
        <v>0.49673637700824347</v>
      </c>
      <c r="J34" s="28">
        <f t="shared" si="1"/>
        <v>0.53100186004056904</v>
      </c>
      <c r="K34" s="28">
        <f t="shared" si="1"/>
        <v>0.55074498295369889</v>
      </c>
      <c r="L34" s="28">
        <f t="shared" si="1"/>
        <v>0.56760141262117403</v>
      </c>
      <c r="M34" s="28">
        <f t="shared" si="1"/>
        <v>0.58400092593933428</v>
      </c>
      <c r="N34" s="28">
        <f t="shared" si="1"/>
        <v>0.59923354616672686</v>
      </c>
      <c r="O34" s="28">
        <f t="shared" si="1"/>
        <v>0.61411415430195893</v>
      </c>
      <c r="P34" s="28">
        <f t="shared" si="1"/>
        <v>0.62847928491061278</v>
      </c>
      <c r="Q34" s="28">
        <f t="shared" si="1"/>
        <v>0.64332537929814848</v>
      </c>
      <c r="R34" s="28">
        <f t="shared" si="1"/>
        <v>0.65994583980165111</v>
      </c>
      <c r="S34" s="28">
        <f t="shared" si="1"/>
        <v>0.6760878340537595</v>
      </c>
      <c r="T34" s="28">
        <f t="shared" si="1"/>
        <v>0.70024639812410816</v>
      </c>
      <c r="U34" s="28">
        <f t="shared" si="1"/>
        <v>0.70009494580608089</v>
      </c>
      <c r="V34" s="28">
        <f t="shared" si="1"/>
        <v>0.73913371581018694</v>
      </c>
      <c r="W34" s="28">
        <f t="shared" si="1"/>
        <v>0.77749946726097119</v>
      </c>
      <c r="X34" s="28">
        <f t="shared" si="1"/>
        <v>0.8117498481454084</v>
      </c>
      <c r="Y34" s="28">
        <f t="shared" si="1"/>
        <v>0.8441694100751842</v>
      </c>
      <c r="Z34" s="28">
        <f t="shared" si="1"/>
        <v>0.87416272480111235</v>
      </c>
      <c r="AA34" s="28">
        <f t="shared" si="1"/>
        <v>0.90569363658200197</v>
      </c>
      <c r="AB34" s="28">
        <f t="shared" si="1"/>
        <v>0.93628990885831209</v>
      </c>
      <c r="AC34" s="28">
        <f t="shared" si="1"/>
        <v>0.96829900647191847</v>
      </c>
      <c r="AD34" s="28">
        <f t="shared" si="1"/>
        <v>0.99949210876581451</v>
      </c>
      <c r="AE34" s="28">
        <f t="shared" si="1"/>
        <v>1.0309257851360498</v>
      </c>
      <c r="AF34" s="28">
        <f t="shared" si="1"/>
        <v>1.0626001523798778</v>
      </c>
      <c r="AG34" s="28">
        <f t="shared" si="1"/>
        <v>1.0945153298456483</v>
      </c>
      <c r="AH34" s="28">
        <f t="shared" si="1"/>
        <v>1.1266714394882451</v>
      </c>
      <c r="AI34" s="28">
        <f t="shared" si="1"/>
        <v>1.1590686059256801</v>
      </c>
      <c r="AJ34" s="28">
        <f t="shared" si="1"/>
        <v>1.1917069564969545</v>
      </c>
      <c r="AK34" s="28">
        <f t="shared" si="1"/>
        <v>1.2245866213211443</v>
      </c>
    </row>
    <row r="35" spans="1:37" x14ac:dyDescent="0.2">
      <c r="A35" s="1"/>
      <c r="B35" s="1"/>
      <c r="C35" s="1"/>
      <c r="D35" s="1"/>
      <c r="E35" s="28"/>
      <c r="F35" s="29" t="s">
        <v>9</v>
      </c>
      <c r="G35" s="28">
        <f t="shared" si="2"/>
        <v>0.4316345385450836</v>
      </c>
      <c r="H35" s="28">
        <f t="shared" si="1"/>
        <v>0.43880789270863352</v>
      </c>
      <c r="I35" s="28">
        <f t="shared" si="1"/>
        <v>0.49728371014743866</v>
      </c>
      <c r="J35" s="28">
        <f t="shared" si="1"/>
        <v>0.52980023851839275</v>
      </c>
      <c r="K35" s="28">
        <f t="shared" si="1"/>
        <v>0.54949773146198433</v>
      </c>
      <c r="L35" s="28">
        <f t="shared" si="1"/>
        <v>0.56631526489634787</v>
      </c>
      <c r="M35" s="28">
        <f t="shared" si="1"/>
        <v>0.58267695489235072</v>
      </c>
      <c r="N35" s="28">
        <f t="shared" si="1"/>
        <v>0.59787447902934066</v>
      </c>
      <c r="O35" s="28">
        <f t="shared" si="1"/>
        <v>0.61272081994711769</v>
      </c>
      <c r="P35" s="28">
        <f t="shared" si="1"/>
        <v>0.62705289325306357</v>
      </c>
      <c r="Q35" s="28">
        <f t="shared" si="1"/>
        <v>0.64186481889462066</v>
      </c>
      <c r="R35" s="28">
        <f t="shared" si="1"/>
        <v>0.65844698598170104</v>
      </c>
      <c r="S35" s="28">
        <f t="shared" si="1"/>
        <v>0.67455181110476359</v>
      </c>
      <c r="T35" s="28">
        <f t="shared" si="1"/>
        <v>0.69865453841791547</v>
      </c>
      <c r="U35" s="28">
        <f t="shared" si="1"/>
        <v>0.69850389789528833</v>
      </c>
      <c r="V35" s="28">
        <f t="shared" si="1"/>
        <v>0.7374521826920728</v>
      </c>
      <c r="W35" s="28">
        <f t="shared" si="1"/>
        <v>0.77572902736746829</v>
      </c>
      <c r="X35" s="28">
        <f t="shared" si="1"/>
        <v>0.80990010028727788</v>
      </c>
      <c r="Y35" s="28">
        <f t="shared" si="1"/>
        <v>0.84224463064375432</v>
      </c>
      <c r="Z35" s="28">
        <f t="shared" si="1"/>
        <v>0.87216857768283129</v>
      </c>
      <c r="AA35" s="28">
        <f t="shared" si="1"/>
        <v>0.90362655076103549</v>
      </c>
      <c r="AB35" s="28">
        <f t="shared" si="1"/>
        <v>0.93415207349876495</v>
      </c>
      <c r="AC35" s="28">
        <f t="shared" si="1"/>
        <v>0.96608714176145727</v>
      </c>
      <c r="AD35" s="28">
        <f t="shared" si="1"/>
        <v>0.99720812796151448</v>
      </c>
      <c r="AE35" s="28">
        <f t="shared" si="1"/>
        <v>1.0285691401173518</v>
      </c>
      <c r="AF35" s="28">
        <f t="shared" si="1"/>
        <v>1.0601702950262217</v>
      </c>
      <c r="AG35" s="28">
        <f t="shared" si="1"/>
        <v>1.0920117120364745</v>
      </c>
      <c r="AH35" s="28">
        <f t="shared" si="1"/>
        <v>1.1240935131029943</v>
      </c>
      <c r="AI35" s="28">
        <f t="shared" si="1"/>
        <v>1.1564158228437924</v>
      </c>
      <c r="AJ35" s="28">
        <f t="shared" si="1"/>
        <v>1.1889787685978703</v>
      </c>
      <c r="AK35" s="28">
        <f t="shared" si="1"/>
        <v>1.221782480484304</v>
      </c>
    </row>
    <row r="36" spans="1:37" x14ac:dyDescent="0.2">
      <c r="A36" s="1"/>
      <c r="B36" s="1"/>
      <c r="C36" s="1"/>
      <c r="D36" s="1"/>
      <c r="E36" s="28"/>
      <c r="F36" s="29" t="s">
        <v>10</v>
      </c>
      <c r="G36" s="28">
        <f t="shared" si="2"/>
        <v>0.46658956573381954</v>
      </c>
      <c r="H36" s="28">
        <f t="shared" si="1"/>
        <v>0.44394546511603483</v>
      </c>
      <c r="I36" s="28">
        <f t="shared" si="1"/>
        <v>0.50085287414756685</v>
      </c>
      <c r="J36" s="28">
        <f t="shared" si="1"/>
        <v>0.53292424646309255</v>
      </c>
      <c r="K36" s="28">
        <f t="shared" si="1"/>
        <v>0.55274036942847016</v>
      </c>
      <c r="L36" s="28">
        <f t="shared" si="1"/>
        <v>0.56965902633558851</v>
      </c>
      <c r="M36" s="28">
        <f t="shared" si="1"/>
        <v>0.58611905042159729</v>
      </c>
      <c r="N36" s="28">
        <f t="shared" si="1"/>
        <v>0.60140781831814261</v>
      </c>
      <c r="O36" s="28">
        <f t="shared" si="1"/>
        <v>0.61634324806929719</v>
      </c>
      <c r="P36" s="28">
        <f t="shared" si="1"/>
        <v>0.63076126463972682</v>
      </c>
      <c r="Q36" s="28">
        <f t="shared" si="1"/>
        <v>0.64566202310586951</v>
      </c>
      <c r="R36" s="28">
        <f t="shared" si="1"/>
        <v>0.66234374644666627</v>
      </c>
      <c r="S36" s="28">
        <f t="shared" si="1"/>
        <v>0.67854520487089209</v>
      </c>
      <c r="T36" s="28">
        <f t="shared" si="1"/>
        <v>0.70279309808684276</v>
      </c>
      <c r="U36" s="28">
        <f t="shared" si="1"/>
        <v>0.70264034703670519</v>
      </c>
      <c r="V36" s="28">
        <f t="shared" si="1"/>
        <v>0.74182387770861236</v>
      </c>
      <c r="W36" s="28">
        <f t="shared" si="1"/>
        <v>0.78033186460934767</v>
      </c>
      <c r="X36" s="28">
        <f t="shared" si="1"/>
        <v>0.81470912450817046</v>
      </c>
      <c r="Y36" s="28">
        <f t="shared" si="1"/>
        <v>0.84724872396649376</v>
      </c>
      <c r="Z36" s="28">
        <f t="shared" si="1"/>
        <v>0.87735301498312879</v>
      </c>
      <c r="AA36" s="28">
        <f t="shared" si="1"/>
        <v>0.90900061606188076</v>
      </c>
      <c r="AB36" s="28">
        <f t="shared" si="1"/>
        <v>0.9397100753524521</v>
      </c>
      <c r="AC36" s="28">
        <f t="shared" si="1"/>
        <v>0.97183760711228417</v>
      </c>
      <c r="AD36" s="28">
        <f t="shared" si="1"/>
        <v>1.0031460826722893</v>
      </c>
      <c r="AE36" s="28">
        <f t="shared" si="1"/>
        <v>1.0346960092066446</v>
      </c>
      <c r="AF36" s="28">
        <f t="shared" si="1"/>
        <v>1.0664875035126022</v>
      </c>
      <c r="AG36" s="28">
        <f t="shared" si="1"/>
        <v>1.0985206849385123</v>
      </c>
      <c r="AH36" s="28">
        <f t="shared" si="1"/>
        <v>1.1307956754392594</v>
      </c>
      <c r="AI36" s="28">
        <f t="shared" si="1"/>
        <v>1.1633125996328546</v>
      </c>
      <c r="AJ36" s="28">
        <f t="shared" si="1"/>
        <v>1.1960715848582992</v>
      </c>
      <c r="AK36" s="28">
        <f t="shared" si="1"/>
        <v>1.2290727612346695</v>
      </c>
    </row>
    <row r="37" spans="1:37" x14ac:dyDescent="0.2">
      <c r="A37" s="1"/>
      <c r="B37" s="1"/>
      <c r="C37" s="1"/>
      <c r="D37" s="1"/>
      <c r="E37" s="28"/>
      <c r="F37" s="29" t="s">
        <v>11</v>
      </c>
      <c r="G37" s="28">
        <f t="shared" si="2"/>
        <v>0.44601899923033556</v>
      </c>
      <c r="H37" s="28">
        <f t="shared" si="1"/>
        <v>0.45016390548739271</v>
      </c>
      <c r="I37" s="28">
        <f t="shared" si="1"/>
        <v>0.50526833476628241</v>
      </c>
      <c r="J37" s="28">
        <f t="shared" si="1"/>
        <v>0.53743951441024296</v>
      </c>
      <c r="K37" s="28">
        <f t="shared" si="1"/>
        <v>0.55742709863449758</v>
      </c>
      <c r="L37" s="28">
        <f t="shared" si="1"/>
        <v>0.57449191380475628</v>
      </c>
      <c r="M37" s="28">
        <f t="shared" si="1"/>
        <v>0.59109406453467139</v>
      </c>
      <c r="N37" s="28">
        <f t="shared" si="1"/>
        <v>0.60651471110444355</v>
      </c>
      <c r="O37" s="28">
        <f t="shared" si="1"/>
        <v>0.6215789049179562</v>
      </c>
      <c r="P37" s="28">
        <f t="shared" si="1"/>
        <v>0.63612113911979573</v>
      </c>
      <c r="Q37" s="28">
        <f t="shared" si="1"/>
        <v>0.65115029162737725</v>
      </c>
      <c r="R37" s="28">
        <f t="shared" si="1"/>
        <v>0.66797590805977325</v>
      </c>
      <c r="S37" s="28">
        <f t="shared" si="1"/>
        <v>0.68431703490197149</v>
      </c>
      <c r="T37" s="28">
        <f t="shared" si="1"/>
        <v>0.70877474286856601</v>
      </c>
      <c r="U37" s="28">
        <f t="shared" si="1"/>
        <v>0.70861894137893311</v>
      </c>
      <c r="V37" s="28">
        <f t="shared" si="1"/>
        <v>0.74814248340114542</v>
      </c>
      <c r="W37" s="28">
        <f t="shared" si="1"/>
        <v>0.78698455046421822</v>
      </c>
      <c r="X37" s="28">
        <f t="shared" si="1"/>
        <v>0.82165982159538664</v>
      </c>
      <c r="Y37" s="28">
        <f t="shared" si="1"/>
        <v>0.85448136312256506</v>
      </c>
      <c r="Z37" s="28">
        <f t="shared" si="1"/>
        <v>0.88484631332949137</v>
      </c>
      <c r="AA37" s="28">
        <f t="shared" si="1"/>
        <v>0.91676799221083338</v>
      </c>
      <c r="AB37" s="28">
        <f t="shared" si="1"/>
        <v>0.9477433032009065</v>
      </c>
      <c r="AC37" s="28">
        <f t="shared" si="1"/>
        <v>0.98014901103295526</v>
      </c>
      <c r="AD37" s="28">
        <f t="shared" si="1"/>
        <v>1.0117284733229532</v>
      </c>
      <c r="AE37" s="28">
        <f t="shared" si="1"/>
        <v>1.0435514462301654</v>
      </c>
      <c r="AF37" s="28">
        <f t="shared" si="1"/>
        <v>1.075618046551845</v>
      </c>
      <c r="AG37" s="28">
        <f t="shared" si="1"/>
        <v>1.1079283936363415</v>
      </c>
      <c r="AH37" s="28">
        <f t="shared" si="1"/>
        <v>1.1404826094385399</v>
      </c>
      <c r="AI37" s="28">
        <f t="shared" si="1"/>
        <v>1.1732808185764505</v>
      </c>
      <c r="AJ37" s="28">
        <f t="shared" si="1"/>
        <v>1.2063231483890757</v>
      </c>
      <c r="AK37" s="28">
        <f t="shared" si="1"/>
        <v>1.239609728995491</v>
      </c>
    </row>
    <row r="38" spans="1:37" x14ac:dyDescent="0.2">
      <c r="A38" s="1"/>
      <c r="B38" s="1"/>
      <c r="C38" s="1"/>
      <c r="D38" s="1"/>
      <c r="E38" s="28"/>
      <c r="F38" s="29" t="s">
        <v>12</v>
      </c>
      <c r="G38" s="28">
        <f t="shared" si="2"/>
        <v>0.40955185138590905</v>
      </c>
      <c r="H38" s="28">
        <f t="shared" si="1"/>
        <v>0.45462076104940841</v>
      </c>
      <c r="I38" s="28">
        <f t="shared" si="1"/>
        <v>0.50911346505508048</v>
      </c>
      <c r="J38" s="28">
        <f t="shared" si="1"/>
        <v>0.54138690698136194</v>
      </c>
      <c r="K38" s="28">
        <f t="shared" si="1"/>
        <v>0.56152438815690442</v>
      </c>
      <c r="L38" s="28">
        <f t="shared" si="1"/>
        <v>0.57871697958515744</v>
      </c>
      <c r="M38" s="28">
        <f t="shared" si="1"/>
        <v>0.59544338200176739</v>
      </c>
      <c r="N38" s="28">
        <f t="shared" si="1"/>
        <v>0.61097932115241826</v>
      </c>
      <c r="O38" s="28">
        <f t="shared" si="1"/>
        <v>0.62615608465373862</v>
      </c>
      <c r="P38" s="28">
        <f t="shared" si="1"/>
        <v>0.64080691390711642</v>
      </c>
      <c r="Q38" s="28">
        <f t="shared" si="1"/>
        <v>0.65594831261830822</v>
      </c>
      <c r="R38" s="28">
        <f t="shared" si="1"/>
        <v>0.67289972502282902</v>
      </c>
      <c r="S38" s="28">
        <f t="shared" si="1"/>
        <v>0.68936295449148877</v>
      </c>
      <c r="T38" s="28">
        <f t="shared" si="1"/>
        <v>0.71400408926634729</v>
      </c>
      <c r="U38" s="28">
        <f t="shared" si="1"/>
        <v>0.71384562098432347</v>
      </c>
      <c r="V38" s="28">
        <f t="shared" si="1"/>
        <v>0.75366641187282679</v>
      </c>
      <c r="W38" s="28">
        <f t="shared" si="1"/>
        <v>0.79280054256676391</v>
      </c>
      <c r="X38" s="28">
        <f t="shared" si="1"/>
        <v>0.82773634470925672</v>
      </c>
      <c r="Y38" s="28">
        <f t="shared" si="1"/>
        <v>0.86080436906782221</v>
      </c>
      <c r="Z38" s="28">
        <f t="shared" si="1"/>
        <v>0.89139719592866906</v>
      </c>
      <c r="AA38" s="28">
        <f t="shared" si="1"/>
        <v>0.92355848244670358</v>
      </c>
      <c r="AB38" s="28">
        <f t="shared" si="1"/>
        <v>0.95476620954937819</v>
      </c>
      <c r="AC38" s="28">
        <f t="shared" si="1"/>
        <v>0.98741510785733821</v>
      </c>
      <c r="AD38" s="28">
        <f t="shared" si="1"/>
        <v>1.0192314754688727</v>
      </c>
      <c r="AE38" s="28">
        <f t="shared" si="1"/>
        <v>1.0512931543037072</v>
      </c>
      <c r="AF38" s="28">
        <f t="shared" si="1"/>
        <v>1.0836002611590945</v>
      </c>
      <c r="AG38" s="28">
        <f t="shared" si="1"/>
        <v>1.1161529153833842</v>
      </c>
      <c r="AH38" s="28">
        <f t="shared" si="1"/>
        <v>1.1489512389314609</v>
      </c>
      <c r="AI38" s="28">
        <f t="shared" si="1"/>
        <v>1.1819953564213357</v>
      </c>
      <c r="AJ38" s="28">
        <f t="shared" si="1"/>
        <v>1.2152853951920104</v>
      </c>
      <c r="AK38" s="28">
        <f t="shared" si="1"/>
        <v>1.2488214853625603</v>
      </c>
    </row>
    <row r="39" spans="1:37" x14ac:dyDescent="0.2">
      <c r="A39" s="1"/>
      <c r="B39" s="1"/>
      <c r="C39" s="1"/>
      <c r="D39" s="1"/>
      <c r="E39" s="28"/>
      <c r="F39" s="29" t="s">
        <v>13</v>
      </c>
      <c r="G39" s="28">
        <f t="shared" si="2"/>
        <v>0.41217096403574993</v>
      </c>
      <c r="H39" s="28">
        <f t="shared" si="1"/>
        <v>0.45645593686906205</v>
      </c>
      <c r="I39" s="28">
        <f t="shared" si="1"/>
        <v>0.5109900358180347</v>
      </c>
      <c r="J39" s="28">
        <f t="shared" si="1"/>
        <v>0.54304789045301383</v>
      </c>
      <c r="K39" s="28">
        <f t="shared" si="1"/>
        <v>0.56324844525350115</v>
      </c>
      <c r="L39" s="28">
        <f t="shared" si="1"/>
        <v>0.58049480236347284</v>
      </c>
      <c r="M39" s="28">
        <f t="shared" si="1"/>
        <v>0.59727348739302466</v>
      </c>
      <c r="N39" s="28">
        <f t="shared" si="1"/>
        <v>0.61285793934492161</v>
      </c>
      <c r="O39" s="28">
        <f t="shared" si="1"/>
        <v>0.62808206990880022</v>
      </c>
      <c r="P39" s="28">
        <f t="shared" si="1"/>
        <v>0.64277859377766378</v>
      </c>
      <c r="Q39" s="28">
        <f t="shared" si="1"/>
        <v>0.65796722343576386</v>
      </c>
      <c r="R39" s="28">
        <f t="shared" si="1"/>
        <v>0.67497156825750304</v>
      </c>
      <c r="S39" s="28">
        <f t="shared" si="1"/>
        <v>0.69148617605774321</v>
      </c>
      <c r="T39" s="28">
        <f t="shared" si="1"/>
        <v>0.71620449314758439</v>
      </c>
      <c r="U39" s="28">
        <f t="shared" si="1"/>
        <v>0.71604490273291155</v>
      </c>
      <c r="V39" s="28">
        <f t="shared" si="1"/>
        <v>0.75599076997117776</v>
      </c>
      <c r="W39" s="28">
        <f t="shared" si="1"/>
        <v>0.79524779517200661</v>
      </c>
      <c r="X39" s="28">
        <f t="shared" si="1"/>
        <v>0.83029322352873225</v>
      </c>
      <c r="Y39" s="28">
        <f t="shared" si="1"/>
        <v>0.8634649629097092</v>
      </c>
      <c r="Z39" s="28">
        <f t="shared" si="1"/>
        <v>0.89415367568737769</v>
      </c>
      <c r="AA39" s="28">
        <f t="shared" si="1"/>
        <v>0.92641578428405214</v>
      </c>
      <c r="AB39" s="28">
        <f t="shared" si="1"/>
        <v>0.95772130741654182</v>
      </c>
      <c r="AC39" s="28">
        <f t="shared" si="1"/>
        <v>0.99047253538988811</v>
      </c>
      <c r="AD39" s="28">
        <f t="shared" si="1"/>
        <v>1.022388588000148</v>
      </c>
      <c r="AE39" s="28">
        <f t="shared" si="1"/>
        <v>1.0545507094925652</v>
      </c>
      <c r="AF39" s="28">
        <f t="shared" si="1"/>
        <v>1.086959016664393</v>
      </c>
      <c r="AG39" s="28">
        <f t="shared" si="1"/>
        <v>1.1196136288639811</v>
      </c>
      <c r="AH39" s="28">
        <f t="shared" si="1"/>
        <v>1.1525146680462144</v>
      </c>
      <c r="AI39" s="28">
        <f t="shared" si="1"/>
        <v>1.1856622588291035</v>
      </c>
      <c r="AJ39" s="28">
        <f t="shared" si="1"/>
        <v>1.2190565285516499</v>
      </c>
      <c r="AK39" s="28">
        <f t="shared" si="1"/>
        <v>1.2526976073329299</v>
      </c>
    </row>
    <row r="40" spans="1:37" x14ac:dyDescent="0.2">
      <c r="A40" s="1"/>
      <c r="B40" s="1"/>
      <c r="C40" s="1"/>
      <c r="D40" s="1"/>
      <c r="E40" s="28"/>
      <c r="F40" s="29" t="s">
        <v>14</v>
      </c>
      <c r="G40" s="28">
        <f t="shared" si="2"/>
        <v>0.38181742533369006</v>
      </c>
      <c r="H40" s="28">
        <f t="shared" ref="H40:AK42" si="3">H16/$C$6-H$28</f>
        <v>0.46444056148790591</v>
      </c>
      <c r="I40" s="28">
        <f t="shared" si="3"/>
        <v>0.51862970257604157</v>
      </c>
      <c r="J40" s="28">
        <f t="shared" si="3"/>
        <v>0.54996570806798917</v>
      </c>
      <c r="K40" s="28">
        <f t="shared" si="3"/>
        <v>0.57042895773638425</v>
      </c>
      <c r="L40" s="28">
        <f t="shared" si="3"/>
        <v>0.58789924313126873</v>
      </c>
      <c r="M40" s="28">
        <f t="shared" si="3"/>
        <v>0.60489567962369706</v>
      </c>
      <c r="N40" s="28">
        <f t="shared" si="3"/>
        <v>0.62068218217798732</v>
      </c>
      <c r="O40" s="28">
        <f t="shared" si="3"/>
        <v>0.63610359146578277</v>
      </c>
      <c r="P40" s="28">
        <f t="shared" si="3"/>
        <v>0.65099042849628286</v>
      </c>
      <c r="Q40" s="28">
        <f t="shared" si="3"/>
        <v>0.66637576997124948</v>
      </c>
      <c r="R40" s="28">
        <f t="shared" si="3"/>
        <v>0.68360057262082752</v>
      </c>
      <c r="S40" s="28">
        <f t="shared" si="3"/>
        <v>0.70032916564927905</v>
      </c>
      <c r="T40" s="28">
        <f t="shared" si="3"/>
        <v>0.72536893878444775</v>
      </c>
      <c r="U40" s="28">
        <f t="shared" si="3"/>
        <v>0.72520467480791262</v>
      </c>
      <c r="V40" s="28">
        <f t="shared" si="3"/>
        <v>0.76567147159808202</v>
      </c>
      <c r="W40" s="28">
        <f t="shared" si="3"/>
        <v>0.80544033920978964</v>
      </c>
      <c r="X40" s="28">
        <f t="shared" si="3"/>
        <v>0.84094234896472075</v>
      </c>
      <c r="Y40" s="28">
        <f t="shared" si="3"/>
        <v>0.87454605026537935</v>
      </c>
      <c r="Z40" s="28">
        <f t="shared" si="3"/>
        <v>0.90563411757952483</v>
      </c>
      <c r="AA40" s="28">
        <f t="shared" si="3"/>
        <v>0.93831613929604563</v>
      </c>
      <c r="AB40" s="28">
        <f t="shared" si="3"/>
        <v>0.97002897238030528</v>
      </c>
      <c r="AC40" s="28">
        <f t="shared" si="3"/>
        <v>1.003206392410241</v>
      </c>
      <c r="AD40" s="28">
        <f t="shared" si="3"/>
        <v>1.035537622324729</v>
      </c>
      <c r="AE40" s="28">
        <f t="shared" si="3"/>
        <v>1.0681180766890743</v>
      </c>
      <c r="AF40" s="28">
        <f t="shared" si="3"/>
        <v>1.1009478723005302</v>
      </c>
      <c r="AG40" s="28">
        <f t="shared" si="3"/>
        <v>1.1340271285074459</v>
      </c>
      <c r="AH40" s="28">
        <f t="shared" si="3"/>
        <v>1.1673559672647063</v>
      </c>
      <c r="AI40" s="28">
        <f t="shared" si="3"/>
        <v>1.2009345131903222</v>
      </c>
      <c r="AJ40" s="28">
        <f t="shared" si="3"/>
        <v>1.2347628936232957</v>
      </c>
      <c r="AK40" s="28">
        <f t="shared" si="3"/>
        <v>1.2688412386827022</v>
      </c>
    </row>
    <row r="41" spans="1:37" x14ac:dyDescent="0.2">
      <c r="A41" s="1"/>
      <c r="B41" s="1"/>
      <c r="C41" s="1"/>
      <c r="D41" s="1"/>
      <c r="E41" s="28"/>
      <c r="F41" s="29" t="s">
        <v>15</v>
      </c>
      <c r="G41" s="28">
        <f t="shared" si="2"/>
        <v>0.42121648222951291</v>
      </c>
      <c r="H41" s="28">
        <f t="shared" si="3"/>
        <v>0.48406023244172591</v>
      </c>
      <c r="I41" s="28">
        <f t="shared" si="3"/>
        <v>0.5368798797133163</v>
      </c>
      <c r="J41" s="28">
        <f t="shared" si="3"/>
        <v>0.56748109252943912</v>
      </c>
      <c r="K41" s="28">
        <f t="shared" si="3"/>
        <v>0.58860946548722182</v>
      </c>
      <c r="L41" s="28">
        <f t="shared" si="3"/>
        <v>0.60664672015194498</v>
      </c>
      <c r="M41" s="28">
        <f t="shared" si="3"/>
        <v>0.62419448667381339</v>
      </c>
      <c r="N41" s="28">
        <f t="shared" si="3"/>
        <v>0.64049256588111159</v>
      </c>
      <c r="O41" s="28">
        <f t="shared" si="3"/>
        <v>0.65641346979102422</v>
      </c>
      <c r="P41" s="28">
        <f t="shared" si="3"/>
        <v>0.67178216517334355</v>
      </c>
      <c r="Q41" s="28">
        <f t="shared" si="3"/>
        <v>0.68766556590518735</v>
      </c>
      <c r="R41" s="28">
        <f t="shared" si="3"/>
        <v>0.70544855089304725</v>
      </c>
      <c r="S41" s="28">
        <f t="shared" si="3"/>
        <v>0.72271893813316967</v>
      </c>
      <c r="T41" s="28">
        <f t="shared" si="3"/>
        <v>0.74857261335924963</v>
      </c>
      <c r="U41" s="28">
        <f t="shared" si="3"/>
        <v>0.74839651628196247</v>
      </c>
      <c r="V41" s="28">
        <f t="shared" si="3"/>
        <v>0.79018226680678438</v>
      </c>
      <c r="W41" s="28">
        <f t="shared" si="3"/>
        <v>0.83124708020792826</v>
      </c>
      <c r="X41" s="28">
        <f t="shared" si="3"/>
        <v>0.867905119099881</v>
      </c>
      <c r="Y41" s="28">
        <f t="shared" si="3"/>
        <v>0.90260251490320409</v>
      </c>
      <c r="Z41" s="28">
        <f t="shared" si="3"/>
        <v>0.9347017173226867</v>
      </c>
      <c r="AA41" s="28">
        <f t="shared" si="3"/>
        <v>0.96844692690333778</v>
      </c>
      <c r="AB41" s="28">
        <f t="shared" si="3"/>
        <v>1.0011910375952617</v>
      </c>
      <c r="AC41" s="28">
        <f t="shared" si="3"/>
        <v>1.035447543276345</v>
      </c>
      <c r="AD41" s="28">
        <f t="shared" si="3"/>
        <v>1.0688299703324706</v>
      </c>
      <c r="AE41" s="28">
        <f t="shared" si="3"/>
        <v>1.1024696114942281</v>
      </c>
      <c r="AF41" s="28">
        <f t="shared" si="3"/>
        <v>1.1363665835588701</v>
      </c>
      <c r="AG41" s="28">
        <f t="shared" si="3"/>
        <v>1.1705210058747464</v>
      </c>
      <c r="AH41" s="28">
        <f t="shared" si="3"/>
        <v>1.204933000396742</v>
      </c>
      <c r="AI41" s="28">
        <f t="shared" si="3"/>
        <v>1.2396026917428677</v>
      </c>
      <c r="AJ41" s="28">
        <f t="shared" si="3"/>
        <v>1.2745302072521254</v>
      </c>
      <c r="AK41" s="28">
        <f t="shared" si="3"/>
        <v>1.3097156770435907</v>
      </c>
    </row>
    <row r="42" spans="1:37" x14ac:dyDescent="0.2">
      <c r="A42" s="1"/>
      <c r="B42" s="1"/>
      <c r="C42" s="1"/>
      <c r="D42" s="1"/>
      <c r="E42" s="28"/>
      <c r="F42" s="29" t="s">
        <v>16</v>
      </c>
      <c r="G42" s="28">
        <f t="shared" si="2"/>
        <v>0.44516403604936183</v>
      </c>
      <c r="H42" s="28">
        <f t="shared" si="3"/>
        <v>0.51523522418511547</v>
      </c>
      <c r="I42" s="28">
        <f t="shared" si="3"/>
        <v>0.56093494120902687</v>
      </c>
      <c r="J42" s="28">
        <f t="shared" si="3"/>
        <v>0.58867865304023548</v>
      </c>
      <c r="K42" s="28">
        <f t="shared" si="3"/>
        <v>0.6106119749961384</v>
      </c>
      <c r="L42" s="28">
        <f t="shared" si="3"/>
        <v>0.62933539018629103</v>
      </c>
      <c r="M42" s="28">
        <f t="shared" si="3"/>
        <v>0.64755039022999261</v>
      </c>
      <c r="N42" s="28">
        <f t="shared" si="3"/>
        <v>0.66446759241925601</v>
      </c>
      <c r="O42" s="28">
        <f t="shared" si="3"/>
        <v>0.68099299733229834</v>
      </c>
      <c r="P42" s="28">
        <f t="shared" si="3"/>
        <v>0.69694484985814509</v>
      </c>
      <c r="Q42" s="28">
        <f t="shared" si="3"/>
        <v>0.71343101447786417</v>
      </c>
      <c r="R42" s="28">
        <f t="shared" si="3"/>
        <v>0.73188952582472744</v>
      </c>
      <c r="S42" s="28">
        <f t="shared" si="3"/>
        <v>0.74981560609925502</v>
      </c>
      <c r="T42" s="28">
        <f t="shared" si="3"/>
        <v>0.77665428618548638</v>
      </c>
      <c r="U42" s="28">
        <f t="shared" si="3"/>
        <v>0.77646386839090198</v>
      </c>
      <c r="V42" s="28">
        <f t="shared" si="3"/>
        <v>0.8198458500268806</v>
      </c>
      <c r="W42" s="28">
        <f t="shared" si="3"/>
        <v>0.86247904974296685</v>
      </c>
      <c r="X42" s="28">
        <f t="shared" si="3"/>
        <v>0.90053614428443718</v>
      </c>
      <c r="Y42" s="28">
        <f t="shared" si="3"/>
        <v>0.93655715678892792</v>
      </c>
      <c r="Z42" s="28">
        <f t="shared" si="3"/>
        <v>0.96988006044243935</v>
      </c>
      <c r="AA42" s="28">
        <f t="shared" si="3"/>
        <v>1.004911966820061</v>
      </c>
      <c r="AB42" s="28">
        <f t="shared" si="3"/>
        <v>1.0389041557108967</v>
      </c>
      <c r="AC42" s="28">
        <f t="shared" si="3"/>
        <v>1.0744665980921926</v>
      </c>
      <c r="AD42" s="28">
        <f t="shared" si="3"/>
        <v>1.1091212104701804</v>
      </c>
      <c r="AE42" s="28">
        <f t="shared" si="3"/>
        <v>1.144042706236944</v>
      </c>
      <c r="AF42" s="28">
        <f t="shared" si="3"/>
        <v>1.1792312021897375</v>
      </c>
      <c r="AG42" s="28">
        <f t="shared" si="3"/>
        <v>1.2146868176769092</v>
      </c>
      <c r="AH42" s="28">
        <f t="shared" si="3"/>
        <v>1.2504096746533448</v>
      </c>
      <c r="AI42" s="28">
        <f t="shared" si="3"/>
        <v>1.286399897737055</v>
      </c>
      <c r="AJ42" s="28">
        <f t="shared" si="3"/>
        <v>1.3226576142670412</v>
      </c>
      <c r="AK42" s="28">
        <f t="shared" si="3"/>
        <v>1.3591829543623792</v>
      </c>
    </row>
    <row r="43" spans="1:37" x14ac:dyDescent="0.2">
      <c r="A43" s="1"/>
      <c r="B43" s="1"/>
      <c r="C43" s="1"/>
      <c r="D43" s="1"/>
      <c r="E43" s="28"/>
      <c r="F43" s="28"/>
      <c r="G43" s="28"/>
      <c r="H43" s="28"/>
      <c r="I43" s="28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">
      <c r="A44" s="1"/>
      <c r="B44" s="1"/>
      <c r="C44" s="1"/>
      <c r="D44" s="1"/>
      <c r="E44" s="28"/>
      <c r="F44" s="28" t="s">
        <v>2</v>
      </c>
      <c r="G44" s="1">
        <v>1</v>
      </c>
      <c r="H44" s="1">
        <v>2</v>
      </c>
      <c r="I44" s="1">
        <v>3</v>
      </c>
      <c r="J44" s="1">
        <v>4</v>
      </c>
      <c r="K44" s="1">
        <v>5</v>
      </c>
      <c r="L44" s="1">
        <v>6</v>
      </c>
      <c r="M44" s="1">
        <v>7</v>
      </c>
      <c r="N44" s="1">
        <v>8</v>
      </c>
      <c r="O44" s="1">
        <v>9</v>
      </c>
      <c r="P44" s="1">
        <v>10</v>
      </c>
      <c r="Q44" s="1">
        <v>11</v>
      </c>
      <c r="R44" s="1">
        <v>12</v>
      </c>
      <c r="S44" s="1">
        <v>13</v>
      </c>
      <c r="T44" s="1">
        <v>14</v>
      </c>
      <c r="U44" s="1">
        <v>15</v>
      </c>
      <c r="V44" s="1">
        <v>16</v>
      </c>
      <c r="W44" s="1">
        <v>17</v>
      </c>
      <c r="X44" s="1">
        <v>18</v>
      </c>
      <c r="Y44" s="1">
        <v>19</v>
      </c>
      <c r="Z44" s="1">
        <v>20</v>
      </c>
      <c r="AA44" s="1">
        <v>21</v>
      </c>
      <c r="AB44" s="1">
        <v>22</v>
      </c>
      <c r="AC44" s="1">
        <v>23</v>
      </c>
      <c r="AD44" s="1">
        <v>24</v>
      </c>
      <c r="AE44" s="1">
        <v>25</v>
      </c>
      <c r="AF44" s="1">
        <v>26</v>
      </c>
      <c r="AG44" s="1"/>
      <c r="AH44" s="1"/>
      <c r="AI44" s="1"/>
      <c r="AJ44" s="1"/>
      <c r="AK44" s="1"/>
    </row>
    <row r="45" spans="1:37" x14ac:dyDescent="0.2">
      <c r="A45" s="1"/>
      <c r="B45" s="1"/>
      <c r="C45" s="1"/>
      <c r="D45" s="1"/>
      <c r="E45" s="28"/>
      <c r="F45" s="29" t="s">
        <v>5</v>
      </c>
      <c r="G45" s="28">
        <f>G31</f>
        <v>0.6127397159132103</v>
      </c>
      <c r="H45" s="28">
        <f t="shared" ref="H45:AK53" si="4">H31</f>
        <v>0.45251287482613756</v>
      </c>
      <c r="I45" s="28">
        <f t="shared" si="4"/>
        <v>0.53411548527299624</v>
      </c>
      <c r="J45" s="28">
        <f t="shared" si="4"/>
        <v>0.57909133579434369</v>
      </c>
      <c r="K45" s="28">
        <f t="shared" si="4"/>
        <v>0.60066059220563783</v>
      </c>
      <c r="L45" s="28">
        <f t="shared" si="4"/>
        <v>0.61907366797557506</v>
      </c>
      <c r="M45" s="28">
        <f t="shared" si="4"/>
        <v>0.63698688897976641</v>
      </c>
      <c r="N45" s="28">
        <f t="shared" si="4"/>
        <v>0.65362407175645165</v>
      </c>
      <c r="O45" s="28">
        <f t="shared" si="4"/>
        <v>0.66987607054384501</v>
      </c>
      <c r="P45" s="28">
        <f t="shared" si="4"/>
        <v>0.68556417043002571</v>
      </c>
      <c r="Q45" s="28">
        <f t="shared" si="4"/>
        <v>0.70177771459351423</v>
      </c>
      <c r="R45" s="28">
        <f t="shared" si="4"/>
        <v>0.71993069618338368</v>
      </c>
      <c r="S45" s="28">
        <f t="shared" si="4"/>
        <v>0.7375602169961013</v>
      </c>
      <c r="T45" s="28">
        <f t="shared" si="4"/>
        <v>0.76395339515402327</v>
      </c>
      <c r="U45" s="28">
        <f t="shared" si="4"/>
        <v>0.76376945439059762</v>
      </c>
      <c r="V45" s="28">
        <f t="shared" si="4"/>
        <v>0.8064294862506749</v>
      </c>
      <c r="W45" s="28">
        <f t="shared" si="4"/>
        <v>0.84835332994639223</v>
      </c>
      <c r="X45" s="28">
        <f t="shared" si="4"/>
        <v>0.88577765401647968</v>
      </c>
      <c r="Y45" s="28">
        <f t="shared" si="4"/>
        <v>0.92120001587814815</v>
      </c>
      <c r="Z45" s="28">
        <f t="shared" si="4"/>
        <v>0.95396945905497643</v>
      </c>
      <c r="AA45" s="28">
        <f t="shared" si="4"/>
        <v>0.98841941307135617</v>
      </c>
      <c r="AB45" s="28">
        <f t="shared" si="4"/>
        <v>1.0218471161745677</v>
      </c>
      <c r="AC45" s="28">
        <f t="shared" si="4"/>
        <v>1.0568189042944163</v>
      </c>
      <c r="AD45" s="28">
        <f t="shared" si="4"/>
        <v>1.0908981276190244</v>
      </c>
      <c r="AE45" s="28">
        <f t="shared" si="4"/>
        <v>1.1252398610704479</v>
      </c>
      <c r="AF45" s="28">
        <f t="shared" si="4"/>
        <v>1.1598442214459399</v>
      </c>
      <c r="AG45" s="28">
        <f t="shared" si="4"/>
        <v>1.1947113280938497</v>
      </c>
      <c r="AH45" s="28">
        <f t="shared" si="4"/>
        <v>1.229841302969062</v>
      </c>
      <c r="AI45" s="28">
        <f t="shared" si="4"/>
        <v>1.2652342706895883</v>
      </c>
      <c r="AJ45" s="28">
        <f t="shared" si="4"/>
        <v>1.3008903585944296</v>
      </c>
      <c r="AK45" s="28">
        <f t="shared" si="4"/>
        <v>1.3368096968026624</v>
      </c>
    </row>
    <row r="46" spans="1:37" x14ac:dyDescent="0.2">
      <c r="A46" s="1"/>
      <c r="B46" s="1"/>
      <c r="C46" s="1"/>
      <c r="D46" s="1"/>
      <c r="E46" s="28"/>
      <c r="F46" s="29" t="s">
        <v>6</v>
      </c>
      <c r="G46" s="28">
        <f t="shared" ref="G46:V56" si="5">G32</f>
        <v>0.56707864806661468</v>
      </c>
      <c r="H46" s="28">
        <f t="shared" si="5"/>
        <v>0.45206018052594532</v>
      </c>
      <c r="I46" s="28">
        <f t="shared" si="5"/>
        <v>0.5310430605924733</v>
      </c>
      <c r="J46" s="28">
        <f t="shared" si="5"/>
        <v>0.57580785124831635</v>
      </c>
      <c r="K46" s="28">
        <f t="shared" si="5"/>
        <v>0.59725242172726833</v>
      </c>
      <c r="L46" s="28">
        <f t="shared" si="5"/>
        <v>0.61555921180078343</v>
      </c>
      <c r="M46" s="28">
        <f t="shared" si="5"/>
        <v>0.63336907888571514</v>
      </c>
      <c r="N46" s="28">
        <f t="shared" si="5"/>
        <v>0.6499103600258731</v>
      </c>
      <c r="O46" s="28">
        <f t="shared" si="5"/>
        <v>0.66606872210913615</v>
      </c>
      <c r="P46" s="28">
        <f t="shared" si="5"/>
        <v>0.68166649143734037</v>
      </c>
      <c r="Q46" s="28">
        <f t="shared" si="5"/>
        <v>0.69778666797441113</v>
      </c>
      <c r="R46" s="28">
        <f t="shared" si="5"/>
        <v>0.71583501109141978</v>
      </c>
      <c r="S46" s="28">
        <f t="shared" si="5"/>
        <v>0.73336296559681124</v>
      </c>
      <c r="T46" s="28">
        <f t="shared" si="5"/>
        <v>0.7596035673186653</v>
      </c>
      <c r="U46" s="28">
        <f t="shared" si="5"/>
        <v>0.75942184482247421</v>
      </c>
      <c r="V46" s="28">
        <f t="shared" si="5"/>
        <v>0.80183462180703413</v>
      </c>
      <c r="W46" s="28">
        <f t="shared" si="4"/>
        <v>0.84351552376307859</v>
      </c>
      <c r="X46" s="28">
        <f t="shared" si="4"/>
        <v>0.88072313527315771</v>
      </c>
      <c r="Y46" s="28">
        <f t="shared" si="4"/>
        <v>0.91594047000536327</v>
      </c>
      <c r="Z46" s="28">
        <f t="shared" si="4"/>
        <v>0.94852036287573793</v>
      </c>
      <c r="AA46" s="28">
        <f t="shared" si="4"/>
        <v>0.98277100862520061</v>
      </c>
      <c r="AB46" s="28">
        <f t="shared" si="4"/>
        <v>1.0160053854503117</v>
      </c>
      <c r="AC46" s="28">
        <f t="shared" si="4"/>
        <v>1.0507748850581848</v>
      </c>
      <c r="AD46" s="28">
        <f t="shared" si="4"/>
        <v>1.0846570479313373</v>
      </c>
      <c r="AE46" s="28">
        <f t="shared" si="4"/>
        <v>1.1188002231673639</v>
      </c>
      <c r="AF46" s="28">
        <f t="shared" si="4"/>
        <v>1.1532045275635177</v>
      </c>
      <c r="AG46" s="28">
        <f t="shared" si="4"/>
        <v>1.1878700804681479</v>
      </c>
      <c r="AH46" s="28">
        <f t="shared" si="4"/>
        <v>1.2227970038361395</v>
      </c>
      <c r="AI46" s="28">
        <f t="shared" si="4"/>
        <v>1.2579854222855038</v>
      </c>
      <c r="AJ46" s="28">
        <f t="shared" si="4"/>
        <v>1.2934354631552418</v>
      </c>
      <c r="AK46" s="28">
        <f t="shared" si="4"/>
        <v>1.32914725656443</v>
      </c>
    </row>
    <row r="47" spans="1:37" x14ac:dyDescent="0.2">
      <c r="A47" s="1"/>
      <c r="B47" s="1"/>
      <c r="C47" s="1"/>
      <c r="D47" s="1"/>
      <c r="E47" s="28"/>
      <c r="F47" s="29" t="s">
        <v>7</v>
      </c>
      <c r="G47" s="28">
        <f t="shared" si="5"/>
        <v>0.47995778746292261</v>
      </c>
      <c r="H47" s="28">
        <f t="shared" si="4"/>
        <v>0.44633515090204157</v>
      </c>
      <c r="I47" s="28">
        <f t="shared" si="4"/>
        <v>0.52017918769517535</v>
      </c>
      <c r="J47" s="28">
        <f t="shared" si="4"/>
        <v>0.56083854539588596</v>
      </c>
      <c r="K47" s="28">
        <f t="shared" si="4"/>
        <v>0.58171467651398168</v>
      </c>
      <c r="L47" s="28">
        <f t="shared" si="4"/>
        <v>0.59953691334073111</v>
      </c>
      <c r="M47" s="28">
        <f t="shared" si="4"/>
        <v>0.61687559306152129</v>
      </c>
      <c r="N47" s="28">
        <f t="shared" si="4"/>
        <v>0.63297966156711272</v>
      </c>
      <c r="O47" s="28">
        <f t="shared" si="4"/>
        <v>0.6487111367734949</v>
      </c>
      <c r="P47" s="28">
        <f t="shared" si="4"/>
        <v>0.66389709184424983</v>
      </c>
      <c r="Q47" s="28">
        <f t="shared" si="4"/>
        <v>0.67959160822151987</v>
      </c>
      <c r="R47" s="28">
        <f t="shared" si="4"/>
        <v>0.69716290773371614</v>
      </c>
      <c r="S47" s="28">
        <f t="shared" si="4"/>
        <v>0.71422782454322198</v>
      </c>
      <c r="T47" s="28">
        <f t="shared" si="4"/>
        <v>0.73977283494879087</v>
      </c>
      <c r="U47" s="28">
        <f t="shared" si="4"/>
        <v>0.73960122546523344</v>
      </c>
      <c r="V47" s="28">
        <f t="shared" si="4"/>
        <v>0.78088677501709403</v>
      </c>
      <c r="W47" s="28">
        <f t="shared" si="4"/>
        <v>0.8214601129951431</v>
      </c>
      <c r="X47" s="28">
        <f t="shared" si="4"/>
        <v>0.85767973855695578</v>
      </c>
      <c r="Y47" s="28">
        <f t="shared" si="4"/>
        <v>0.89196236086217806</v>
      </c>
      <c r="Z47" s="28">
        <f t="shared" si="4"/>
        <v>0.92367809966940728</v>
      </c>
      <c r="AA47" s="28">
        <f t="shared" si="4"/>
        <v>0.95702010511172797</v>
      </c>
      <c r="AB47" s="28">
        <f t="shared" si="4"/>
        <v>0.9893731133341761</v>
      </c>
      <c r="AC47" s="28">
        <f t="shared" si="4"/>
        <v>1.023220385788626</v>
      </c>
      <c r="AD47" s="28">
        <f t="shared" si="4"/>
        <v>1.0562041560767341</v>
      </c>
      <c r="AE47" s="28">
        <f t="shared" si="4"/>
        <v>1.0894421104676113</v>
      </c>
      <c r="AF47" s="28">
        <f t="shared" si="4"/>
        <v>1.1229343657585102</v>
      </c>
      <c r="AG47" s="28">
        <f t="shared" si="4"/>
        <v>1.1566810412977806</v>
      </c>
      <c r="AH47" s="28">
        <f t="shared" si="4"/>
        <v>1.1906822590403074</v>
      </c>
      <c r="AI47" s="28">
        <f t="shared" si="4"/>
        <v>1.2249381436041014</v>
      </c>
      <c r="AJ47" s="28">
        <f t="shared" si="4"/>
        <v>1.2594488223281641</v>
      </c>
      <c r="AK47" s="28">
        <f t="shared" si="4"/>
        <v>1.2942144253315719</v>
      </c>
    </row>
    <row r="48" spans="1:37" x14ac:dyDescent="0.2">
      <c r="A48" s="1"/>
      <c r="B48" s="1"/>
      <c r="C48" s="1"/>
      <c r="D48" s="1"/>
      <c r="E48" s="28"/>
      <c r="F48" s="29" t="s">
        <v>8</v>
      </c>
      <c r="G48" s="28">
        <f t="shared" si="5"/>
        <v>0.44083442863178474</v>
      </c>
      <c r="H48" s="28">
        <f t="shared" si="4"/>
        <v>0.43563428038893171</v>
      </c>
      <c r="I48" s="28">
        <f t="shared" si="4"/>
        <v>0.49673637700824347</v>
      </c>
      <c r="J48" s="28">
        <f t="shared" si="4"/>
        <v>0.53100186004056904</v>
      </c>
      <c r="K48" s="28">
        <f t="shared" si="4"/>
        <v>0.55074498295369889</v>
      </c>
      <c r="L48" s="28">
        <f t="shared" si="4"/>
        <v>0.56760141262117403</v>
      </c>
      <c r="M48" s="28">
        <f t="shared" si="4"/>
        <v>0.58400092593933428</v>
      </c>
      <c r="N48" s="28">
        <f t="shared" si="4"/>
        <v>0.59923354616672686</v>
      </c>
      <c r="O48" s="28">
        <f t="shared" si="4"/>
        <v>0.61411415430195893</v>
      </c>
      <c r="P48" s="28">
        <f t="shared" si="4"/>
        <v>0.62847928491061278</v>
      </c>
      <c r="Q48" s="28">
        <f t="shared" si="4"/>
        <v>0.64332537929814848</v>
      </c>
      <c r="R48" s="28">
        <f t="shared" si="4"/>
        <v>0.65994583980165111</v>
      </c>
      <c r="S48" s="28">
        <f t="shared" si="4"/>
        <v>0.6760878340537595</v>
      </c>
      <c r="T48" s="28">
        <f t="shared" si="4"/>
        <v>0.70024639812410816</v>
      </c>
      <c r="U48" s="28">
        <f t="shared" si="4"/>
        <v>0.70009494580608089</v>
      </c>
      <c r="V48" s="28">
        <f t="shared" si="4"/>
        <v>0.73913371581018694</v>
      </c>
      <c r="W48" s="28">
        <f t="shared" si="4"/>
        <v>0.77749946726097119</v>
      </c>
      <c r="X48" s="28">
        <f t="shared" si="4"/>
        <v>0.8117498481454084</v>
      </c>
      <c r="Y48" s="28">
        <f t="shared" si="4"/>
        <v>0.8441694100751842</v>
      </c>
      <c r="Z48" s="28">
        <f t="shared" si="4"/>
        <v>0.87416272480111235</v>
      </c>
      <c r="AA48" s="28">
        <f t="shared" si="4"/>
        <v>0.90569363658200197</v>
      </c>
      <c r="AB48" s="28">
        <f t="shared" si="4"/>
        <v>0.93628990885831209</v>
      </c>
      <c r="AC48" s="28">
        <f t="shared" si="4"/>
        <v>0.96829900647191847</v>
      </c>
      <c r="AD48" s="28">
        <f t="shared" si="4"/>
        <v>0.99949210876581451</v>
      </c>
      <c r="AE48" s="28">
        <f t="shared" si="4"/>
        <v>1.0309257851360498</v>
      </c>
      <c r="AF48" s="28">
        <f t="shared" si="4"/>
        <v>1.0626001523798778</v>
      </c>
      <c r="AG48" s="28">
        <f t="shared" si="4"/>
        <v>1.0945153298456483</v>
      </c>
      <c r="AH48" s="28">
        <f t="shared" si="4"/>
        <v>1.1266714394882451</v>
      </c>
      <c r="AI48" s="28">
        <f t="shared" si="4"/>
        <v>1.1590686059256801</v>
      </c>
      <c r="AJ48" s="28">
        <f t="shared" si="4"/>
        <v>1.1917069564969545</v>
      </c>
      <c r="AK48" s="28">
        <f t="shared" si="4"/>
        <v>1.2245866213211443</v>
      </c>
    </row>
    <row r="49" spans="1:37" x14ac:dyDescent="0.2">
      <c r="A49" s="1"/>
      <c r="B49" s="1"/>
      <c r="C49" s="1"/>
      <c r="D49" s="1"/>
      <c r="E49" s="28"/>
      <c r="F49" s="29" t="s">
        <v>9</v>
      </c>
      <c r="G49" s="28">
        <f t="shared" si="5"/>
        <v>0.4316345385450836</v>
      </c>
      <c r="H49" s="28">
        <f t="shared" si="4"/>
        <v>0.43880789270863352</v>
      </c>
      <c r="I49" s="28">
        <f t="shared" si="4"/>
        <v>0.49728371014743866</v>
      </c>
      <c r="J49" s="28">
        <f t="shared" si="4"/>
        <v>0.52980023851839275</v>
      </c>
      <c r="K49" s="28">
        <f t="shared" si="4"/>
        <v>0.54949773146198433</v>
      </c>
      <c r="L49" s="28">
        <f t="shared" si="4"/>
        <v>0.56631526489634787</v>
      </c>
      <c r="M49" s="28">
        <f t="shared" si="4"/>
        <v>0.58267695489235072</v>
      </c>
      <c r="N49" s="28">
        <f t="shared" si="4"/>
        <v>0.59787447902934066</v>
      </c>
      <c r="O49" s="28">
        <f t="shared" si="4"/>
        <v>0.61272081994711769</v>
      </c>
      <c r="P49" s="28">
        <f t="shared" si="4"/>
        <v>0.62705289325306357</v>
      </c>
      <c r="Q49" s="28">
        <f t="shared" si="4"/>
        <v>0.64186481889462066</v>
      </c>
      <c r="R49" s="28">
        <f t="shared" si="4"/>
        <v>0.65844698598170104</v>
      </c>
      <c r="S49" s="28">
        <f t="shared" si="4"/>
        <v>0.67455181110476359</v>
      </c>
      <c r="T49" s="28">
        <f t="shared" si="4"/>
        <v>0.69865453841791547</v>
      </c>
      <c r="U49" s="28">
        <f t="shared" si="4"/>
        <v>0.69850389789528833</v>
      </c>
      <c r="V49" s="28">
        <f t="shared" si="4"/>
        <v>0.7374521826920728</v>
      </c>
      <c r="W49" s="28">
        <f t="shared" si="4"/>
        <v>0.77572902736746829</v>
      </c>
      <c r="X49" s="28">
        <f t="shared" si="4"/>
        <v>0.80990010028727788</v>
      </c>
      <c r="Y49" s="28">
        <f t="shared" si="4"/>
        <v>0.84224463064375432</v>
      </c>
      <c r="Z49" s="28">
        <f t="shared" si="4"/>
        <v>0.87216857768283129</v>
      </c>
      <c r="AA49" s="28">
        <f t="shared" si="4"/>
        <v>0.90362655076103549</v>
      </c>
      <c r="AB49" s="28">
        <f t="shared" si="4"/>
        <v>0.93415207349876495</v>
      </c>
      <c r="AC49" s="28">
        <f t="shared" si="4"/>
        <v>0.96608714176145727</v>
      </c>
      <c r="AD49" s="28">
        <f t="shared" si="4"/>
        <v>0.99720812796151448</v>
      </c>
      <c r="AE49" s="28">
        <f t="shared" si="4"/>
        <v>1.0285691401173518</v>
      </c>
      <c r="AF49" s="28">
        <f t="shared" si="4"/>
        <v>1.0601702950262217</v>
      </c>
      <c r="AG49" s="28">
        <f t="shared" si="4"/>
        <v>1.0920117120364745</v>
      </c>
      <c r="AH49" s="28">
        <f t="shared" si="4"/>
        <v>1.1240935131029943</v>
      </c>
      <c r="AI49" s="28">
        <f t="shared" si="4"/>
        <v>1.1564158228437924</v>
      </c>
      <c r="AJ49" s="28">
        <f t="shared" si="4"/>
        <v>1.1889787685978703</v>
      </c>
      <c r="AK49" s="28">
        <f t="shared" si="4"/>
        <v>1.221782480484304</v>
      </c>
    </row>
    <row r="50" spans="1:37" x14ac:dyDescent="0.2">
      <c r="A50" s="1"/>
      <c r="B50" s="1"/>
      <c r="C50" s="1"/>
      <c r="D50" s="1"/>
      <c r="E50" s="28"/>
      <c r="F50" s="29" t="s">
        <v>10</v>
      </c>
      <c r="G50" s="28">
        <f t="shared" si="5"/>
        <v>0.46658956573381954</v>
      </c>
      <c r="H50" s="28">
        <f t="shared" si="4"/>
        <v>0.44394546511603483</v>
      </c>
      <c r="I50" s="28">
        <f t="shared" si="4"/>
        <v>0.50085287414756685</v>
      </c>
      <c r="J50" s="28">
        <f t="shared" si="4"/>
        <v>0.53292424646309255</v>
      </c>
      <c r="K50" s="28">
        <f t="shared" si="4"/>
        <v>0.55274036942847016</v>
      </c>
      <c r="L50" s="28">
        <f t="shared" si="4"/>
        <v>0.56965902633558851</v>
      </c>
      <c r="M50" s="28">
        <f t="shared" si="4"/>
        <v>0.58611905042159729</v>
      </c>
      <c r="N50" s="28">
        <f t="shared" si="4"/>
        <v>0.60140781831814261</v>
      </c>
      <c r="O50" s="28">
        <f t="shared" si="4"/>
        <v>0.61634324806929719</v>
      </c>
      <c r="P50" s="28">
        <f t="shared" si="4"/>
        <v>0.63076126463972682</v>
      </c>
      <c r="Q50" s="28">
        <f t="shared" si="4"/>
        <v>0.64566202310586951</v>
      </c>
      <c r="R50" s="28">
        <f t="shared" si="4"/>
        <v>0.66234374644666627</v>
      </c>
      <c r="S50" s="28">
        <f t="shared" si="4"/>
        <v>0.67854520487089209</v>
      </c>
      <c r="T50" s="28">
        <f t="shared" si="4"/>
        <v>0.70279309808684276</v>
      </c>
      <c r="U50" s="28">
        <f t="shared" si="4"/>
        <v>0.70264034703670519</v>
      </c>
      <c r="V50" s="28">
        <f t="shared" si="4"/>
        <v>0.74182387770861236</v>
      </c>
      <c r="W50" s="28">
        <f t="shared" si="4"/>
        <v>0.78033186460934767</v>
      </c>
      <c r="X50" s="28">
        <f t="shared" si="4"/>
        <v>0.81470912450817046</v>
      </c>
      <c r="Y50" s="28">
        <f t="shared" si="4"/>
        <v>0.84724872396649376</v>
      </c>
      <c r="Z50" s="28">
        <f t="shared" si="4"/>
        <v>0.87735301498312879</v>
      </c>
      <c r="AA50" s="28">
        <f t="shared" si="4"/>
        <v>0.90900061606188076</v>
      </c>
      <c r="AB50" s="28">
        <f t="shared" si="4"/>
        <v>0.9397100753524521</v>
      </c>
      <c r="AC50" s="28">
        <f t="shared" si="4"/>
        <v>0.97183760711228417</v>
      </c>
      <c r="AD50" s="28">
        <f t="shared" si="4"/>
        <v>1.0031460826722893</v>
      </c>
      <c r="AE50" s="28">
        <f t="shared" si="4"/>
        <v>1.0346960092066446</v>
      </c>
      <c r="AF50" s="28">
        <f t="shared" si="4"/>
        <v>1.0664875035126022</v>
      </c>
      <c r="AG50" s="28">
        <f t="shared" si="4"/>
        <v>1.0985206849385123</v>
      </c>
      <c r="AH50" s="28">
        <f t="shared" si="4"/>
        <v>1.1307956754392594</v>
      </c>
      <c r="AI50" s="28">
        <f t="shared" si="4"/>
        <v>1.1633125996328546</v>
      </c>
      <c r="AJ50" s="28">
        <f t="shared" si="4"/>
        <v>1.1960715848582992</v>
      </c>
      <c r="AK50" s="28">
        <f t="shared" si="4"/>
        <v>1.2290727612346695</v>
      </c>
    </row>
    <row r="51" spans="1:37" x14ac:dyDescent="0.2">
      <c r="A51" s="1"/>
      <c r="B51" s="1"/>
      <c r="C51" s="1"/>
      <c r="D51" s="1"/>
      <c r="E51" s="28"/>
      <c r="F51" s="29" t="s">
        <v>11</v>
      </c>
      <c r="G51" s="28">
        <f t="shared" si="5"/>
        <v>0.44601899923033556</v>
      </c>
      <c r="H51" s="28">
        <f t="shared" si="4"/>
        <v>0.45016390548739271</v>
      </c>
      <c r="I51" s="28">
        <f t="shared" si="4"/>
        <v>0.50526833476628241</v>
      </c>
      <c r="J51" s="28">
        <f t="shared" si="4"/>
        <v>0.53743951441024296</v>
      </c>
      <c r="K51" s="28">
        <f t="shared" si="4"/>
        <v>0.55742709863449758</v>
      </c>
      <c r="L51" s="28">
        <f t="shared" si="4"/>
        <v>0.57449191380475628</v>
      </c>
      <c r="M51" s="28">
        <f t="shared" si="4"/>
        <v>0.59109406453467139</v>
      </c>
      <c r="N51" s="28">
        <f t="shared" si="4"/>
        <v>0.60651471110444355</v>
      </c>
      <c r="O51" s="28">
        <f t="shared" si="4"/>
        <v>0.6215789049179562</v>
      </c>
      <c r="P51" s="28">
        <f t="shared" si="4"/>
        <v>0.63612113911979573</v>
      </c>
      <c r="Q51" s="28">
        <f t="shared" si="4"/>
        <v>0.65115029162737725</v>
      </c>
      <c r="R51" s="28">
        <f t="shared" si="4"/>
        <v>0.66797590805977325</v>
      </c>
      <c r="S51" s="28">
        <f t="shared" si="4"/>
        <v>0.68431703490197149</v>
      </c>
      <c r="T51" s="28">
        <f t="shared" si="4"/>
        <v>0.70877474286856601</v>
      </c>
      <c r="U51" s="28">
        <f t="shared" si="4"/>
        <v>0.70861894137893311</v>
      </c>
      <c r="V51" s="28">
        <f t="shared" si="4"/>
        <v>0.74814248340114542</v>
      </c>
      <c r="W51" s="28">
        <f t="shared" si="4"/>
        <v>0.78698455046421822</v>
      </c>
      <c r="X51" s="28">
        <f t="shared" si="4"/>
        <v>0.82165982159538664</v>
      </c>
      <c r="Y51" s="28">
        <f t="shared" si="4"/>
        <v>0.85448136312256506</v>
      </c>
      <c r="Z51" s="28">
        <f t="shared" si="4"/>
        <v>0.88484631332949137</v>
      </c>
      <c r="AA51" s="28">
        <f t="shared" si="4"/>
        <v>0.91676799221083338</v>
      </c>
      <c r="AB51" s="28">
        <f t="shared" si="4"/>
        <v>0.9477433032009065</v>
      </c>
      <c r="AC51" s="28">
        <f t="shared" si="4"/>
        <v>0.98014901103295526</v>
      </c>
      <c r="AD51" s="28">
        <f t="shared" si="4"/>
        <v>1.0117284733229532</v>
      </c>
      <c r="AE51" s="28">
        <f t="shared" si="4"/>
        <v>1.0435514462301654</v>
      </c>
      <c r="AF51" s="28">
        <f t="shared" si="4"/>
        <v>1.075618046551845</v>
      </c>
      <c r="AG51" s="28">
        <f t="shared" si="4"/>
        <v>1.1079283936363415</v>
      </c>
      <c r="AH51" s="28">
        <f t="shared" si="4"/>
        <v>1.1404826094385399</v>
      </c>
      <c r="AI51" s="28">
        <f t="shared" si="4"/>
        <v>1.1732808185764505</v>
      </c>
      <c r="AJ51" s="28">
        <f t="shared" si="4"/>
        <v>1.2063231483890757</v>
      </c>
      <c r="AK51" s="28">
        <f t="shared" si="4"/>
        <v>1.239609728995491</v>
      </c>
    </row>
    <row r="52" spans="1:37" x14ac:dyDescent="0.2">
      <c r="A52" s="1"/>
      <c r="B52" s="1"/>
      <c r="C52" s="1"/>
      <c r="D52" s="1"/>
      <c r="E52" s="28"/>
      <c r="F52" s="29" t="s">
        <v>12</v>
      </c>
      <c r="G52" s="28">
        <f t="shared" si="5"/>
        <v>0.40955185138590905</v>
      </c>
      <c r="H52" s="28">
        <f t="shared" si="4"/>
        <v>0.45462076104940841</v>
      </c>
      <c r="I52" s="28">
        <f t="shared" si="4"/>
        <v>0.50911346505508048</v>
      </c>
      <c r="J52" s="28">
        <f t="shared" si="4"/>
        <v>0.54138690698136194</v>
      </c>
      <c r="K52" s="28">
        <f t="shared" si="4"/>
        <v>0.56152438815690442</v>
      </c>
      <c r="L52" s="28">
        <f t="shared" si="4"/>
        <v>0.57871697958515744</v>
      </c>
      <c r="M52" s="28">
        <f t="shared" si="4"/>
        <v>0.59544338200176739</v>
      </c>
      <c r="N52" s="28">
        <f t="shared" si="4"/>
        <v>0.61097932115241826</v>
      </c>
      <c r="O52" s="28">
        <f t="shared" si="4"/>
        <v>0.62615608465373862</v>
      </c>
      <c r="P52" s="28">
        <f t="shared" si="4"/>
        <v>0.64080691390711642</v>
      </c>
      <c r="Q52" s="28">
        <f t="shared" si="4"/>
        <v>0.65594831261830822</v>
      </c>
      <c r="R52" s="28">
        <f t="shared" si="4"/>
        <v>0.67289972502282902</v>
      </c>
      <c r="S52" s="28">
        <f t="shared" si="4"/>
        <v>0.68936295449148877</v>
      </c>
      <c r="T52" s="28">
        <f t="shared" si="4"/>
        <v>0.71400408926634729</v>
      </c>
      <c r="U52" s="28">
        <f t="shared" si="4"/>
        <v>0.71384562098432347</v>
      </c>
      <c r="V52" s="28">
        <f t="shared" si="4"/>
        <v>0.75366641187282679</v>
      </c>
      <c r="W52" s="28">
        <f t="shared" si="4"/>
        <v>0.79280054256676391</v>
      </c>
      <c r="X52" s="28">
        <f t="shared" si="4"/>
        <v>0.82773634470925672</v>
      </c>
      <c r="Y52" s="28">
        <f t="shared" si="4"/>
        <v>0.86080436906782221</v>
      </c>
      <c r="Z52" s="28">
        <f t="shared" si="4"/>
        <v>0.89139719592866906</v>
      </c>
      <c r="AA52" s="28">
        <f t="shared" si="4"/>
        <v>0.92355848244670358</v>
      </c>
      <c r="AB52" s="28">
        <f t="shared" si="4"/>
        <v>0.95476620954937819</v>
      </c>
      <c r="AC52" s="28">
        <f t="shared" si="4"/>
        <v>0.98741510785733821</v>
      </c>
      <c r="AD52" s="28">
        <f t="shared" si="4"/>
        <v>1.0192314754688727</v>
      </c>
      <c r="AE52" s="28">
        <f t="shared" si="4"/>
        <v>1.0512931543037072</v>
      </c>
      <c r="AF52" s="28">
        <f t="shared" si="4"/>
        <v>1.0836002611590945</v>
      </c>
      <c r="AG52" s="28">
        <f t="shared" si="4"/>
        <v>1.1161529153833842</v>
      </c>
      <c r="AH52" s="28">
        <f t="shared" si="4"/>
        <v>1.1489512389314609</v>
      </c>
      <c r="AI52" s="28">
        <f t="shared" si="4"/>
        <v>1.1819953564213357</v>
      </c>
      <c r="AJ52" s="28">
        <f t="shared" si="4"/>
        <v>1.2152853951920104</v>
      </c>
      <c r="AK52" s="28">
        <f t="shared" si="4"/>
        <v>1.2488214853625603</v>
      </c>
    </row>
    <row r="53" spans="1:37" x14ac:dyDescent="0.2">
      <c r="A53" s="1"/>
      <c r="B53" s="1"/>
      <c r="C53" s="1"/>
      <c r="D53" s="1"/>
      <c r="E53" s="28"/>
      <c r="F53" s="29" t="s">
        <v>13</v>
      </c>
      <c r="G53" s="28">
        <f t="shared" si="5"/>
        <v>0.41217096403574993</v>
      </c>
      <c r="H53" s="28">
        <f t="shared" si="4"/>
        <v>0.45645593686906205</v>
      </c>
      <c r="I53" s="28">
        <f t="shared" si="4"/>
        <v>0.5109900358180347</v>
      </c>
      <c r="J53" s="28">
        <f t="shared" si="4"/>
        <v>0.54304789045301383</v>
      </c>
      <c r="K53" s="28">
        <f t="shared" si="4"/>
        <v>0.56324844525350115</v>
      </c>
      <c r="L53" s="28">
        <f t="shared" si="4"/>
        <v>0.58049480236347284</v>
      </c>
      <c r="M53" s="28">
        <f t="shared" si="4"/>
        <v>0.59727348739302466</v>
      </c>
      <c r="N53" s="28">
        <f t="shared" si="4"/>
        <v>0.61285793934492161</v>
      </c>
      <c r="O53" s="28">
        <f t="shared" si="4"/>
        <v>0.62808206990880022</v>
      </c>
      <c r="P53" s="28">
        <f t="shared" si="4"/>
        <v>0.64277859377766378</v>
      </c>
      <c r="Q53" s="28">
        <f t="shared" si="4"/>
        <v>0.65796722343576386</v>
      </c>
      <c r="R53" s="28">
        <f t="shared" si="4"/>
        <v>0.67497156825750304</v>
      </c>
      <c r="S53" s="28">
        <f t="shared" si="4"/>
        <v>0.69148617605774321</v>
      </c>
      <c r="T53" s="28">
        <f t="shared" si="4"/>
        <v>0.71620449314758439</v>
      </c>
      <c r="U53" s="28">
        <f t="shared" si="4"/>
        <v>0.71604490273291155</v>
      </c>
      <c r="V53" s="28">
        <f t="shared" si="4"/>
        <v>0.75599076997117776</v>
      </c>
      <c r="W53" s="28">
        <f t="shared" si="4"/>
        <v>0.79524779517200661</v>
      </c>
      <c r="X53" s="28">
        <f t="shared" si="4"/>
        <v>0.83029322352873225</v>
      </c>
      <c r="Y53" s="28">
        <f t="shared" si="4"/>
        <v>0.8634649629097092</v>
      </c>
      <c r="Z53" s="28">
        <f t="shared" si="4"/>
        <v>0.89415367568737769</v>
      </c>
      <c r="AA53" s="28">
        <f t="shared" si="4"/>
        <v>0.92641578428405214</v>
      </c>
      <c r="AB53" s="28">
        <f t="shared" si="4"/>
        <v>0.95772130741654182</v>
      </c>
      <c r="AC53" s="28">
        <f t="shared" si="4"/>
        <v>0.99047253538988811</v>
      </c>
      <c r="AD53" s="28">
        <f t="shared" si="4"/>
        <v>1.022388588000148</v>
      </c>
      <c r="AE53" s="28">
        <f t="shared" si="4"/>
        <v>1.0545507094925652</v>
      </c>
      <c r="AF53" s="28">
        <f t="shared" si="4"/>
        <v>1.086959016664393</v>
      </c>
      <c r="AG53" s="28">
        <f t="shared" si="4"/>
        <v>1.1196136288639811</v>
      </c>
      <c r="AH53" s="28">
        <f t="shared" si="4"/>
        <v>1.1525146680462144</v>
      </c>
      <c r="AI53" s="28">
        <f t="shared" si="4"/>
        <v>1.1856622588291035</v>
      </c>
      <c r="AJ53" s="28">
        <f t="shared" si="4"/>
        <v>1.2190565285516499</v>
      </c>
      <c r="AK53" s="28">
        <f t="shared" si="4"/>
        <v>1.2526976073329299</v>
      </c>
    </row>
    <row r="54" spans="1:37" x14ac:dyDescent="0.2">
      <c r="A54" s="1"/>
      <c r="B54" s="1"/>
      <c r="C54" s="1"/>
      <c r="D54" s="1"/>
      <c r="E54" s="28"/>
      <c r="F54" s="29" t="s">
        <v>14</v>
      </c>
      <c r="G54" s="28">
        <f t="shared" si="5"/>
        <v>0.38181742533369006</v>
      </c>
      <c r="H54" s="28">
        <f t="shared" ref="H54:AK56" si="6">H40</f>
        <v>0.46444056148790591</v>
      </c>
      <c r="I54" s="28">
        <f t="shared" si="6"/>
        <v>0.51862970257604157</v>
      </c>
      <c r="J54" s="28">
        <f t="shared" si="6"/>
        <v>0.54996570806798917</v>
      </c>
      <c r="K54" s="28">
        <f t="shared" si="6"/>
        <v>0.57042895773638425</v>
      </c>
      <c r="L54" s="28">
        <f t="shared" si="6"/>
        <v>0.58789924313126873</v>
      </c>
      <c r="M54" s="28">
        <f t="shared" si="6"/>
        <v>0.60489567962369706</v>
      </c>
      <c r="N54" s="28">
        <f t="shared" si="6"/>
        <v>0.62068218217798732</v>
      </c>
      <c r="O54" s="28">
        <f t="shared" si="6"/>
        <v>0.63610359146578277</v>
      </c>
      <c r="P54" s="28">
        <f t="shared" si="6"/>
        <v>0.65099042849628286</v>
      </c>
      <c r="Q54" s="28">
        <f t="shared" si="6"/>
        <v>0.66637576997124948</v>
      </c>
      <c r="R54" s="28">
        <f t="shared" si="6"/>
        <v>0.68360057262082752</v>
      </c>
      <c r="S54" s="28">
        <f t="shared" si="6"/>
        <v>0.70032916564927905</v>
      </c>
      <c r="T54" s="28">
        <f t="shared" si="6"/>
        <v>0.72536893878444775</v>
      </c>
      <c r="U54" s="28">
        <f t="shared" si="6"/>
        <v>0.72520467480791262</v>
      </c>
      <c r="V54" s="28">
        <f t="shared" si="6"/>
        <v>0.76567147159808202</v>
      </c>
      <c r="W54" s="28">
        <f t="shared" si="6"/>
        <v>0.80544033920978964</v>
      </c>
      <c r="X54" s="28">
        <f t="shared" si="6"/>
        <v>0.84094234896472075</v>
      </c>
      <c r="Y54" s="28">
        <f t="shared" si="6"/>
        <v>0.87454605026537935</v>
      </c>
      <c r="Z54" s="28">
        <f t="shared" si="6"/>
        <v>0.90563411757952483</v>
      </c>
      <c r="AA54" s="28">
        <f t="shared" si="6"/>
        <v>0.93831613929604563</v>
      </c>
      <c r="AB54" s="28">
        <f t="shared" si="6"/>
        <v>0.97002897238030528</v>
      </c>
      <c r="AC54" s="28">
        <f t="shared" si="6"/>
        <v>1.003206392410241</v>
      </c>
      <c r="AD54" s="28">
        <f t="shared" si="6"/>
        <v>1.035537622324729</v>
      </c>
      <c r="AE54" s="28">
        <f t="shared" si="6"/>
        <v>1.0681180766890743</v>
      </c>
      <c r="AF54" s="28">
        <f t="shared" si="6"/>
        <v>1.1009478723005302</v>
      </c>
      <c r="AG54" s="28">
        <f t="shared" si="6"/>
        <v>1.1340271285074459</v>
      </c>
      <c r="AH54" s="28">
        <f t="shared" si="6"/>
        <v>1.1673559672647063</v>
      </c>
      <c r="AI54" s="28">
        <f t="shared" si="6"/>
        <v>1.2009345131903222</v>
      </c>
      <c r="AJ54" s="28">
        <f t="shared" si="6"/>
        <v>1.2347628936232957</v>
      </c>
      <c r="AK54" s="28">
        <f t="shared" si="6"/>
        <v>1.2688412386827022</v>
      </c>
    </row>
    <row r="55" spans="1:37" x14ac:dyDescent="0.2">
      <c r="A55" s="1"/>
      <c r="B55" s="1"/>
      <c r="C55" s="1"/>
      <c r="D55" s="1"/>
      <c r="E55" s="28"/>
      <c r="F55" s="29" t="s">
        <v>15</v>
      </c>
      <c r="G55" s="28">
        <f t="shared" si="5"/>
        <v>0.42121648222951291</v>
      </c>
      <c r="H55" s="28">
        <f t="shared" si="6"/>
        <v>0.48406023244172591</v>
      </c>
      <c r="I55" s="28">
        <f t="shared" si="6"/>
        <v>0.5368798797133163</v>
      </c>
      <c r="J55" s="28">
        <f t="shared" si="6"/>
        <v>0.56748109252943912</v>
      </c>
      <c r="K55" s="28">
        <f t="shared" si="6"/>
        <v>0.58860946548722182</v>
      </c>
      <c r="L55" s="28">
        <f t="shared" si="6"/>
        <v>0.60664672015194498</v>
      </c>
      <c r="M55" s="28">
        <f t="shared" si="6"/>
        <v>0.62419448667381339</v>
      </c>
      <c r="N55" s="28">
        <f t="shared" si="6"/>
        <v>0.64049256588111159</v>
      </c>
      <c r="O55" s="28">
        <f t="shared" si="6"/>
        <v>0.65641346979102422</v>
      </c>
      <c r="P55" s="28">
        <f t="shared" si="6"/>
        <v>0.67178216517334355</v>
      </c>
      <c r="Q55" s="28">
        <f t="shared" si="6"/>
        <v>0.68766556590518735</v>
      </c>
      <c r="R55" s="28">
        <f t="shared" si="6"/>
        <v>0.70544855089304725</v>
      </c>
      <c r="S55" s="28">
        <f t="shared" si="6"/>
        <v>0.72271893813316967</v>
      </c>
      <c r="T55" s="28">
        <f t="shared" si="6"/>
        <v>0.74857261335924963</v>
      </c>
      <c r="U55" s="28">
        <f t="shared" si="6"/>
        <v>0.74839651628196247</v>
      </c>
      <c r="V55" s="28">
        <f t="shared" si="6"/>
        <v>0.79018226680678438</v>
      </c>
      <c r="W55" s="28">
        <f t="shared" si="6"/>
        <v>0.83124708020792826</v>
      </c>
      <c r="X55" s="28">
        <f t="shared" si="6"/>
        <v>0.867905119099881</v>
      </c>
      <c r="Y55" s="28">
        <f t="shared" si="6"/>
        <v>0.90260251490320409</v>
      </c>
      <c r="Z55" s="28">
        <f t="shared" si="6"/>
        <v>0.9347017173226867</v>
      </c>
      <c r="AA55" s="28">
        <f t="shared" si="6"/>
        <v>0.96844692690333778</v>
      </c>
      <c r="AB55" s="28">
        <f t="shared" si="6"/>
        <v>1.0011910375952617</v>
      </c>
      <c r="AC55" s="28">
        <f t="shared" si="6"/>
        <v>1.035447543276345</v>
      </c>
      <c r="AD55" s="28">
        <f t="shared" si="6"/>
        <v>1.0688299703324706</v>
      </c>
      <c r="AE55" s="28">
        <f t="shared" si="6"/>
        <v>1.1024696114942281</v>
      </c>
      <c r="AF55" s="28">
        <f t="shared" si="6"/>
        <v>1.1363665835588701</v>
      </c>
      <c r="AG55" s="28">
        <f t="shared" si="6"/>
        <v>1.1705210058747464</v>
      </c>
      <c r="AH55" s="28">
        <f t="shared" si="6"/>
        <v>1.204933000396742</v>
      </c>
      <c r="AI55" s="28">
        <f t="shared" si="6"/>
        <v>1.2396026917428677</v>
      </c>
      <c r="AJ55" s="28">
        <f t="shared" si="6"/>
        <v>1.2745302072521254</v>
      </c>
      <c r="AK55" s="28">
        <f t="shared" si="6"/>
        <v>1.3097156770435907</v>
      </c>
    </row>
    <row r="56" spans="1:37" x14ac:dyDescent="0.2">
      <c r="A56" s="1"/>
      <c r="B56" s="1"/>
      <c r="C56" s="1"/>
      <c r="D56" s="1"/>
      <c r="E56" s="28"/>
      <c r="F56" s="29" t="s">
        <v>16</v>
      </c>
      <c r="G56" s="28">
        <f t="shared" si="5"/>
        <v>0.44516403604936183</v>
      </c>
      <c r="H56" s="28">
        <f t="shared" si="6"/>
        <v>0.51523522418511547</v>
      </c>
      <c r="I56" s="28">
        <f t="shared" si="6"/>
        <v>0.56093494120902687</v>
      </c>
      <c r="J56" s="28">
        <f t="shared" si="6"/>
        <v>0.58867865304023548</v>
      </c>
      <c r="K56" s="28">
        <f t="shared" si="6"/>
        <v>0.6106119749961384</v>
      </c>
      <c r="L56" s="28">
        <f t="shared" si="6"/>
        <v>0.62933539018629103</v>
      </c>
      <c r="M56" s="28">
        <f t="shared" si="6"/>
        <v>0.64755039022999261</v>
      </c>
      <c r="N56" s="28">
        <f t="shared" si="6"/>
        <v>0.66446759241925601</v>
      </c>
      <c r="O56" s="28">
        <f t="shared" si="6"/>
        <v>0.68099299733229834</v>
      </c>
      <c r="P56" s="28">
        <f t="shared" si="6"/>
        <v>0.69694484985814509</v>
      </c>
      <c r="Q56" s="28">
        <f t="shared" si="6"/>
        <v>0.71343101447786417</v>
      </c>
      <c r="R56" s="28">
        <f t="shared" si="6"/>
        <v>0.73188952582472744</v>
      </c>
      <c r="S56" s="28">
        <f t="shared" si="6"/>
        <v>0.74981560609925502</v>
      </c>
      <c r="T56" s="28">
        <f t="shared" si="6"/>
        <v>0.77665428618548638</v>
      </c>
      <c r="U56" s="28">
        <f t="shared" si="6"/>
        <v>0.77646386839090198</v>
      </c>
      <c r="V56" s="28">
        <f t="shared" si="6"/>
        <v>0.8198458500268806</v>
      </c>
      <c r="W56" s="28">
        <f t="shared" si="6"/>
        <v>0.86247904974296685</v>
      </c>
      <c r="X56" s="28">
        <f t="shared" si="6"/>
        <v>0.90053614428443718</v>
      </c>
      <c r="Y56" s="28">
        <f t="shared" si="6"/>
        <v>0.93655715678892792</v>
      </c>
      <c r="Z56" s="28">
        <f t="shared" si="6"/>
        <v>0.96988006044243935</v>
      </c>
      <c r="AA56" s="28">
        <f t="shared" si="6"/>
        <v>1.004911966820061</v>
      </c>
      <c r="AB56" s="28">
        <f t="shared" si="6"/>
        <v>1.0389041557108967</v>
      </c>
      <c r="AC56" s="28">
        <f t="shared" si="6"/>
        <v>1.0744665980921926</v>
      </c>
      <c r="AD56" s="28">
        <f t="shared" si="6"/>
        <v>1.1091212104701804</v>
      </c>
      <c r="AE56" s="28">
        <f t="shared" si="6"/>
        <v>1.144042706236944</v>
      </c>
      <c r="AF56" s="28">
        <f t="shared" si="6"/>
        <v>1.1792312021897375</v>
      </c>
      <c r="AG56" s="28">
        <f t="shared" si="6"/>
        <v>1.2146868176769092</v>
      </c>
      <c r="AH56" s="28">
        <f t="shared" si="6"/>
        <v>1.2504096746533448</v>
      </c>
      <c r="AI56" s="28">
        <f t="shared" si="6"/>
        <v>1.286399897737055</v>
      </c>
      <c r="AJ56" s="28">
        <f t="shared" si="6"/>
        <v>1.3226576142670412</v>
      </c>
      <c r="AK56" s="28">
        <f t="shared" si="6"/>
        <v>1.3591829543623792</v>
      </c>
    </row>
    <row r="57" spans="1:37" x14ac:dyDescent="0.2">
      <c r="A57" s="1"/>
      <c r="B57" s="1"/>
      <c r="C57" s="1"/>
      <c r="D57" s="1"/>
      <c r="E57" s="2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">
      <c r="A58" s="1"/>
      <c r="B58" s="1"/>
      <c r="C58" s="1"/>
      <c r="D58" s="1"/>
      <c r="E58" s="28"/>
      <c r="F58" s="28" t="s">
        <v>21</v>
      </c>
      <c r="G58" s="1">
        <v>1</v>
      </c>
      <c r="H58" s="1">
        <v>2</v>
      </c>
      <c r="I58" s="1">
        <v>3</v>
      </c>
      <c r="J58" s="1">
        <v>4</v>
      </c>
      <c r="K58" s="1">
        <v>5</v>
      </c>
      <c r="L58" s="1">
        <v>6</v>
      </c>
      <c r="M58" s="1">
        <v>7</v>
      </c>
      <c r="N58" s="1">
        <v>8</v>
      </c>
      <c r="O58" s="1">
        <v>9</v>
      </c>
      <c r="P58" s="1">
        <v>10</v>
      </c>
      <c r="Q58" s="1">
        <v>11</v>
      </c>
      <c r="R58" s="1">
        <v>12</v>
      </c>
      <c r="S58" s="1">
        <v>13</v>
      </c>
      <c r="T58" s="1">
        <v>14</v>
      </c>
      <c r="U58" s="1">
        <v>15</v>
      </c>
      <c r="V58" s="1">
        <v>16</v>
      </c>
      <c r="W58" s="1">
        <v>17</v>
      </c>
      <c r="X58" s="1">
        <v>18</v>
      </c>
      <c r="Y58" s="1">
        <v>19</v>
      </c>
      <c r="Z58" s="1">
        <v>20</v>
      </c>
      <c r="AA58" s="1">
        <v>21</v>
      </c>
      <c r="AB58" s="1">
        <v>22</v>
      </c>
      <c r="AC58" s="1">
        <v>23</v>
      </c>
      <c r="AD58" s="1">
        <v>24</v>
      </c>
      <c r="AE58" s="1">
        <v>25</v>
      </c>
      <c r="AF58" s="1">
        <v>26</v>
      </c>
      <c r="AG58" s="1"/>
      <c r="AH58" s="1"/>
      <c r="AI58" s="1"/>
      <c r="AJ58" s="1"/>
      <c r="AK58" s="1"/>
    </row>
    <row r="59" spans="1:37" x14ac:dyDescent="0.2">
      <c r="A59" s="1"/>
      <c r="B59" s="1"/>
      <c r="C59" s="1"/>
      <c r="D59" s="1"/>
      <c r="E59" s="28"/>
      <c r="F59" s="29" t="s">
        <v>5</v>
      </c>
      <c r="G59" s="28">
        <f>G45</f>
        <v>0.6127397159132103</v>
      </c>
      <c r="H59" s="28">
        <f t="shared" ref="H59:AK67" si="7">H45</f>
        <v>0.45251287482613756</v>
      </c>
      <c r="I59" s="28">
        <f t="shared" si="7"/>
        <v>0.53411548527299624</v>
      </c>
      <c r="J59" s="28">
        <f t="shared" si="7"/>
        <v>0.57909133579434369</v>
      </c>
      <c r="K59" s="28">
        <f t="shared" si="7"/>
        <v>0.60066059220563783</v>
      </c>
      <c r="L59" s="28">
        <f t="shared" si="7"/>
        <v>0.61907366797557506</v>
      </c>
      <c r="M59" s="28">
        <f t="shared" si="7"/>
        <v>0.63698688897976641</v>
      </c>
      <c r="N59" s="28">
        <f t="shared" si="7"/>
        <v>0.65362407175645165</v>
      </c>
      <c r="O59" s="28">
        <f t="shared" si="7"/>
        <v>0.66987607054384501</v>
      </c>
      <c r="P59" s="28">
        <f t="shared" si="7"/>
        <v>0.68556417043002571</v>
      </c>
      <c r="Q59" s="28">
        <f t="shared" si="7"/>
        <v>0.70177771459351423</v>
      </c>
      <c r="R59" s="28">
        <f t="shared" si="7"/>
        <v>0.71993069618338368</v>
      </c>
      <c r="S59" s="28">
        <f t="shared" si="7"/>
        <v>0.7375602169961013</v>
      </c>
      <c r="T59" s="28">
        <f t="shared" si="7"/>
        <v>0.76395339515402327</v>
      </c>
      <c r="U59" s="28">
        <f t="shared" si="7"/>
        <v>0.76376945439059762</v>
      </c>
      <c r="V59" s="28">
        <f t="shared" si="7"/>
        <v>0.8064294862506749</v>
      </c>
      <c r="W59" s="28">
        <f t="shared" si="7"/>
        <v>0.84835332994639223</v>
      </c>
      <c r="X59" s="28">
        <f t="shared" si="7"/>
        <v>0.88577765401647968</v>
      </c>
      <c r="Y59" s="28">
        <f t="shared" si="7"/>
        <v>0.92120001587814815</v>
      </c>
      <c r="Z59" s="28">
        <f t="shared" si="7"/>
        <v>0.95396945905497643</v>
      </c>
      <c r="AA59" s="28">
        <f t="shared" si="7"/>
        <v>0.98841941307135617</v>
      </c>
      <c r="AB59" s="28">
        <f t="shared" si="7"/>
        <v>1.0218471161745677</v>
      </c>
      <c r="AC59" s="28">
        <f t="shared" si="7"/>
        <v>1.0568189042944163</v>
      </c>
      <c r="AD59" s="28">
        <f t="shared" si="7"/>
        <v>1.0908981276190244</v>
      </c>
      <c r="AE59" s="28">
        <f t="shared" si="7"/>
        <v>1.1252398610704479</v>
      </c>
      <c r="AF59" s="28">
        <f t="shared" si="7"/>
        <v>1.1598442214459399</v>
      </c>
      <c r="AG59" s="28">
        <f t="shared" si="7"/>
        <v>1.1947113280938497</v>
      </c>
      <c r="AH59" s="28">
        <f t="shared" si="7"/>
        <v>1.229841302969062</v>
      </c>
      <c r="AI59" s="28">
        <f t="shared" si="7"/>
        <v>1.2652342706895883</v>
      </c>
      <c r="AJ59" s="28">
        <f t="shared" si="7"/>
        <v>1.3008903585944296</v>
      </c>
      <c r="AK59" s="28">
        <f t="shared" si="7"/>
        <v>1.3368096968026624</v>
      </c>
    </row>
    <row r="60" spans="1:37" x14ac:dyDescent="0.2">
      <c r="A60" s="1"/>
      <c r="B60" s="1"/>
      <c r="C60" s="1"/>
      <c r="D60" s="1"/>
      <c r="E60" s="28"/>
      <c r="F60" s="29" t="s">
        <v>6</v>
      </c>
      <c r="G60" s="28">
        <f t="shared" ref="G60:V70" si="8">G46</f>
        <v>0.56707864806661468</v>
      </c>
      <c r="H60" s="28">
        <f t="shared" si="8"/>
        <v>0.45206018052594532</v>
      </c>
      <c r="I60" s="28">
        <f t="shared" si="8"/>
        <v>0.5310430605924733</v>
      </c>
      <c r="J60" s="28">
        <f t="shared" si="8"/>
        <v>0.57580785124831635</v>
      </c>
      <c r="K60" s="28">
        <f t="shared" si="8"/>
        <v>0.59725242172726833</v>
      </c>
      <c r="L60" s="28">
        <f t="shared" si="8"/>
        <v>0.61555921180078343</v>
      </c>
      <c r="M60" s="28">
        <f t="shared" si="8"/>
        <v>0.63336907888571514</v>
      </c>
      <c r="N60" s="28">
        <f t="shared" si="8"/>
        <v>0.6499103600258731</v>
      </c>
      <c r="O60" s="28">
        <f t="shared" si="8"/>
        <v>0.66606872210913615</v>
      </c>
      <c r="P60" s="28">
        <f t="shared" si="8"/>
        <v>0.68166649143734037</v>
      </c>
      <c r="Q60" s="28">
        <f t="shared" si="8"/>
        <v>0.69778666797441113</v>
      </c>
      <c r="R60" s="28">
        <f t="shared" si="8"/>
        <v>0.71583501109141978</v>
      </c>
      <c r="S60" s="28">
        <f t="shared" si="8"/>
        <v>0.73336296559681124</v>
      </c>
      <c r="T60" s="28">
        <f t="shared" si="8"/>
        <v>0.7596035673186653</v>
      </c>
      <c r="U60" s="28">
        <f t="shared" si="8"/>
        <v>0.75942184482247421</v>
      </c>
      <c r="V60" s="28">
        <f t="shared" si="8"/>
        <v>0.80183462180703413</v>
      </c>
      <c r="W60" s="28">
        <f t="shared" si="7"/>
        <v>0.84351552376307859</v>
      </c>
      <c r="X60" s="28">
        <f t="shared" si="7"/>
        <v>0.88072313527315771</v>
      </c>
      <c r="Y60" s="28">
        <f t="shared" si="7"/>
        <v>0.91594047000536327</v>
      </c>
      <c r="Z60" s="28">
        <f t="shared" si="7"/>
        <v>0.94852036287573793</v>
      </c>
      <c r="AA60" s="28">
        <f t="shared" si="7"/>
        <v>0.98277100862520061</v>
      </c>
      <c r="AB60" s="28">
        <f t="shared" si="7"/>
        <v>1.0160053854503117</v>
      </c>
      <c r="AC60" s="28">
        <f t="shared" si="7"/>
        <v>1.0507748850581848</v>
      </c>
      <c r="AD60" s="28">
        <f t="shared" si="7"/>
        <v>1.0846570479313373</v>
      </c>
      <c r="AE60" s="28">
        <f t="shared" si="7"/>
        <v>1.1188002231673639</v>
      </c>
      <c r="AF60" s="28">
        <f t="shared" si="7"/>
        <v>1.1532045275635177</v>
      </c>
      <c r="AG60" s="28">
        <f t="shared" si="7"/>
        <v>1.1878700804681479</v>
      </c>
      <c r="AH60" s="28">
        <f t="shared" si="7"/>
        <v>1.2227970038361395</v>
      </c>
      <c r="AI60" s="28">
        <f t="shared" si="7"/>
        <v>1.2579854222855038</v>
      </c>
      <c r="AJ60" s="28">
        <f t="shared" si="7"/>
        <v>1.2934354631552418</v>
      </c>
      <c r="AK60" s="28">
        <f t="shared" si="7"/>
        <v>1.32914725656443</v>
      </c>
    </row>
    <row r="61" spans="1:37" x14ac:dyDescent="0.2">
      <c r="A61" s="1"/>
      <c r="B61" s="1"/>
      <c r="C61" s="1"/>
      <c r="D61" s="1"/>
      <c r="E61" s="28"/>
      <c r="F61" s="29" t="s">
        <v>7</v>
      </c>
      <c r="G61" s="28">
        <f t="shared" si="8"/>
        <v>0.47995778746292261</v>
      </c>
      <c r="H61" s="28">
        <f t="shared" si="7"/>
        <v>0.44633515090204157</v>
      </c>
      <c r="I61" s="28">
        <f t="shared" si="7"/>
        <v>0.52017918769517535</v>
      </c>
      <c r="J61" s="28">
        <f t="shared" si="7"/>
        <v>0.56083854539588596</v>
      </c>
      <c r="K61" s="28">
        <f t="shared" si="7"/>
        <v>0.58171467651398168</v>
      </c>
      <c r="L61" s="28">
        <f t="shared" si="7"/>
        <v>0.59953691334073111</v>
      </c>
      <c r="M61" s="28">
        <f t="shared" si="7"/>
        <v>0.61687559306152129</v>
      </c>
      <c r="N61" s="28">
        <f t="shared" si="7"/>
        <v>0.63297966156711272</v>
      </c>
      <c r="O61" s="28">
        <f t="shared" si="7"/>
        <v>0.6487111367734949</v>
      </c>
      <c r="P61" s="28">
        <f t="shared" si="7"/>
        <v>0.66389709184424983</v>
      </c>
      <c r="Q61" s="28">
        <f t="shared" si="7"/>
        <v>0.67959160822151987</v>
      </c>
      <c r="R61" s="28">
        <f t="shared" si="7"/>
        <v>0.69716290773371614</v>
      </c>
      <c r="S61" s="28">
        <f t="shared" si="7"/>
        <v>0.71422782454322198</v>
      </c>
      <c r="T61" s="28">
        <f t="shared" si="7"/>
        <v>0.73977283494879087</v>
      </c>
      <c r="U61" s="28">
        <f t="shared" si="7"/>
        <v>0.73960122546523344</v>
      </c>
      <c r="V61" s="28">
        <f t="shared" si="7"/>
        <v>0.78088677501709403</v>
      </c>
      <c r="W61" s="28">
        <f t="shared" si="7"/>
        <v>0.8214601129951431</v>
      </c>
      <c r="X61" s="28">
        <f t="shared" si="7"/>
        <v>0.85767973855695578</v>
      </c>
      <c r="Y61" s="28">
        <f t="shared" si="7"/>
        <v>0.89196236086217806</v>
      </c>
      <c r="Z61" s="28">
        <f t="shared" si="7"/>
        <v>0.92367809966940728</v>
      </c>
      <c r="AA61" s="28">
        <f t="shared" si="7"/>
        <v>0.95702010511172797</v>
      </c>
      <c r="AB61" s="28">
        <f t="shared" si="7"/>
        <v>0.9893731133341761</v>
      </c>
      <c r="AC61" s="28">
        <f t="shared" si="7"/>
        <v>1.023220385788626</v>
      </c>
      <c r="AD61" s="28">
        <f t="shared" si="7"/>
        <v>1.0562041560767341</v>
      </c>
      <c r="AE61" s="28">
        <f t="shared" si="7"/>
        <v>1.0894421104676113</v>
      </c>
      <c r="AF61" s="28">
        <f t="shared" si="7"/>
        <v>1.1229343657585102</v>
      </c>
      <c r="AG61" s="28">
        <f t="shared" si="7"/>
        <v>1.1566810412977806</v>
      </c>
      <c r="AH61" s="28">
        <f t="shared" si="7"/>
        <v>1.1906822590403074</v>
      </c>
      <c r="AI61" s="28">
        <f t="shared" si="7"/>
        <v>1.2249381436041014</v>
      </c>
      <c r="AJ61" s="28">
        <f t="shared" si="7"/>
        <v>1.2594488223281641</v>
      </c>
      <c r="AK61" s="28">
        <f t="shared" si="7"/>
        <v>1.2942144253315719</v>
      </c>
    </row>
    <row r="62" spans="1:37" x14ac:dyDescent="0.2">
      <c r="A62" s="1"/>
      <c r="B62" s="1"/>
      <c r="C62" s="1"/>
      <c r="D62" s="1"/>
      <c r="E62" s="28"/>
      <c r="F62" s="29" t="s">
        <v>8</v>
      </c>
      <c r="G62" s="28">
        <f t="shared" si="8"/>
        <v>0.44083442863178474</v>
      </c>
      <c r="H62" s="28">
        <f t="shared" si="7"/>
        <v>0.43563428038893171</v>
      </c>
      <c r="I62" s="28">
        <f t="shared" si="7"/>
        <v>0.49673637700824347</v>
      </c>
      <c r="J62" s="28">
        <f t="shared" si="7"/>
        <v>0.53100186004056904</v>
      </c>
      <c r="K62" s="28">
        <f t="shared" si="7"/>
        <v>0.55074498295369889</v>
      </c>
      <c r="L62" s="28">
        <f t="shared" si="7"/>
        <v>0.56760141262117403</v>
      </c>
      <c r="M62" s="28">
        <f t="shared" si="7"/>
        <v>0.58400092593933428</v>
      </c>
      <c r="N62" s="28">
        <f t="shared" si="7"/>
        <v>0.59923354616672686</v>
      </c>
      <c r="O62" s="28">
        <f t="shared" si="7"/>
        <v>0.61411415430195893</v>
      </c>
      <c r="P62" s="28">
        <f t="shared" si="7"/>
        <v>0.62847928491061278</v>
      </c>
      <c r="Q62" s="28">
        <f t="shared" si="7"/>
        <v>0.64332537929814848</v>
      </c>
      <c r="R62" s="28">
        <f t="shared" si="7"/>
        <v>0.65994583980165111</v>
      </c>
      <c r="S62" s="28">
        <f t="shared" si="7"/>
        <v>0.6760878340537595</v>
      </c>
      <c r="T62" s="28">
        <f t="shared" si="7"/>
        <v>0.70024639812410816</v>
      </c>
      <c r="U62" s="28">
        <f t="shared" si="7"/>
        <v>0.70009494580608089</v>
      </c>
      <c r="V62" s="28">
        <f t="shared" si="7"/>
        <v>0.73913371581018694</v>
      </c>
      <c r="W62" s="28">
        <f t="shared" si="7"/>
        <v>0.77749946726097119</v>
      </c>
      <c r="X62" s="28">
        <f t="shared" si="7"/>
        <v>0.8117498481454084</v>
      </c>
      <c r="Y62" s="28">
        <f t="shared" si="7"/>
        <v>0.8441694100751842</v>
      </c>
      <c r="Z62" s="28">
        <f t="shared" si="7"/>
        <v>0.87416272480111235</v>
      </c>
      <c r="AA62" s="28">
        <f t="shared" si="7"/>
        <v>0.90569363658200197</v>
      </c>
      <c r="AB62" s="28">
        <f t="shared" si="7"/>
        <v>0.93628990885831209</v>
      </c>
      <c r="AC62" s="28">
        <f t="shared" si="7"/>
        <v>0.96829900647191847</v>
      </c>
      <c r="AD62" s="28">
        <f t="shared" si="7"/>
        <v>0.99949210876581451</v>
      </c>
      <c r="AE62" s="28">
        <f t="shared" si="7"/>
        <v>1.0309257851360498</v>
      </c>
      <c r="AF62" s="28">
        <f t="shared" si="7"/>
        <v>1.0626001523798778</v>
      </c>
      <c r="AG62" s="28">
        <f t="shared" si="7"/>
        <v>1.0945153298456483</v>
      </c>
      <c r="AH62" s="28">
        <f t="shared" si="7"/>
        <v>1.1266714394882451</v>
      </c>
      <c r="AI62" s="28">
        <f t="shared" si="7"/>
        <v>1.1590686059256801</v>
      </c>
      <c r="AJ62" s="28">
        <f t="shared" si="7"/>
        <v>1.1917069564969545</v>
      </c>
      <c r="AK62" s="28">
        <f t="shared" si="7"/>
        <v>1.2245866213211443</v>
      </c>
    </row>
    <row r="63" spans="1:37" x14ac:dyDescent="0.2">
      <c r="A63" s="1"/>
      <c r="B63" s="1"/>
      <c r="C63" s="1"/>
      <c r="D63" s="1"/>
      <c r="E63" s="28"/>
      <c r="F63" s="29" t="s">
        <v>9</v>
      </c>
      <c r="G63" s="28">
        <f t="shared" si="8"/>
        <v>0.4316345385450836</v>
      </c>
      <c r="H63" s="28">
        <f t="shared" si="7"/>
        <v>0.43880789270863352</v>
      </c>
      <c r="I63" s="28">
        <f t="shared" si="7"/>
        <v>0.49728371014743866</v>
      </c>
      <c r="J63" s="28">
        <f t="shared" si="7"/>
        <v>0.52980023851839275</v>
      </c>
      <c r="K63" s="28">
        <f t="shared" si="7"/>
        <v>0.54949773146198433</v>
      </c>
      <c r="L63" s="28">
        <f t="shared" si="7"/>
        <v>0.56631526489634787</v>
      </c>
      <c r="M63" s="28">
        <f t="shared" si="7"/>
        <v>0.58267695489235072</v>
      </c>
      <c r="N63" s="28">
        <f t="shared" si="7"/>
        <v>0.59787447902934066</v>
      </c>
      <c r="O63" s="28">
        <f t="shared" si="7"/>
        <v>0.61272081994711769</v>
      </c>
      <c r="P63" s="28">
        <f t="shared" si="7"/>
        <v>0.62705289325306357</v>
      </c>
      <c r="Q63" s="28">
        <f t="shared" si="7"/>
        <v>0.64186481889462066</v>
      </c>
      <c r="R63" s="28">
        <f t="shared" si="7"/>
        <v>0.65844698598170104</v>
      </c>
      <c r="S63" s="28">
        <f t="shared" si="7"/>
        <v>0.67455181110476359</v>
      </c>
      <c r="T63" s="28">
        <f t="shared" si="7"/>
        <v>0.69865453841791547</v>
      </c>
      <c r="U63" s="28">
        <f t="shared" si="7"/>
        <v>0.69850389789528833</v>
      </c>
      <c r="V63" s="28">
        <f t="shared" si="7"/>
        <v>0.7374521826920728</v>
      </c>
      <c r="W63" s="28">
        <f t="shared" si="7"/>
        <v>0.77572902736746829</v>
      </c>
      <c r="X63" s="28">
        <f t="shared" si="7"/>
        <v>0.80990010028727788</v>
      </c>
      <c r="Y63" s="28">
        <f t="shared" si="7"/>
        <v>0.84224463064375432</v>
      </c>
      <c r="Z63" s="28">
        <f t="shared" si="7"/>
        <v>0.87216857768283129</v>
      </c>
      <c r="AA63" s="28">
        <f t="shared" si="7"/>
        <v>0.90362655076103549</v>
      </c>
      <c r="AB63" s="28">
        <f t="shared" si="7"/>
        <v>0.93415207349876495</v>
      </c>
      <c r="AC63" s="28">
        <f t="shared" si="7"/>
        <v>0.96608714176145727</v>
      </c>
      <c r="AD63" s="28">
        <f t="shared" si="7"/>
        <v>0.99720812796151448</v>
      </c>
      <c r="AE63" s="28">
        <f t="shared" si="7"/>
        <v>1.0285691401173518</v>
      </c>
      <c r="AF63" s="28">
        <f t="shared" si="7"/>
        <v>1.0601702950262217</v>
      </c>
      <c r="AG63" s="28">
        <f t="shared" si="7"/>
        <v>1.0920117120364745</v>
      </c>
      <c r="AH63" s="28">
        <f t="shared" si="7"/>
        <v>1.1240935131029943</v>
      </c>
      <c r="AI63" s="28">
        <f t="shared" si="7"/>
        <v>1.1564158228437924</v>
      </c>
      <c r="AJ63" s="28">
        <f t="shared" si="7"/>
        <v>1.1889787685978703</v>
      </c>
      <c r="AK63" s="28">
        <f t="shared" si="7"/>
        <v>1.221782480484304</v>
      </c>
    </row>
    <row r="64" spans="1:37" x14ac:dyDescent="0.2">
      <c r="A64" s="1"/>
      <c r="B64" s="1"/>
      <c r="C64" s="1"/>
      <c r="D64" s="1"/>
      <c r="E64" s="28"/>
      <c r="F64" s="29" t="s">
        <v>10</v>
      </c>
      <c r="G64" s="28">
        <f t="shared" si="8"/>
        <v>0.46658956573381954</v>
      </c>
      <c r="H64" s="28">
        <f t="shared" si="7"/>
        <v>0.44394546511603483</v>
      </c>
      <c r="I64" s="28">
        <f t="shared" si="7"/>
        <v>0.50085287414756685</v>
      </c>
      <c r="J64" s="28">
        <f t="shared" si="7"/>
        <v>0.53292424646309255</v>
      </c>
      <c r="K64" s="28">
        <f t="shared" si="7"/>
        <v>0.55274036942847016</v>
      </c>
      <c r="L64" s="28">
        <f t="shared" si="7"/>
        <v>0.56965902633558851</v>
      </c>
      <c r="M64" s="28">
        <f t="shared" si="7"/>
        <v>0.58611905042159729</v>
      </c>
      <c r="N64" s="28">
        <f t="shared" si="7"/>
        <v>0.60140781831814261</v>
      </c>
      <c r="O64" s="28">
        <f t="shared" si="7"/>
        <v>0.61634324806929719</v>
      </c>
      <c r="P64" s="28">
        <f t="shared" si="7"/>
        <v>0.63076126463972682</v>
      </c>
      <c r="Q64" s="28">
        <f t="shared" si="7"/>
        <v>0.64566202310586951</v>
      </c>
      <c r="R64" s="28">
        <f t="shared" si="7"/>
        <v>0.66234374644666627</v>
      </c>
      <c r="S64" s="28">
        <f t="shared" si="7"/>
        <v>0.67854520487089209</v>
      </c>
      <c r="T64" s="28">
        <f t="shared" si="7"/>
        <v>0.70279309808684276</v>
      </c>
      <c r="U64" s="28">
        <f t="shared" si="7"/>
        <v>0.70264034703670519</v>
      </c>
      <c r="V64" s="28">
        <f t="shared" si="7"/>
        <v>0.74182387770861236</v>
      </c>
      <c r="W64" s="28">
        <f t="shared" si="7"/>
        <v>0.78033186460934767</v>
      </c>
      <c r="X64" s="28">
        <f t="shared" si="7"/>
        <v>0.81470912450817046</v>
      </c>
      <c r="Y64" s="28">
        <f t="shared" si="7"/>
        <v>0.84724872396649376</v>
      </c>
      <c r="Z64" s="28">
        <f t="shared" si="7"/>
        <v>0.87735301498312879</v>
      </c>
      <c r="AA64" s="28">
        <f t="shared" si="7"/>
        <v>0.90900061606188076</v>
      </c>
      <c r="AB64" s="28">
        <f t="shared" si="7"/>
        <v>0.9397100753524521</v>
      </c>
      <c r="AC64" s="28">
        <f t="shared" si="7"/>
        <v>0.97183760711228417</v>
      </c>
      <c r="AD64" s="28">
        <f t="shared" si="7"/>
        <v>1.0031460826722893</v>
      </c>
      <c r="AE64" s="28">
        <f t="shared" si="7"/>
        <v>1.0346960092066446</v>
      </c>
      <c r="AF64" s="28">
        <f t="shared" si="7"/>
        <v>1.0664875035126022</v>
      </c>
      <c r="AG64" s="28">
        <f t="shared" si="7"/>
        <v>1.0985206849385123</v>
      </c>
      <c r="AH64" s="28">
        <f t="shared" si="7"/>
        <v>1.1307956754392594</v>
      </c>
      <c r="AI64" s="28">
        <f t="shared" si="7"/>
        <v>1.1633125996328546</v>
      </c>
      <c r="AJ64" s="28">
        <f t="shared" si="7"/>
        <v>1.1960715848582992</v>
      </c>
      <c r="AK64" s="28">
        <f t="shared" si="7"/>
        <v>1.2290727612346695</v>
      </c>
    </row>
    <row r="65" spans="1:37" x14ac:dyDescent="0.2">
      <c r="A65" s="1"/>
      <c r="B65" s="1"/>
      <c r="C65" s="1"/>
      <c r="D65" s="1"/>
      <c r="E65" s="28"/>
      <c r="F65" s="29" t="s">
        <v>11</v>
      </c>
      <c r="G65" s="28">
        <f t="shared" si="8"/>
        <v>0.44601899923033556</v>
      </c>
      <c r="H65" s="28">
        <f t="shared" si="7"/>
        <v>0.45016390548739271</v>
      </c>
      <c r="I65" s="28">
        <f t="shared" si="7"/>
        <v>0.50526833476628241</v>
      </c>
      <c r="J65" s="28">
        <f t="shared" si="7"/>
        <v>0.53743951441024296</v>
      </c>
      <c r="K65" s="28">
        <f t="shared" si="7"/>
        <v>0.55742709863449758</v>
      </c>
      <c r="L65" s="28">
        <f t="shared" si="7"/>
        <v>0.57449191380475628</v>
      </c>
      <c r="M65" s="28">
        <f t="shared" si="7"/>
        <v>0.59109406453467139</v>
      </c>
      <c r="N65" s="28">
        <f t="shared" si="7"/>
        <v>0.60651471110444355</v>
      </c>
      <c r="O65" s="28">
        <f t="shared" si="7"/>
        <v>0.6215789049179562</v>
      </c>
      <c r="P65" s="28">
        <f t="shared" si="7"/>
        <v>0.63612113911979573</v>
      </c>
      <c r="Q65" s="28">
        <f t="shared" si="7"/>
        <v>0.65115029162737725</v>
      </c>
      <c r="R65" s="28">
        <f t="shared" si="7"/>
        <v>0.66797590805977325</v>
      </c>
      <c r="S65" s="28">
        <f t="shared" si="7"/>
        <v>0.68431703490197149</v>
      </c>
      <c r="T65" s="28">
        <f t="shared" si="7"/>
        <v>0.70877474286856601</v>
      </c>
      <c r="U65" s="28">
        <f t="shared" si="7"/>
        <v>0.70861894137893311</v>
      </c>
      <c r="V65" s="28">
        <f t="shared" si="7"/>
        <v>0.74814248340114542</v>
      </c>
      <c r="W65" s="28">
        <f t="shared" si="7"/>
        <v>0.78698455046421822</v>
      </c>
      <c r="X65" s="28">
        <f t="shared" si="7"/>
        <v>0.82165982159538664</v>
      </c>
      <c r="Y65" s="28">
        <f t="shared" si="7"/>
        <v>0.85448136312256506</v>
      </c>
      <c r="Z65" s="28">
        <f t="shared" si="7"/>
        <v>0.88484631332949137</v>
      </c>
      <c r="AA65" s="28">
        <f t="shared" si="7"/>
        <v>0.91676799221083338</v>
      </c>
      <c r="AB65" s="28">
        <f t="shared" si="7"/>
        <v>0.9477433032009065</v>
      </c>
      <c r="AC65" s="28">
        <f t="shared" si="7"/>
        <v>0.98014901103295526</v>
      </c>
      <c r="AD65" s="28">
        <f t="shared" si="7"/>
        <v>1.0117284733229532</v>
      </c>
      <c r="AE65" s="28">
        <f t="shared" si="7"/>
        <v>1.0435514462301654</v>
      </c>
      <c r="AF65" s="28">
        <f t="shared" si="7"/>
        <v>1.075618046551845</v>
      </c>
      <c r="AG65" s="28">
        <f t="shared" si="7"/>
        <v>1.1079283936363415</v>
      </c>
      <c r="AH65" s="28">
        <f t="shared" si="7"/>
        <v>1.1404826094385399</v>
      </c>
      <c r="AI65" s="28">
        <f t="shared" si="7"/>
        <v>1.1732808185764505</v>
      </c>
      <c r="AJ65" s="28">
        <f t="shared" si="7"/>
        <v>1.2063231483890757</v>
      </c>
      <c r="AK65" s="28">
        <f t="shared" si="7"/>
        <v>1.239609728995491</v>
      </c>
    </row>
    <row r="66" spans="1:37" x14ac:dyDescent="0.2">
      <c r="A66" s="1"/>
      <c r="B66" s="1"/>
      <c r="C66" s="1"/>
      <c r="D66" s="1"/>
      <c r="E66" s="28"/>
      <c r="F66" s="29" t="s">
        <v>12</v>
      </c>
      <c r="G66" s="28">
        <f t="shared" si="8"/>
        <v>0.40955185138590905</v>
      </c>
      <c r="H66" s="28">
        <f t="shared" si="7"/>
        <v>0.45462076104940841</v>
      </c>
      <c r="I66" s="28">
        <f t="shared" si="7"/>
        <v>0.50911346505508048</v>
      </c>
      <c r="J66" s="28">
        <f t="shared" si="7"/>
        <v>0.54138690698136194</v>
      </c>
      <c r="K66" s="28">
        <f t="shared" si="7"/>
        <v>0.56152438815690442</v>
      </c>
      <c r="L66" s="28">
        <f t="shared" si="7"/>
        <v>0.57871697958515744</v>
      </c>
      <c r="M66" s="28">
        <f t="shared" si="7"/>
        <v>0.59544338200176739</v>
      </c>
      <c r="N66" s="28">
        <f t="shared" si="7"/>
        <v>0.61097932115241826</v>
      </c>
      <c r="O66" s="28">
        <f t="shared" si="7"/>
        <v>0.62615608465373862</v>
      </c>
      <c r="P66" s="28">
        <f t="shared" si="7"/>
        <v>0.64080691390711642</v>
      </c>
      <c r="Q66" s="28">
        <f t="shared" si="7"/>
        <v>0.65594831261830822</v>
      </c>
      <c r="R66" s="28">
        <f t="shared" si="7"/>
        <v>0.67289972502282902</v>
      </c>
      <c r="S66" s="28">
        <f t="shared" si="7"/>
        <v>0.68936295449148877</v>
      </c>
      <c r="T66" s="28">
        <f t="shared" si="7"/>
        <v>0.71400408926634729</v>
      </c>
      <c r="U66" s="28">
        <f t="shared" si="7"/>
        <v>0.71384562098432347</v>
      </c>
      <c r="V66" s="28">
        <f t="shared" si="7"/>
        <v>0.75366641187282679</v>
      </c>
      <c r="W66" s="28">
        <f t="shared" si="7"/>
        <v>0.79280054256676391</v>
      </c>
      <c r="X66" s="28">
        <f t="shared" si="7"/>
        <v>0.82773634470925672</v>
      </c>
      <c r="Y66" s="28">
        <f t="shared" si="7"/>
        <v>0.86080436906782221</v>
      </c>
      <c r="Z66" s="28">
        <f t="shared" si="7"/>
        <v>0.89139719592866906</v>
      </c>
      <c r="AA66" s="28">
        <f t="shared" si="7"/>
        <v>0.92355848244670358</v>
      </c>
      <c r="AB66" s="28">
        <f t="shared" si="7"/>
        <v>0.95476620954937819</v>
      </c>
      <c r="AC66" s="28">
        <f t="shared" si="7"/>
        <v>0.98741510785733821</v>
      </c>
      <c r="AD66" s="28">
        <f t="shared" si="7"/>
        <v>1.0192314754688727</v>
      </c>
      <c r="AE66" s="28">
        <f t="shared" si="7"/>
        <v>1.0512931543037072</v>
      </c>
      <c r="AF66" s="28">
        <f t="shared" si="7"/>
        <v>1.0836002611590945</v>
      </c>
      <c r="AG66" s="28">
        <f t="shared" si="7"/>
        <v>1.1161529153833842</v>
      </c>
      <c r="AH66" s="28">
        <f t="shared" si="7"/>
        <v>1.1489512389314609</v>
      </c>
      <c r="AI66" s="28">
        <f t="shared" si="7"/>
        <v>1.1819953564213357</v>
      </c>
      <c r="AJ66" s="28">
        <f t="shared" si="7"/>
        <v>1.2152853951920104</v>
      </c>
      <c r="AK66" s="28">
        <f t="shared" si="7"/>
        <v>1.2488214853625603</v>
      </c>
    </row>
    <row r="67" spans="1:37" x14ac:dyDescent="0.2">
      <c r="A67" s="1"/>
      <c r="B67" s="1"/>
      <c r="C67" s="1"/>
      <c r="D67" s="1"/>
      <c r="E67" s="28"/>
      <c r="F67" s="29" t="s">
        <v>13</v>
      </c>
      <c r="G67" s="28">
        <f t="shared" si="8"/>
        <v>0.41217096403574993</v>
      </c>
      <c r="H67" s="28">
        <f t="shared" si="7"/>
        <v>0.45645593686906205</v>
      </c>
      <c r="I67" s="28">
        <f t="shared" si="7"/>
        <v>0.5109900358180347</v>
      </c>
      <c r="J67" s="28">
        <f t="shared" si="7"/>
        <v>0.54304789045301383</v>
      </c>
      <c r="K67" s="28">
        <f t="shared" si="7"/>
        <v>0.56324844525350115</v>
      </c>
      <c r="L67" s="28">
        <f t="shared" si="7"/>
        <v>0.58049480236347284</v>
      </c>
      <c r="M67" s="28">
        <f t="shared" si="7"/>
        <v>0.59727348739302466</v>
      </c>
      <c r="N67" s="28">
        <f t="shared" si="7"/>
        <v>0.61285793934492161</v>
      </c>
      <c r="O67" s="28">
        <f t="shared" si="7"/>
        <v>0.62808206990880022</v>
      </c>
      <c r="P67" s="28">
        <f t="shared" si="7"/>
        <v>0.64277859377766378</v>
      </c>
      <c r="Q67" s="28">
        <f t="shared" si="7"/>
        <v>0.65796722343576386</v>
      </c>
      <c r="R67" s="28">
        <f t="shared" si="7"/>
        <v>0.67497156825750304</v>
      </c>
      <c r="S67" s="28">
        <f t="shared" si="7"/>
        <v>0.69148617605774321</v>
      </c>
      <c r="T67" s="28">
        <f t="shared" si="7"/>
        <v>0.71620449314758439</v>
      </c>
      <c r="U67" s="28">
        <f t="shared" si="7"/>
        <v>0.71604490273291155</v>
      </c>
      <c r="V67" s="28">
        <f t="shared" si="7"/>
        <v>0.75599076997117776</v>
      </c>
      <c r="W67" s="28">
        <f t="shared" si="7"/>
        <v>0.79524779517200661</v>
      </c>
      <c r="X67" s="28">
        <f t="shared" si="7"/>
        <v>0.83029322352873225</v>
      </c>
      <c r="Y67" s="28">
        <f t="shared" si="7"/>
        <v>0.8634649629097092</v>
      </c>
      <c r="Z67" s="28">
        <f t="shared" si="7"/>
        <v>0.89415367568737769</v>
      </c>
      <c r="AA67" s="28">
        <f t="shared" si="7"/>
        <v>0.92641578428405214</v>
      </c>
      <c r="AB67" s="28">
        <f t="shared" si="7"/>
        <v>0.95772130741654182</v>
      </c>
      <c r="AC67" s="28">
        <f t="shared" si="7"/>
        <v>0.99047253538988811</v>
      </c>
      <c r="AD67" s="28">
        <f t="shared" si="7"/>
        <v>1.022388588000148</v>
      </c>
      <c r="AE67" s="28">
        <f t="shared" si="7"/>
        <v>1.0545507094925652</v>
      </c>
      <c r="AF67" s="28">
        <f t="shared" si="7"/>
        <v>1.086959016664393</v>
      </c>
      <c r="AG67" s="28">
        <f t="shared" si="7"/>
        <v>1.1196136288639811</v>
      </c>
      <c r="AH67" s="28">
        <f t="shared" si="7"/>
        <v>1.1525146680462144</v>
      </c>
      <c r="AI67" s="28">
        <f t="shared" si="7"/>
        <v>1.1856622588291035</v>
      </c>
      <c r="AJ67" s="28">
        <f t="shared" si="7"/>
        <v>1.2190565285516499</v>
      </c>
      <c r="AK67" s="28">
        <f t="shared" si="7"/>
        <v>1.2526976073329299</v>
      </c>
    </row>
    <row r="68" spans="1:37" x14ac:dyDescent="0.2">
      <c r="A68" s="1"/>
      <c r="B68" s="1"/>
      <c r="C68" s="1"/>
      <c r="D68" s="1"/>
      <c r="E68" s="28"/>
      <c r="F68" s="29" t="s">
        <v>14</v>
      </c>
      <c r="G68" s="28">
        <f t="shared" si="8"/>
        <v>0.38181742533369006</v>
      </c>
      <c r="H68" s="28">
        <f t="shared" ref="H68:AK70" si="9">H54</f>
        <v>0.46444056148790591</v>
      </c>
      <c r="I68" s="28">
        <f t="shared" si="9"/>
        <v>0.51862970257604157</v>
      </c>
      <c r="J68" s="28">
        <f t="shared" si="9"/>
        <v>0.54996570806798917</v>
      </c>
      <c r="K68" s="28">
        <f t="shared" si="9"/>
        <v>0.57042895773638425</v>
      </c>
      <c r="L68" s="28">
        <f t="shared" si="9"/>
        <v>0.58789924313126873</v>
      </c>
      <c r="M68" s="28">
        <f t="shared" si="9"/>
        <v>0.60489567962369706</v>
      </c>
      <c r="N68" s="28">
        <f t="shared" si="9"/>
        <v>0.62068218217798732</v>
      </c>
      <c r="O68" s="28">
        <f t="shared" si="9"/>
        <v>0.63610359146578277</v>
      </c>
      <c r="P68" s="28">
        <f t="shared" si="9"/>
        <v>0.65099042849628286</v>
      </c>
      <c r="Q68" s="28">
        <f t="shared" si="9"/>
        <v>0.66637576997124948</v>
      </c>
      <c r="R68" s="28">
        <f t="shared" si="9"/>
        <v>0.68360057262082752</v>
      </c>
      <c r="S68" s="28">
        <f t="shared" si="9"/>
        <v>0.70032916564927905</v>
      </c>
      <c r="T68" s="28">
        <f t="shared" si="9"/>
        <v>0.72536893878444775</v>
      </c>
      <c r="U68" s="28">
        <f t="shared" si="9"/>
        <v>0.72520467480791262</v>
      </c>
      <c r="V68" s="28">
        <f t="shared" si="9"/>
        <v>0.76567147159808202</v>
      </c>
      <c r="W68" s="28">
        <f t="shared" si="9"/>
        <v>0.80544033920978964</v>
      </c>
      <c r="X68" s="28">
        <f t="shared" si="9"/>
        <v>0.84094234896472075</v>
      </c>
      <c r="Y68" s="28">
        <f t="shared" si="9"/>
        <v>0.87454605026537935</v>
      </c>
      <c r="Z68" s="28">
        <f t="shared" si="9"/>
        <v>0.90563411757952483</v>
      </c>
      <c r="AA68" s="28">
        <f t="shared" si="9"/>
        <v>0.93831613929604563</v>
      </c>
      <c r="AB68" s="28">
        <f t="shared" si="9"/>
        <v>0.97002897238030528</v>
      </c>
      <c r="AC68" s="28">
        <f t="shared" si="9"/>
        <v>1.003206392410241</v>
      </c>
      <c r="AD68" s="28">
        <f t="shared" si="9"/>
        <v>1.035537622324729</v>
      </c>
      <c r="AE68" s="28">
        <f t="shared" si="9"/>
        <v>1.0681180766890743</v>
      </c>
      <c r="AF68" s="28">
        <f t="shared" si="9"/>
        <v>1.1009478723005302</v>
      </c>
      <c r="AG68" s="28">
        <f t="shared" si="9"/>
        <v>1.1340271285074459</v>
      </c>
      <c r="AH68" s="28">
        <f t="shared" si="9"/>
        <v>1.1673559672647063</v>
      </c>
      <c r="AI68" s="28">
        <f t="shared" si="9"/>
        <v>1.2009345131903222</v>
      </c>
      <c r="AJ68" s="28">
        <f t="shared" si="9"/>
        <v>1.2347628936232957</v>
      </c>
      <c r="AK68" s="28">
        <f t="shared" si="9"/>
        <v>1.2688412386827022</v>
      </c>
    </row>
    <row r="69" spans="1:37" x14ac:dyDescent="0.2">
      <c r="A69" s="1"/>
      <c r="B69" s="1"/>
      <c r="C69" s="1"/>
      <c r="D69" s="1"/>
      <c r="E69" s="28"/>
      <c r="F69" s="29" t="s">
        <v>15</v>
      </c>
      <c r="G69" s="28">
        <f t="shared" si="8"/>
        <v>0.42121648222951291</v>
      </c>
      <c r="H69" s="28">
        <f t="shared" si="9"/>
        <v>0.48406023244172591</v>
      </c>
      <c r="I69" s="28">
        <f t="shared" si="9"/>
        <v>0.5368798797133163</v>
      </c>
      <c r="J69" s="28">
        <f t="shared" si="9"/>
        <v>0.56748109252943912</v>
      </c>
      <c r="K69" s="28">
        <f t="shared" si="9"/>
        <v>0.58860946548722182</v>
      </c>
      <c r="L69" s="28">
        <f t="shared" si="9"/>
        <v>0.60664672015194498</v>
      </c>
      <c r="M69" s="28">
        <f t="shared" si="9"/>
        <v>0.62419448667381339</v>
      </c>
      <c r="N69" s="28">
        <f t="shared" si="9"/>
        <v>0.64049256588111159</v>
      </c>
      <c r="O69" s="28">
        <f t="shared" si="9"/>
        <v>0.65641346979102422</v>
      </c>
      <c r="P69" s="28">
        <f t="shared" si="9"/>
        <v>0.67178216517334355</v>
      </c>
      <c r="Q69" s="28">
        <f t="shared" si="9"/>
        <v>0.68766556590518735</v>
      </c>
      <c r="R69" s="28">
        <f t="shared" si="9"/>
        <v>0.70544855089304725</v>
      </c>
      <c r="S69" s="28">
        <f t="shared" si="9"/>
        <v>0.72271893813316967</v>
      </c>
      <c r="T69" s="28">
        <f t="shared" si="9"/>
        <v>0.74857261335924963</v>
      </c>
      <c r="U69" s="28">
        <f t="shared" si="9"/>
        <v>0.74839651628196247</v>
      </c>
      <c r="V69" s="28">
        <f t="shared" si="9"/>
        <v>0.79018226680678438</v>
      </c>
      <c r="W69" s="28">
        <f t="shared" si="9"/>
        <v>0.83124708020792826</v>
      </c>
      <c r="X69" s="28">
        <f t="shared" si="9"/>
        <v>0.867905119099881</v>
      </c>
      <c r="Y69" s="28">
        <f t="shared" si="9"/>
        <v>0.90260251490320409</v>
      </c>
      <c r="Z69" s="28">
        <f t="shared" si="9"/>
        <v>0.9347017173226867</v>
      </c>
      <c r="AA69" s="28">
        <f t="shared" si="9"/>
        <v>0.96844692690333778</v>
      </c>
      <c r="AB69" s="28">
        <f t="shared" si="9"/>
        <v>1.0011910375952617</v>
      </c>
      <c r="AC69" s="28">
        <f t="shared" si="9"/>
        <v>1.035447543276345</v>
      </c>
      <c r="AD69" s="28">
        <f t="shared" si="9"/>
        <v>1.0688299703324706</v>
      </c>
      <c r="AE69" s="28">
        <f t="shared" si="9"/>
        <v>1.1024696114942281</v>
      </c>
      <c r="AF69" s="28">
        <f t="shared" si="9"/>
        <v>1.1363665835588701</v>
      </c>
      <c r="AG69" s="28">
        <f t="shared" si="9"/>
        <v>1.1705210058747464</v>
      </c>
      <c r="AH69" s="28">
        <f t="shared" si="9"/>
        <v>1.204933000396742</v>
      </c>
      <c r="AI69" s="28">
        <f t="shared" si="9"/>
        <v>1.2396026917428677</v>
      </c>
      <c r="AJ69" s="28">
        <f t="shared" si="9"/>
        <v>1.2745302072521254</v>
      </c>
      <c r="AK69" s="28">
        <f t="shared" si="9"/>
        <v>1.3097156770435907</v>
      </c>
    </row>
    <row r="70" spans="1:37" x14ac:dyDescent="0.2">
      <c r="A70" s="1"/>
      <c r="B70" s="1"/>
      <c r="C70" s="1"/>
      <c r="D70" s="1"/>
      <c r="E70" s="28"/>
      <c r="F70" s="29" t="s">
        <v>16</v>
      </c>
      <c r="G70" s="28">
        <f t="shared" si="8"/>
        <v>0.44516403604936183</v>
      </c>
      <c r="H70" s="28">
        <f t="shared" si="9"/>
        <v>0.51523522418511547</v>
      </c>
      <c r="I70" s="28">
        <f t="shared" si="9"/>
        <v>0.56093494120902687</v>
      </c>
      <c r="J70" s="28">
        <f t="shared" si="9"/>
        <v>0.58867865304023548</v>
      </c>
      <c r="K70" s="28">
        <f t="shared" si="9"/>
        <v>0.6106119749961384</v>
      </c>
      <c r="L70" s="28">
        <f t="shared" si="9"/>
        <v>0.62933539018629103</v>
      </c>
      <c r="M70" s="28">
        <f t="shared" si="9"/>
        <v>0.64755039022999261</v>
      </c>
      <c r="N70" s="28">
        <f t="shared" si="9"/>
        <v>0.66446759241925601</v>
      </c>
      <c r="O70" s="28">
        <f t="shared" si="9"/>
        <v>0.68099299733229834</v>
      </c>
      <c r="P70" s="28">
        <f t="shared" si="9"/>
        <v>0.69694484985814509</v>
      </c>
      <c r="Q70" s="28">
        <f t="shared" si="9"/>
        <v>0.71343101447786417</v>
      </c>
      <c r="R70" s="28">
        <f t="shared" si="9"/>
        <v>0.73188952582472744</v>
      </c>
      <c r="S70" s="28">
        <f t="shared" si="9"/>
        <v>0.74981560609925502</v>
      </c>
      <c r="T70" s="28">
        <f t="shared" si="9"/>
        <v>0.77665428618548638</v>
      </c>
      <c r="U70" s="28">
        <f t="shared" si="9"/>
        <v>0.77646386839090198</v>
      </c>
      <c r="V70" s="28">
        <f t="shared" si="9"/>
        <v>0.8198458500268806</v>
      </c>
      <c r="W70" s="28">
        <f t="shared" si="9"/>
        <v>0.86247904974296685</v>
      </c>
      <c r="X70" s="28">
        <f t="shared" si="9"/>
        <v>0.90053614428443718</v>
      </c>
      <c r="Y70" s="28">
        <f t="shared" si="9"/>
        <v>0.93655715678892792</v>
      </c>
      <c r="Z70" s="28">
        <f t="shared" si="9"/>
        <v>0.96988006044243935</v>
      </c>
      <c r="AA70" s="28">
        <f t="shared" si="9"/>
        <v>1.004911966820061</v>
      </c>
      <c r="AB70" s="28">
        <f t="shared" si="9"/>
        <v>1.0389041557108967</v>
      </c>
      <c r="AC70" s="28">
        <f t="shared" si="9"/>
        <v>1.0744665980921926</v>
      </c>
      <c r="AD70" s="28">
        <f t="shared" si="9"/>
        <v>1.1091212104701804</v>
      </c>
      <c r="AE70" s="28">
        <f t="shared" si="9"/>
        <v>1.144042706236944</v>
      </c>
      <c r="AF70" s="28">
        <f t="shared" si="9"/>
        <v>1.1792312021897375</v>
      </c>
      <c r="AG70" s="28">
        <f t="shared" si="9"/>
        <v>1.2146868176769092</v>
      </c>
      <c r="AH70" s="28">
        <f t="shared" si="9"/>
        <v>1.2504096746533448</v>
      </c>
      <c r="AI70" s="28">
        <f t="shared" si="9"/>
        <v>1.286399897737055</v>
      </c>
      <c r="AJ70" s="28">
        <f t="shared" si="9"/>
        <v>1.3226576142670412</v>
      </c>
      <c r="AK70" s="28">
        <f t="shared" si="9"/>
        <v>1.3591829543623792</v>
      </c>
    </row>
    <row r="71" spans="1:37" x14ac:dyDescent="0.2">
      <c r="A71" s="1"/>
      <c r="B71" s="1"/>
      <c r="C71" s="1"/>
      <c r="D71" s="1"/>
      <c r="E71" s="28"/>
      <c r="F71" s="28"/>
      <c r="G71" s="28"/>
      <c r="H71" s="28"/>
      <c r="I71" s="28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">
      <c r="A72" s="1"/>
      <c r="B72" s="1"/>
      <c r="C72" s="1"/>
      <c r="D72" s="1"/>
      <c r="E72" s="28"/>
      <c r="F72" s="33" t="s">
        <v>47</v>
      </c>
      <c r="G72" s="34">
        <v>2009</v>
      </c>
      <c r="H72" s="34">
        <f>G72+1</f>
        <v>2010</v>
      </c>
      <c r="I72" s="34">
        <f t="shared" ref="I72:AF72" si="10">H72+1</f>
        <v>2011</v>
      </c>
      <c r="J72" s="34">
        <f t="shared" si="10"/>
        <v>2012</v>
      </c>
      <c r="K72" s="34">
        <f t="shared" si="10"/>
        <v>2013</v>
      </c>
      <c r="L72" s="34">
        <f t="shared" si="10"/>
        <v>2014</v>
      </c>
      <c r="M72" s="34">
        <f t="shared" si="10"/>
        <v>2015</v>
      </c>
      <c r="N72" s="34">
        <f t="shared" si="10"/>
        <v>2016</v>
      </c>
      <c r="O72" s="34">
        <f t="shared" si="10"/>
        <v>2017</v>
      </c>
      <c r="P72" s="34">
        <f t="shared" si="10"/>
        <v>2018</v>
      </c>
      <c r="Q72" s="34">
        <f t="shared" si="10"/>
        <v>2019</v>
      </c>
      <c r="R72" s="34">
        <f t="shared" si="10"/>
        <v>2020</v>
      </c>
      <c r="S72" s="34">
        <f t="shared" si="10"/>
        <v>2021</v>
      </c>
      <c r="T72" s="34">
        <f t="shared" si="10"/>
        <v>2022</v>
      </c>
      <c r="U72" s="34">
        <f t="shared" si="10"/>
        <v>2023</v>
      </c>
      <c r="V72" s="34">
        <f t="shared" si="10"/>
        <v>2024</v>
      </c>
      <c r="W72" s="34">
        <f t="shared" si="10"/>
        <v>2025</v>
      </c>
      <c r="X72" s="34">
        <f t="shared" si="10"/>
        <v>2026</v>
      </c>
      <c r="Y72" s="34">
        <f t="shared" si="10"/>
        <v>2027</v>
      </c>
      <c r="Z72" s="34">
        <f t="shared" si="10"/>
        <v>2028</v>
      </c>
      <c r="AA72" s="34">
        <f t="shared" si="10"/>
        <v>2029</v>
      </c>
      <c r="AB72" s="34">
        <f t="shared" si="10"/>
        <v>2030</v>
      </c>
      <c r="AC72" s="34">
        <f t="shared" si="10"/>
        <v>2031</v>
      </c>
      <c r="AD72" s="34">
        <f t="shared" si="10"/>
        <v>2032</v>
      </c>
      <c r="AE72" s="34">
        <f t="shared" si="10"/>
        <v>2033</v>
      </c>
      <c r="AF72" s="34">
        <f t="shared" si="10"/>
        <v>2034</v>
      </c>
      <c r="AG72" s="1"/>
      <c r="AH72" s="1"/>
      <c r="AI72" s="1"/>
      <c r="AJ72" s="1"/>
      <c r="AK72" s="1"/>
    </row>
    <row r="73" spans="1:37" x14ac:dyDescent="0.2">
      <c r="A73" s="1"/>
      <c r="B73" s="1"/>
      <c r="C73" s="1"/>
      <c r="D73" s="1"/>
      <c r="E73" s="28"/>
      <c r="F73" s="34" t="s">
        <v>5</v>
      </c>
      <c r="G73" s="33">
        <f t="array" aca="1" ref="G73:AF84" ca="1">OFFSET($G$31,('Calculate 12X20'!C5-1)*14,0,12,26)</f>
        <v>0.6127397159132103</v>
      </c>
      <c r="H73" s="33">
        <f ca="1"/>
        <v>0.45251287482613756</v>
      </c>
      <c r="I73" s="33">
        <f ca="1"/>
        <v>0.53411548527299624</v>
      </c>
      <c r="J73" s="33">
        <f ca="1"/>
        <v>0.57909133579434369</v>
      </c>
      <c r="K73" s="33">
        <f ca="1"/>
        <v>0.60066059220563783</v>
      </c>
      <c r="L73" s="33">
        <f ca="1"/>
        <v>0.61907366797557506</v>
      </c>
      <c r="M73" s="33">
        <f ca="1"/>
        <v>0.63698688897976641</v>
      </c>
      <c r="N73" s="33">
        <f ca="1"/>
        <v>0.65362407175645165</v>
      </c>
      <c r="O73" s="33">
        <f ca="1"/>
        <v>0.66987607054384501</v>
      </c>
      <c r="P73" s="33">
        <f ca="1"/>
        <v>0.68556417043002571</v>
      </c>
      <c r="Q73" s="33">
        <f ca="1"/>
        <v>0.70177771459351423</v>
      </c>
      <c r="R73" s="33">
        <f ca="1"/>
        <v>0.71993069618338368</v>
      </c>
      <c r="S73" s="33">
        <f ca="1"/>
        <v>0.7375602169961013</v>
      </c>
      <c r="T73" s="33">
        <f ca="1"/>
        <v>0.76395339515402327</v>
      </c>
      <c r="U73" s="33">
        <f ca="1"/>
        <v>0.76376945439059762</v>
      </c>
      <c r="V73" s="33">
        <f ca="1"/>
        <v>0.8064294862506749</v>
      </c>
      <c r="W73" s="33">
        <f ca="1"/>
        <v>0.84835332994639223</v>
      </c>
      <c r="X73" s="33">
        <f ca="1"/>
        <v>0.88577765401647968</v>
      </c>
      <c r="Y73" s="33">
        <f ca="1"/>
        <v>0.92120001587814815</v>
      </c>
      <c r="Z73" s="33">
        <f ca="1"/>
        <v>0.95396945905497643</v>
      </c>
      <c r="AA73" s="33">
        <f ca="1"/>
        <v>0.98841941307135617</v>
      </c>
      <c r="AB73" s="33">
        <f ca="1"/>
        <v>1.0218471161745677</v>
      </c>
      <c r="AC73" s="33">
        <f ca="1"/>
        <v>1.0568189042944163</v>
      </c>
      <c r="AD73" s="33">
        <f ca="1"/>
        <v>1.0908981276190244</v>
      </c>
      <c r="AE73" s="33">
        <f ca="1"/>
        <v>1.1252398610704479</v>
      </c>
      <c r="AF73" s="33">
        <f ca="1"/>
        <v>1.1598442214459399</v>
      </c>
      <c r="AG73" s="1"/>
      <c r="AH73" s="1"/>
      <c r="AI73" s="1"/>
      <c r="AJ73" s="1"/>
      <c r="AK73" s="1"/>
    </row>
    <row r="74" spans="1:37" x14ac:dyDescent="0.2">
      <c r="A74" s="1"/>
      <c r="B74" s="1"/>
      <c r="C74" s="1"/>
      <c r="D74" s="1"/>
      <c r="E74" s="28"/>
      <c r="F74" s="34" t="s">
        <v>6</v>
      </c>
      <c r="G74" s="33">
        <f ca="1"/>
        <v>0.56707864806661468</v>
      </c>
      <c r="H74" s="33">
        <f ca="1"/>
        <v>0.45206018052594532</v>
      </c>
      <c r="I74" s="33">
        <f ca="1"/>
        <v>0.5310430605924733</v>
      </c>
      <c r="J74" s="33">
        <f ca="1"/>
        <v>0.57580785124831635</v>
      </c>
      <c r="K74" s="33">
        <f ca="1"/>
        <v>0.59725242172726833</v>
      </c>
      <c r="L74" s="33">
        <f ca="1"/>
        <v>0.61555921180078343</v>
      </c>
      <c r="M74" s="33">
        <f ca="1"/>
        <v>0.63336907888571514</v>
      </c>
      <c r="N74" s="33">
        <f ca="1"/>
        <v>0.6499103600258731</v>
      </c>
      <c r="O74" s="33">
        <f ca="1"/>
        <v>0.66606872210913615</v>
      </c>
      <c r="P74" s="33">
        <f ca="1"/>
        <v>0.68166649143734037</v>
      </c>
      <c r="Q74" s="33">
        <f ca="1"/>
        <v>0.69778666797441113</v>
      </c>
      <c r="R74" s="33">
        <f ca="1"/>
        <v>0.71583501109141978</v>
      </c>
      <c r="S74" s="33">
        <f ca="1"/>
        <v>0.73336296559681124</v>
      </c>
      <c r="T74" s="33">
        <f ca="1"/>
        <v>0.7596035673186653</v>
      </c>
      <c r="U74" s="33">
        <f ca="1"/>
        <v>0.75942184482247421</v>
      </c>
      <c r="V74" s="33">
        <f ca="1"/>
        <v>0.80183462180703413</v>
      </c>
      <c r="W74" s="33">
        <f ca="1"/>
        <v>0.84351552376307859</v>
      </c>
      <c r="X74" s="33">
        <f ca="1"/>
        <v>0.88072313527315771</v>
      </c>
      <c r="Y74" s="33">
        <f ca="1"/>
        <v>0.91594047000536327</v>
      </c>
      <c r="Z74" s="33">
        <f ca="1"/>
        <v>0.94852036287573793</v>
      </c>
      <c r="AA74" s="33">
        <f ca="1"/>
        <v>0.98277100862520061</v>
      </c>
      <c r="AB74" s="33">
        <f ca="1"/>
        <v>1.0160053854503117</v>
      </c>
      <c r="AC74" s="33">
        <f ca="1"/>
        <v>1.0507748850581848</v>
      </c>
      <c r="AD74" s="33">
        <f ca="1"/>
        <v>1.0846570479313373</v>
      </c>
      <c r="AE74" s="33">
        <f ca="1"/>
        <v>1.1188002231673639</v>
      </c>
      <c r="AF74" s="33">
        <f ca="1"/>
        <v>1.1532045275635177</v>
      </c>
      <c r="AG74" s="1"/>
      <c r="AH74" s="1"/>
      <c r="AI74" s="1"/>
      <c r="AJ74" s="1"/>
      <c r="AK74" s="1"/>
    </row>
    <row r="75" spans="1:37" x14ac:dyDescent="0.2">
      <c r="A75" s="1"/>
      <c r="B75" s="1"/>
      <c r="C75" s="1"/>
      <c r="D75" s="1"/>
      <c r="E75" s="28"/>
      <c r="F75" s="34" t="s">
        <v>7</v>
      </c>
      <c r="G75" s="33">
        <f ca="1"/>
        <v>0.47995778746292261</v>
      </c>
      <c r="H75" s="33">
        <f ca="1"/>
        <v>0.44633515090204157</v>
      </c>
      <c r="I75" s="33">
        <f ca="1"/>
        <v>0.52017918769517535</v>
      </c>
      <c r="J75" s="33">
        <f ca="1"/>
        <v>0.56083854539588596</v>
      </c>
      <c r="K75" s="33">
        <f ca="1"/>
        <v>0.58171467651398168</v>
      </c>
      <c r="L75" s="33">
        <f ca="1"/>
        <v>0.59953691334073111</v>
      </c>
      <c r="M75" s="33">
        <f ca="1"/>
        <v>0.61687559306152129</v>
      </c>
      <c r="N75" s="33">
        <f ca="1"/>
        <v>0.63297966156711272</v>
      </c>
      <c r="O75" s="33">
        <f ca="1"/>
        <v>0.6487111367734949</v>
      </c>
      <c r="P75" s="33">
        <f ca="1"/>
        <v>0.66389709184424983</v>
      </c>
      <c r="Q75" s="33">
        <f ca="1"/>
        <v>0.67959160822151987</v>
      </c>
      <c r="R75" s="33">
        <f ca="1"/>
        <v>0.69716290773371614</v>
      </c>
      <c r="S75" s="33">
        <f ca="1"/>
        <v>0.71422782454322198</v>
      </c>
      <c r="T75" s="33">
        <f ca="1"/>
        <v>0.73977283494879087</v>
      </c>
      <c r="U75" s="33">
        <f ca="1"/>
        <v>0.73960122546523344</v>
      </c>
      <c r="V75" s="33">
        <f ca="1"/>
        <v>0.78088677501709403</v>
      </c>
      <c r="W75" s="33">
        <f ca="1"/>
        <v>0.8214601129951431</v>
      </c>
      <c r="X75" s="33">
        <f ca="1"/>
        <v>0.85767973855695578</v>
      </c>
      <c r="Y75" s="33">
        <f ca="1"/>
        <v>0.89196236086217806</v>
      </c>
      <c r="Z75" s="33">
        <f ca="1"/>
        <v>0.92367809966940728</v>
      </c>
      <c r="AA75" s="33">
        <f ca="1"/>
        <v>0.95702010511172797</v>
      </c>
      <c r="AB75" s="33">
        <f ca="1"/>
        <v>0.9893731133341761</v>
      </c>
      <c r="AC75" s="33">
        <f ca="1"/>
        <v>1.023220385788626</v>
      </c>
      <c r="AD75" s="33">
        <f ca="1"/>
        <v>1.0562041560767341</v>
      </c>
      <c r="AE75" s="33">
        <f ca="1"/>
        <v>1.0894421104676113</v>
      </c>
      <c r="AF75" s="33">
        <f ca="1"/>
        <v>1.1229343657585102</v>
      </c>
      <c r="AG75" s="1"/>
      <c r="AH75" s="1"/>
      <c r="AI75" s="1"/>
      <c r="AJ75" s="1"/>
      <c r="AK75" s="1"/>
    </row>
    <row r="76" spans="1:37" x14ac:dyDescent="0.2">
      <c r="A76" s="1"/>
      <c r="B76" s="1"/>
      <c r="C76" s="1"/>
      <c r="D76" s="1"/>
      <c r="E76" s="28"/>
      <c r="F76" s="34" t="s">
        <v>8</v>
      </c>
      <c r="G76" s="33">
        <f ca="1"/>
        <v>0.44083442863178474</v>
      </c>
      <c r="H76" s="33">
        <f ca="1"/>
        <v>0.43563428038893171</v>
      </c>
      <c r="I76" s="33">
        <f ca="1"/>
        <v>0.49673637700824347</v>
      </c>
      <c r="J76" s="33">
        <f ca="1"/>
        <v>0.53100186004056904</v>
      </c>
      <c r="K76" s="33">
        <f ca="1"/>
        <v>0.55074498295369889</v>
      </c>
      <c r="L76" s="33">
        <f ca="1"/>
        <v>0.56760141262117403</v>
      </c>
      <c r="M76" s="33">
        <f ca="1"/>
        <v>0.58400092593933428</v>
      </c>
      <c r="N76" s="33">
        <f ca="1"/>
        <v>0.59923354616672686</v>
      </c>
      <c r="O76" s="33">
        <f ca="1"/>
        <v>0.61411415430195893</v>
      </c>
      <c r="P76" s="33">
        <f ca="1"/>
        <v>0.62847928491061278</v>
      </c>
      <c r="Q76" s="33">
        <f ca="1"/>
        <v>0.64332537929814848</v>
      </c>
      <c r="R76" s="33">
        <f ca="1"/>
        <v>0.65994583980165111</v>
      </c>
      <c r="S76" s="33">
        <f ca="1"/>
        <v>0.6760878340537595</v>
      </c>
      <c r="T76" s="33">
        <f ca="1"/>
        <v>0.70024639812410816</v>
      </c>
      <c r="U76" s="33">
        <f ca="1"/>
        <v>0.70009494580608089</v>
      </c>
      <c r="V76" s="33">
        <f ca="1"/>
        <v>0.73913371581018694</v>
      </c>
      <c r="W76" s="33">
        <f ca="1"/>
        <v>0.77749946726097119</v>
      </c>
      <c r="X76" s="33">
        <f ca="1"/>
        <v>0.8117498481454084</v>
      </c>
      <c r="Y76" s="33">
        <f ca="1"/>
        <v>0.8441694100751842</v>
      </c>
      <c r="Z76" s="33">
        <f ca="1"/>
        <v>0.87416272480111235</v>
      </c>
      <c r="AA76" s="33">
        <f ca="1"/>
        <v>0.90569363658200197</v>
      </c>
      <c r="AB76" s="33">
        <f ca="1"/>
        <v>0.93628990885831209</v>
      </c>
      <c r="AC76" s="33">
        <f ca="1"/>
        <v>0.96829900647191847</v>
      </c>
      <c r="AD76" s="33">
        <f ca="1"/>
        <v>0.99949210876581451</v>
      </c>
      <c r="AE76" s="33">
        <f ca="1"/>
        <v>1.0309257851360498</v>
      </c>
      <c r="AF76" s="33">
        <f ca="1"/>
        <v>1.0626001523798778</v>
      </c>
      <c r="AG76" s="1"/>
      <c r="AH76" s="1"/>
      <c r="AI76" s="1"/>
      <c r="AJ76" s="1"/>
      <c r="AK76" s="1"/>
    </row>
    <row r="77" spans="1:37" x14ac:dyDescent="0.2">
      <c r="A77" s="1"/>
      <c r="B77" s="1"/>
      <c r="C77" s="1"/>
      <c r="D77" s="1"/>
      <c r="E77" s="28"/>
      <c r="F77" s="34" t="s">
        <v>9</v>
      </c>
      <c r="G77" s="33">
        <f ca="1"/>
        <v>0.4316345385450836</v>
      </c>
      <c r="H77" s="33">
        <f ca="1"/>
        <v>0.43880789270863352</v>
      </c>
      <c r="I77" s="33">
        <f ca="1"/>
        <v>0.49728371014743866</v>
      </c>
      <c r="J77" s="33">
        <f ca="1"/>
        <v>0.52980023851839275</v>
      </c>
      <c r="K77" s="33">
        <f ca="1"/>
        <v>0.54949773146198433</v>
      </c>
      <c r="L77" s="33">
        <f ca="1"/>
        <v>0.56631526489634787</v>
      </c>
      <c r="M77" s="33">
        <f ca="1"/>
        <v>0.58267695489235072</v>
      </c>
      <c r="N77" s="33">
        <f ca="1"/>
        <v>0.59787447902934066</v>
      </c>
      <c r="O77" s="33">
        <f ca="1"/>
        <v>0.61272081994711769</v>
      </c>
      <c r="P77" s="33">
        <f ca="1"/>
        <v>0.62705289325306357</v>
      </c>
      <c r="Q77" s="33">
        <f ca="1"/>
        <v>0.64186481889462066</v>
      </c>
      <c r="R77" s="33">
        <f ca="1"/>
        <v>0.65844698598170104</v>
      </c>
      <c r="S77" s="33">
        <f ca="1"/>
        <v>0.67455181110476359</v>
      </c>
      <c r="T77" s="33">
        <f ca="1"/>
        <v>0.69865453841791547</v>
      </c>
      <c r="U77" s="33">
        <f ca="1"/>
        <v>0.69850389789528833</v>
      </c>
      <c r="V77" s="33">
        <f ca="1"/>
        <v>0.7374521826920728</v>
      </c>
      <c r="W77" s="33">
        <f ca="1"/>
        <v>0.77572902736746829</v>
      </c>
      <c r="X77" s="33">
        <f ca="1"/>
        <v>0.80990010028727788</v>
      </c>
      <c r="Y77" s="33">
        <f ca="1"/>
        <v>0.84224463064375432</v>
      </c>
      <c r="Z77" s="33">
        <f ca="1"/>
        <v>0.87216857768283129</v>
      </c>
      <c r="AA77" s="33">
        <f ca="1"/>
        <v>0.90362655076103549</v>
      </c>
      <c r="AB77" s="33">
        <f ca="1"/>
        <v>0.93415207349876495</v>
      </c>
      <c r="AC77" s="33">
        <f ca="1"/>
        <v>0.96608714176145727</v>
      </c>
      <c r="AD77" s="33">
        <f ca="1"/>
        <v>0.99720812796151448</v>
      </c>
      <c r="AE77" s="33">
        <f ca="1"/>
        <v>1.0285691401173518</v>
      </c>
      <c r="AF77" s="33">
        <f ca="1"/>
        <v>1.0601702950262217</v>
      </c>
      <c r="AG77" s="1"/>
      <c r="AH77" s="1"/>
      <c r="AI77" s="1"/>
      <c r="AJ77" s="1"/>
      <c r="AK77" s="1"/>
    </row>
    <row r="78" spans="1:37" x14ac:dyDescent="0.2">
      <c r="A78" s="1"/>
      <c r="B78" s="1"/>
      <c r="C78" s="1"/>
      <c r="D78" s="1"/>
      <c r="E78" s="28"/>
      <c r="F78" s="34" t="s">
        <v>10</v>
      </c>
      <c r="G78" s="33">
        <f ca="1"/>
        <v>0.46658956573381954</v>
      </c>
      <c r="H78" s="33">
        <f ca="1"/>
        <v>0.44394546511603483</v>
      </c>
      <c r="I78" s="33">
        <f ca="1"/>
        <v>0.50085287414756685</v>
      </c>
      <c r="J78" s="33">
        <f ca="1"/>
        <v>0.53292424646309255</v>
      </c>
      <c r="K78" s="33">
        <f ca="1"/>
        <v>0.55274036942847016</v>
      </c>
      <c r="L78" s="33">
        <f ca="1"/>
        <v>0.56965902633558851</v>
      </c>
      <c r="M78" s="33">
        <f ca="1"/>
        <v>0.58611905042159729</v>
      </c>
      <c r="N78" s="33">
        <f ca="1"/>
        <v>0.60140781831814261</v>
      </c>
      <c r="O78" s="33">
        <f ca="1"/>
        <v>0.61634324806929719</v>
      </c>
      <c r="P78" s="33">
        <f ca="1"/>
        <v>0.63076126463972682</v>
      </c>
      <c r="Q78" s="33">
        <f ca="1"/>
        <v>0.64566202310586951</v>
      </c>
      <c r="R78" s="33">
        <f ca="1"/>
        <v>0.66234374644666627</v>
      </c>
      <c r="S78" s="33">
        <f ca="1"/>
        <v>0.67854520487089209</v>
      </c>
      <c r="T78" s="33">
        <f ca="1"/>
        <v>0.70279309808684276</v>
      </c>
      <c r="U78" s="33">
        <f ca="1"/>
        <v>0.70264034703670519</v>
      </c>
      <c r="V78" s="33">
        <f ca="1"/>
        <v>0.74182387770861236</v>
      </c>
      <c r="W78" s="33">
        <f ca="1"/>
        <v>0.78033186460934767</v>
      </c>
      <c r="X78" s="33">
        <f ca="1"/>
        <v>0.81470912450817046</v>
      </c>
      <c r="Y78" s="33">
        <f ca="1"/>
        <v>0.84724872396649376</v>
      </c>
      <c r="Z78" s="33">
        <f ca="1"/>
        <v>0.87735301498312879</v>
      </c>
      <c r="AA78" s="33">
        <f ca="1"/>
        <v>0.90900061606188076</v>
      </c>
      <c r="AB78" s="33">
        <f ca="1"/>
        <v>0.9397100753524521</v>
      </c>
      <c r="AC78" s="33">
        <f ca="1"/>
        <v>0.97183760711228417</v>
      </c>
      <c r="AD78" s="33">
        <f ca="1"/>
        <v>1.0031460826722893</v>
      </c>
      <c r="AE78" s="33">
        <f ca="1"/>
        <v>1.0346960092066446</v>
      </c>
      <c r="AF78" s="33">
        <f ca="1"/>
        <v>1.0664875035126022</v>
      </c>
      <c r="AG78" s="1"/>
      <c r="AH78" s="1"/>
      <c r="AI78" s="1"/>
      <c r="AJ78" s="1"/>
      <c r="AK78" s="1"/>
    </row>
    <row r="79" spans="1:37" x14ac:dyDescent="0.2">
      <c r="A79" s="1"/>
      <c r="B79" s="1"/>
      <c r="C79" s="1"/>
      <c r="D79" s="1"/>
      <c r="E79" s="28"/>
      <c r="F79" s="34" t="s">
        <v>11</v>
      </c>
      <c r="G79" s="33">
        <f ca="1"/>
        <v>0.44601899923033556</v>
      </c>
      <c r="H79" s="33">
        <f ca="1"/>
        <v>0.45016390548739271</v>
      </c>
      <c r="I79" s="33">
        <f ca="1"/>
        <v>0.50526833476628241</v>
      </c>
      <c r="J79" s="33">
        <f ca="1"/>
        <v>0.53743951441024296</v>
      </c>
      <c r="K79" s="33">
        <f ca="1"/>
        <v>0.55742709863449758</v>
      </c>
      <c r="L79" s="33">
        <f ca="1"/>
        <v>0.57449191380475628</v>
      </c>
      <c r="M79" s="33">
        <f ca="1"/>
        <v>0.59109406453467139</v>
      </c>
      <c r="N79" s="33">
        <f ca="1"/>
        <v>0.60651471110444355</v>
      </c>
      <c r="O79" s="33">
        <f ca="1"/>
        <v>0.6215789049179562</v>
      </c>
      <c r="P79" s="33">
        <f ca="1"/>
        <v>0.63612113911979573</v>
      </c>
      <c r="Q79" s="33">
        <f ca="1"/>
        <v>0.65115029162737725</v>
      </c>
      <c r="R79" s="33">
        <f ca="1"/>
        <v>0.66797590805977325</v>
      </c>
      <c r="S79" s="33">
        <f ca="1"/>
        <v>0.68431703490197149</v>
      </c>
      <c r="T79" s="33">
        <f ca="1"/>
        <v>0.70877474286856601</v>
      </c>
      <c r="U79" s="33">
        <f ca="1"/>
        <v>0.70861894137893311</v>
      </c>
      <c r="V79" s="33">
        <f ca="1"/>
        <v>0.74814248340114542</v>
      </c>
      <c r="W79" s="33">
        <f ca="1"/>
        <v>0.78698455046421822</v>
      </c>
      <c r="X79" s="33">
        <f ca="1"/>
        <v>0.82165982159538664</v>
      </c>
      <c r="Y79" s="33">
        <f ca="1"/>
        <v>0.85448136312256506</v>
      </c>
      <c r="Z79" s="33">
        <f ca="1"/>
        <v>0.88484631332949137</v>
      </c>
      <c r="AA79" s="33">
        <f ca="1"/>
        <v>0.91676799221083338</v>
      </c>
      <c r="AB79" s="33">
        <f ca="1"/>
        <v>0.9477433032009065</v>
      </c>
      <c r="AC79" s="33">
        <f ca="1"/>
        <v>0.98014901103295526</v>
      </c>
      <c r="AD79" s="33">
        <f ca="1"/>
        <v>1.0117284733229532</v>
      </c>
      <c r="AE79" s="33">
        <f ca="1"/>
        <v>1.0435514462301654</v>
      </c>
      <c r="AF79" s="33">
        <f ca="1"/>
        <v>1.075618046551845</v>
      </c>
      <c r="AG79" s="1"/>
      <c r="AH79" s="1"/>
      <c r="AI79" s="1"/>
      <c r="AJ79" s="1"/>
      <c r="AK79" s="1"/>
    </row>
    <row r="80" spans="1:37" x14ac:dyDescent="0.2">
      <c r="A80" s="1"/>
      <c r="B80" s="1"/>
      <c r="C80" s="1"/>
      <c r="D80" s="1"/>
      <c r="E80" s="28"/>
      <c r="F80" s="34" t="s">
        <v>12</v>
      </c>
      <c r="G80" s="33">
        <f ca="1"/>
        <v>0.40955185138590905</v>
      </c>
      <c r="H80" s="33">
        <f ca="1"/>
        <v>0.45462076104940841</v>
      </c>
      <c r="I80" s="33">
        <f ca="1"/>
        <v>0.50911346505508048</v>
      </c>
      <c r="J80" s="33">
        <f ca="1"/>
        <v>0.54138690698136194</v>
      </c>
      <c r="K80" s="33">
        <f ca="1"/>
        <v>0.56152438815690442</v>
      </c>
      <c r="L80" s="33">
        <f ca="1"/>
        <v>0.57871697958515744</v>
      </c>
      <c r="M80" s="33">
        <f ca="1"/>
        <v>0.59544338200176739</v>
      </c>
      <c r="N80" s="33">
        <f ca="1"/>
        <v>0.61097932115241826</v>
      </c>
      <c r="O80" s="33">
        <f ca="1"/>
        <v>0.62615608465373862</v>
      </c>
      <c r="P80" s="33">
        <f ca="1"/>
        <v>0.64080691390711642</v>
      </c>
      <c r="Q80" s="33">
        <f ca="1"/>
        <v>0.65594831261830822</v>
      </c>
      <c r="R80" s="33">
        <f ca="1"/>
        <v>0.67289972502282902</v>
      </c>
      <c r="S80" s="33">
        <f ca="1"/>
        <v>0.68936295449148877</v>
      </c>
      <c r="T80" s="33">
        <f ca="1"/>
        <v>0.71400408926634729</v>
      </c>
      <c r="U80" s="33">
        <f ca="1"/>
        <v>0.71384562098432347</v>
      </c>
      <c r="V80" s="33">
        <f ca="1"/>
        <v>0.75366641187282679</v>
      </c>
      <c r="W80" s="33">
        <f ca="1"/>
        <v>0.79280054256676391</v>
      </c>
      <c r="X80" s="33">
        <f ca="1"/>
        <v>0.82773634470925672</v>
      </c>
      <c r="Y80" s="33">
        <f ca="1"/>
        <v>0.86080436906782221</v>
      </c>
      <c r="Z80" s="33">
        <f ca="1"/>
        <v>0.89139719592866906</v>
      </c>
      <c r="AA80" s="33">
        <f ca="1"/>
        <v>0.92355848244670358</v>
      </c>
      <c r="AB80" s="33">
        <f ca="1"/>
        <v>0.95476620954937819</v>
      </c>
      <c r="AC80" s="33">
        <f ca="1"/>
        <v>0.98741510785733821</v>
      </c>
      <c r="AD80" s="33">
        <f ca="1"/>
        <v>1.0192314754688727</v>
      </c>
      <c r="AE80" s="33">
        <f ca="1"/>
        <v>1.0512931543037072</v>
      </c>
      <c r="AF80" s="33">
        <f ca="1"/>
        <v>1.0836002611590945</v>
      </c>
      <c r="AG80" s="1"/>
      <c r="AH80" s="1"/>
      <c r="AI80" s="1"/>
      <c r="AJ80" s="1"/>
      <c r="AK80" s="1"/>
    </row>
    <row r="81" spans="1:37" x14ac:dyDescent="0.2">
      <c r="A81" s="1"/>
      <c r="B81" s="1"/>
      <c r="C81" s="1"/>
      <c r="D81" s="1"/>
      <c r="E81" s="28"/>
      <c r="F81" s="34" t="s">
        <v>13</v>
      </c>
      <c r="G81" s="33">
        <f ca="1"/>
        <v>0.41217096403574993</v>
      </c>
      <c r="H81" s="33">
        <f ca="1"/>
        <v>0.45645593686906205</v>
      </c>
      <c r="I81" s="33">
        <f ca="1"/>
        <v>0.5109900358180347</v>
      </c>
      <c r="J81" s="33">
        <f ca="1"/>
        <v>0.54304789045301383</v>
      </c>
      <c r="K81" s="33">
        <f ca="1"/>
        <v>0.56324844525350115</v>
      </c>
      <c r="L81" s="33">
        <f ca="1"/>
        <v>0.58049480236347284</v>
      </c>
      <c r="M81" s="33">
        <f ca="1"/>
        <v>0.59727348739302466</v>
      </c>
      <c r="N81" s="33">
        <f ca="1"/>
        <v>0.61285793934492161</v>
      </c>
      <c r="O81" s="33">
        <f ca="1"/>
        <v>0.62808206990880022</v>
      </c>
      <c r="P81" s="33">
        <f ca="1"/>
        <v>0.64277859377766378</v>
      </c>
      <c r="Q81" s="33">
        <f ca="1"/>
        <v>0.65796722343576386</v>
      </c>
      <c r="R81" s="33">
        <f ca="1"/>
        <v>0.67497156825750304</v>
      </c>
      <c r="S81" s="33">
        <f ca="1"/>
        <v>0.69148617605774321</v>
      </c>
      <c r="T81" s="33">
        <f ca="1"/>
        <v>0.71620449314758439</v>
      </c>
      <c r="U81" s="33">
        <f ca="1"/>
        <v>0.71604490273291155</v>
      </c>
      <c r="V81" s="33">
        <f ca="1"/>
        <v>0.75599076997117776</v>
      </c>
      <c r="W81" s="33">
        <f ca="1"/>
        <v>0.79524779517200661</v>
      </c>
      <c r="X81" s="33">
        <f ca="1"/>
        <v>0.83029322352873225</v>
      </c>
      <c r="Y81" s="33">
        <f ca="1"/>
        <v>0.8634649629097092</v>
      </c>
      <c r="Z81" s="33">
        <f ca="1"/>
        <v>0.89415367568737769</v>
      </c>
      <c r="AA81" s="33">
        <f ca="1"/>
        <v>0.92641578428405214</v>
      </c>
      <c r="AB81" s="33">
        <f ca="1"/>
        <v>0.95772130741654182</v>
      </c>
      <c r="AC81" s="33">
        <f ca="1"/>
        <v>0.99047253538988811</v>
      </c>
      <c r="AD81" s="33">
        <f ca="1"/>
        <v>1.022388588000148</v>
      </c>
      <c r="AE81" s="33">
        <f ca="1"/>
        <v>1.0545507094925652</v>
      </c>
      <c r="AF81" s="33">
        <f ca="1"/>
        <v>1.086959016664393</v>
      </c>
      <c r="AG81" s="1"/>
      <c r="AH81" s="1"/>
      <c r="AI81" s="1"/>
      <c r="AJ81" s="1"/>
      <c r="AK81" s="1"/>
    </row>
    <row r="82" spans="1:37" x14ac:dyDescent="0.2">
      <c r="A82" s="1"/>
      <c r="B82" s="1"/>
      <c r="C82" s="1"/>
      <c r="D82" s="1"/>
      <c r="E82" s="28"/>
      <c r="F82" s="34" t="s">
        <v>14</v>
      </c>
      <c r="G82" s="33">
        <f ca="1"/>
        <v>0.38181742533369006</v>
      </c>
      <c r="H82" s="33">
        <f ca="1"/>
        <v>0.46444056148790591</v>
      </c>
      <c r="I82" s="33">
        <f ca="1"/>
        <v>0.51862970257604157</v>
      </c>
      <c r="J82" s="33">
        <f ca="1"/>
        <v>0.54996570806798917</v>
      </c>
      <c r="K82" s="33">
        <f ca="1"/>
        <v>0.57042895773638425</v>
      </c>
      <c r="L82" s="33">
        <f ca="1"/>
        <v>0.58789924313126873</v>
      </c>
      <c r="M82" s="33">
        <f ca="1"/>
        <v>0.60489567962369706</v>
      </c>
      <c r="N82" s="33">
        <f ca="1"/>
        <v>0.62068218217798732</v>
      </c>
      <c r="O82" s="33">
        <f ca="1"/>
        <v>0.63610359146578277</v>
      </c>
      <c r="P82" s="33">
        <f ca="1"/>
        <v>0.65099042849628286</v>
      </c>
      <c r="Q82" s="33">
        <f ca="1"/>
        <v>0.66637576997124948</v>
      </c>
      <c r="R82" s="33">
        <f ca="1"/>
        <v>0.68360057262082752</v>
      </c>
      <c r="S82" s="33">
        <f ca="1"/>
        <v>0.70032916564927905</v>
      </c>
      <c r="T82" s="33">
        <f ca="1"/>
        <v>0.72536893878444775</v>
      </c>
      <c r="U82" s="33">
        <f ca="1"/>
        <v>0.72520467480791262</v>
      </c>
      <c r="V82" s="33">
        <f ca="1"/>
        <v>0.76567147159808202</v>
      </c>
      <c r="W82" s="33">
        <f ca="1"/>
        <v>0.80544033920978964</v>
      </c>
      <c r="X82" s="33">
        <f ca="1"/>
        <v>0.84094234896472075</v>
      </c>
      <c r="Y82" s="33">
        <f ca="1"/>
        <v>0.87454605026537935</v>
      </c>
      <c r="Z82" s="33">
        <f ca="1"/>
        <v>0.90563411757952483</v>
      </c>
      <c r="AA82" s="33">
        <f ca="1"/>
        <v>0.93831613929604563</v>
      </c>
      <c r="AB82" s="33">
        <f ca="1"/>
        <v>0.97002897238030528</v>
      </c>
      <c r="AC82" s="33">
        <f ca="1"/>
        <v>1.003206392410241</v>
      </c>
      <c r="AD82" s="33">
        <f ca="1"/>
        <v>1.035537622324729</v>
      </c>
      <c r="AE82" s="33">
        <f ca="1"/>
        <v>1.0681180766890743</v>
      </c>
      <c r="AF82" s="33">
        <f ca="1"/>
        <v>1.1009478723005302</v>
      </c>
      <c r="AG82" s="1"/>
      <c r="AH82" s="1"/>
      <c r="AI82" s="1"/>
      <c r="AJ82" s="1"/>
      <c r="AK82" s="1"/>
    </row>
    <row r="83" spans="1:37" x14ac:dyDescent="0.2">
      <c r="A83" s="1"/>
      <c r="B83" s="1"/>
      <c r="C83" s="1"/>
      <c r="D83" s="1"/>
      <c r="E83" s="28"/>
      <c r="F83" s="34" t="s">
        <v>15</v>
      </c>
      <c r="G83" s="33">
        <f ca="1"/>
        <v>0.42121648222951291</v>
      </c>
      <c r="H83" s="33">
        <f ca="1"/>
        <v>0.48406023244172591</v>
      </c>
      <c r="I83" s="33">
        <f ca="1"/>
        <v>0.5368798797133163</v>
      </c>
      <c r="J83" s="33">
        <f ca="1"/>
        <v>0.56748109252943912</v>
      </c>
      <c r="K83" s="33">
        <f ca="1"/>
        <v>0.58860946548722182</v>
      </c>
      <c r="L83" s="33">
        <f ca="1"/>
        <v>0.60664672015194498</v>
      </c>
      <c r="M83" s="33">
        <f ca="1"/>
        <v>0.62419448667381339</v>
      </c>
      <c r="N83" s="33">
        <f ca="1"/>
        <v>0.64049256588111159</v>
      </c>
      <c r="O83" s="33">
        <f ca="1"/>
        <v>0.65641346979102422</v>
      </c>
      <c r="P83" s="33">
        <f ca="1"/>
        <v>0.67178216517334355</v>
      </c>
      <c r="Q83" s="33">
        <f ca="1"/>
        <v>0.68766556590518735</v>
      </c>
      <c r="R83" s="33">
        <f ca="1"/>
        <v>0.70544855089304725</v>
      </c>
      <c r="S83" s="33">
        <f ca="1"/>
        <v>0.72271893813316967</v>
      </c>
      <c r="T83" s="33">
        <f ca="1"/>
        <v>0.74857261335924963</v>
      </c>
      <c r="U83" s="33">
        <f ca="1"/>
        <v>0.74839651628196247</v>
      </c>
      <c r="V83" s="33">
        <f ca="1"/>
        <v>0.79018226680678438</v>
      </c>
      <c r="W83" s="33">
        <f ca="1"/>
        <v>0.83124708020792826</v>
      </c>
      <c r="X83" s="33">
        <f ca="1"/>
        <v>0.867905119099881</v>
      </c>
      <c r="Y83" s="33">
        <f ca="1"/>
        <v>0.90260251490320409</v>
      </c>
      <c r="Z83" s="33">
        <f ca="1"/>
        <v>0.9347017173226867</v>
      </c>
      <c r="AA83" s="33">
        <f ca="1"/>
        <v>0.96844692690333778</v>
      </c>
      <c r="AB83" s="33">
        <f ca="1"/>
        <v>1.0011910375952617</v>
      </c>
      <c r="AC83" s="33">
        <f ca="1"/>
        <v>1.035447543276345</v>
      </c>
      <c r="AD83" s="33">
        <f ca="1"/>
        <v>1.0688299703324706</v>
      </c>
      <c r="AE83" s="33">
        <f ca="1"/>
        <v>1.1024696114942281</v>
      </c>
      <c r="AF83" s="33">
        <f ca="1"/>
        <v>1.1363665835588701</v>
      </c>
      <c r="AG83" s="1"/>
      <c r="AH83" s="1"/>
      <c r="AI83" s="1"/>
      <c r="AJ83" s="1"/>
      <c r="AK83" s="1"/>
    </row>
    <row r="84" spans="1:37" x14ac:dyDescent="0.2">
      <c r="A84" s="1"/>
      <c r="B84" s="1"/>
      <c r="C84" s="1"/>
      <c r="D84" s="1"/>
      <c r="E84" s="28"/>
      <c r="F84" s="34" t="s">
        <v>16</v>
      </c>
      <c r="G84" s="33">
        <f ca="1"/>
        <v>0.44516403604936183</v>
      </c>
      <c r="H84" s="33">
        <f ca="1"/>
        <v>0.51523522418511547</v>
      </c>
      <c r="I84" s="33">
        <f ca="1"/>
        <v>0.56093494120902687</v>
      </c>
      <c r="J84" s="33">
        <f ca="1"/>
        <v>0.58867865304023548</v>
      </c>
      <c r="K84" s="33">
        <f ca="1"/>
        <v>0.6106119749961384</v>
      </c>
      <c r="L84" s="33">
        <f ca="1"/>
        <v>0.62933539018629103</v>
      </c>
      <c r="M84" s="33">
        <f ca="1"/>
        <v>0.64755039022999261</v>
      </c>
      <c r="N84" s="33">
        <f ca="1"/>
        <v>0.66446759241925601</v>
      </c>
      <c r="O84" s="33">
        <f ca="1"/>
        <v>0.68099299733229834</v>
      </c>
      <c r="P84" s="33">
        <f ca="1"/>
        <v>0.69694484985814509</v>
      </c>
      <c r="Q84" s="33">
        <f ca="1"/>
        <v>0.71343101447786417</v>
      </c>
      <c r="R84" s="33">
        <f ca="1"/>
        <v>0.73188952582472744</v>
      </c>
      <c r="S84" s="33">
        <f ca="1"/>
        <v>0.74981560609925502</v>
      </c>
      <c r="T84" s="33">
        <f ca="1"/>
        <v>0.77665428618548638</v>
      </c>
      <c r="U84" s="33">
        <f ca="1"/>
        <v>0.77646386839090198</v>
      </c>
      <c r="V84" s="33">
        <f ca="1"/>
        <v>0.8198458500268806</v>
      </c>
      <c r="W84" s="33">
        <f ca="1"/>
        <v>0.86247904974296685</v>
      </c>
      <c r="X84" s="33">
        <f ca="1"/>
        <v>0.90053614428443718</v>
      </c>
      <c r="Y84" s="33">
        <f ca="1"/>
        <v>0.93655715678892792</v>
      </c>
      <c r="Z84" s="33">
        <f ca="1"/>
        <v>0.96988006044243935</v>
      </c>
      <c r="AA84" s="33">
        <f ca="1"/>
        <v>1.004911966820061</v>
      </c>
      <c r="AB84" s="33">
        <f ca="1"/>
        <v>1.0389041557108967</v>
      </c>
      <c r="AC84" s="33">
        <f ca="1"/>
        <v>1.0744665980921926</v>
      </c>
      <c r="AD84" s="33">
        <f ca="1"/>
        <v>1.1091212104701804</v>
      </c>
      <c r="AE84" s="33">
        <f ca="1"/>
        <v>1.144042706236944</v>
      </c>
      <c r="AF84" s="33">
        <f ca="1"/>
        <v>1.1792312021897375</v>
      </c>
      <c r="AG84" s="1"/>
      <c r="AH84" s="1"/>
      <c r="AI84" s="1"/>
      <c r="AJ84" s="1"/>
      <c r="AK84" s="1"/>
    </row>
    <row r="85" spans="1:37" x14ac:dyDescent="0.2">
      <c r="A85" s="1"/>
      <c r="B85" s="1"/>
      <c r="C85" s="1"/>
      <c r="D85" s="1"/>
      <c r="E85" s="28"/>
      <c r="F85" s="28"/>
      <c r="G85" s="28"/>
      <c r="H85" s="28"/>
      <c r="I85" s="28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">
      <c r="A86" s="1"/>
      <c r="B86" s="1"/>
      <c r="C86" s="1"/>
      <c r="D86" s="1"/>
      <c r="E86" s="28"/>
      <c r="F86" s="28"/>
      <c r="G86" s="28"/>
      <c r="H86" s="28"/>
      <c r="I86" s="28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">
      <c r="A87" s="1"/>
      <c r="B87" s="1"/>
      <c r="C87" s="1"/>
      <c r="D87" s="1"/>
      <c r="E87" s="28"/>
      <c r="F87" s="28"/>
      <c r="G87" s="28"/>
      <c r="H87" s="28"/>
      <c r="I87" s="28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">
      <c r="A88" s="1"/>
      <c r="B88" s="1"/>
      <c r="C88" s="1"/>
      <c r="D88" s="1"/>
      <c r="E88" s="28"/>
      <c r="F88" s="28"/>
      <c r="G88" s="28"/>
      <c r="H88" s="28"/>
      <c r="I88" s="28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">
      <c r="A89" s="1"/>
      <c r="B89" s="1"/>
      <c r="C89" s="1"/>
      <c r="D89" s="1"/>
      <c r="E89" s="28"/>
      <c r="F89" s="28"/>
      <c r="G89" s="28"/>
      <c r="H89" s="28"/>
      <c r="I89" s="28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">
      <c r="A90" s="1"/>
      <c r="B90" s="1"/>
      <c r="C90" s="1"/>
      <c r="D90" s="1"/>
      <c r="E90" s="28"/>
      <c r="F90" s="28"/>
      <c r="G90" s="28"/>
      <c r="H90" s="28"/>
      <c r="I90" s="28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">
      <c r="A91" s="1"/>
      <c r="B91" s="1"/>
      <c r="C91" s="1"/>
      <c r="D91" s="1"/>
      <c r="E91" s="28"/>
      <c r="F91" s="28"/>
      <c r="G91" s="28"/>
      <c r="H91" s="28"/>
      <c r="I91" s="28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2">
      <c r="A92" s="1"/>
      <c r="B92" s="1"/>
      <c r="C92" s="1"/>
      <c r="D92" s="1"/>
      <c r="E92" s="28"/>
      <c r="F92" s="28"/>
      <c r="G92" s="28"/>
      <c r="H92" s="28"/>
      <c r="I92" s="28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2">
      <c r="A93" s="1"/>
      <c r="B93" s="1"/>
      <c r="C93" s="1"/>
      <c r="D93" s="1"/>
      <c r="E93" s="28"/>
      <c r="F93" s="28"/>
      <c r="G93" s="28"/>
      <c r="H93" s="28"/>
      <c r="I93" s="28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2">
      <c r="A94" s="1"/>
      <c r="B94" s="1"/>
      <c r="C94" s="1"/>
      <c r="D94" s="1"/>
      <c r="E94" s="28"/>
      <c r="F94" s="28"/>
      <c r="G94" s="28"/>
      <c r="H94" s="28"/>
      <c r="I94" s="28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">
      <c r="A95" s="1"/>
      <c r="B95" s="1"/>
      <c r="C95" s="1"/>
      <c r="D95" s="1"/>
      <c r="E95" s="28"/>
      <c r="F95" s="28"/>
      <c r="G95" s="28"/>
      <c r="H95" s="28"/>
      <c r="I95" s="28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">
      <c r="A96" s="1"/>
      <c r="B96" s="1"/>
      <c r="C96" s="1"/>
      <c r="D96" s="1"/>
      <c r="E96" s="28"/>
      <c r="F96" s="28"/>
      <c r="G96" s="28"/>
      <c r="H96" s="28"/>
      <c r="I96" s="28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">
      <c r="A97" s="1"/>
      <c r="B97" s="1"/>
      <c r="C97" s="1"/>
      <c r="D97" s="1"/>
      <c r="E97" s="28"/>
      <c r="F97" s="28"/>
      <c r="G97" s="28"/>
      <c r="H97" s="28"/>
      <c r="I97" s="28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">
      <c r="A98" s="1"/>
      <c r="B98" s="1"/>
      <c r="C98" s="1"/>
      <c r="D98" s="1"/>
      <c r="E98" s="28"/>
      <c r="F98" s="28"/>
      <c r="G98" s="28"/>
      <c r="H98" s="28"/>
      <c r="I98" s="28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">
      <c r="A99" s="1"/>
      <c r="B99" s="1"/>
      <c r="C99" s="1"/>
      <c r="D99" s="1"/>
      <c r="E99" s="28"/>
      <c r="F99" s="28"/>
      <c r="G99" s="28"/>
      <c r="H99" s="28"/>
      <c r="I99" s="28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">
      <c r="A100" s="1"/>
      <c r="B100" s="1"/>
      <c r="C100" s="1"/>
      <c r="D100" s="1"/>
      <c r="E100" s="28"/>
      <c r="F100" s="28"/>
      <c r="G100" s="28"/>
      <c r="H100" s="28"/>
      <c r="I100" s="28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">
      <c r="A101" s="1"/>
      <c r="B101" s="1"/>
      <c r="C101" s="1"/>
      <c r="D101" s="1"/>
      <c r="E101" s="28"/>
      <c r="F101" s="28"/>
      <c r="G101" s="28"/>
      <c r="H101" s="28"/>
      <c r="I101" s="28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">
      <c r="A102" s="1"/>
      <c r="B102" s="1"/>
      <c r="C102" s="1"/>
      <c r="D102" s="1"/>
      <c r="E102" s="28"/>
      <c r="F102" s="28"/>
      <c r="G102" s="28"/>
      <c r="H102" s="28"/>
      <c r="I102" s="28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">
      <c r="A103" s="1"/>
      <c r="B103" s="1"/>
      <c r="C103" s="1"/>
      <c r="D103" s="1"/>
      <c r="E103" s="28"/>
      <c r="F103" s="28"/>
      <c r="G103" s="28"/>
      <c r="H103" s="28"/>
      <c r="I103" s="28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">
      <c r="A104" s="1"/>
      <c r="B104" s="1"/>
      <c r="C104" s="1"/>
      <c r="D104" s="1"/>
      <c r="E104" s="28"/>
      <c r="F104" s="28"/>
      <c r="G104" s="28"/>
      <c r="H104" s="28"/>
      <c r="I104" s="28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">
      <c r="A105" s="1"/>
      <c r="B105" s="1"/>
      <c r="C105" s="1"/>
      <c r="D105" s="1"/>
      <c r="E105" s="28"/>
      <c r="F105" s="28"/>
      <c r="G105" s="28"/>
      <c r="H105" s="28"/>
      <c r="I105" s="28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">
      <c r="A106" s="1"/>
      <c r="B106" s="1"/>
      <c r="C106" s="1"/>
      <c r="D106" s="1"/>
      <c r="E106" s="28"/>
      <c r="F106" s="28"/>
      <c r="G106" s="28"/>
      <c r="H106" s="28"/>
      <c r="I106" s="28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">
      <c r="A107" s="1"/>
      <c r="B107" s="1"/>
      <c r="C107" s="1"/>
      <c r="D107" s="1"/>
      <c r="E107" s="28"/>
      <c r="F107" s="28"/>
      <c r="G107" s="28"/>
      <c r="H107" s="28"/>
      <c r="I107" s="28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">
      <c r="A108" s="1"/>
      <c r="B108" s="1"/>
      <c r="C108" s="1"/>
      <c r="D108" s="1"/>
      <c r="E108" s="28"/>
      <c r="F108" s="28"/>
      <c r="G108" s="28"/>
      <c r="H108" s="28"/>
      <c r="I108" s="28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">
      <c r="A109" s="1"/>
      <c r="B109" s="1"/>
      <c r="C109" s="1"/>
      <c r="D109" s="1"/>
      <c r="E109" s="28"/>
      <c r="F109" s="28"/>
      <c r="G109" s="28"/>
      <c r="H109" s="28"/>
      <c r="I109" s="28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">
      <c r="A110" s="1"/>
      <c r="B110" s="1"/>
      <c r="C110" s="1"/>
      <c r="D110" s="1"/>
      <c r="E110" s="28"/>
      <c r="F110" s="28"/>
      <c r="G110" s="28"/>
      <c r="H110" s="28"/>
      <c r="I110" s="28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">
      <c r="A111" s="1"/>
      <c r="B111" s="1"/>
      <c r="C111" s="1"/>
      <c r="D111" s="1"/>
      <c r="E111" s="28"/>
      <c r="F111" s="28"/>
      <c r="G111" s="28"/>
      <c r="H111" s="28"/>
      <c r="I111" s="28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">
      <c r="A112" s="1"/>
      <c r="B112" s="1"/>
      <c r="C112" s="1"/>
      <c r="D112" s="1"/>
      <c r="E112" s="28"/>
      <c r="F112" s="28"/>
      <c r="G112" s="28"/>
      <c r="H112" s="28"/>
      <c r="I112" s="28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">
      <c r="A113" s="1"/>
      <c r="B113" s="1"/>
      <c r="C113" s="1"/>
      <c r="D113" s="1"/>
      <c r="E113" s="28"/>
      <c r="F113" s="28"/>
      <c r="G113" s="28"/>
      <c r="H113" s="28"/>
      <c r="I113" s="28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">
      <c r="A114" s="1"/>
      <c r="B114" s="1"/>
      <c r="C114" s="1"/>
      <c r="D114" s="1"/>
      <c r="E114" s="28"/>
      <c r="F114" s="28"/>
      <c r="G114" s="28"/>
      <c r="H114" s="28"/>
      <c r="I114" s="28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">
      <c r="A115" s="1"/>
      <c r="B115" s="1"/>
      <c r="C115" s="1"/>
      <c r="D115" s="1"/>
      <c r="E115" s="28"/>
      <c r="F115" s="28"/>
      <c r="G115" s="28"/>
      <c r="H115" s="28"/>
      <c r="I115" s="28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">
      <c r="A116" s="1"/>
      <c r="B116" s="1"/>
      <c r="C116" s="1"/>
      <c r="D116" s="1"/>
      <c r="E116" s="28"/>
      <c r="F116" s="28"/>
      <c r="G116" s="28"/>
      <c r="H116" s="28"/>
      <c r="I116" s="28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">
      <c r="A117" s="1"/>
      <c r="B117" s="1"/>
      <c r="C117" s="1"/>
      <c r="D117" s="1"/>
      <c r="E117" s="28"/>
      <c r="F117" s="28"/>
      <c r="G117" s="28"/>
      <c r="H117" s="28"/>
      <c r="I117" s="28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">
      <c r="A118" s="1"/>
      <c r="B118" s="1"/>
      <c r="C118" s="1"/>
      <c r="D118" s="1"/>
      <c r="E118" s="28"/>
      <c r="F118" s="28"/>
      <c r="G118" s="28"/>
      <c r="H118" s="28"/>
      <c r="I118" s="28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">
      <c r="A119" s="1"/>
      <c r="B119" s="1"/>
      <c r="C119" s="1"/>
      <c r="D119" s="1"/>
      <c r="E119" s="28"/>
      <c r="F119" s="28"/>
      <c r="G119" s="28"/>
      <c r="H119" s="28"/>
      <c r="I119" s="28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">
      <c r="A120" s="1"/>
      <c r="B120" s="1"/>
      <c r="C120" s="1"/>
      <c r="D120" s="1"/>
      <c r="E120" s="28"/>
      <c r="F120" s="28"/>
      <c r="G120" s="28"/>
      <c r="H120" s="28"/>
      <c r="I120" s="28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">
      <c r="A121" s="1"/>
      <c r="B121" s="1"/>
      <c r="C121" s="1"/>
      <c r="D121" s="1"/>
      <c r="E121" s="28"/>
      <c r="F121" s="28"/>
      <c r="G121" s="28"/>
      <c r="H121" s="28"/>
      <c r="I121" s="28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">
      <c r="A122" s="1"/>
      <c r="B122" s="1"/>
      <c r="C122" s="1"/>
      <c r="D122" s="1"/>
      <c r="E122" s="28"/>
      <c r="F122" s="28"/>
      <c r="G122" s="28"/>
      <c r="H122" s="28"/>
      <c r="I122" s="28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">
      <c r="A123" s="1"/>
      <c r="B123" s="1"/>
      <c r="C123" s="1"/>
      <c r="D123" s="1"/>
      <c r="E123" s="28"/>
      <c r="F123" s="28"/>
      <c r="G123" s="28"/>
      <c r="H123" s="28"/>
      <c r="I123" s="28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">
      <c r="A124" s="1"/>
      <c r="B124" s="1"/>
      <c r="C124" s="1"/>
      <c r="D124" s="1"/>
      <c r="E124" s="28"/>
      <c r="F124" s="28"/>
      <c r="G124" s="28"/>
      <c r="H124" s="28"/>
      <c r="I124" s="28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">
      <c r="A125" s="1"/>
      <c r="B125" s="1"/>
      <c r="C125" s="1"/>
      <c r="D125" s="1"/>
      <c r="E125" s="28"/>
      <c r="F125" s="28"/>
      <c r="G125" s="28"/>
      <c r="H125" s="28"/>
      <c r="I125" s="28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">
      <c r="A126" s="1"/>
      <c r="B126" s="1"/>
      <c r="C126" s="1"/>
      <c r="D126" s="1"/>
      <c r="E126" s="28"/>
      <c r="F126" s="28"/>
      <c r="G126" s="28"/>
      <c r="H126" s="28"/>
      <c r="I126" s="2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">
      <c r="A127" s="1"/>
      <c r="B127" s="1"/>
      <c r="C127" s="1"/>
      <c r="D127" s="1"/>
      <c r="E127" s="28"/>
      <c r="F127" s="28"/>
      <c r="G127" s="28"/>
      <c r="H127" s="28"/>
      <c r="I127" s="28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">
      <c r="A128" s="1"/>
      <c r="B128" s="1"/>
      <c r="C128" s="1"/>
      <c r="D128" s="1"/>
      <c r="E128" s="28"/>
      <c r="F128" s="28"/>
      <c r="G128" s="28"/>
      <c r="H128" s="28"/>
      <c r="I128" s="28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">
      <c r="A129" s="1"/>
      <c r="B129" s="1"/>
      <c r="C129" s="1"/>
      <c r="D129" s="1"/>
      <c r="E129" s="28"/>
      <c r="F129" s="28"/>
      <c r="G129" s="28"/>
      <c r="H129" s="28"/>
      <c r="I129" s="28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">
      <c r="A130" s="1"/>
      <c r="B130" s="1"/>
      <c r="C130" s="1"/>
      <c r="D130" s="1"/>
      <c r="E130" s="28"/>
      <c r="F130" s="28"/>
      <c r="G130" s="28"/>
      <c r="H130" s="28"/>
      <c r="I130" s="28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">
      <c r="A131" s="1"/>
      <c r="B131" s="1"/>
      <c r="C131" s="1"/>
      <c r="D131" s="1"/>
      <c r="E131" s="28"/>
      <c r="F131" s="28"/>
      <c r="G131" s="28"/>
      <c r="H131" s="28"/>
      <c r="I131" s="28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">
      <c r="A132" s="1"/>
      <c r="B132" s="1"/>
      <c r="C132" s="1"/>
      <c r="D132" s="1"/>
      <c r="E132" s="28"/>
      <c r="F132" s="28"/>
      <c r="G132" s="28"/>
      <c r="H132" s="28"/>
      <c r="I132" s="28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">
      <c r="A133" s="1"/>
      <c r="B133" s="1"/>
      <c r="C133" s="1"/>
      <c r="D133" s="1"/>
      <c r="E133" s="28"/>
      <c r="F133" s="28"/>
      <c r="G133" s="28"/>
      <c r="H133" s="28"/>
      <c r="I133" s="28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">
      <c r="A134" s="1"/>
      <c r="B134" s="1"/>
      <c r="C134" s="1"/>
      <c r="D134" s="1"/>
      <c r="E134" s="28"/>
      <c r="F134" s="28"/>
      <c r="G134" s="28"/>
      <c r="H134" s="28"/>
      <c r="I134" s="28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">
      <c r="A135" s="1"/>
      <c r="B135" s="1"/>
      <c r="C135" s="1"/>
      <c r="D135" s="1"/>
      <c r="E135" s="28"/>
      <c r="F135" s="28"/>
      <c r="G135" s="28"/>
      <c r="H135" s="28"/>
      <c r="I135" s="28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">
      <c r="A136" s="1"/>
      <c r="B136" s="1"/>
      <c r="C136" s="1"/>
      <c r="D136" s="1"/>
      <c r="E136" s="28"/>
      <c r="F136" s="28"/>
      <c r="G136" s="28"/>
      <c r="H136" s="28"/>
      <c r="I136" s="28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">
      <c r="A137" s="1"/>
      <c r="B137" s="1"/>
      <c r="C137" s="1"/>
      <c r="D137" s="1"/>
      <c r="E137" s="28"/>
      <c r="F137" s="28"/>
      <c r="G137" s="28"/>
      <c r="H137" s="28"/>
      <c r="I137" s="28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">
      <c r="A138" s="1"/>
      <c r="B138" s="1"/>
      <c r="C138" s="1"/>
      <c r="D138" s="1"/>
      <c r="E138" s="28"/>
      <c r="F138" s="28"/>
      <c r="G138" s="28"/>
      <c r="H138" s="28"/>
      <c r="I138" s="28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">
      <c r="A139" s="1"/>
      <c r="B139" s="1"/>
      <c r="C139" s="1"/>
      <c r="D139" s="1"/>
      <c r="E139" s="28"/>
      <c r="F139" s="28"/>
      <c r="G139" s="28"/>
      <c r="H139" s="28"/>
      <c r="I139" s="28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">
      <c r="A140" s="1"/>
      <c r="B140" s="1"/>
      <c r="C140" s="1"/>
      <c r="D140" s="1"/>
      <c r="E140" s="28"/>
      <c r="F140" s="28"/>
      <c r="G140" s="28"/>
      <c r="H140" s="28"/>
      <c r="I140" s="28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">
      <c r="A141" s="1"/>
      <c r="B141" s="1"/>
      <c r="C141" s="1"/>
      <c r="D141" s="1"/>
      <c r="E141" s="28"/>
      <c r="F141" s="28"/>
      <c r="G141" s="28"/>
      <c r="H141" s="28"/>
      <c r="I141" s="28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">
      <c r="A142" s="1"/>
      <c r="B142" s="1"/>
      <c r="C142" s="1"/>
      <c r="D142" s="1"/>
      <c r="E142" s="28"/>
      <c r="F142" s="28"/>
      <c r="G142" s="28"/>
      <c r="H142" s="28"/>
      <c r="I142" s="28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">
      <c r="A143" s="1"/>
      <c r="B143" s="1"/>
      <c r="C143" s="1"/>
      <c r="D143" s="1"/>
      <c r="E143" s="28"/>
      <c r="F143" s="28"/>
      <c r="G143" s="28"/>
      <c r="H143" s="28"/>
      <c r="I143" s="28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">
      <c r="A144" s="1"/>
      <c r="B144" s="1"/>
      <c r="C144" s="1"/>
      <c r="D144" s="1"/>
      <c r="E144" s="28"/>
      <c r="F144" s="28"/>
      <c r="G144" s="28"/>
      <c r="H144" s="28"/>
      <c r="I144" s="28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">
      <c r="A145" s="1"/>
      <c r="B145" s="1"/>
      <c r="C145" s="1"/>
      <c r="D145" s="1"/>
      <c r="E145" s="28"/>
      <c r="F145" s="28"/>
      <c r="G145" s="28"/>
      <c r="H145" s="28"/>
      <c r="I145" s="28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">
      <c r="A146" s="1"/>
      <c r="B146" s="1"/>
      <c r="C146" s="1"/>
      <c r="D146" s="1"/>
      <c r="E146" s="28"/>
      <c r="F146" s="28"/>
      <c r="G146" s="28"/>
      <c r="H146" s="28"/>
      <c r="I146" s="28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">
      <c r="A147" s="1"/>
      <c r="B147" s="1"/>
      <c r="C147" s="1"/>
      <c r="D147" s="1"/>
      <c r="E147" s="28"/>
      <c r="F147" s="28"/>
      <c r="G147" s="28"/>
      <c r="H147" s="28"/>
      <c r="I147" s="28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">
      <c r="A148" s="1"/>
      <c r="B148" s="1"/>
      <c r="C148" s="1"/>
      <c r="D148" s="1"/>
      <c r="E148" s="28"/>
      <c r="F148" s="28"/>
      <c r="G148" s="28"/>
      <c r="H148" s="28"/>
      <c r="I148" s="28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">
      <c r="A149" s="1"/>
      <c r="B149" s="1"/>
      <c r="C149" s="1"/>
      <c r="D149" s="1"/>
      <c r="E149" s="28"/>
      <c r="F149" s="28"/>
      <c r="G149" s="28"/>
      <c r="H149" s="28"/>
      <c r="I149" s="28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">
      <c r="A150" s="1"/>
      <c r="B150" s="1"/>
      <c r="C150" s="1"/>
      <c r="D150" s="1"/>
      <c r="E150" s="28"/>
      <c r="F150" s="28"/>
      <c r="G150" s="28"/>
      <c r="H150" s="28"/>
      <c r="I150" s="28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">
      <c r="A151" s="1"/>
      <c r="B151" s="1"/>
      <c r="C151" s="1"/>
      <c r="D151" s="1"/>
      <c r="E151" s="28"/>
      <c r="F151" s="28"/>
      <c r="G151" s="28"/>
      <c r="H151" s="28"/>
      <c r="I151" s="28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">
      <c r="A152" s="1"/>
      <c r="B152" s="1"/>
      <c r="C152" s="1"/>
      <c r="D152" s="1"/>
      <c r="E152" s="28"/>
      <c r="F152" s="28"/>
      <c r="G152" s="28"/>
      <c r="H152" s="28"/>
      <c r="I152" s="28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">
      <c r="A153" s="1"/>
      <c r="B153" s="1"/>
      <c r="C153" s="1"/>
      <c r="D153" s="1"/>
      <c r="E153" s="28"/>
      <c r="F153" s="28"/>
      <c r="G153" s="28"/>
      <c r="H153" s="28"/>
      <c r="I153" s="28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">
      <c r="A154" s="1"/>
      <c r="B154" s="1"/>
      <c r="C154" s="1"/>
      <c r="D154" s="1"/>
      <c r="E154" s="28"/>
      <c r="F154" s="28"/>
      <c r="G154" s="28"/>
      <c r="H154" s="28"/>
      <c r="I154" s="28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">
      <c r="A155" s="1"/>
      <c r="B155" s="1"/>
      <c r="C155" s="1"/>
      <c r="D155" s="1"/>
      <c r="E155" s="28"/>
      <c r="F155" s="28"/>
      <c r="G155" s="28"/>
      <c r="H155" s="28"/>
      <c r="I155" s="28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">
      <c r="A156" s="1"/>
      <c r="B156" s="1"/>
      <c r="C156" s="1"/>
      <c r="D156" s="1"/>
      <c r="E156" s="28"/>
      <c r="F156" s="28"/>
      <c r="G156" s="28"/>
      <c r="H156" s="28"/>
      <c r="I156" s="28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">
      <c r="A157" s="1"/>
      <c r="B157" s="1"/>
      <c r="C157" s="1"/>
      <c r="D157" s="1"/>
      <c r="E157" s="28"/>
      <c r="F157" s="28"/>
      <c r="G157" s="28"/>
      <c r="H157" s="28"/>
      <c r="I157" s="28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">
      <c r="A158" s="1"/>
      <c r="B158" s="1"/>
      <c r="C158" s="1"/>
      <c r="D158" s="1"/>
      <c r="E158" s="28"/>
      <c r="F158" s="28"/>
      <c r="G158" s="28"/>
      <c r="H158" s="28"/>
      <c r="I158" s="28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">
      <c r="A159" s="1"/>
      <c r="B159" s="1"/>
      <c r="C159" s="1"/>
      <c r="D159" s="1"/>
      <c r="E159" s="28"/>
      <c r="F159" s="28"/>
      <c r="G159" s="28"/>
      <c r="H159" s="28"/>
      <c r="I159" s="28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">
      <c r="A160" s="1"/>
      <c r="B160" s="1"/>
      <c r="C160" s="1"/>
      <c r="D160" s="1"/>
      <c r="E160" s="28"/>
      <c r="F160" s="28"/>
      <c r="G160" s="28"/>
      <c r="H160" s="28"/>
      <c r="I160" s="28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">
      <c r="A161" s="1"/>
      <c r="B161" s="1"/>
      <c r="C161" s="1"/>
      <c r="D161" s="1"/>
      <c r="E161" s="28"/>
      <c r="F161" s="28"/>
      <c r="G161" s="28"/>
      <c r="H161" s="28"/>
      <c r="I161" s="28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">
      <c r="A162" s="1"/>
      <c r="B162" s="1"/>
      <c r="C162" s="1"/>
      <c r="D162" s="1"/>
      <c r="E162" s="28"/>
      <c r="F162" s="28"/>
      <c r="G162" s="28"/>
      <c r="H162" s="28"/>
      <c r="I162" s="28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">
      <c r="A163" s="1"/>
      <c r="B163" s="1"/>
      <c r="C163" s="1"/>
      <c r="D163" s="1"/>
      <c r="E163" s="28"/>
      <c r="F163" s="28"/>
      <c r="G163" s="28"/>
      <c r="H163" s="28"/>
      <c r="I163" s="28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2">
      <c r="A164" s="1"/>
      <c r="B164" s="1"/>
      <c r="C164" s="1"/>
      <c r="D164" s="1"/>
      <c r="E164" s="28"/>
      <c r="F164" s="28"/>
      <c r="G164" s="28"/>
      <c r="H164" s="28"/>
      <c r="I164" s="28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x14ac:dyDescent="0.2">
      <c r="A165" s="1"/>
      <c r="B165" s="1"/>
      <c r="C165" s="1"/>
      <c r="D165" s="1"/>
      <c r="E165" s="28"/>
      <c r="F165" s="28"/>
      <c r="G165" s="28"/>
      <c r="H165" s="28"/>
      <c r="I165" s="28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2">
      <c r="A166" s="1"/>
      <c r="B166" s="1"/>
      <c r="C166" s="1"/>
      <c r="D166" s="1"/>
      <c r="E166" s="28"/>
      <c r="F166" s="28"/>
      <c r="G166" s="28"/>
      <c r="H166" s="28"/>
      <c r="I166" s="28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2">
      <c r="A167" s="1"/>
      <c r="B167" s="1"/>
      <c r="C167" s="1"/>
      <c r="D167" s="1"/>
      <c r="E167" s="28"/>
      <c r="F167" s="28"/>
      <c r="G167" s="28"/>
      <c r="H167" s="28"/>
      <c r="I167" s="28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2">
      <c r="A168" s="1"/>
      <c r="B168" s="1"/>
      <c r="C168" s="1"/>
      <c r="D168" s="1"/>
      <c r="E168" s="28"/>
      <c r="F168" s="28"/>
      <c r="G168" s="28"/>
      <c r="H168" s="28"/>
      <c r="I168" s="28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2">
      <c r="A169" s="1"/>
      <c r="B169" s="1"/>
      <c r="C169" s="1"/>
      <c r="D169" s="1"/>
      <c r="E169" s="28"/>
      <c r="F169" s="28"/>
      <c r="G169" s="28"/>
      <c r="H169" s="28"/>
      <c r="I169" s="28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2">
      <c r="A170" s="1"/>
      <c r="B170" s="1"/>
      <c r="C170" s="1"/>
      <c r="D170" s="1"/>
      <c r="E170" s="28"/>
      <c r="F170" s="28"/>
      <c r="G170" s="28"/>
      <c r="H170" s="28"/>
      <c r="I170" s="28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2">
      <c r="A171" s="1"/>
      <c r="B171" s="1"/>
      <c r="C171" s="1"/>
      <c r="D171" s="1"/>
      <c r="E171" s="28"/>
      <c r="F171" s="28"/>
      <c r="G171" s="28"/>
      <c r="H171" s="28"/>
      <c r="I171" s="28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2">
      <c r="A172" s="1"/>
      <c r="B172" s="1"/>
      <c r="C172" s="1"/>
      <c r="D172" s="1"/>
      <c r="E172" s="28"/>
      <c r="F172" s="28"/>
      <c r="G172" s="28"/>
      <c r="H172" s="28"/>
      <c r="I172" s="28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2">
      <c r="A173" s="1"/>
      <c r="B173" s="1"/>
      <c r="C173" s="1"/>
      <c r="D173" s="1"/>
      <c r="E173" s="28"/>
      <c r="F173" s="28"/>
      <c r="G173" s="28"/>
      <c r="H173" s="28"/>
      <c r="I173" s="28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2">
      <c r="A174" s="1"/>
      <c r="B174" s="1"/>
      <c r="C174" s="1"/>
      <c r="D174" s="1"/>
      <c r="E174" s="28"/>
      <c r="F174" s="28"/>
      <c r="G174" s="28"/>
      <c r="H174" s="28"/>
      <c r="I174" s="28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2">
      <c r="A175" s="1"/>
      <c r="B175" s="1"/>
      <c r="C175" s="1"/>
      <c r="D175" s="1"/>
      <c r="E175" s="28"/>
      <c r="F175" s="28"/>
      <c r="G175" s="28"/>
      <c r="H175" s="28"/>
      <c r="I175" s="28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x14ac:dyDescent="0.2">
      <c r="A176" s="1"/>
      <c r="B176" s="1"/>
      <c r="C176" s="1"/>
      <c r="D176" s="1"/>
      <c r="E176" s="28"/>
      <c r="F176" s="28"/>
      <c r="G176" s="28"/>
      <c r="H176" s="28"/>
      <c r="I176" s="28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2">
      <c r="A177" s="1"/>
      <c r="B177" s="1"/>
      <c r="C177" s="1"/>
      <c r="D177" s="1"/>
      <c r="E177" s="28"/>
      <c r="F177" s="28"/>
      <c r="G177" s="28"/>
      <c r="H177" s="28"/>
      <c r="I177" s="28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x14ac:dyDescent="0.2">
      <c r="A178" s="1"/>
      <c r="B178" s="1"/>
      <c r="C178" s="1"/>
      <c r="D178" s="1"/>
      <c r="E178" s="28"/>
      <c r="F178" s="28"/>
      <c r="G178" s="28"/>
      <c r="H178" s="28"/>
      <c r="I178" s="28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2">
      <c r="A179" s="1"/>
      <c r="B179" s="1"/>
      <c r="C179" s="1"/>
      <c r="D179" s="1"/>
      <c r="E179" s="28"/>
      <c r="F179" s="28"/>
      <c r="G179" s="28"/>
      <c r="H179" s="28"/>
      <c r="I179" s="28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2">
      <c r="A180" s="1"/>
      <c r="B180" s="1"/>
      <c r="C180" s="1"/>
      <c r="D180" s="1"/>
      <c r="E180" s="28"/>
      <c r="F180" s="28"/>
      <c r="G180" s="28"/>
      <c r="H180" s="28"/>
      <c r="I180" s="28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2">
      <c r="A181" s="1"/>
      <c r="B181" s="1"/>
      <c r="C181" s="1"/>
      <c r="D181" s="1"/>
      <c r="E181" s="28"/>
      <c r="F181" s="28"/>
      <c r="G181" s="28"/>
      <c r="H181" s="28"/>
      <c r="I181" s="28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2">
      <c r="A182" s="1"/>
      <c r="B182" s="1"/>
      <c r="C182" s="1"/>
      <c r="D182" s="1"/>
      <c r="E182" s="28"/>
      <c r="F182" s="28"/>
      <c r="G182" s="28"/>
      <c r="H182" s="28"/>
      <c r="I182" s="28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2">
      <c r="A183" s="1"/>
      <c r="B183" s="1"/>
      <c r="C183" s="1"/>
      <c r="D183" s="1"/>
      <c r="E183" s="28"/>
      <c r="F183" s="28"/>
      <c r="G183" s="28"/>
      <c r="H183" s="28"/>
      <c r="I183" s="28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2">
      <c r="A184" s="1"/>
      <c r="B184" s="1"/>
      <c r="C184" s="1"/>
      <c r="D184" s="1"/>
      <c r="E184" s="28"/>
      <c r="F184" s="28"/>
      <c r="G184" s="28"/>
      <c r="H184" s="28"/>
      <c r="I184" s="28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x14ac:dyDescent="0.2">
      <c r="A185" s="1"/>
      <c r="B185" s="1"/>
      <c r="C185" s="1"/>
      <c r="D185" s="1"/>
      <c r="E185" s="28"/>
      <c r="F185" s="28"/>
      <c r="G185" s="28"/>
      <c r="H185" s="28"/>
      <c r="I185" s="28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x14ac:dyDescent="0.2">
      <c r="A186" s="1"/>
      <c r="B186" s="1"/>
      <c r="C186" s="1"/>
      <c r="D186" s="1"/>
      <c r="E186" s="28"/>
      <c r="F186" s="28"/>
      <c r="G186" s="28"/>
      <c r="H186" s="28"/>
      <c r="I186" s="28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2">
      <c r="A187" s="1"/>
      <c r="B187" s="1"/>
      <c r="C187" s="1"/>
      <c r="D187" s="1"/>
      <c r="E187" s="28"/>
      <c r="F187" s="28"/>
      <c r="G187" s="28"/>
      <c r="H187" s="28"/>
      <c r="I187" s="28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2">
      <c r="A188" s="1"/>
      <c r="B188" s="1"/>
      <c r="C188" s="1"/>
      <c r="D188" s="1"/>
      <c r="E188" s="28"/>
      <c r="F188" s="28"/>
      <c r="G188" s="28"/>
      <c r="H188" s="28"/>
      <c r="I188" s="28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2">
      <c r="A189" s="1"/>
      <c r="B189" s="1"/>
      <c r="C189" s="1"/>
      <c r="D189" s="1"/>
      <c r="E189" s="28"/>
      <c r="F189" s="28"/>
      <c r="G189" s="28"/>
      <c r="H189" s="28"/>
      <c r="I189" s="28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2">
      <c r="A190" s="1"/>
      <c r="B190" s="1"/>
      <c r="C190" s="1"/>
      <c r="D190" s="1"/>
      <c r="E190" s="28"/>
      <c r="F190" s="28"/>
      <c r="G190" s="28"/>
      <c r="H190" s="28"/>
      <c r="I190" s="28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2">
      <c r="A191" s="1"/>
      <c r="B191" s="1"/>
      <c r="C191" s="1"/>
      <c r="D191" s="1"/>
      <c r="E191" s="28"/>
      <c r="F191" s="28"/>
      <c r="G191" s="28"/>
      <c r="H191" s="28"/>
      <c r="I191" s="28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x14ac:dyDescent="0.2">
      <c r="A192" s="1"/>
      <c r="B192" s="1"/>
      <c r="C192" s="1"/>
      <c r="D192" s="1"/>
      <c r="E192" s="28"/>
      <c r="F192" s="28"/>
      <c r="G192" s="28"/>
      <c r="H192" s="28"/>
      <c r="I192" s="28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2">
      <c r="A193" s="1"/>
      <c r="B193" s="1"/>
      <c r="C193" s="1"/>
      <c r="D193" s="1"/>
      <c r="E193" s="28"/>
      <c r="F193" s="28"/>
      <c r="G193" s="28"/>
      <c r="H193" s="28"/>
      <c r="I193" s="28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2">
      <c r="A194" s="1"/>
      <c r="B194" s="1"/>
      <c r="C194" s="1"/>
      <c r="D194" s="1"/>
      <c r="E194" s="28"/>
      <c r="F194" s="28"/>
      <c r="G194" s="28"/>
      <c r="H194" s="28"/>
      <c r="I194" s="28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2">
      <c r="A195" s="1"/>
      <c r="B195" s="1"/>
      <c r="C195" s="1"/>
      <c r="D195" s="1"/>
      <c r="E195" s="28"/>
      <c r="F195" s="28"/>
      <c r="G195" s="28"/>
      <c r="H195" s="28"/>
      <c r="I195" s="28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2">
      <c r="A196" s="1"/>
      <c r="B196" s="1"/>
      <c r="C196" s="1"/>
      <c r="D196" s="1"/>
      <c r="E196" s="28"/>
      <c r="F196" s="28"/>
      <c r="G196" s="28"/>
      <c r="H196" s="28"/>
      <c r="I196" s="28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2">
      <c r="A197" s="1"/>
      <c r="B197" s="1"/>
      <c r="C197" s="1"/>
      <c r="D197" s="1"/>
      <c r="E197" s="28"/>
      <c r="F197" s="28"/>
      <c r="G197" s="28"/>
      <c r="H197" s="28"/>
      <c r="I197" s="28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2">
      <c r="A198" s="1"/>
      <c r="B198" s="1"/>
      <c r="C198" s="1"/>
      <c r="D198" s="1"/>
      <c r="E198" s="28"/>
      <c r="F198" s="28"/>
      <c r="G198" s="28"/>
      <c r="H198" s="28"/>
      <c r="I198" s="28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2">
      <c r="A199" s="1"/>
      <c r="B199" s="1"/>
      <c r="C199" s="1"/>
      <c r="D199" s="1"/>
      <c r="E199" s="28"/>
      <c r="F199" s="28"/>
      <c r="G199" s="28"/>
      <c r="H199" s="28"/>
      <c r="I199" s="28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2">
      <c r="A200" s="1"/>
      <c r="B200" s="1"/>
      <c r="C200" s="1"/>
      <c r="D200" s="1"/>
      <c r="E200" s="28"/>
      <c r="F200" s="28"/>
      <c r="G200" s="28"/>
      <c r="H200" s="28"/>
      <c r="I200" s="28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x14ac:dyDescent="0.2">
      <c r="A201" s="1"/>
      <c r="B201" s="1"/>
      <c r="C201" s="1"/>
      <c r="D201" s="1"/>
      <c r="E201" s="28"/>
      <c r="F201" s="28"/>
      <c r="G201" s="28"/>
      <c r="H201" s="28"/>
      <c r="I201" s="28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x14ac:dyDescent="0.2">
      <c r="A202" s="1"/>
      <c r="B202" s="1"/>
      <c r="C202" s="1"/>
      <c r="D202" s="1"/>
      <c r="E202" s="28"/>
      <c r="F202" s="28"/>
      <c r="G202" s="28"/>
      <c r="H202" s="28"/>
      <c r="I202" s="28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x14ac:dyDescent="0.2">
      <c r="A203" s="1"/>
      <c r="B203" s="1"/>
      <c r="C203" s="1"/>
      <c r="D203" s="1"/>
      <c r="E203" s="28"/>
      <c r="F203" s="28"/>
      <c r="G203" s="28"/>
      <c r="H203" s="28"/>
      <c r="I203" s="28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x14ac:dyDescent="0.2">
      <c r="A204" s="1"/>
      <c r="B204" s="1"/>
      <c r="C204" s="1"/>
      <c r="D204" s="1"/>
      <c r="E204" s="28"/>
      <c r="F204" s="28"/>
      <c r="G204" s="28"/>
      <c r="H204" s="28"/>
      <c r="I204" s="28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x14ac:dyDescent="0.2">
      <c r="A205" s="1"/>
      <c r="B205" s="1"/>
      <c r="C205" s="1"/>
      <c r="D205" s="1"/>
      <c r="E205" s="28"/>
      <c r="F205" s="28"/>
      <c r="G205" s="28"/>
      <c r="H205" s="28"/>
      <c r="I205" s="28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x14ac:dyDescent="0.2">
      <c r="A206" s="1"/>
      <c r="B206" s="1"/>
      <c r="C206" s="1"/>
      <c r="D206" s="1"/>
      <c r="E206" s="28"/>
      <c r="F206" s="28"/>
      <c r="G206" s="28"/>
      <c r="H206" s="28"/>
      <c r="I206" s="28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x14ac:dyDescent="0.2">
      <c r="A207" s="1"/>
      <c r="B207" s="1"/>
      <c r="C207" s="1"/>
      <c r="D207" s="1"/>
      <c r="E207" s="28"/>
      <c r="F207" s="28"/>
      <c r="G207" s="28"/>
      <c r="H207" s="28"/>
      <c r="I207" s="28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x14ac:dyDescent="0.2">
      <c r="A208" s="1"/>
      <c r="B208" s="1"/>
      <c r="C208" s="1"/>
      <c r="D208" s="1"/>
      <c r="E208" s="28"/>
      <c r="F208" s="28"/>
      <c r="G208" s="28"/>
      <c r="H208" s="28"/>
      <c r="I208" s="28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x14ac:dyDescent="0.2">
      <c r="A209" s="1"/>
      <c r="B209" s="1"/>
      <c r="C209" s="1"/>
      <c r="D209" s="1"/>
      <c r="E209" s="28"/>
      <c r="F209" s="28"/>
      <c r="G209" s="28"/>
      <c r="H209" s="28"/>
      <c r="I209" s="28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x14ac:dyDescent="0.2">
      <c r="A210" s="1"/>
      <c r="B210" s="1"/>
      <c r="C210" s="1"/>
      <c r="D210" s="1"/>
      <c r="E210" s="28"/>
      <c r="F210" s="28"/>
      <c r="G210" s="28"/>
      <c r="H210" s="28"/>
      <c r="I210" s="28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x14ac:dyDescent="0.2">
      <c r="A211" s="1"/>
      <c r="B211" s="1"/>
      <c r="C211" s="1"/>
      <c r="D211" s="1"/>
      <c r="E211" s="28"/>
      <c r="F211" s="28"/>
      <c r="G211" s="28"/>
      <c r="H211" s="28"/>
      <c r="I211" s="28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x14ac:dyDescent="0.2">
      <c r="A212" s="1"/>
      <c r="B212" s="1"/>
      <c r="C212" s="1"/>
      <c r="D212" s="1"/>
      <c r="E212" s="28"/>
      <c r="F212" s="28"/>
      <c r="G212" s="28"/>
      <c r="H212" s="28"/>
      <c r="I212" s="28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x14ac:dyDescent="0.2">
      <c r="A213" s="1"/>
      <c r="B213" s="1"/>
      <c r="C213" s="1"/>
      <c r="D213" s="1"/>
      <c r="E213" s="28"/>
      <c r="F213" s="28"/>
      <c r="G213" s="28"/>
      <c r="H213" s="28"/>
      <c r="I213" s="28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x14ac:dyDescent="0.2">
      <c r="A214" s="1"/>
      <c r="B214" s="1"/>
      <c r="C214" s="1"/>
      <c r="D214" s="1"/>
      <c r="E214" s="28"/>
      <c r="F214" s="28"/>
      <c r="G214" s="28"/>
      <c r="H214" s="28"/>
      <c r="I214" s="28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x14ac:dyDescent="0.2">
      <c r="A215" s="1"/>
      <c r="B215" s="1"/>
      <c r="C215" s="1"/>
      <c r="D215" s="1"/>
      <c r="E215" s="28"/>
      <c r="F215" s="28"/>
      <c r="G215" s="28"/>
      <c r="H215" s="28"/>
      <c r="I215" s="28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x14ac:dyDescent="0.2">
      <c r="A216" s="1"/>
      <c r="B216" s="1"/>
      <c r="C216" s="1"/>
      <c r="D216" s="1"/>
      <c r="E216" s="28"/>
      <c r="F216" s="28"/>
      <c r="G216" s="28"/>
      <c r="H216" s="28"/>
      <c r="I216" s="28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x14ac:dyDescent="0.2">
      <c r="A217" s="1"/>
      <c r="B217" s="1"/>
      <c r="C217" s="1"/>
      <c r="D217" s="1"/>
      <c r="E217" s="28"/>
      <c r="F217" s="28"/>
      <c r="G217" s="28"/>
      <c r="H217" s="28"/>
      <c r="I217" s="28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x14ac:dyDescent="0.2">
      <c r="A218" s="1"/>
      <c r="B218" s="1"/>
      <c r="C218" s="1"/>
      <c r="D218" s="1"/>
      <c r="E218" s="28"/>
      <c r="F218" s="28"/>
      <c r="G218" s="28"/>
      <c r="H218" s="28"/>
      <c r="I218" s="28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x14ac:dyDescent="0.2">
      <c r="A219" s="1"/>
      <c r="B219" s="1"/>
      <c r="C219" s="1"/>
      <c r="D219" s="1"/>
      <c r="E219" s="28"/>
      <c r="F219" s="28"/>
      <c r="G219" s="28"/>
      <c r="H219" s="28"/>
      <c r="I219" s="28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x14ac:dyDescent="0.2">
      <c r="A220" s="1"/>
      <c r="B220" s="1"/>
      <c r="C220" s="1"/>
      <c r="D220" s="1"/>
      <c r="E220" s="28"/>
      <c r="F220" s="28"/>
      <c r="G220" s="28"/>
      <c r="H220" s="28"/>
      <c r="I220" s="28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x14ac:dyDescent="0.2">
      <c r="A221" s="1"/>
      <c r="B221" s="1"/>
      <c r="C221" s="1"/>
      <c r="D221" s="1"/>
      <c r="E221" s="28"/>
      <c r="F221" s="28"/>
      <c r="G221" s="28"/>
      <c r="H221" s="28"/>
      <c r="I221" s="28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x14ac:dyDescent="0.2">
      <c r="A222" s="1"/>
      <c r="B222" s="1"/>
      <c r="C222" s="1"/>
      <c r="D222" s="1"/>
      <c r="E222" s="28"/>
      <c r="F222" s="28"/>
      <c r="G222" s="28"/>
      <c r="H222" s="28"/>
      <c r="I222" s="28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x14ac:dyDescent="0.2">
      <c r="A223" s="1"/>
      <c r="B223" s="1"/>
      <c r="C223" s="1"/>
      <c r="D223" s="1"/>
      <c r="E223" s="28"/>
      <c r="F223" s="28"/>
      <c r="G223" s="28"/>
      <c r="H223" s="28"/>
      <c r="I223" s="28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x14ac:dyDescent="0.2">
      <c r="A224" s="1"/>
      <c r="B224" s="1"/>
      <c r="C224" s="1"/>
      <c r="D224" s="1"/>
      <c r="E224" s="28"/>
      <c r="F224" s="28"/>
      <c r="G224" s="28"/>
      <c r="H224" s="28"/>
      <c r="I224" s="28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x14ac:dyDescent="0.2">
      <c r="A225" s="1"/>
      <c r="B225" s="1"/>
      <c r="C225" s="1"/>
      <c r="D225" s="1"/>
      <c r="E225" s="28"/>
      <c r="F225" s="28"/>
      <c r="G225" s="28"/>
      <c r="H225" s="28"/>
      <c r="I225" s="28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x14ac:dyDescent="0.2">
      <c r="A226" s="1"/>
      <c r="B226" s="1"/>
      <c r="C226" s="1"/>
      <c r="D226" s="1"/>
      <c r="E226" s="28"/>
      <c r="F226" s="28"/>
      <c r="G226" s="28"/>
      <c r="H226" s="28"/>
      <c r="I226" s="28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x14ac:dyDescent="0.2">
      <c r="A227" s="1"/>
      <c r="B227" s="1"/>
      <c r="C227" s="1"/>
      <c r="D227" s="1"/>
      <c r="E227" s="28"/>
      <c r="F227" s="28"/>
      <c r="G227" s="28"/>
      <c r="H227" s="28"/>
      <c r="I227" s="28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x14ac:dyDescent="0.2">
      <c r="A228" s="1"/>
      <c r="B228" s="1"/>
      <c r="C228" s="1"/>
      <c r="D228" s="1"/>
      <c r="E228" s="28"/>
      <c r="F228" s="28"/>
      <c r="G228" s="28"/>
      <c r="H228" s="28"/>
      <c r="I228" s="28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x14ac:dyDescent="0.2">
      <c r="A229" s="1"/>
      <c r="B229" s="1"/>
      <c r="C229" s="1"/>
      <c r="D229" s="1"/>
      <c r="E229" s="28"/>
      <c r="F229" s="28"/>
      <c r="G229" s="28"/>
      <c r="H229" s="28"/>
      <c r="I229" s="28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x14ac:dyDescent="0.2">
      <c r="A230" s="1"/>
      <c r="B230" s="1"/>
      <c r="C230" s="1"/>
      <c r="D230" s="1"/>
      <c r="E230" s="28"/>
      <c r="F230" s="28"/>
      <c r="G230" s="28"/>
      <c r="H230" s="28"/>
      <c r="I230" s="28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x14ac:dyDescent="0.2">
      <c r="A231" s="1"/>
      <c r="B231" s="1"/>
      <c r="C231" s="1"/>
      <c r="D231" s="1"/>
      <c r="E231" s="28"/>
      <c r="F231" s="28"/>
      <c r="G231" s="28"/>
      <c r="H231" s="28"/>
      <c r="I231" s="28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x14ac:dyDescent="0.2">
      <c r="A232" s="1"/>
      <c r="B232" s="1"/>
      <c r="C232" s="1"/>
      <c r="D232" s="1"/>
      <c r="E232" s="28"/>
      <c r="F232" s="28"/>
      <c r="G232" s="28"/>
      <c r="H232" s="28"/>
      <c r="I232" s="28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x14ac:dyDescent="0.2">
      <c r="A233" s="1"/>
      <c r="B233" s="1"/>
      <c r="C233" s="1"/>
      <c r="D233" s="1"/>
      <c r="E233" s="28"/>
      <c r="F233" s="28"/>
      <c r="G233" s="28"/>
      <c r="H233" s="28"/>
      <c r="I233" s="28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x14ac:dyDescent="0.2">
      <c r="A234" s="1"/>
      <c r="B234" s="1"/>
      <c r="C234" s="1"/>
      <c r="D234" s="1"/>
      <c r="E234" s="28"/>
      <c r="F234" s="28"/>
      <c r="G234" s="28"/>
      <c r="H234" s="28"/>
      <c r="I234" s="28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x14ac:dyDescent="0.2">
      <c r="A235" s="1"/>
      <c r="B235" s="1"/>
      <c r="C235" s="1"/>
      <c r="D235" s="1"/>
      <c r="E235" s="28"/>
      <c r="F235" s="28"/>
      <c r="G235" s="28"/>
      <c r="H235" s="28"/>
      <c r="I235" s="28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x14ac:dyDescent="0.2">
      <c r="A236" s="1"/>
      <c r="B236" s="1"/>
      <c r="C236" s="1"/>
      <c r="D236" s="1"/>
      <c r="E236" s="28"/>
      <c r="F236" s="28"/>
      <c r="G236" s="28"/>
      <c r="H236" s="28"/>
      <c r="I236" s="28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x14ac:dyDescent="0.2">
      <c r="A237" s="1"/>
      <c r="B237" s="1"/>
      <c r="C237" s="1"/>
      <c r="D237" s="1"/>
      <c r="E237" s="28"/>
      <c r="F237" s="28"/>
      <c r="G237" s="28"/>
      <c r="H237" s="28"/>
      <c r="I237" s="28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x14ac:dyDescent="0.2">
      <c r="A238" s="1"/>
      <c r="B238" s="1"/>
      <c r="C238" s="1"/>
      <c r="D238" s="1"/>
      <c r="E238" s="28"/>
      <c r="F238" s="28"/>
      <c r="G238" s="28"/>
      <c r="H238" s="28"/>
      <c r="I238" s="28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x14ac:dyDescent="0.2">
      <c r="A239" s="1"/>
      <c r="B239" s="1"/>
      <c r="C239" s="1"/>
      <c r="D239" s="1"/>
      <c r="E239" s="28"/>
      <c r="F239" s="28"/>
      <c r="G239" s="28"/>
      <c r="H239" s="28"/>
      <c r="I239" s="28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x14ac:dyDescent="0.2">
      <c r="A240" s="1"/>
      <c r="B240" s="1"/>
      <c r="C240" s="1"/>
      <c r="D240" s="1"/>
      <c r="E240" s="28"/>
      <c r="F240" s="28"/>
      <c r="G240" s="28"/>
      <c r="H240" s="28"/>
      <c r="I240" s="28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x14ac:dyDescent="0.2">
      <c r="A241" s="1"/>
      <c r="B241" s="1"/>
      <c r="C241" s="1"/>
      <c r="D241" s="1"/>
      <c r="E241" s="28"/>
      <c r="F241" s="28"/>
      <c r="G241" s="28"/>
      <c r="H241" s="28"/>
      <c r="I241" s="28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x14ac:dyDescent="0.2">
      <c r="A242" s="1"/>
      <c r="B242" s="1"/>
      <c r="C242" s="1"/>
      <c r="D242" s="1"/>
      <c r="E242" s="28"/>
      <c r="F242" s="28"/>
      <c r="G242" s="28"/>
      <c r="H242" s="28"/>
      <c r="I242" s="28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x14ac:dyDescent="0.2">
      <c r="A243" s="1"/>
      <c r="B243" s="1"/>
      <c r="C243" s="1"/>
      <c r="D243" s="1"/>
      <c r="E243" s="28"/>
      <c r="F243" s="28"/>
      <c r="G243" s="28"/>
      <c r="H243" s="28"/>
      <c r="I243" s="28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x14ac:dyDescent="0.2">
      <c r="A244" s="1"/>
      <c r="B244" s="1"/>
      <c r="C244" s="1"/>
      <c r="D244" s="1"/>
      <c r="E244" s="28"/>
      <c r="F244" s="28"/>
      <c r="G244" s="28"/>
      <c r="H244" s="28"/>
      <c r="I244" s="28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x14ac:dyDescent="0.2">
      <c r="A245" s="1"/>
      <c r="B245" s="1"/>
      <c r="C245" s="1"/>
      <c r="D245" s="1"/>
      <c r="E245" s="28"/>
      <c r="F245" s="28"/>
      <c r="G245" s="28"/>
      <c r="H245" s="28"/>
      <c r="I245" s="28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x14ac:dyDescent="0.2">
      <c r="A246" s="1"/>
      <c r="B246" s="1"/>
      <c r="C246" s="1"/>
      <c r="D246" s="1"/>
      <c r="E246" s="28"/>
      <c r="F246" s="28"/>
      <c r="G246" s="28"/>
      <c r="H246" s="28"/>
      <c r="I246" s="28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x14ac:dyDescent="0.2">
      <c r="A247" s="1"/>
      <c r="B247" s="1"/>
      <c r="C247" s="1"/>
      <c r="D247" s="1"/>
      <c r="E247" s="28"/>
      <c r="F247" s="28"/>
      <c r="G247" s="28"/>
      <c r="H247" s="28"/>
      <c r="I247" s="28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x14ac:dyDescent="0.2">
      <c r="A248" s="1"/>
      <c r="B248" s="1"/>
      <c r="C248" s="1"/>
      <c r="D248" s="1"/>
      <c r="E248" s="28"/>
      <c r="F248" s="28"/>
      <c r="G248" s="28"/>
      <c r="H248" s="28"/>
      <c r="I248" s="28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x14ac:dyDescent="0.2">
      <c r="A249" s="1"/>
      <c r="B249" s="1"/>
      <c r="C249" s="1"/>
      <c r="D249" s="1"/>
      <c r="E249" s="28"/>
      <c r="F249" s="28"/>
      <c r="G249" s="28"/>
      <c r="H249" s="28"/>
      <c r="I249" s="28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x14ac:dyDescent="0.2">
      <c r="A250" s="1"/>
      <c r="B250" s="1"/>
      <c r="C250" s="1"/>
      <c r="D250" s="1"/>
      <c r="E250" s="28"/>
      <c r="F250" s="28"/>
      <c r="G250" s="28"/>
      <c r="H250" s="28"/>
      <c r="I250" s="28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x14ac:dyDescent="0.2">
      <c r="A251" s="1"/>
      <c r="B251" s="1"/>
      <c r="C251" s="1"/>
      <c r="D251" s="1"/>
      <c r="E251" s="28"/>
      <c r="F251" s="28"/>
      <c r="G251" s="28"/>
      <c r="H251" s="28"/>
      <c r="I251" s="28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x14ac:dyDescent="0.2">
      <c r="A252" s="1"/>
      <c r="B252" s="1"/>
      <c r="C252" s="1"/>
      <c r="D252" s="1"/>
      <c r="E252" s="28"/>
      <c r="F252" s="28"/>
      <c r="G252" s="28"/>
      <c r="H252" s="28"/>
      <c r="I252" s="28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x14ac:dyDescent="0.2">
      <c r="A253" s="1"/>
      <c r="B253" s="1"/>
      <c r="C253" s="1"/>
      <c r="D253" s="1"/>
      <c r="E253" s="28"/>
      <c r="F253" s="28"/>
      <c r="G253" s="28"/>
      <c r="H253" s="28"/>
      <c r="I253" s="28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x14ac:dyDescent="0.2">
      <c r="A254" s="1"/>
      <c r="B254" s="1"/>
      <c r="C254" s="1"/>
      <c r="D254" s="1"/>
      <c r="E254" s="28"/>
      <c r="F254" s="28"/>
      <c r="G254" s="28"/>
      <c r="H254" s="28"/>
      <c r="I254" s="28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x14ac:dyDescent="0.2">
      <c r="A255" s="1"/>
      <c r="B255" s="1"/>
      <c r="C255" s="1"/>
      <c r="D255" s="1"/>
      <c r="E255" s="28"/>
      <c r="F255" s="28"/>
      <c r="G255" s="28"/>
      <c r="H255" s="28"/>
      <c r="I255" s="28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x14ac:dyDescent="0.2">
      <c r="A256" s="1"/>
      <c r="B256" s="1"/>
      <c r="C256" s="1"/>
      <c r="D256" s="1"/>
      <c r="E256" s="28"/>
      <c r="F256" s="28"/>
      <c r="G256" s="28"/>
      <c r="H256" s="28"/>
      <c r="I256" s="28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x14ac:dyDescent="0.2">
      <c r="A257" s="1"/>
      <c r="B257" s="1"/>
      <c r="C257" s="1"/>
      <c r="D257" s="1"/>
      <c r="E257" s="28"/>
      <c r="F257" s="28"/>
      <c r="G257" s="28"/>
      <c r="H257" s="28"/>
      <c r="I257" s="28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x14ac:dyDescent="0.2">
      <c r="A258" s="1"/>
      <c r="B258" s="1"/>
      <c r="C258" s="1"/>
      <c r="D258" s="1"/>
      <c r="E258" s="28"/>
      <c r="F258" s="28"/>
      <c r="G258" s="28"/>
      <c r="H258" s="28"/>
      <c r="I258" s="28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x14ac:dyDescent="0.2">
      <c r="A259" s="1"/>
      <c r="B259" s="1"/>
      <c r="C259" s="1"/>
      <c r="D259" s="1"/>
      <c r="E259" s="28"/>
      <c r="F259" s="28"/>
      <c r="G259" s="28"/>
      <c r="H259" s="28"/>
      <c r="I259" s="28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x14ac:dyDescent="0.2">
      <c r="A260" s="1"/>
      <c r="B260" s="1"/>
      <c r="C260" s="1"/>
      <c r="D260" s="1"/>
      <c r="E260" s="28"/>
      <c r="F260" s="28"/>
      <c r="G260" s="28"/>
      <c r="H260" s="28"/>
      <c r="I260" s="28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x14ac:dyDescent="0.2">
      <c r="A261" s="1"/>
      <c r="B261" s="1"/>
      <c r="C261" s="1"/>
      <c r="D261" s="1"/>
      <c r="E261" s="28"/>
      <c r="F261" s="28"/>
      <c r="G261" s="28"/>
      <c r="H261" s="28"/>
      <c r="I261" s="28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x14ac:dyDescent="0.2">
      <c r="A262" s="1"/>
      <c r="B262" s="1"/>
      <c r="C262" s="1"/>
      <c r="D262" s="1"/>
      <c r="E262" s="28"/>
      <c r="F262" s="28"/>
      <c r="G262" s="28"/>
      <c r="H262" s="28"/>
      <c r="I262" s="28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x14ac:dyDescent="0.2">
      <c r="A263" s="1"/>
      <c r="B263" s="1"/>
      <c r="C263" s="1"/>
      <c r="D263" s="1"/>
      <c r="E263" s="28"/>
      <c r="F263" s="28"/>
      <c r="G263" s="28"/>
      <c r="H263" s="28"/>
      <c r="I263" s="28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x14ac:dyDescent="0.2">
      <c r="A264" s="1"/>
      <c r="B264" s="1"/>
      <c r="C264" s="1"/>
      <c r="D264" s="1"/>
      <c r="E264" s="28"/>
      <c r="F264" s="28"/>
      <c r="G264" s="28"/>
      <c r="H264" s="28"/>
      <c r="I264" s="28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x14ac:dyDescent="0.2">
      <c r="A265" s="1"/>
      <c r="B265" s="1"/>
      <c r="C265" s="1"/>
      <c r="D265" s="1"/>
      <c r="E265" s="28"/>
      <c r="F265" s="28"/>
      <c r="G265" s="28"/>
      <c r="H265" s="28"/>
      <c r="I265" s="28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x14ac:dyDescent="0.2">
      <c r="A266" s="1"/>
      <c r="B266" s="1"/>
      <c r="C266" s="1"/>
      <c r="D266" s="1"/>
      <c r="E266" s="28"/>
      <c r="F266" s="28"/>
      <c r="G266" s="28"/>
      <c r="H266" s="28"/>
      <c r="I266" s="28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x14ac:dyDescent="0.2">
      <c r="A267" s="1"/>
      <c r="B267" s="1"/>
      <c r="C267" s="1"/>
      <c r="D267" s="1"/>
      <c r="E267" s="28"/>
      <c r="F267" s="28"/>
      <c r="G267" s="28"/>
      <c r="H267" s="28"/>
      <c r="I267" s="28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x14ac:dyDescent="0.2">
      <c r="A268" s="1"/>
      <c r="B268" s="1"/>
      <c r="C268" s="1"/>
      <c r="D268" s="1"/>
      <c r="E268" s="28"/>
      <c r="F268" s="28"/>
      <c r="G268" s="28"/>
      <c r="H268" s="28"/>
      <c r="I268" s="28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x14ac:dyDescent="0.2">
      <c r="A269" s="1"/>
      <c r="B269" s="1"/>
      <c r="C269" s="1"/>
      <c r="D269" s="1"/>
      <c r="E269" s="28"/>
      <c r="F269" s="28"/>
      <c r="G269" s="28"/>
      <c r="H269" s="28"/>
      <c r="I269" s="28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x14ac:dyDescent="0.2">
      <c r="A270" s="1"/>
      <c r="B270" s="1"/>
      <c r="C270" s="1"/>
      <c r="D270" s="1"/>
      <c r="E270" s="28"/>
      <c r="F270" s="28"/>
      <c r="G270" s="28"/>
      <c r="H270" s="28"/>
      <c r="I270" s="28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</sheetData>
  <mergeCells count="1">
    <mergeCell ref="A1:G2"/>
  </mergeCells>
  <phoneticPr fontId="1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D34"/>
  <sheetViews>
    <sheetView workbookViewId="0">
      <selection activeCell="S14" sqref="S14"/>
    </sheetView>
  </sheetViews>
  <sheetFormatPr defaultRowHeight="12.75" x14ac:dyDescent="0.2"/>
  <cols>
    <col min="2" max="2" width="10.140625" bestFit="1" customWidth="1"/>
    <col min="3" max="3" width="15.85546875" bestFit="1" customWidth="1"/>
  </cols>
  <sheetData>
    <row r="1" spans="1:30" x14ac:dyDescent="0.2">
      <c r="A1" s="157" t="s">
        <v>77</v>
      </c>
      <c r="B1" s="157"/>
      <c r="C1" s="157"/>
      <c r="D1" s="157"/>
      <c r="E1" s="157"/>
      <c r="F1" s="157"/>
      <c r="G1" s="157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</row>
    <row r="2" spans="1:30" x14ac:dyDescent="0.2">
      <c r="A2" s="157"/>
      <c r="B2" s="157"/>
      <c r="C2" s="157"/>
      <c r="D2" s="157"/>
      <c r="E2" s="157"/>
      <c r="F2" s="157"/>
      <c r="G2" s="157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</row>
    <row r="3" spans="1:30" x14ac:dyDescent="0.2">
      <c r="A3" s="1"/>
      <c r="B3" s="18" t="s">
        <v>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4"/>
      <c r="C4" s="65" t="s">
        <v>68</v>
      </c>
      <c r="D4" s="101">
        <v>2009</v>
      </c>
      <c r="E4" s="101">
        <v>2010</v>
      </c>
      <c r="F4" s="101">
        <v>2011</v>
      </c>
      <c r="G4" s="101">
        <v>2012</v>
      </c>
      <c r="H4" s="101">
        <v>2013</v>
      </c>
      <c r="I4" s="101">
        <v>2014</v>
      </c>
      <c r="J4" s="101">
        <v>2015</v>
      </c>
      <c r="K4" s="101">
        <v>2016</v>
      </c>
      <c r="L4" s="101">
        <v>2017</v>
      </c>
      <c r="M4" s="101">
        <v>2018</v>
      </c>
      <c r="N4" s="101">
        <v>2019</v>
      </c>
      <c r="O4" s="101">
        <v>2020</v>
      </c>
      <c r="P4" s="101">
        <v>2021</v>
      </c>
      <c r="Q4" s="101">
        <v>2022</v>
      </c>
      <c r="R4" s="101">
        <v>2023</v>
      </c>
      <c r="S4" s="31">
        <f>R4+1</f>
        <v>2024</v>
      </c>
      <c r="T4" s="31">
        <f t="shared" ref="T4:AB4" si="0">S4+1</f>
        <v>2025</v>
      </c>
      <c r="U4" s="31">
        <f t="shared" si="0"/>
        <v>2026</v>
      </c>
      <c r="V4" s="31">
        <f t="shared" si="0"/>
        <v>2027</v>
      </c>
      <c r="W4" s="31">
        <f t="shared" si="0"/>
        <v>2028</v>
      </c>
      <c r="X4" s="31">
        <f t="shared" si="0"/>
        <v>2029</v>
      </c>
      <c r="Y4" s="31">
        <f t="shared" si="0"/>
        <v>2030</v>
      </c>
      <c r="Z4" s="31">
        <f t="shared" si="0"/>
        <v>2031</v>
      </c>
      <c r="AA4" s="31">
        <f t="shared" si="0"/>
        <v>2032</v>
      </c>
      <c r="AB4" s="31">
        <f t="shared" si="0"/>
        <v>2033</v>
      </c>
      <c r="AC4" s="31">
        <f>AB4+1</f>
        <v>2034</v>
      </c>
      <c r="AD4" s="1"/>
    </row>
    <row r="5" spans="1:30" x14ac:dyDescent="0.2">
      <c r="A5" s="1"/>
      <c r="B5" s="66" t="s">
        <v>1</v>
      </c>
      <c r="C5" s="44" t="s">
        <v>3</v>
      </c>
      <c r="D5" s="102">
        <v>0.17051507612778583</v>
      </c>
      <c r="E5" s="102">
        <v>0.17426021460668387</v>
      </c>
      <c r="F5" s="102">
        <v>0.17808761010674767</v>
      </c>
      <c r="G5" s="102">
        <v>0.18199906929482526</v>
      </c>
      <c r="H5" s="102">
        <v>0.18599643851881617</v>
      </c>
      <c r="I5" s="102">
        <v>0.19008160467921359</v>
      </c>
      <c r="J5" s="102">
        <v>0.19425649611978812</v>
      </c>
      <c r="K5" s="102">
        <v>0.1985230835378351</v>
      </c>
      <c r="L5" s="102">
        <v>0.20288338091441341</v>
      </c>
      <c r="M5" s="102">
        <v>0.20733944646501654</v>
      </c>
      <c r="N5" s="102">
        <v>0.21189338361112339</v>
      </c>
      <c r="O5" s="102">
        <v>0.21654734197308792</v>
      </c>
      <c r="P5" s="102">
        <v>0.22130351838483658</v>
      </c>
      <c r="Q5" s="102">
        <v>0.22616415793085218</v>
      </c>
      <c r="R5" s="102">
        <v>0.23113155500593338</v>
      </c>
      <c r="S5" s="105">
        <f>TREND($N5:$R5,$N$4:$R$4,S$4)</f>
        <v>0.23583593900538169</v>
      </c>
      <c r="T5" s="105">
        <f t="shared" ref="T5:AC5" si="1">TREND($N5:$R5,$N$4:$R$4,T$4)</f>
        <v>0.24064525488011945</v>
      </c>
      <c r="U5" s="105">
        <f t="shared" si="1"/>
        <v>0.24545457075485899</v>
      </c>
      <c r="V5" s="105">
        <f t="shared" si="1"/>
        <v>0.25026388662959675</v>
      </c>
      <c r="W5" s="105">
        <f t="shared" si="1"/>
        <v>0.25507320250433629</v>
      </c>
      <c r="X5" s="105">
        <f t="shared" si="1"/>
        <v>0.25988251837907406</v>
      </c>
      <c r="Y5" s="105">
        <f t="shared" si="1"/>
        <v>0.26469183425381182</v>
      </c>
      <c r="Z5" s="105">
        <f t="shared" si="1"/>
        <v>0.26950115012855136</v>
      </c>
      <c r="AA5" s="105">
        <f t="shared" si="1"/>
        <v>0.27431046600328912</v>
      </c>
      <c r="AB5" s="105">
        <f t="shared" si="1"/>
        <v>0.27911978187802688</v>
      </c>
      <c r="AC5" s="105">
        <f t="shared" si="1"/>
        <v>0.28392909775276642</v>
      </c>
      <c r="AD5" s="1"/>
    </row>
    <row r="6" spans="1:30" x14ac:dyDescent="0.2">
      <c r="A6" s="1"/>
      <c r="B6" s="66"/>
      <c r="C6" s="44" t="s">
        <v>4</v>
      </c>
      <c r="D6" s="103">
        <v>0.13244083247434787</v>
      </c>
      <c r="E6" s="103">
        <v>0.13534972046912702</v>
      </c>
      <c r="F6" s="103">
        <v>0.13832249834747221</v>
      </c>
      <c r="G6" s="103">
        <v>0.14136056936630814</v>
      </c>
      <c r="H6" s="103">
        <v>0.14446536760324497</v>
      </c>
      <c r="I6" s="103">
        <v>0.14763835863351377</v>
      </c>
      <c r="J6" s="103">
        <v>0.15088104022177024</v>
      </c>
      <c r="K6" s="103">
        <v>0.15419494302909295</v>
      </c>
      <c r="L6" s="103">
        <v>0.15758163133550979</v>
      </c>
      <c r="M6" s="103">
        <v>0.16104270377839375</v>
      </c>
      <c r="N6" s="103">
        <v>0.16457979410707682</v>
      </c>
      <c r="O6" s="103">
        <v>0.1681945719540375</v>
      </c>
      <c r="P6" s="103">
        <v>0.17188874362302697</v>
      </c>
      <c r="Q6" s="103">
        <v>0.17566405289450518</v>
      </c>
      <c r="R6" s="103">
        <v>0.17952228184876706</v>
      </c>
      <c r="S6" s="105">
        <f t="shared" ref="S6:AC13" si="2">TREND($N6:$R6,$N$4:$R$4,S$4)</f>
        <v>0.18317622581263659</v>
      </c>
      <c r="T6" s="105">
        <f t="shared" si="2"/>
        <v>0.18691167145502163</v>
      </c>
      <c r="U6" s="105">
        <f t="shared" si="2"/>
        <v>0.19064711709740667</v>
      </c>
      <c r="V6" s="105">
        <f t="shared" si="2"/>
        <v>0.19438256273979082</v>
      </c>
      <c r="W6" s="105">
        <f t="shared" si="2"/>
        <v>0.19811800838217586</v>
      </c>
      <c r="X6" s="105">
        <f t="shared" si="2"/>
        <v>0.2018534540245609</v>
      </c>
      <c r="Y6" s="105">
        <f t="shared" si="2"/>
        <v>0.20558889966694505</v>
      </c>
      <c r="Z6" s="105">
        <f t="shared" si="2"/>
        <v>0.20932434530933008</v>
      </c>
      <c r="AA6" s="105">
        <f t="shared" si="2"/>
        <v>0.21305979095171512</v>
      </c>
      <c r="AB6" s="105">
        <f t="shared" si="2"/>
        <v>0.21679523659410016</v>
      </c>
      <c r="AC6" s="105">
        <f t="shared" si="2"/>
        <v>0.2205306822364852</v>
      </c>
      <c r="AD6" s="1"/>
    </row>
    <row r="7" spans="1:30" x14ac:dyDescent="0.2">
      <c r="A7" s="1"/>
      <c r="B7" s="66"/>
      <c r="C7" s="44" t="s">
        <v>25</v>
      </c>
      <c r="D7" s="103">
        <v>0.15899587832247564</v>
      </c>
      <c r="E7" s="103">
        <v>0.16248801283288955</v>
      </c>
      <c r="F7" s="103">
        <v>0.16605684746639779</v>
      </c>
      <c r="G7" s="103">
        <v>0.1697040668399202</v>
      </c>
      <c r="H7" s="103">
        <v>0.17343139257076273</v>
      </c>
      <c r="I7" s="103">
        <v>0.17724058408928209</v>
      </c>
      <c r="J7" s="103">
        <v>0.18113343946939922</v>
      </c>
      <c r="K7" s="103">
        <v>0.18511179627735455</v>
      </c>
      <c r="L7" s="103">
        <v>0.18917753243910432</v>
      </c>
      <c r="M7" s="103">
        <v>0.19333256712676863</v>
      </c>
      <c r="N7" s="103">
        <v>0.19757886166454894</v>
      </c>
      <c r="O7" s="103">
        <v>0.20191842045454264</v>
      </c>
      <c r="P7" s="103">
        <v>0.20635329192289251</v>
      </c>
      <c r="Q7" s="103">
        <v>0.21088556948671652</v>
      </c>
      <c r="R7" s="103">
        <v>0.21551739254227525</v>
      </c>
      <c r="S7" s="105">
        <f t="shared" si="2"/>
        <v>0.21990397045048304</v>
      </c>
      <c r="T7" s="105">
        <f t="shared" si="2"/>
        <v>0.22438839152924572</v>
      </c>
      <c r="U7" s="105">
        <f t="shared" si="2"/>
        <v>0.2288728126080084</v>
      </c>
      <c r="V7" s="105">
        <f t="shared" si="2"/>
        <v>0.23335723368677108</v>
      </c>
      <c r="W7" s="105">
        <f t="shared" si="2"/>
        <v>0.23784165476553376</v>
      </c>
      <c r="X7" s="105">
        <f t="shared" si="2"/>
        <v>0.24232607584429644</v>
      </c>
      <c r="Y7" s="105">
        <f t="shared" si="2"/>
        <v>0.24681049692305912</v>
      </c>
      <c r="Z7" s="105">
        <f t="shared" si="2"/>
        <v>0.2512949180018218</v>
      </c>
      <c r="AA7" s="105">
        <f t="shared" si="2"/>
        <v>0.25577933908058448</v>
      </c>
      <c r="AB7" s="105">
        <f t="shared" si="2"/>
        <v>0.26026376015934716</v>
      </c>
      <c r="AC7" s="105">
        <f t="shared" si="2"/>
        <v>0.26474818123810984</v>
      </c>
      <c r="AD7" s="1"/>
    </row>
    <row r="8" spans="1:30" x14ac:dyDescent="0.2">
      <c r="A8" s="1"/>
      <c r="B8" s="66" t="s">
        <v>26</v>
      </c>
      <c r="C8" s="44" t="s">
        <v>3</v>
      </c>
      <c r="D8" s="103">
        <v>0.10727290541289776</v>
      </c>
      <c r="E8" s="103">
        <v>0.10955539337782588</v>
      </c>
      <c r="F8" s="103">
        <v>0.11188644674041884</v>
      </c>
      <c r="G8" s="103">
        <v>0.1142670988458187</v>
      </c>
      <c r="H8" s="103">
        <v>0.11669840502606012</v>
      </c>
      <c r="I8" s="103">
        <v>0.11918144306789416</v>
      </c>
      <c r="J8" s="103">
        <v>0.1217173136905661</v>
      </c>
      <c r="K8" s="103">
        <v>0.12430714103375924</v>
      </c>
      <c r="L8" s="103">
        <v>0.12695207315592086</v>
      </c>
      <c r="M8" s="103">
        <v>0.129653282543191</v>
      </c>
      <c r="N8" s="103">
        <v>0.13241196662916035</v>
      </c>
      <c r="O8" s="103">
        <v>0.13522934832568692</v>
      </c>
      <c r="P8" s="103">
        <v>0.13810667656500708</v>
      </c>
      <c r="Q8" s="103">
        <v>0.14104522685338164</v>
      </c>
      <c r="R8" s="103">
        <v>0.14404630183652173</v>
      </c>
      <c r="S8" s="105">
        <f t="shared" si="2"/>
        <v>0.14689326872467667</v>
      </c>
      <c r="T8" s="105">
        <f t="shared" si="2"/>
        <v>0.14980172361891864</v>
      </c>
      <c r="U8" s="105">
        <f t="shared" si="2"/>
        <v>0.15271017851315971</v>
      </c>
      <c r="V8" s="105">
        <f t="shared" si="2"/>
        <v>0.15561863340740167</v>
      </c>
      <c r="W8" s="105">
        <f t="shared" si="2"/>
        <v>0.15852708830164364</v>
      </c>
      <c r="X8" s="105">
        <f t="shared" si="2"/>
        <v>0.1614355431958856</v>
      </c>
      <c r="Y8" s="105">
        <f t="shared" si="2"/>
        <v>0.16434399809012668</v>
      </c>
      <c r="Z8" s="105">
        <f t="shared" si="2"/>
        <v>0.16725245298436864</v>
      </c>
      <c r="AA8" s="105">
        <f t="shared" si="2"/>
        <v>0.1701609078786106</v>
      </c>
      <c r="AB8" s="105">
        <f t="shared" si="2"/>
        <v>0.17306936277285256</v>
      </c>
      <c r="AC8" s="105">
        <f t="shared" si="2"/>
        <v>0.17597781766709364</v>
      </c>
      <c r="AD8" s="1"/>
    </row>
    <row r="9" spans="1:30" x14ac:dyDescent="0.2">
      <c r="A9" s="1"/>
      <c r="B9" s="66"/>
      <c r="C9" s="44" t="s">
        <v>4</v>
      </c>
      <c r="D9" s="103">
        <v>6.0407232920867859E-2</v>
      </c>
      <c r="E9" s="103">
        <v>6.1692541467380971E-2</v>
      </c>
      <c r="F9" s="103">
        <v>6.3005198031339332E-2</v>
      </c>
      <c r="G9" s="103">
        <v>6.4345784507308448E-2</v>
      </c>
      <c r="H9" s="103">
        <v>6.5714895171054208E-2</v>
      </c>
      <c r="I9" s="103">
        <v>6.7113136942982668E-2</v>
      </c>
      <c r="J9" s="103">
        <v>6.8541129657184965E-2</v>
      </c>
      <c r="K9" s="103">
        <v>6.999950633620694E-2</v>
      </c>
      <c r="L9" s="103">
        <v>7.1488913471665139E-2</v>
      </c>
      <c r="M9" s="103">
        <v>7.3010011310833428E-2</v>
      </c>
      <c r="N9" s="103">
        <v>7.4563474149327652E-2</v>
      </c>
      <c r="O9" s="103">
        <v>7.6149990630017705E-2</v>
      </c>
      <c r="P9" s="103">
        <v>7.7770264048299773E-2</v>
      </c>
      <c r="Q9" s="103">
        <v>7.9425012663863814E-2</v>
      </c>
      <c r="R9" s="103">
        <v>8.1114970019094887E-2</v>
      </c>
      <c r="S9" s="105">
        <f t="shared" si="2"/>
        <v>8.2718146434134887E-2</v>
      </c>
      <c r="T9" s="105">
        <f t="shared" si="2"/>
        <v>8.4355947811473264E-2</v>
      </c>
      <c r="U9" s="105">
        <f t="shared" si="2"/>
        <v>8.5993749188811197E-2</v>
      </c>
      <c r="V9" s="105">
        <f t="shared" si="2"/>
        <v>8.763155056614913E-2</v>
      </c>
      <c r="W9" s="105">
        <f t="shared" si="2"/>
        <v>8.9269351943487063E-2</v>
      </c>
      <c r="X9" s="105">
        <f t="shared" si="2"/>
        <v>9.090715332082544E-2</v>
      </c>
      <c r="Y9" s="105">
        <f t="shared" si="2"/>
        <v>9.2544954698163373E-2</v>
      </c>
      <c r="Z9" s="105">
        <f t="shared" si="2"/>
        <v>9.4182756075501306E-2</v>
      </c>
      <c r="AA9" s="105">
        <f t="shared" si="2"/>
        <v>9.5820557452839683E-2</v>
      </c>
      <c r="AB9" s="105">
        <f t="shared" si="2"/>
        <v>9.7458358830177616E-2</v>
      </c>
      <c r="AC9" s="105">
        <f t="shared" si="2"/>
        <v>9.9096160207515549E-2</v>
      </c>
      <c r="AD9" s="1"/>
    </row>
    <row r="10" spans="1:30" x14ac:dyDescent="0.2">
      <c r="A10" s="1"/>
      <c r="B10" s="66"/>
      <c r="C10" s="44" t="s">
        <v>25</v>
      </c>
      <c r="D10" s="103">
        <v>9.389705268850955E-2</v>
      </c>
      <c r="E10" s="103">
        <v>9.5894937353596429E-2</v>
      </c>
      <c r="F10" s="103">
        <v>9.7935331799562486E-2</v>
      </c>
      <c r="G10" s="103">
        <v>0.10001914052380037</v>
      </c>
      <c r="H10" s="103">
        <v>0.10214728726905091</v>
      </c>
      <c r="I10" s="103">
        <v>0.10432071543289397</v>
      </c>
      <c r="J10" s="103">
        <v>0.10654038848595218</v>
      </c>
      <c r="K10" s="103">
        <v>0.10880729039899303</v>
      </c>
      <c r="L10" s="103">
        <v>0.11112242607911865</v>
      </c>
      <c r="M10" s="103">
        <v>0.11348682181523626</v>
      </c>
      <c r="N10" s="103">
        <v>0.1159015257330074</v>
      </c>
      <c r="O10" s="103">
        <v>0.1183676082594772</v>
      </c>
      <c r="P10" s="103">
        <v>0.12088616259758966</v>
      </c>
      <c r="Q10" s="103">
        <v>0.12345830521079949</v>
      </c>
      <c r="R10" s="103">
        <v>0.12608517631799515</v>
      </c>
      <c r="S10" s="105">
        <f t="shared" si="2"/>
        <v>0.12857715506016376</v>
      </c>
      <c r="T10" s="105">
        <f t="shared" si="2"/>
        <v>0.13112295487229364</v>
      </c>
      <c r="U10" s="105">
        <f t="shared" si="2"/>
        <v>0.13366875468442263</v>
      </c>
      <c r="V10" s="105">
        <f t="shared" si="2"/>
        <v>0.13621455449655251</v>
      </c>
      <c r="W10" s="105">
        <f t="shared" si="2"/>
        <v>0.13876035430868239</v>
      </c>
      <c r="X10" s="105">
        <f t="shared" si="2"/>
        <v>0.14130615412081227</v>
      </c>
      <c r="Y10" s="105">
        <f t="shared" si="2"/>
        <v>0.14385195393294214</v>
      </c>
      <c r="Z10" s="105">
        <f t="shared" si="2"/>
        <v>0.14639775374507202</v>
      </c>
      <c r="AA10" s="105">
        <f t="shared" si="2"/>
        <v>0.1489435535572019</v>
      </c>
      <c r="AB10" s="105">
        <f t="shared" si="2"/>
        <v>0.15148935336933178</v>
      </c>
      <c r="AC10" s="105">
        <f t="shared" si="2"/>
        <v>0.15403515318146166</v>
      </c>
      <c r="AD10" s="1"/>
    </row>
    <row r="11" spans="1:30" x14ac:dyDescent="0.2">
      <c r="A11" s="1"/>
      <c r="B11" s="66" t="s">
        <v>2</v>
      </c>
      <c r="C11" s="44" t="s">
        <v>3</v>
      </c>
      <c r="D11" s="108">
        <v>0.15483715523276254</v>
      </c>
      <c r="E11" s="108">
        <v>0.15848292087516172</v>
      </c>
      <c r="F11" s="108">
        <v>0.16221516250211121</v>
      </c>
      <c r="G11" s="108">
        <v>0.16603594765594176</v>
      </c>
      <c r="H11" s="108">
        <v>0.16994739373145057</v>
      </c>
      <c r="I11" s="108">
        <v>0.17395166918862603</v>
      </c>
      <c r="J11" s="108">
        <v>0.17805099479514341</v>
      </c>
      <c r="K11" s="108">
        <v>0.18224764489936884</v>
      </c>
      <c r="L11" s="108">
        <v>0.18654394873462701</v>
      </c>
      <c r="M11" s="108">
        <v>0.19094229175550903</v>
      </c>
      <c r="N11" s="108">
        <v>0.19544511700701281</v>
      </c>
      <c r="O11" s="108">
        <v>0.20005492652733178</v>
      </c>
      <c r="P11" s="108">
        <v>0.20477428278512561</v>
      </c>
      <c r="Q11" s="108">
        <v>0.20960581015212848</v>
      </c>
      <c r="R11" s="108">
        <v>0.21455219641197207</v>
      </c>
      <c r="S11" s="105">
        <f t="shared" si="2"/>
        <v>0.21921597930712799</v>
      </c>
      <c r="T11" s="105">
        <f t="shared" si="2"/>
        <v>0.22399248355059953</v>
      </c>
      <c r="U11" s="105">
        <f t="shared" si="2"/>
        <v>0.22876898779407107</v>
      </c>
      <c r="V11" s="105">
        <f t="shared" si="2"/>
        <v>0.2335454920375426</v>
      </c>
      <c r="W11" s="105">
        <f t="shared" si="2"/>
        <v>0.23832199628101414</v>
      </c>
      <c r="X11" s="105">
        <f t="shared" si="2"/>
        <v>0.24309850052448567</v>
      </c>
      <c r="Y11" s="105">
        <f t="shared" si="2"/>
        <v>0.24787500476795721</v>
      </c>
      <c r="Z11" s="105">
        <f t="shared" si="2"/>
        <v>0.25265150901142874</v>
      </c>
      <c r="AA11" s="105">
        <f t="shared" si="2"/>
        <v>0.25742801325490028</v>
      </c>
      <c r="AB11" s="105">
        <f t="shared" si="2"/>
        <v>0.26220451749837181</v>
      </c>
      <c r="AC11" s="105">
        <f t="shared" si="2"/>
        <v>0.26698102174184335</v>
      </c>
      <c r="AD11" s="1"/>
    </row>
    <row r="12" spans="1:30" x14ac:dyDescent="0.2">
      <c r="A12" s="1"/>
      <c r="B12" s="6"/>
      <c r="C12" s="44" t="s">
        <v>4</v>
      </c>
      <c r="D12" s="108">
        <v>9.209592729029481E-2</v>
      </c>
      <c r="E12" s="108">
        <v>9.4290073547664083E-2</v>
      </c>
      <c r="F12" s="108">
        <v>9.6536927402228023E-2</v>
      </c>
      <c r="G12" s="108">
        <v>9.8837766049114179E-2</v>
      </c>
      <c r="H12" s="108">
        <v>0.1011938979121349</v>
      </c>
      <c r="I12" s="108">
        <v>0.10360666341439173</v>
      </c>
      <c r="J12" s="108">
        <v>0.10607743576806999</v>
      </c>
      <c r="K12" s="108">
        <v>0.10860762178390652</v>
      </c>
      <c r="L12" s="108">
        <v>0.11119866270082422</v>
      </c>
      <c r="M12" s="108">
        <v>0.11385203503624111</v>
      </c>
      <c r="N12" s="108">
        <v>0.11656925145757316</v>
      </c>
      <c r="O12" s="108">
        <v>0.11935186167546435</v>
      </c>
      <c r="P12" s="108">
        <v>0.12220145335929009</v>
      </c>
      <c r="Q12" s="108">
        <v>0.12511965307549483</v>
      </c>
      <c r="R12" s="108">
        <v>0.12810812724933812</v>
      </c>
      <c r="S12" s="105">
        <f t="shared" si="2"/>
        <v>0.13092373225850018</v>
      </c>
      <c r="T12" s="105">
        <f t="shared" si="2"/>
        <v>0.13380828655685573</v>
      </c>
      <c r="U12" s="105">
        <f t="shared" si="2"/>
        <v>0.13669284085521216</v>
      </c>
      <c r="V12" s="105">
        <f t="shared" si="2"/>
        <v>0.13957739515356771</v>
      </c>
      <c r="W12" s="105">
        <f t="shared" si="2"/>
        <v>0.14246194945192414</v>
      </c>
      <c r="X12" s="105">
        <f t="shared" si="2"/>
        <v>0.14534650375027969</v>
      </c>
      <c r="Y12" s="105">
        <f t="shared" si="2"/>
        <v>0.14823105804863612</v>
      </c>
      <c r="Z12" s="105">
        <f t="shared" si="2"/>
        <v>0.15111561234699256</v>
      </c>
      <c r="AA12" s="105">
        <f t="shared" si="2"/>
        <v>0.1540001666453481</v>
      </c>
      <c r="AB12" s="105">
        <f t="shared" si="2"/>
        <v>0.15688472094370454</v>
      </c>
      <c r="AC12" s="105">
        <f t="shared" si="2"/>
        <v>0.15976927524206008</v>
      </c>
      <c r="AD12" s="1"/>
    </row>
    <row r="13" spans="1:30" x14ac:dyDescent="0.2">
      <c r="A13" s="1"/>
      <c r="B13" s="8"/>
      <c r="C13" s="45" t="s">
        <v>25</v>
      </c>
      <c r="D13" s="104">
        <v>0.13267380440367949</v>
      </c>
      <c r="E13" s="104">
        <v>0.13580678521932621</v>
      </c>
      <c r="F13" s="104">
        <v>0.13901431333019978</v>
      </c>
      <c r="G13" s="104">
        <v>0.14229817708832962</v>
      </c>
      <c r="H13" s="104">
        <v>0.14566020811935693</v>
      </c>
      <c r="I13" s="104">
        <v>0.1491022823790808</v>
      </c>
      <c r="J13" s="104">
        <v>0.15262632123603673</v>
      </c>
      <c r="K13" s="104">
        <v>0.1562342925807565</v>
      </c>
      <c r="L13" s="104">
        <v>0.15992821196237184</v>
      </c>
      <c r="M13" s="104">
        <v>0.16371014375324267</v>
      </c>
      <c r="N13" s="104">
        <v>0.16758220234230728</v>
      </c>
      <c r="O13" s="104">
        <v>0.17154655335786925</v>
      </c>
      <c r="P13" s="104">
        <v>0.17560541492055373</v>
      </c>
      <c r="Q13" s="104">
        <v>0.17976105892718455</v>
      </c>
      <c r="R13" s="104">
        <v>0.18401581236635212</v>
      </c>
      <c r="S13" s="105">
        <f t="shared" si="2"/>
        <v>0.18802672606807391</v>
      </c>
      <c r="T13" s="105">
        <f t="shared" si="2"/>
        <v>0.19213489862981525</v>
      </c>
      <c r="U13" s="105">
        <f t="shared" si="2"/>
        <v>0.19624307119155482</v>
      </c>
      <c r="V13" s="105">
        <f t="shared" si="2"/>
        <v>0.20035124375329616</v>
      </c>
      <c r="W13" s="105">
        <f t="shared" si="2"/>
        <v>0.2044594163150375</v>
      </c>
      <c r="X13" s="105">
        <f t="shared" si="2"/>
        <v>0.20856758887677707</v>
      </c>
      <c r="Y13" s="105">
        <f t="shared" si="2"/>
        <v>0.21267576143851841</v>
      </c>
      <c r="Z13" s="105">
        <f t="shared" si="2"/>
        <v>0.21678393400025797</v>
      </c>
      <c r="AA13" s="105">
        <f t="shared" si="2"/>
        <v>0.22089210656199931</v>
      </c>
      <c r="AB13" s="105">
        <f t="shared" si="2"/>
        <v>0.22500027912373888</v>
      </c>
      <c r="AC13" s="105">
        <f t="shared" si="2"/>
        <v>0.22910845168548022</v>
      </c>
      <c r="AD13" s="1"/>
    </row>
    <row r="14" spans="1:3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</sheetData>
  <mergeCells count="1">
    <mergeCell ref="A1:G2"/>
  </mergeCells>
  <phoneticPr fontId="1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54"/>
  <sheetViews>
    <sheetView workbookViewId="0">
      <selection activeCell="C29" sqref="C29"/>
    </sheetView>
  </sheetViews>
  <sheetFormatPr defaultRowHeight="12.75" x14ac:dyDescent="0.2"/>
  <cols>
    <col min="2" max="2" width="20.28515625" customWidth="1"/>
    <col min="3" max="10" width="11.7109375" customWidth="1"/>
  </cols>
  <sheetData>
    <row r="1" spans="1:16" x14ac:dyDescent="0.2">
      <c r="A1" s="158" t="s">
        <v>76</v>
      </c>
      <c r="B1" s="158"/>
      <c r="C1" s="158"/>
      <c r="D1" s="158"/>
      <c r="E1" s="158"/>
      <c r="F1" s="158"/>
      <c r="G1" s="158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2">
      <c r="A2" s="158"/>
      <c r="B2" s="158"/>
      <c r="C2" s="158"/>
      <c r="D2" s="158"/>
      <c r="E2" s="158"/>
      <c r="F2" s="158"/>
      <c r="G2" s="158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2">
      <c r="A3" s="1"/>
      <c r="B3" s="1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 t="s">
        <v>1</v>
      </c>
      <c r="D4" s="1"/>
      <c r="E4" s="1"/>
      <c r="F4" s="1" t="s">
        <v>21</v>
      </c>
      <c r="G4" s="1"/>
      <c r="H4" s="1"/>
      <c r="I4" s="1" t="s">
        <v>2</v>
      </c>
      <c r="J4" s="1"/>
      <c r="K4" s="1"/>
      <c r="L4" s="1"/>
      <c r="M4" s="1"/>
      <c r="N4" s="1"/>
      <c r="O4" s="1"/>
      <c r="P4" s="1"/>
    </row>
    <row r="5" spans="1:16" x14ac:dyDescent="0.2">
      <c r="A5" s="1"/>
      <c r="B5" s="1"/>
      <c r="C5" s="1" t="s">
        <v>3</v>
      </c>
      <c r="D5" s="1" t="s">
        <v>4</v>
      </c>
      <c r="E5" s="1" t="s">
        <v>25</v>
      </c>
      <c r="F5" s="1" t="s">
        <v>3</v>
      </c>
      <c r="G5" s="1" t="s">
        <v>4</v>
      </c>
      <c r="H5" s="1" t="s">
        <v>25</v>
      </c>
      <c r="I5" s="1" t="s">
        <v>3</v>
      </c>
      <c r="J5" s="1" t="s">
        <v>4</v>
      </c>
      <c r="K5" s="1" t="s">
        <v>25</v>
      </c>
      <c r="L5" s="1"/>
      <c r="M5" s="1"/>
      <c r="N5" s="1"/>
      <c r="O5" s="1"/>
      <c r="P5" s="1"/>
    </row>
    <row r="6" spans="1:16" x14ac:dyDescent="0.2">
      <c r="A6" s="1"/>
      <c r="B6" s="4" t="s">
        <v>5</v>
      </c>
      <c r="C6" s="5">
        <v>0.16579921692721564</v>
      </c>
      <c r="D6" s="5">
        <v>0.13207260061505893</v>
      </c>
      <c r="E6" s="5">
        <v>0.15559537497726644</v>
      </c>
      <c r="F6" s="5">
        <v>0.13937455105562097</v>
      </c>
      <c r="G6" s="5">
        <v>0.11176250215161548</v>
      </c>
      <c r="H6" s="5">
        <v>0.13198098909828354</v>
      </c>
      <c r="I6" s="5">
        <v>0.14836935694289846</v>
      </c>
      <c r="J6" s="5">
        <v>0.11355887930463666</v>
      </c>
      <c r="K6" s="11">
        <v>0.13610599858113154</v>
      </c>
      <c r="L6" s="1"/>
      <c r="M6" s="1"/>
      <c r="N6" s="1"/>
      <c r="O6" s="1"/>
      <c r="P6" s="1"/>
    </row>
    <row r="7" spans="1:16" x14ac:dyDescent="0.2">
      <c r="A7" s="1"/>
      <c r="B7" s="6" t="s">
        <v>6</v>
      </c>
      <c r="C7" s="7">
        <v>0.13871038083634901</v>
      </c>
      <c r="D7" s="7">
        <v>0.12017997609479271</v>
      </c>
      <c r="E7" s="7">
        <v>0.13310408699704457</v>
      </c>
      <c r="F7" s="7">
        <v>0.11656632528380691</v>
      </c>
      <c r="G7" s="7">
        <v>9.9905835181191338E-2</v>
      </c>
      <c r="H7" s="7">
        <v>0.11210521606871253</v>
      </c>
      <c r="I7" s="7">
        <v>0.13228688294893254</v>
      </c>
      <c r="J7" s="7">
        <v>0.10662906903340663</v>
      </c>
      <c r="K7" s="17">
        <v>0.12324790996799941</v>
      </c>
      <c r="L7" s="1"/>
      <c r="M7" s="1"/>
      <c r="N7" s="1"/>
      <c r="O7" s="1"/>
      <c r="P7" s="1"/>
    </row>
    <row r="8" spans="1:16" x14ac:dyDescent="0.2">
      <c r="A8" s="1"/>
      <c r="B8" s="6" t="s">
        <v>7</v>
      </c>
      <c r="C8" s="7">
        <v>0.1104133295242872</v>
      </c>
      <c r="D8" s="7">
        <v>9.9728791302283931E-2</v>
      </c>
      <c r="E8" s="7">
        <v>0.1071807686792725</v>
      </c>
      <c r="F8" s="7">
        <v>0.10871303845555728</v>
      </c>
      <c r="G8" s="7">
        <v>9.7435274343630709E-2</v>
      </c>
      <c r="H8" s="7">
        <v>0.10569323909218335</v>
      </c>
      <c r="I8" s="7">
        <v>0.11213539556861156</v>
      </c>
      <c r="J8" s="7">
        <v>9.9716569764894222E-2</v>
      </c>
      <c r="K8" s="17">
        <v>0.10776037627568616</v>
      </c>
      <c r="L8" s="1"/>
      <c r="M8" s="1"/>
      <c r="N8" s="1"/>
      <c r="O8" s="1"/>
      <c r="P8" s="1"/>
    </row>
    <row r="9" spans="1:16" x14ac:dyDescent="0.2">
      <c r="A9" s="1"/>
      <c r="B9" s="6" t="s">
        <v>8</v>
      </c>
      <c r="C9" s="7">
        <v>8.5183907072366977E-2</v>
      </c>
      <c r="D9" s="7">
        <v>8.2902413963014593E-2</v>
      </c>
      <c r="E9" s="7">
        <v>8.449365119605072E-2</v>
      </c>
      <c r="F9" s="7">
        <v>8.0491561696991246E-2</v>
      </c>
      <c r="G9" s="7">
        <v>8.2470155827587252E-2</v>
      </c>
      <c r="H9" s="7">
        <v>8.102136150807529E-2</v>
      </c>
      <c r="I9" s="7">
        <v>8.9411694951848392E-2</v>
      </c>
      <c r="J9" s="7">
        <v>8.8108788693215603E-2</v>
      </c>
      <c r="K9" s="17">
        <v>8.8952695034425822E-2</v>
      </c>
      <c r="L9" s="1"/>
      <c r="M9" s="1"/>
      <c r="N9" s="1"/>
      <c r="O9" s="1"/>
      <c r="P9" s="1"/>
    </row>
    <row r="10" spans="1:16" x14ac:dyDescent="0.2">
      <c r="A10" s="1"/>
      <c r="B10" s="6" t="s">
        <v>9</v>
      </c>
      <c r="C10" s="7">
        <v>6.5025652640452777E-2</v>
      </c>
      <c r="D10" s="7">
        <v>7.3193020797253872E-2</v>
      </c>
      <c r="E10" s="7">
        <v>6.7496654565096098E-2</v>
      </c>
      <c r="F10" s="7">
        <v>6.3333555491376564E-2</v>
      </c>
      <c r="G10" s="7">
        <v>7.4724340086874633E-2</v>
      </c>
      <c r="H10" s="7">
        <v>6.6383617873284145E-2</v>
      </c>
      <c r="I10" s="7">
        <v>7.155484349866105E-2</v>
      </c>
      <c r="J10" s="7">
        <v>7.8831756802054398E-2</v>
      </c>
      <c r="K10" s="17">
        <v>7.4118422100895878E-2</v>
      </c>
      <c r="L10" s="1"/>
      <c r="M10" s="1"/>
      <c r="N10" s="1"/>
      <c r="O10" s="1"/>
      <c r="P10" s="1"/>
    </row>
    <row r="11" spans="1:16" x14ac:dyDescent="0.2">
      <c r="A11" s="1"/>
      <c r="B11" s="6" t="s">
        <v>10</v>
      </c>
      <c r="C11" s="7">
        <v>5.4074359096187505E-2</v>
      </c>
      <c r="D11" s="7">
        <v>6.2556968544291658E-2</v>
      </c>
      <c r="E11" s="7">
        <v>5.6640735910585022E-2</v>
      </c>
      <c r="F11" s="7">
        <v>5.0266959915283731E-2</v>
      </c>
      <c r="G11" s="7">
        <v>6.6350758887437605E-2</v>
      </c>
      <c r="H11" s="7">
        <v>5.4573650976979242E-2</v>
      </c>
      <c r="I11" s="7">
        <v>6.1269083334353186E-2</v>
      </c>
      <c r="J11" s="7">
        <v>7.3181966451981773E-2</v>
      </c>
      <c r="K11" s="17">
        <v>6.5465864438923452E-2</v>
      </c>
      <c r="L11" s="1"/>
      <c r="M11" s="1"/>
      <c r="N11" s="1"/>
      <c r="O11" s="1"/>
      <c r="P11" s="1"/>
    </row>
    <row r="12" spans="1:16" x14ac:dyDescent="0.2">
      <c r="A12" s="1"/>
      <c r="B12" s="6" t="s">
        <v>11</v>
      </c>
      <c r="C12" s="7">
        <v>4.5257990642820947E-2</v>
      </c>
      <c r="D12" s="7">
        <v>6.1217200137254527E-2</v>
      </c>
      <c r="E12" s="7">
        <v>5.0086380476539037E-2</v>
      </c>
      <c r="F12" s="7">
        <v>4.7641792371092798E-2</v>
      </c>
      <c r="G12" s="7">
        <v>6.4700343245952432E-2</v>
      </c>
      <c r="H12" s="7">
        <v>5.220948864144713E-2</v>
      </c>
      <c r="I12" s="7">
        <v>5.4054048369600087E-2</v>
      </c>
      <c r="J12" s="7">
        <v>6.7207584921183769E-2</v>
      </c>
      <c r="K12" s="17">
        <v>5.8687898388347648E-2</v>
      </c>
      <c r="L12" s="1"/>
      <c r="M12" s="1"/>
      <c r="N12" s="1"/>
      <c r="O12" s="1"/>
      <c r="P12" s="1"/>
    </row>
    <row r="13" spans="1:16" x14ac:dyDescent="0.2">
      <c r="A13" s="1"/>
      <c r="B13" s="6" t="s">
        <v>12</v>
      </c>
      <c r="C13" s="7">
        <v>4.1167309066196027E-2</v>
      </c>
      <c r="D13" s="7">
        <v>5.3903215750371089E-2</v>
      </c>
      <c r="E13" s="7">
        <v>4.5020502570454597E-2</v>
      </c>
      <c r="F13" s="7">
        <v>4.770103451595465E-2</v>
      </c>
      <c r="G13" s="7">
        <v>6.4629466500612576E-2</v>
      </c>
      <c r="H13" s="7">
        <v>5.2233889399497344E-2</v>
      </c>
      <c r="I13" s="7">
        <v>4.6073927250085335E-2</v>
      </c>
      <c r="J13" s="7">
        <v>6.1988012911458806E-2</v>
      </c>
      <c r="K13" s="17">
        <v>5.1680289147595489E-2</v>
      </c>
      <c r="L13" s="1"/>
      <c r="M13" s="1"/>
      <c r="N13" s="1"/>
      <c r="O13" s="1"/>
      <c r="P13" s="1"/>
    </row>
    <row r="14" spans="1:16" x14ac:dyDescent="0.2">
      <c r="A14" s="1"/>
      <c r="B14" s="6" t="s">
        <v>13</v>
      </c>
      <c r="C14" s="7">
        <v>4.2017337439912192E-2</v>
      </c>
      <c r="D14" s="7">
        <v>6.0320541295307201E-2</v>
      </c>
      <c r="E14" s="7">
        <v>4.7554892633399903E-2</v>
      </c>
      <c r="F14" s="7">
        <v>4.6982723509504665E-2</v>
      </c>
      <c r="G14" s="7">
        <v>6.3161305347144175E-2</v>
      </c>
      <c r="H14" s="7">
        <v>5.1314794179605848E-2</v>
      </c>
      <c r="I14" s="7">
        <v>4.6652290689699318E-2</v>
      </c>
      <c r="J14" s="7">
        <v>6.0307440253485708E-2</v>
      </c>
      <c r="K14" s="17">
        <v>5.1462853599073988E-2</v>
      </c>
      <c r="L14" s="1"/>
      <c r="M14" s="1"/>
      <c r="N14" s="1"/>
      <c r="O14" s="1"/>
      <c r="P14" s="1"/>
    </row>
    <row r="15" spans="1:16" x14ac:dyDescent="0.2">
      <c r="A15" s="1"/>
      <c r="B15" s="6" t="s">
        <v>14</v>
      </c>
      <c r="C15" s="7">
        <v>4.4728460139512149E-2</v>
      </c>
      <c r="D15" s="7">
        <v>6.3492151695697815E-2</v>
      </c>
      <c r="E15" s="7">
        <v>5.0405333895979142E-2</v>
      </c>
      <c r="F15" s="7">
        <v>5.7231614570605528E-2</v>
      </c>
      <c r="G15" s="7">
        <v>7.0947622085193854E-2</v>
      </c>
      <c r="H15" s="7">
        <v>6.0904292093341035E-2</v>
      </c>
      <c r="I15" s="7">
        <v>5.0059930963618916E-2</v>
      </c>
      <c r="J15" s="7">
        <v>7.1744429571240581E-2</v>
      </c>
      <c r="K15" s="17">
        <v>5.7699147526054449E-2</v>
      </c>
      <c r="L15" s="1"/>
      <c r="M15" s="1"/>
      <c r="N15" s="1"/>
      <c r="O15" s="1"/>
      <c r="P15" s="1"/>
    </row>
    <row r="16" spans="1:16" x14ac:dyDescent="0.2">
      <c r="A16" s="1"/>
      <c r="B16" s="6" t="s">
        <v>15</v>
      </c>
      <c r="C16" s="7">
        <v>7.3706856395503145E-2</v>
      </c>
      <c r="D16" s="7">
        <v>7.9396767746944777E-2</v>
      </c>
      <c r="E16" s="7">
        <v>7.5428314474842245E-2</v>
      </c>
      <c r="F16" s="7">
        <v>9.6701693584816242E-2</v>
      </c>
      <c r="G16" s="7">
        <v>8.8859188157508373E-2</v>
      </c>
      <c r="H16" s="7">
        <v>9.4601738960690379E-2</v>
      </c>
      <c r="I16" s="7">
        <v>6.9329714115573413E-2</v>
      </c>
      <c r="J16" s="7">
        <v>7.9157198120979044E-2</v>
      </c>
      <c r="K16" s="17">
        <v>7.2791831452922312E-2</v>
      </c>
      <c r="L16" s="1"/>
      <c r="M16" s="1"/>
      <c r="N16" s="1"/>
      <c r="O16" s="1"/>
      <c r="P16" s="1"/>
    </row>
    <row r="17" spans="1:16" x14ac:dyDescent="0.2">
      <c r="A17" s="1"/>
      <c r="B17" s="8" t="s">
        <v>16</v>
      </c>
      <c r="C17" s="9">
        <v>0.13391520021919626</v>
      </c>
      <c r="D17" s="9">
        <v>0.1110363520577289</v>
      </c>
      <c r="E17" s="9">
        <v>0.12699330362346956</v>
      </c>
      <c r="F17" s="9">
        <v>0.14499514954938944</v>
      </c>
      <c r="G17" s="9">
        <v>0.11505320818525157</v>
      </c>
      <c r="H17" s="9">
        <v>0.13697772210790016</v>
      </c>
      <c r="I17" s="9">
        <v>0.11880283136611772</v>
      </c>
      <c r="J17" s="9">
        <v>9.9568304171462951E-2</v>
      </c>
      <c r="K17" s="13">
        <v>0.112026713486944</v>
      </c>
      <c r="L17" s="1"/>
      <c r="M17" s="1"/>
      <c r="N17" s="1"/>
      <c r="O17" s="1"/>
      <c r="P17" s="1"/>
    </row>
    <row r="18" spans="1:16" x14ac:dyDescent="0.2">
      <c r="A18" s="1"/>
      <c r="B18" s="1" t="s">
        <v>87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 t="s">
        <v>17</v>
      </c>
      <c r="C20" s="2">
        <f t="shared" ref="C20:J20" si="0">SUM(C16:C17,C6:C8)</f>
        <v>0.6225449839025512</v>
      </c>
      <c r="D20" s="2">
        <f>SUM(D16:D17,D6:D8)</f>
        <v>0.54241448781680923</v>
      </c>
      <c r="E20" s="2">
        <f>SUM(E16:E17,E6:E8)</f>
        <v>0.59830184875189529</v>
      </c>
      <c r="F20" s="2">
        <f t="shared" si="0"/>
        <v>0.6063507579291908</v>
      </c>
      <c r="G20" s="2">
        <f t="shared" si="0"/>
        <v>0.51301600801919744</v>
      </c>
      <c r="H20" s="2">
        <f>SUM(H16:H17,H6:H8)</f>
        <v>0.58135890532777001</v>
      </c>
      <c r="I20" s="2">
        <f t="shared" si="0"/>
        <v>0.58092418094213361</v>
      </c>
      <c r="J20" s="2">
        <f t="shared" si="0"/>
        <v>0.49863002039537951</v>
      </c>
      <c r="K20" s="2">
        <f>SUM(K16:K17,K6:K8)</f>
        <v>0.55193282976468339</v>
      </c>
      <c r="L20" s="1"/>
      <c r="M20" s="1"/>
      <c r="N20" s="1"/>
      <c r="O20" s="1"/>
      <c r="P20" s="1"/>
    </row>
    <row r="21" spans="1:16" x14ac:dyDescent="0.2">
      <c r="A21" s="1"/>
      <c r="B21" s="1" t="s">
        <v>18</v>
      </c>
      <c r="C21" s="2">
        <f t="shared" ref="C21:K21" si="1">1-C20</f>
        <v>0.3774550160974488</v>
      </c>
      <c r="D21" s="2">
        <f t="shared" si="1"/>
        <v>0.45758551218319077</v>
      </c>
      <c r="E21" s="2">
        <f t="shared" si="1"/>
        <v>0.40169815124810471</v>
      </c>
      <c r="F21" s="2">
        <f t="shared" si="1"/>
        <v>0.3936492420708092</v>
      </c>
      <c r="G21" s="2">
        <f t="shared" si="1"/>
        <v>0.48698399198080256</v>
      </c>
      <c r="H21" s="2">
        <f t="shared" si="1"/>
        <v>0.41864109467222999</v>
      </c>
      <c r="I21" s="2">
        <f t="shared" si="1"/>
        <v>0.41907581905786639</v>
      </c>
      <c r="J21" s="2">
        <f t="shared" si="1"/>
        <v>0.50136997960462049</v>
      </c>
      <c r="K21" s="2">
        <f t="shared" si="1"/>
        <v>0.44806717023531661</v>
      </c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4" t="s">
        <v>19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11">
        <v>1</v>
      </c>
      <c r="L23" s="1"/>
      <c r="M23" s="1"/>
      <c r="N23" s="1"/>
      <c r="O23" s="1"/>
      <c r="P23" s="1"/>
    </row>
    <row r="24" spans="1:16" x14ac:dyDescent="0.2">
      <c r="A24" s="1"/>
      <c r="B24" s="8" t="s">
        <v>20</v>
      </c>
      <c r="C24" s="12">
        <f t="shared" ref="C24:K24" si="2">1-C23</f>
        <v>0</v>
      </c>
      <c r="D24" s="12">
        <f t="shared" si="2"/>
        <v>0</v>
      </c>
      <c r="E24" s="12">
        <f t="shared" si="2"/>
        <v>0</v>
      </c>
      <c r="F24" s="12">
        <f t="shared" si="2"/>
        <v>0</v>
      </c>
      <c r="G24" s="12">
        <f t="shared" si="2"/>
        <v>0</v>
      </c>
      <c r="H24" s="12">
        <f t="shared" si="2"/>
        <v>0</v>
      </c>
      <c r="I24" s="12">
        <f t="shared" si="2"/>
        <v>0</v>
      </c>
      <c r="J24" s="12">
        <f t="shared" si="2"/>
        <v>0</v>
      </c>
      <c r="K24" s="13">
        <f t="shared" si="2"/>
        <v>0</v>
      </c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 t="s">
        <v>19</v>
      </c>
      <c r="C26" s="3">
        <f t="shared" ref="C26:G27" si="3">C23/C20</f>
        <v>1.6063096255812623</v>
      </c>
      <c r="D26" s="3">
        <f t="shared" si="3"/>
        <v>1.8436085732609193</v>
      </c>
      <c r="E26" s="3">
        <f>E23/E20</f>
        <v>1.6713971419043392</v>
      </c>
      <c r="F26" s="3">
        <f t="shared" si="3"/>
        <v>1.6492104395403087</v>
      </c>
      <c r="G26" s="3">
        <f t="shared" si="3"/>
        <v>1.9492569127834687</v>
      </c>
      <c r="H26" s="3">
        <f t="shared" ref="H26:K27" si="4">H23/H20</f>
        <v>1.7201078212368661</v>
      </c>
      <c r="I26" s="3">
        <f t="shared" si="4"/>
        <v>1.7213950336483084</v>
      </c>
      <c r="J26" s="3">
        <f t="shared" si="4"/>
        <v>2.0054949744242601</v>
      </c>
      <c r="K26" s="3">
        <f t="shared" si="4"/>
        <v>1.8118146739456504</v>
      </c>
      <c r="L26" s="1"/>
      <c r="M26" s="1"/>
      <c r="N26" s="1"/>
      <c r="O26" s="1"/>
      <c r="P26" s="1"/>
    </row>
    <row r="27" spans="1:16" x14ac:dyDescent="0.2">
      <c r="A27" s="1"/>
      <c r="B27" s="1" t="s">
        <v>20</v>
      </c>
      <c r="C27" s="3">
        <f t="shared" si="3"/>
        <v>0</v>
      </c>
      <c r="D27" s="3">
        <f t="shared" si="3"/>
        <v>0</v>
      </c>
      <c r="E27" s="3">
        <f>E24/E21</f>
        <v>0</v>
      </c>
      <c r="F27" s="3">
        <f t="shared" si="3"/>
        <v>0</v>
      </c>
      <c r="G27" s="3">
        <f t="shared" si="3"/>
        <v>0</v>
      </c>
      <c r="H27" s="3">
        <f t="shared" si="4"/>
        <v>0</v>
      </c>
      <c r="I27" s="3">
        <f t="shared" si="4"/>
        <v>0</v>
      </c>
      <c r="J27" s="3">
        <f t="shared" si="4"/>
        <v>0</v>
      </c>
      <c r="K27" s="3">
        <f t="shared" si="4"/>
        <v>0</v>
      </c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4" t="s">
        <v>5</v>
      </c>
      <c r="C29" s="15">
        <f t="shared" ref="C29:K31" si="5">C$26</f>
        <v>1.6063096255812623</v>
      </c>
      <c r="D29" s="15">
        <f t="shared" si="5"/>
        <v>1.8436085732609193</v>
      </c>
      <c r="E29" s="15">
        <f t="shared" si="5"/>
        <v>1.6713971419043392</v>
      </c>
      <c r="F29" s="15">
        <f t="shared" si="5"/>
        <v>1.6492104395403087</v>
      </c>
      <c r="G29" s="15">
        <f t="shared" si="5"/>
        <v>1.9492569127834687</v>
      </c>
      <c r="H29" s="15">
        <f t="shared" si="5"/>
        <v>1.7201078212368661</v>
      </c>
      <c r="I29" s="15">
        <f t="shared" si="5"/>
        <v>1.7213950336483084</v>
      </c>
      <c r="J29" s="15">
        <f t="shared" si="5"/>
        <v>2.0054949744242601</v>
      </c>
      <c r="K29" s="15">
        <f t="shared" si="5"/>
        <v>1.8118146739456504</v>
      </c>
      <c r="L29" s="1"/>
      <c r="M29" s="1"/>
      <c r="N29" s="1"/>
      <c r="O29" s="1"/>
      <c r="P29" s="1"/>
    </row>
    <row r="30" spans="1:16" x14ac:dyDescent="0.2">
      <c r="A30" s="1"/>
      <c r="B30" s="14" t="s">
        <v>6</v>
      </c>
      <c r="C30" s="15">
        <f t="shared" si="5"/>
        <v>1.6063096255812623</v>
      </c>
      <c r="D30" s="15">
        <f t="shared" si="5"/>
        <v>1.8436085732609193</v>
      </c>
      <c r="E30" s="15">
        <f t="shared" si="5"/>
        <v>1.6713971419043392</v>
      </c>
      <c r="F30" s="15">
        <f t="shared" si="5"/>
        <v>1.6492104395403087</v>
      </c>
      <c r="G30" s="15">
        <f t="shared" si="5"/>
        <v>1.9492569127834687</v>
      </c>
      <c r="H30" s="15">
        <f t="shared" si="5"/>
        <v>1.7201078212368661</v>
      </c>
      <c r="I30" s="15">
        <f t="shared" si="5"/>
        <v>1.7213950336483084</v>
      </c>
      <c r="J30" s="15">
        <f t="shared" si="5"/>
        <v>2.0054949744242601</v>
      </c>
      <c r="K30" s="15">
        <f t="shared" si="5"/>
        <v>1.8118146739456504</v>
      </c>
      <c r="L30" s="1"/>
      <c r="M30" s="1"/>
      <c r="N30" s="1"/>
      <c r="O30" s="1"/>
      <c r="P30" s="1"/>
    </row>
    <row r="31" spans="1:16" x14ac:dyDescent="0.2">
      <c r="A31" s="1"/>
      <c r="B31" s="14" t="s">
        <v>7</v>
      </c>
      <c r="C31" s="15">
        <f t="shared" si="5"/>
        <v>1.6063096255812623</v>
      </c>
      <c r="D31" s="15">
        <f t="shared" si="5"/>
        <v>1.8436085732609193</v>
      </c>
      <c r="E31" s="15">
        <f t="shared" si="5"/>
        <v>1.6713971419043392</v>
      </c>
      <c r="F31" s="15">
        <f t="shared" si="5"/>
        <v>1.6492104395403087</v>
      </c>
      <c r="G31" s="15">
        <f t="shared" si="5"/>
        <v>1.9492569127834687</v>
      </c>
      <c r="H31" s="15">
        <f t="shared" si="5"/>
        <v>1.7201078212368661</v>
      </c>
      <c r="I31" s="15">
        <f t="shared" si="5"/>
        <v>1.7213950336483084</v>
      </c>
      <c r="J31" s="15">
        <f t="shared" si="5"/>
        <v>2.0054949744242601</v>
      </c>
      <c r="K31" s="15">
        <f t="shared" si="5"/>
        <v>1.8118146739456504</v>
      </c>
      <c r="L31" s="1"/>
      <c r="M31" s="1"/>
      <c r="N31" s="1"/>
      <c r="O31" s="1"/>
      <c r="P31" s="1"/>
    </row>
    <row r="32" spans="1:16" x14ac:dyDescent="0.2">
      <c r="A32" s="1"/>
      <c r="B32" s="14" t="s">
        <v>8</v>
      </c>
      <c r="C32" s="15">
        <f t="shared" ref="C32:K38" si="6">C$27</f>
        <v>0</v>
      </c>
      <c r="D32" s="15">
        <f t="shared" si="6"/>
        <v>0</v>
      </c>
      <c r="E32" s="15">
        <f t="shared" si="6"/>
        <v>0</v>
      </c>
      <c r="F32" s="15">
        <f t="shared" si="6"/>
        <v>0</v>
      </c>
      <c r="G32" s="15">
        <f t="shared" si="6"/>
        <v>0</v>
      </c>
      <c r="H32" s="15">
        <f t="shared" si="6"/>
        <v>0</v>
      </c>
      <c r="I32" s="15">
        <f t="shared" si="6"/>
        <v>0</v>
      </c>
      <c r="J32" s="15">
        <f t="shared" si="6"/>
        <v>0</v>
      </c>
      <c r="K32" s="15">
        <f t="shared" si="6"/>
        <v>0</v>
      </c>
      <c r="L32" s="1"/>
      <c r="M32" s="1"/>
      <c r="N32" s="1"/>
      <c r="O32" s="1"/>
      <c r="P32" s="1"/>
    </row>
    <row r="33" spans="1:16" x14ac:dyDescent="0.2">
      <c r="A33" s="1"/>
      <c r="B33" s="14" t="s">
        <v>9</v>
      </c>
      <c r="C33" s="15">
        <f t="shared" si="6"/>
        <v>0</v>
      </c>
      <c r="D33" s="15">
        <f t="shared" si="6"/>
        <v>0</v>
      </c>
      <c r="E33" s="15">
        <f t="shared" si="6"/>
        <v>0</v>
      </c>
      <c r="F33" s="15">
        <f t="shared" si="6"/>
        <v>0</v>
      </c>
      <c r="G33" s="15">
        <f t="shared" si="6"/>
        <v>0</v>
      </c>
      <c r="H33" s="15">
        <f t="shared" si="6"/>
        <v>0</v>
      </c>
      <c r="I33" s="15">
        <f t="shared" si="6"/>
        <v>0</v>
      </c>
      <c r="J33" s="15">
        <f t="shared" si="6"/>
        <v>0</v>
      </c>
      <c r="K33" s="15">
        <f t="shared" si="6"/>
        <v>0</v>
      </c>
      <c r="L33" s="1"/>
      <c r="M33" s="1"/>
      <c r="N33" s="1"/>
      <c r="O33" s="1"/>
      <c r="P33" s="1"/>
    </row>
    <row r="34" spans="1:16" x14ac:dyDescent="0.2">
      <c r="A34" s="1"/>
      <c r="B34" s="14" t="s">
        <v>10</v>
      </c>
      <c r="C34" s="15">
        <f t="shared" si="6"/>
        <v>0</v>
      </c>
      <c r="D34" s="15">
        <f t="shared" si="6"/>
        <v>0</v>
      </c>
      <c r="E34" s="15">
        <f t="shared" si="6"/>
        <v>0</v>
      </c>
      <c r="F34" s="15">
        <f t="shared" si="6"/>
        <v>0</v>
      </c>
      <c r="G34" s="15">
        <f t="shared" si="6"/>
        <v>0</v>
      </c>
      <c r="H34" s="15">
        <f t="shared" si="6"/>
        <v>0</v>
      </c>
      <c r="I34" s="15">
        <f t="shared" si="6"/>
        <v>0</v>
      </c>
      <c r="J34" s="15">
        <f t="shared" si="6"/>
        <v>0</v>
      </c>
      <c r="K34" s="15">
        <f t="shared" si="6"/>
        <v>0</v>
      </c>
      <c r="L34" s="1"/>
      <c r="M34" s="1"/>
      <c r="N34" s="1"/>
      <c r="O34" s="1"/>
      <c r="P34" s="1"/>
    </row>
    <row r="35" spans="1:16" x14ac:dyDescent="0.2">
      <c r="A35" s="1"/>
      <c r="B35" s="14" t="s">
        <v>11</v>
      </c>
      <c r="C35" s="15">
        <f t="shared" si="6"/>
        <v>0</v>
      </c>
      <c r="D35" s="15">
        <f t="shared" si="6"/>
        <v>0</v>
      </c>
      <c r="E35" s="15">
        <f t="shared" si="6"/>
        <v>0</v>
      </c>
      <c r="F35" s="15">
        <f t="shared" si="6"/>
        <v>0</v>
      </c>
      <c r="G35" s="15">
        <f t="shared" si="6"/>
        <v>0</v>
      </c>
      <c r="H35" s="15">
        <f t="shared" si="6"/>
        <v>0</v>
      </c>
      <c r="I35" s="15">
        <f t="shared" si="6"/>
        <v>0</v>
      </c>
      <c r="J35" s="15">
        <f t="shared" si="6"/>
        <v>0</v>
      </c>
      <c r="K35" s="15">
        <f t="shared" si="6"/>
        <v>0</v>
      </c>
      <c r="L35" s="1"/>
      <c r="M35" s="1"/>
      <c r="N35" s="1"/>
      <c r="O35" s="1"/>
      <c r="P35" s="1"/>
    </row>
    <row r="36" spans="1:16" x14ac:dyDescent="0.2">
      <c r="A36" s="1"/>
      <c r="B36" s="14" t="s">
        <v>12</v>
      </c>
      <c r="C36" s="15">
        <f t="shared" si="6"/>
        <v>0</v>
      </c>
      <c r="D36" s="15">
        <f t="shared" si="6"/>
        <v>0</v>
      </c>
      <c r="E36" s="15">
        <f t="shared" si="6"/>
        <v>0</v>
      </c>
      <c r="F36" s="15">
        <f t="shared" si="6"/>
        <v>0</v>
      </c>
      <c r="G36" s="15">
        <f t="shared" si="6"/>
        <v>0</v>
      </c>
      <c r="H36" s="15">
        <f t="shared" si="6"/>
        <v>0</v>
      </c>
      <c r="I36" s="15">
        <f t="shared" si="6"/>
        <v>0</v>
      </c>
      <c r="J36" s="15">
        <f t="shared" si="6"/>
        <v>0</v>
      </c>
      <c r="K36" s="15">
        <f t="shared" si="6"/>
        <v>0</v>
      </c>
      <c r="L36" s="1"/>
      <c r="M36" s="1"/>
      <c r="N36" s="1"/>
      <c r="O36" s="1"/>
      <c r="P36" s="1"/>
    </row>
    <row r="37" spans="1:16" x14ac:dyDescent="0.2">
      <c r="A37" s="1"/>
      <c r="B37" s="14" t="s">
        <v>13</v>
      </c>
      <c r="C37" s="15">
        <f t="shared" si="6"/>
        <v>0</v>
      </c>
      <c r="D37" s="15">
        <f t="shared" si="6"/>
        <v>0</v>
      </c>
      <c r="E37" s="15">
        <f t="shared" si="6"/>
        <v>0</v>
      </c>
      <c r="F37" s="15">
        <f t="shared" si="6"/>
        <v>0</v>
      </c>
      <c r="G37" s="15">
        <f t="shared" si="6"/>
        <v>0</v>
      </c>
      <c r="H37" s="15">
        <f t="shared" si="6"/>
        <v>0</v>
      </c>
      <c r="I37" s="15">
        <f t="shared" si="6"/>
        <v>0</v>
      </c>
      <c r="J37" s="15">
        <f t="shared" si="6"/>
        <v>0</v>
      </c>
      <c r="K37" s="15">
        <f t="shared" si="6"/>
        <v>0</v>
      </c>
      <c r="L37" s="1"/>
      <c r="M37" s="1"/>
      <c r="N37" s="1"/>
      <c r="O37" s="1"/>
      <c r="P37" s="1"/>
    </row>
    <row r="38" spans="1:16" x14ac:dyDescent="0.2">
      <c r="A38" s="1"/>
      <c r="B38" s="14" t="s">
        <v>14</v>
      </c>
      <c r="C38" s="15">
        <f t="shared" si="6"/>
        <v>0</v>
      </c>
      <c r="D38" s="15">
        <f t="shared" si="6"/>
        <v>0</v>
      </c>
      <c r="E38" s="15">
        <f t="shared" si="6"/>
        <v>0</v>
      </c>
      <c r="F38" s="15">
        <f t="shared" si="6"/>
        <v>0</v>
      </c>
      <c r="G38" s="15">
        <f t="shared" si="6"/>
        <v>0</v>
      </c>
      <c r="H38" s="15">
        <f t="shared" si="6"/>
        <v>0</v>
      </c>
      <c r="I38" s="15">
        <f t="shared" si="6"/>
        <v>0</v>
      </c>
      <c r="J38" s="15">
        <f t="shared" si="6"/>
        <v>0</v>
      </c>
      <c r="K38" s="15">
        <f t="shared" si="6"/>
        <v>0</v>
      </c>
      <c r="L38" s="1"/>
      <c r="M38" s="1"/>
      <c r="N38" s="1"/>
      <c r="O38" s="1"/>
      <c r="P38" s="1"/>
    </row>
    <row r="39" spans="1:16" x14ac:dyDescent="0.2">
      <c r="A39" s="1"/>
      <c r="B39" s="14" t="s">
        <v>15</v>
      </c>
      <c r="C39" s="15">
        <f t="shared" ref="C39:K40" si="7">C$26</f>
        <v>1.6063096255812623</v>
      </c>
      <c r="D39" s="15">
        <f t="shared" si="7"/>
        <v>1.8436085732609193</v>
      </c>
      <c r="E39" s="15">
        <f t="shared" si="7"/>
        <v>1.6713971419043392</v>
      </c>
      <c r="F39" s="15">
        <f t="shared" si="7"/>
        <v>1.6492104395403087</v>
      </c>
      <c r="G39" s="15">
        <f t="shared" si="7"/>
        <v>1.9492569127834687</v>
      </c>
      <c r="H39" s="15">
        <f t="shared" si="7"/>
        <v>1.7201078212368661</v>
      </c>
      <c r="I39" s="15">
        <f t="shared" si="7"/>
        <v>1.7213950336483084</v>
      </c>
      <c r="J39" s="15">
        <f t="shared" si="7"/>
        <v>2.0054949744242601</v>
      </c>
      <c r="K39" s="15">
        <f t="shared" si="7"/>
        <v>1.8118146739456504</v>
      </c>
      <c r="L39" s="1"/>
      <c r="M39" s="1"/>
      <c r="N39" s="1"/>
      <c r="O39" s="1"/>
      <c r="P39" s="1"/>
    </row>
    <row r="40" spans="1:16" x14ac:dyDescent="0.2">
      <c r="A40" s="1"/>
      <c r="B40" s="14" t="s">
        <v>16</v>
      </c>
      <c r="C40" s="15">
        <f t="shared" si="7"/>
        <v>1.6063096255812623</v>
      </c>
      <c r="D40" s="15">
        <f t="shared" si="7"/>
        <v>1.8436085732609193</v>
      </c>
      <c r="E40" s="15">
        <f t="shared" si="7"/>
        <v>1.6713971419043392</v>
      </c>
      <c r="F40" s="15">
        <f t="shared" si="7"/>
        <v>1.6492104395403087</v>
      </c>
      <c r="G40" s="15">
        <f t="shared" si="7"/>
        <v>1.9492569127834687</v>
      </c>
      <c r="H40" s="15">
        <f t="shared" si="7"/>
        <v>1.7201078212368661</v>
      </c>
      <c r="I40" s="15">
        <f t="shared" si="7"/>
        <v>1.7213950336483084</v>
      </c>
      <c r="J40" s="15">
        <f t="shared" si="7"/>
        <v>2.0054949744242601</v>
      </c>
      <c r="K40" s="15">
        <f t="shared" si="7"/>
        <v>1.8118146739456504</v>
      </c>
      <c r="L40" s="1"/>
      <c r="M40" s="1"/>
      <c r="N40" s="1"/>
      <c r="O40" s="1"/>
      <c r="P40" s="1"/>
    </row>
    <row r="41" spans="1: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</sheetData>
  <mergeCells count="1">
    <mergeCell ref="A1:G2"/>
  </mergeCells>
  <phoneticPr fontId="1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G46"/>
  <sheetViews>
    <sheetView workbookViewId="0">
      <selection activeCell="D25" sqref="D25"/>
    </sheetView>
  </sheetViews>
  <sheetFormatPr defaultRowHeight="12.75" x14ac:dyDescent="0.2"/>
  <cols>
    <col min="1" max="1" width="36.42578125" bestFit="1" customWidth="1"/>
    <col min="2" max="2" width="31" bestFit="1" customWidth="1"/>
    <col min="3" max="4" width="14.5703125" bestFit="1" customWidth="1"/>
    <col min="5" max="5" width="12.140625" customWidth="1"/>
    <col min="6" max="6" width="11.7109375" customWidth="1"/>
    <col min="7" max="7" width="9.85546875" bestFit="1" customWidth="1"/>
    <col min="8" max="8" width="12.85546875" customWidth="1"/>
    <col min="9" max="9" width="13.5703125" customWidth="1"/>
    <col min="10" max="10" width="11.42578125" customWidth="1"/>
    <col min="11" max="11" width="11.5703125" customWidth="1"/>
    <col min="12" max="12" width="10.28515625" customWidth="1"/>
    <col min="13" max="21" width="9.85546875" bestFit="1" customWidth="1"/>
  </cols>
  <sheetData>
    <row r="1" spans="1:32" x14ac:dyDescent="0.2">
      <c r="A1" s="158" t="s">
        <v>75</v>
      </c>
      <c r="B1" s="158"/>
      <c r="C1" s="158"/>
      <c r="D1" s="158"/>
      <c r="E1" s="158"/>
      <c r="F1" s="158"/>
      <c r="G1" s="158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spans="1:32" x14ac:dyDescent="0.2">
      <c r="A2" s="158"/>
      <c r="B2" s="158"/>
      <c r="C2" s="158"/>
      <c r="D2" s="158"/>
      <c r="E2" s="158"/>
      <c r="F2" s="158"/>
      <c r="G2" s="158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</row>
    <row r="3" spans="1:32" x14ac:dyDescent="0.2">
      <c r="A3" s="51"/>
      <c r="B3" s="51"/>
      <c r="C3" s="51"/>
      <c r="D3" s="51"/>
      <c r="E3" s="51"/>
      <c r="F3" s="51"/>
      <c r="G3" s="4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4.25" x14ac:dyDescent="0.2">
      <c r="A4" s="18" t="s">
        <v>70</v>
      </c>
      <c r="B4" s="1"/>
      <c r="C4" s="50"/>
      <c r="D4" s="50"/>
      <c r="E4" s="50">
        <f>IF('Calculate 12X20'!C7=3,6,('Calculate 12X20'!C7-1)*3+'Calculate 12X20'!C8-1)</f>
        <v>3</v>
      </c>
      <c r="F4" s="50"/>
      <c r="G4" s="4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">
      <c r="A5" s="58" t="s">
        <v>27</v>
      </c>
      <c r="B5" s="59" t="s">
        <v>28</v>
      </c>
      <c r="C5" s="59" t="s">
        <v>51</v>
      </c>
      <c r="D5" s="60" t="s">
        <v>52</v>
      </c>
      <c r="E5" s="61" t="s">
        <v>98</v>
      </c>
      <c r="F5" s="62" t="s">
        <v>53</v>
      </c>
      <c r="G5" s="4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">
      <c r="A6" s="46" t="s">
        <v>48</v>
      </c>
      <c r="B6" s="44" t="s">
        <v>29</v>
      </c>
      <c r="C6" s="44">
        <v>0.186</v>
      </c>
      <c r="D6" s="47">
        <v>117</v>
      </c>
      <c r="E6" s="95">
        <f>C6/10</f>
        <v>1.8599999999999998E-2</v>
      </c>
      <c r="F6" s="96">
        <f>D6/(10*2000)</f>
        <v>5.8500000000000002E-3</v>
      </c>
      <c r="G6" s="4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2">
      <c r="A7" s="46" t="s">
        <v>48</v>
      </c>
      <c r="B7" s="44" t="s">
        <v>30</v>
      </c>
      <c r="C7" s="44">
        <v>0.13700000000000001</v>
      </c>
      <c r="D7" s="47">
        <v>117</v>
      </c>
      <c r="E7" s="95">
        <f t="shared" ref="E7:E12" si="0">C7/10</f>
        <v>1.37E-2</v>
      </c>
      <c r="F7" s="96">
        <f t="shared" ref="F7:F12" si="1">D7/(10*2000)</f>
        <v>5.8500000000000002E-3</v>
      </c>
      <c r="G7" s="4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">
      <c r="A8" s="46" t="s">
        <v>48</v>
      </c>
      <c r="B8" s="44" t="s">
        <v>31</v>
      </c>
      <c r="C8" s="44">
        <v>9.8000000000000004E-2</v>
      </c>
      <c r="D8" s="47">
        <v>117</v>
      </c>
      <c r="E8" s="95">
        <f t="shared" si="0"/>
        <v>9.7999999999999997E-3</v>
      </c>
      <c r="F8" s="96">
        <f t="shared" si="1"/>
        <v>5.8500000000000002E-3</v>
      </c>
      <c r="G8" s="4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2">
      <c r="A9" s="6" t="s">
        <v>49</v>
      </c>
      <c r="B9" s="44" t="s">
        <v>29</v>
      </c>
      <c r="C9" s="44">
        <v>9.8000000000000004E-2</v>
      </c>
      <c r="D9" s="47">
        <v>117</v>
      </c>
      <c r="E9" s="95">
        <f t="shared" si="0"/>
        <v>9.7999999999999997E-3</v>
      </c>
      <c r="F9" s="96">
        <f t="shared" si="1"/>
        <v>5.8500000000000002E-3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2">
      <c r="A10" s="6" t="s">
        <v>49</v>
      </c>
      <c r="B10" s="44" t="s">
        <v>30</v>
      </c>
      <c r="C10" s="44">
        <v>4.9000000000000002E-2</v>
      </c>
      <c r="D10" s="47">
        <v>117</v>
      </c>
      <c r="E10" s="95">
        <f t="shared" si="0"/>
        <v>4.8999999999999998E-3</v>
      </c>
      <c r="F10" s="96">
        <f t="shared" si="1"/>
        <v>5.8500000000000002E-3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">
      <c r="A11" s="6" t="s">
        <v>49</v>
      </c>
      <c r="B11" s="44" t="s">
        <v>31</v>
      </c>
      <c r="C11" s="44">
        <v>3.1E-2</v>
      </c>
      <c r="D11" s="47">
        <v>117</v>
      </c>
      <c r="E11" s="95">
        <f t="shared" si="0"/>
        <v>3.0999999999999999E-3</v>
      </c>
      <c r="F11" s="96">
        <f t="shared" si="1"/>
        <v>5.8500000000000002E-3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">
      <c r="A12" s="8" t="s">
        <v>50</v>
      </c>
      <c r="B12" s="45" t="s">
        <v>29</v>
      </c>
      <c r="C12" s="45">
        <v>9.1999999999999998E-2</v>
      </c>
      <c r="D12" s="48">
        <v>117</v>
      </c>
      <c r="E12" s="97">
        <f t="shared" si="0"/>
        <v>9.1999999999999998E-3</v>
      </c>
      <c r="F12" s="98">
        <f t="shared" si="1"/>
        <v>5.8500000000000002E-3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">
      <c r="A13" s="41"/>
      <c r="B13" s="41"/>
      <c r="C13" s="41"/>
      <c r="D13" s="41"/>
      <c r="E13" s="52"/>
      <c r="F13" s="5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">
      <c r="A16" s="18" t="s">
        <v>71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3" x14ac:dyDescent="0.2">
      <c r="A17" s="4" t="s">
        <v>96</v>
      </c>
      <c r="B17" s="31">
        <v>2009</v>
      </c>
      <c r="C17" s="31">
        <v>2010</v>
      </c>
      <c r="D17" s="31">
        <v>2011</v>
      </c>
      <c r="E17" s="31">
        <v>2012</v>
      </c>
      <c r="F17" s="31">
        <v>2013</v>
      </c>
      <c r="G17" s="31">
        <v>2014</v>
      </c>
      <c r="H17" s="31">
        <v>2015</v>
      </c>
      <c r="I17" s="31">
        <v>2016</v>
      </c>
      <c r="J17" s="31">
        <v>2017</v>
      </c>
      <c r="K17" s="31">
        <v>2018</v>
      </c>
      <c r="L17" s="31">
        <v>2019</v>
      </c>
      <c r="M17" s="31">
        <v>2020</v>
      </c>
      <c r="N17" s="31">
        <v>2021</v>
      </c>
      <c r="O17" s="31">
        <v>2022</v>
      </c>
      <c r="P17" s="31">
        <v>2023</v>
      </c>
      <c r="Q17" s="106">
        <f>P17+1</f>
        <v>2024</v>
      </c>
      <c r="R17" s="106">
        <f t="shared" ref="R17:AA17" si="2">Q17+1</f>
        <v>2025</v>
      </c>
      <c r="S17" s="106">
        <f t="shared" si="2"/>
        <v>2026</v>
      </c>
      <c r="T17" s="106">
        <f t="shared" si="2"/>
        <v>2027</v>
      </c>
      <c r="U17" s="106">
        <f t="shared" si="2"/>
        <v>2028</v>
      </c>
      <c r="V17" s="106">
        <f t="shared" si="2"/>
        <v>2029</v>
      </c>
      <c r="W17" s="106">
        <f t="shared" si="2"/>
        <v>2030</v>
      </c>
      <c r="X17" s="106">
        <f t="shared" si="2"/>
        <v>2031</v>
      </c>
      <c r="Y17" s="106">
        <f t="shared" si="2"/>
        <v>2032</v>
      </c>
      <c r="Z17" s="106">
        <f t="shared" si="2"/>
        <v>2033</v>
      </c>
      <c r="AA17" s="106">
        <f t="shared" si="2"/>
        <v>2034</v>
      </c>
      <c r="AB17" s="106">
        <f t="shared" ref="AB17" si="3">AA17+1</f>
        <v>2035</v>
      </c>
      <c r="AC17" s="106">
        <f t="shared" ref="AC17" si="4">AB17+1</f>
        <v>2036</v>
      </c>
      <c r="AD17" s="106">
        <f t="shared" ref="AD17" si="5">AC17+1</f>
        <v>2037</v>
      </c>
      <c r="AE17" s="106">
        <f t="shared" ref="AE17" si="6">AD17+1</f>
        <v>2038</v>
      </c>
      <c r="AF17" s="106">
        <f t="shared" ref="AF17" si="7">AE17+1</f>
        <v>2039</v>
      </c>
    </row>
    <row r="18" spans="1:33" x14ac:dyDescent="0.2">
      <c r="A18" s="6" t="s">
        <v>93</v>
      </c>
      <c r="B18" s="53">
        <v>4.6285714285714281</v>
      </c>
      <c r="C18" s="53">
        <v>4.6285714285714281</v>
      </c>
      <c r="D18" s="53">
        <v>5.29</v>
      </c>
      <c r="E18" s="53">
        <v>5.8190000000000008</v>
      </c>
      <c r="F18" s="53">
        <v>6.4009000000000018</v>
      </c>
      <c r="G18" s="53">
        <v>7.0409900000000025</v>
      </c>
      <c r="H18" s="53">
        <v>7.7450890000000037</v>
      </c>
      <c r="I18" s="53">
        <v>8.5195979000000044</v>
      </c>
      <c r="J18" s="53">
        <v>9.3715576900000048</v>
      </c>
      <c r="K18" s="53">
        <v>10.308713459000007</v>
      </c>
      <c r="L18" s="53">
        <v>11.339584804900008</v>
      </c>
      <c r="M18" s="53">
        <v>12.47354328539001</v>
      </c>
      <c r="N18" s="53">
        <v>13.720897613929012</v>
      </c>
      <c r="O18" s="53">
        <v>15.092987375321913</v>
      </c>
      <c r="P18" s="53">
        <v>16.602286112854106</v>
      </c>
      <c r="Q18" s="107">
        <f>TREND($L18:$P18,$L$17:$P$17,Q$17)</f>
        <v>17.789313850231338</v>
      </c>
      <c r="R18" s="107">
        <f t="shared" ref="R18:AF18" si="8">TREND($L18:$P18,$L$17:$P$17,R$17)</f>
        <v>19.103798520815417</v>
      </c>
      <c r="S18" s="107">
        <f t="shared" si="8"/>
        <v>20.418283191399041</v>
      </c>
      <c r="T18" s="107">
        <f t="shared" si="8"/>
        <v>21.73276786198312</v>
      </c>
      <c r="U18" s="107">
        <f t="shared" si="8"/>
        <v>23.0472525325672</v>
      </c>
      <c r="V18" s="107">
        <f t="shared" si="8"/>
        <v>24.361737203151279</v>
      </c>
      <c r="W18" s="107">
        <f t="shared" si="8"/>
        <v>25.676221873735358</v>
      </c>
      <c r="X18" s="107">
        <f t="shared" si="8"/>
        <v>26.990706544319437</v>
      </c>
      <c r="Y18" s="107">
        <f t="shared" si="8"/>
        <v>28.305191214903061</v>
      </c>
      <c r="Z18" s="107">
        <f t="shared" si="8"/>
        <v>29.61967588548714</v>
      </c>
      <c r="AA18" s="107">
        <f t="shared" si="8"/>
        <v>30.93416055607122</v>
      </c>
      <c r="AB18" s="107">
        <f t="shared" si="8"/>
        <v>32.248645226655299</v>
      </c>
      <c r="AC18" s="107">
        <f t="shared" si="8"/>
        <v>33.563129897239378</v>
      </c>
      <c r="AD18" s="107">
        <f t="shared" si="8"/>
        <v>34.877614567823457</v>
      </c>
      <c r="AE18" s="107">
        <f t="shared" si="8"/>
        <v>36.192099238407536</v>
      </c>
      <c r="AF18" s="107">
        <f t="shared" si="8"/>
        <v>37.506583908991161</v>
      </c>
    </row>
    <row r="19" spans="1:33" x14ac:dyDescent="0.2">
      <c r="A19" s="6" t="s">
        <v>94</v>
      </c>
      <c r="B19" s="53">
        <v>6.4749593845081774</v>
      </c>
      <c r="C19" s="53">
        <v>6.4749593845081774</v>
      </c>
      <c r="D19" s="53">
        <v>7.4002390743314139</v>
      </c>
      <c r="E19" s="53">
        <v>8.1402629817645575</v>
      </c>
      <c r="F19" s="53">
        <v>8.9542892799410136</v>
      </c>
      <c r="G19" s="53">
        <v>9.8497182079351155</v>
      </c>
      <c r="H19" s="53">
        <v>10.834690028728629</v>
      </c>
      <c r="I19" s="53">
        <v>11.918159031601492</v>
      </c>
      <c r="J19" s="53">
        <v>13.109974934761642</v>
      </c>
      <c r="K19" s="53">
        <v>14.420972428237807</v>
      </c>
      <c r="L19" s="53">
        <v>15.86306967106159</v>
      </c>
      <c r="M19" s="53">
        <v>17.449376638167749</v>
      </c>
      <c r="N19" s="53">
        <v>19.194314301984527</v>
      </c>
      <c r="O19" s="53">
        <v>21.113745732182977</v>
      </c>
      <c r="P19" s="53">
        <v>23.22512030540128</v>
      </c>
      <c r="Q19" s="107">
        <f t="shared" ref="Q19:AF19" si="9">TREND($L19:$P19,$L$17:$P$17,Q$17)</f>
        <v>24.885666438568023</v>
      </c>
      <c r="R19" s="107">
        <f t="shared" si="9"/>
        <v>26.724513474837295</v>
      </c>
      <c r="S19" s="107">
        <f t="shared" si="9"/>
        <v>28.563360511107021</v>
      </c>
      <c r="T19" s="107">
        <f t="shared" si="9"/>
        <v>30.402207547376292</v>
      </c>
      <c r="U19" s="107">
        <f t="shared" si="9"/>
        <v>32.241054583646019</v>
      </c>
      <c r="V19" s="107">
        <f t="shared" si="9"/>
        <v>34.07990161991529</v>
      </c>
      <c r="W19" s="107">
        <f t="shared" si="9"/>
        <v>35.918748656185016</v>
      </c>
      <c r="X19" s="107">
        <f t="shared" si="9"/>
        <v>37.757595692454288</v>
      </c>
      <c r="Y19" s="107">
        <f t="shared" si="9"/>
        <v>39.596442728723559</v>
      </c>
      <c r="Z19" s="107">
        <f t="shared" si="9"/>
        <v>41.435289764993286</v>
      </c>
      <c r="AA19" s="107">
        <f t="shared" si="9"/>
        <v>43.274136801262557</v>
      </c>
      <c r="AB19" s="107">
        <f t="shared" si="9"/>
        <v>45.112983837532283</v>
      </c>
      <c r="AC19" s="107">
        <f t="shared" si="9"/>
        <v>46.951830873801555</v>
      </c>
      <c r="AD19" s="107">
        <f t="shared" si="9"/>
        <v>48.790677910070826</v>
      </c>
      <c r="AE19" s="107">
        <f t="shared" si="9"/>
        <v>50.629524946340553</v>
      </c>
      <c r="AF19" s="107">
        <f t="shared" si="9"/>
        <v>52.468371982609824</v>
      </c>
    </row>
    <row r="20" spans="1:33" x14ac:dyDescent="0.2">
      <c r="A20" s="8" t="s">
        <v>95</v>
      </c>
      <c r="B20" s="99"/>
      <c r="C20" s="99">
        <v>12.722635027659793</v>
      </c>
      <c r="D20" s="99">
        <v>13.983486766697503</v>
      </c>
      <c r="E20" s="99">
        <v>15.369292739223653</v>
      </c>
      <c r="F20" s="99">
        <v>16.892436288960003</v>
      </c>
      <c r="G20" s="99">
        <v>19.872262050332541</v>
      </c>
      <c r="H20" s="99">
        <v>22.847357929544177</v>
      </c>
      <c r="I20" s="99">
        <v>26.053017995966378</v>
      </c>
      <c r="J20" s="99">
        <v>29.255866079874171</v>
      </c>
      <c r="K20" s="99">
        <v>32.700744310779349</v>
      </c>
      <c r="L20" s="99">
        <v>36.144891145032538</v>
      </c>
      <c r="M20" s="99">
        <v>39.843084217976923</v>
      </c>
      <c r="N20" s="99">
        <v>43.674747057381069</v>
      </c>
      <c r="O20" s="99">
        <v>47.509152342841759</v>
      </c>
      <c r="P20" s="99">
        <v>51.616742511407011</v>
      </c>
      <c r="Q20" s="107">
        <v>55.729608483858485</v>
      </c>
      <c r="R20" s="107">
        <v>60.129167022961084</v>
      </c>
      <c r="S20" s="107">
        <v>64.536734942981454</v>
      </c>
      <c r="T20" s="107">
        <v>69.245148652591311</v>
      </c>
      <c r="U20" s="107">
        <v>73.964517582218548</v>
      </c>
      <c r="V20" s="107">
        <v>78.999561176647461</v>
      </c>
      <c r="W20" s="107">
        <v>84.206420707820598</v>
      </c>
      <c r="X20" s="107">
        <v>85.890549121977017</v>
      </c>
      <c r="Y20" s="107">
        <v>87.608360104416562</v>
      </c>
      <c r="Z20" s="107">
        <v>89.360527306504892</v>
      </c>
      <c r="AA20" s="107">
        <v>91.147737852634975</v>
      </c>
      <c r="AB20" s="107">
        <v>92.970692609687703</v>
      </c>
      <c r="AC20" s="107">
        <v>94.830106461881442</v>
      </c>
      <c r="AD20" s="107">
        <v>96.726708591119078</v>
      </c>
      <c r="AE20" s="107">
        <v>98.661242762941427</v>
      </c>
      <c r="AF20" s="107">
        <v>100.63446761820028</v>
      </c>
      <c r="AG20">
        <v>102.6471569705643</v>
      </c>
    </row>
    <row r="21" spans="1:33" x14ac:dyDescent="0.2">
      <c r="A21" s="43"/>
      <c r="B21" s="41"/>
      <c r="C21" s="41"/>
      <c r="D21" s="41"/>
      <c r="E21" s="40"/>
      <c r="F21" s="40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3" x14ac:dyDescent="0.2">
      <c r="A22" s="123" t="s">
        <v>125</v>
      </c>
      <c r="B22" s="41"/>
      <c r="C22" s="41"/>
      <c r="D22" s="41"/>
      <c r="E22" s="40"/>
      <c r="F22" s="40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3" x14ac:dyDescent="0.2">
      <c r="A23" s="43"/>
      <c r="B23" s="41"/>
      <c r="C23" s="41"/>
      <c r="D23" s="41"/>
      <c r="E23" s="40"/>
      <c r="F23" s="4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3" x14ac:dyDescent="0.2">
      <c r="A24" s="43"/>
      <c r="B24" s="41"/>
      <c r="C24" s="41"/>
      <c r="D24" s="41"/>
      <c r="E24" s="40"/>
      <c r="F24" s="40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3" x14ac:dyDescent="0.2">
      <c r="A25" s="43"/>
      <c r="B25" s="41"/>
      <c r="C25" s="41"/>
      <c r="D25" s="41"/>
      <c r="E25" s="40"/>
      <c r="F25" s="40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3" x14ac:dyDescent="0.2">
      <c r="A26" s="43"/>
      <c r="B26" s="41"/>
      <c r="C26" s="41"/>
      <c r="D26" s="41"/>
      <c r="E26" s="40"/>
      <c r="F26" s="40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3" s="41" customFormat="1" x14ac:dyDescent="0.2"/>
    <row r="28" spans="1:33" s="41" customFormat="1" x14ac:dyDescent="0.2">
      <c r="A28" s="54"/>
      <c r="B28" s="55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</row>
    <row r="29" spans="1:33" s="41" customFormat="1" x14ac:dyDescent="0.2"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</row>
    <row r="30" spans="1:33" s="41" customFormat="1" x14ac:dyDescent="0.2"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</row>
    <row r="31" spans="1:33" s="41" customFormat="1" x14ac:dyDescent="0.2"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</row>
    <row r="32" spans="1:33" s="41" customFormat="1" x14ac:dyDescent="0.2">
      <c r="A32" s="54"/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</row>
    <row r="33" spans="1:21" s="41" customFormat="1" x14ac:dyDescent="0.2"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</row>
    <row r="34" spans="1:21" s="41" customFormat="1" x14ac:dyDescent="0.2"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</row>
    <row r="35" spans="1:21" s="41" customFormat="1" x14ac:dyDescent="0.2"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</row>
    <row r="36" spans="1:21" s="41" customFormat="1" x14ac:dyDescent="0.2"/>
    <row r="37" spans="1:21" s="41" customFormat="1" x14ac:dyDescent="0.2">
      <c r="A37" s="54"/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</row>
    <row r="38" spans="1:21" s="41" customFormat="1" x14ac:dyDescent="0.2"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</row>
    <row r="39" spans="1:21" s="41" customFormat="1" x14ac:dyDescent="0.2"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</row>
    <row r="40" spans="1:21" s="41" customFormat="1" x14ac:dyDescent="0.2"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</row>
    <row r="41" spans="1:21" s="41" customFormat="1" x14ac:dyDescent="0.2"/>
    <row r="42" spans="1:21" s="41" customFormat="1" x14ac:dyDescent="0.2">
      <c r="A42" s="54"/>
      <c r="B42" s="55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</row>
    <row r="43" spans="1:21" s="41" customFormat="1" x14ac:dyDescent="0.2">
      <c r="B43" s="57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</row>
    <row r="44" spans="1:21" s="41" customFormat="1" x14ac:dyDescent="0.2">
      <c r="B44" s="57"/>
      <c r="C44" s="57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</row>
    <row r="45" spans="1:21" s="41" customFormat="1" x14ac:dyDescent="0.2">
      <c r="B45" s="57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</row>
    <row r="46" spans="1:21" s="41" customFormat="1" x14ac:dyDescent="0.2"/>
  </sheetData>
  <mergeCells count="1">
    <mergeCell ref="A1:G2"/>
  </mergeCells>
  <phoneticPr fontId="1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P38"/>
  <sheetViews>
    <sheetView workbookViewId="0">
      <selection activeCell="D15" sqref="D15"/>
    </sheetView>
  </sheetViews>
  <sheetFormatPr defaultRowHeight="12.75" x14ac:dyDescent="0.2"/>
  <cols>
    <col min="2" max="2" width="15.85546875" customWidth="1"/>
    <col min="4" max="4" width="10" customWidth="1"/>
  </cols>
  <sheetData>
    <row r="1" spans="1:16" x14ac:dyDescent="0.2">
      <c r="A1" s="158" t="s">
        <v>74</v>
      </c>
      <c r="B1" s="158"/>
      <c r="C1" s="158"/>
      <c r="D1" s="158"/>
      <c r="E1" s="158"/>
      <c r="F1" s="158"/>
      <c r="G1" s="158"/>
      <c r="H1" s="16"/>
      <c r="I1" s="16"/>
      <c r="J1" s="16"/>
      <c r="K1" s="16"/>
      <c r="L1" s="16"/>
      <c r="M1" s="16"/>
      <c r="N1" s="16"/>
      <c r="O1" s="16"/>
      <c r="P1" s="16"/>
    </row>
    <row r="2" spans="1:16" x14ac:dyDescent="0.2">
      <c r="A2" s="158"/>
      <c r="B2" s="158"/>
      <c r="C2" s="158"/>
      <c r="D2" s="158"/>
      <c r="E2" s="158"/>
      <c r="F2" s="158"/>
      <c r="G2" s="158"/>
      <c r="H2" s="16"/>
      <c r="I2" s="16"/>
      <c r="J2" s="16"/>
      <c r="K2" s="16"/>
      <c r="L2" s="16"/>
      <c r="M2" s="16"/>
      <c r="N2" s="16"/>
      <c r="O2" s="16"/>
      <c r="P2" s="16"/>
    </row>
    <row r="3" spans="1:16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">
      <c r="A4" s="1"/>
      <c r="B4" s="1"/>
      <c r="C4" s="1" t="s">
        <v>1</v>
      </c>
      <c r="D4" s="1" t="s">
        <v>26</v>
      </c>
      <c r="E4" s="1" t="s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">
      <c r="A5" s="1"/>
      <c r="B5" s="24" t="s">
        <v>35</v>
      </c>
      <c r="C5" s="67">
        <v>0</v>
      </c>
      <c r="D5" s="68">
        <v>3.8999999999999998E-3</v>
      </c>
      <c r="E5" s="69">
        <v>4.0000000000000001E-3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">
      <c r="A6" s="1"/>
      <c r="B6" s="24" t="s">
        <v>34</v>
      </c>
      <c r="C6" s="70">
        <v>2.41E-2</v>
      </c>
      <c r="D6" s="71">
        <v>1.37E-2</v>
      </c>
      <c r="E6" s="72">
        <v>0.01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">
      <c r="A9" s="1"/>
      <c r="B9" s="1"/>
      <c r="C9" s="1"/>
      <c r="D9" s="41"/>
      <c r="E9" s="41"/>
      <c r="F9" s="41"/>
      <c r="G9" s="4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">
      <c r="A10" s="1"/>
      <c r="B10" s="1"/>
      <c r="C10" s="1"/>
      <c r="D10" s="41"/>
      <c r="E10" s="89"/>
      <c r="F10" s="41"/>
      <c r="G10" s="4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1"/>
      <c r="B11" s="1"/>
      <c r="C11" s="1"/>
      <c r="D11" s="41"/>
      <c r="E11" s="90"/>
      <c r="F11" s="41"/>
      <c r="G11" s="4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1"/>
      <c r="B12" s="1"/>
      <c r="C12" s="1"/>
      <c r="D12" s="41"/>
      <c r="E12" s="41"/>
      <c r="F12" s="41"/>
      <c r="G12" s="4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/>
      <c r="D13" s="41"/>
      <c r="E13" s="41"/>
      <c r="F13" s="41"/>
      <c r="G13" s="4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/>
      <c r="C14" s="1"/>
      <c r="D14" s="41"/>
      <c r="E14" s="41"/>
      <c r="F14" s="41"/>
      <c r="G14" s="4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</sheetData>
  <mergeCells count="1">
    <mergeCell ref="A1:G2"/>
  </mergeCells>
  <phoneticPr fontId="1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3:F25"/>
  <sheetViews>
    <sheetView workbookViewId="0">
      <selection activeCell="B27" sqref="B27"/>
    </sheetView>
  </sheetViews>
  <sheetFormatPr defaultRowHeight="12.75" x14ac:dyDescent="0.2"/>
  <sheetData>
    <row r="3" spans="2:2" x14ac:dyDescent="0.2">
      <c r="B3" t="s">
        <v>1</v>
      </c>
    </row>
    <row r="4" spans="2:2" x14ac:dyDescent="0.2">
      <c r="B4" t="s">
        <v>21</v>
      </c>
    </row>
    <row r="5" spans="2:2" x14ac:dyDescent="0.2">
      <c r="B5" t="s">
        <v>2</v>
      </c>
    </row>
    <row r="7" spans="2:2" x14ac:dyDescent="0.2">
      <c r="B7" t="s">
        <v>3</v>
      </c>
    </row>
    <row r="8" spans="2:2" x14ac:dyDescent="0.2">
      <c r="B8" t="s">
        <v>4</v>
      </c>
    </row>
    <row r="9" spans="2:2" x14ac:dyDescent="0.2">
      <c r="B9" t="s">
        <v>25</v>
      </c>
    </row>
    <row r="19" spans="2:6" x14ac:dyDescent="0.2">
      <c r="B19" t="s">
        <v>58</v>
      </c>
    </row>
    <row r="20" spans="2:6" x14ac:dyDescent="0.2">
      <c r="B20" t="s">
        <v>59</v>
      </c>
    </row>
    <row r="21" spans="2:6" x14ac:dyDescent="0.2">
      <c r="B21" t="s">
        <v>60</v>
      </c>
    </row>
    <row r="23" spans="2:6" x14ac:dyDescent="0.2">
      <c r="B23" t="str">
        <f>IF('Calculate 12X20'!$C$7=3,'drop downs'!F23,'drop downs'!E23)</f>
        <v>Uncontrolled</v>
      </c>
      <c r="E23" t="s">
        <v>29</v>
      </c>
      <c r="F23" t="s">
        <v>29</v>
      </c>
    </row>
    <row r="24" spans="2:6" x14ac:dyDescent="0.2">
      <c r="B24" t="str">
        <f>IF('Calculate 12X20'!$C$7=3,'drop downs'!F24,'drop downs'!E24)</f>
        <v>Low Nox Burner</v>
      </c>
      <c r="E24" t="s">
        <v>61</v>
      </c>
      <c r="F24" t="s">
        <v>29</v>
      </c>
    </row>
    <row r="25" spans="2:6" x14ac:dyDescent="0.2">
      <c r="B25" t="str">
        <f>IF('Calculate 12X20'!$C$7=3,'drop downs'!F25,'drop downs'!E25)</f>
        <v>Flue Gas Recirculation</v>
      </c>
      <c r="E25" t="s">
        <v>62</v>
      </c>
      <c r="F25" t="s">
        <v>29</v>
      </c>
    </row>
  </sheetData>
  <phoneticPr fontId="1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G7" sqref="G7"/>
    </sheetView>
  </sheetViews>
  <sheetFormatPr defaultRowHeight="12.75" x14ac:dyDescent="0.2"/>
  <sheetData>
    <row r="2" spans="1:1" x14ac:dyDescent="0.2">
      <c r="A2" s="124" t="s">
        <v>126</v>
      </c>
    </row>
    <row r="3" spans="1:1" x14ac:dyDescent="0.2">
      <c r="A3" s="124" t="s">
        <v>127</v>
      </c>
    </row>
    <row r="4" spans="1:1" x14ac:dyDescent="0.2">
      <c r="A4" s="124" t="s">
        <v>128</v>
      </c>
    </row>
    <row r="5" spans="1:1" x14ac:dyDescent="0.2">
      <c r="A5" s="12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Output</vt:lpstr>
      <vt:lpstr>Calculate 12X20</vt:lpstr>
      <vt:lpstr>Commodity</vt:lpstr>
      <vt:lpstr>T&amp;D</vt:lpstr>
      <vt:lpstr>T&amp;D Allocation</vt:lpstr>
      <vt:lpstr>Emissions</vt:lpstr>
      <vt:lpstr>Loss&amp;Compression</vt:lpstr>
      <vt:lpstr>drop downs</vt:lpstr>
      <vt:lpstr>Notes</vt:lpstr>
    </vt:vector>
  </TitlesOfParts>
  <Company>E3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Natural Gas Avoided Costs</dc:title>
  <dc:subject>ver. 6</dc:subject>
  <dc:creator>Energy and Environmental Economics, Inc. (415)391-5100</dc:creator>
  <cp:keywords>CPUC Avoided Cost</cp:keywords>
  <dc:description>Prepared by E3, Inc. for the California Public Utilities Comission.  </dc:description>
  <cp:lastModifiedBy>Brian Horii</cp:lastModifiedBy>
  <cp:lastPrinted>2010-05-05T17:15:35Z</cp:lastPrinted>
  <dcterms:created xsi:type="dcterms:W3CDTF">2003-10-23T22:01:03Z</dcterms:created>
  <dcterms:modified xsi:type="dcterms:W3CDTF">2011-07-02T07:19:47Z</dcterms:modified>
</cp:coreProperties>
</file>