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s/Dropbox/PfE/Tables/"/>
    </mc:Choice>
  </mc:AlternateContent>
  <xr:revisionPtr revIDLastSave="0" documentId="13_ncr:1_{8C0126C5-17C3-5848-9A09-D52D3590D3FE}" xr6:coauthVersionLast="46" xr6:coauthVersionMax="46" xr10:uidLastSave="{00000000-0000-0000-0000-000000000000}"/>
  <bookViews>
    <workbookView xWindow="0" yWindow="460" windowWidth="26900" windowHeight="17980" xr2:uid="{00000000-000D-0000-FFFF-FFFF00000000}"/>
  </bookViews>
  <sheets>
    <sheet name="Inputs" sheetId="9" r:id="rId1"/>
    <sheet name="Rates" sheetId="11" r:id="rId2"/>
    <sheet name="State Tax Revenue Source Data" sheetId="10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1" l="1"/>
  <c r="H34" i="11"/>
  <c r="J36" i="11"/>
  <c r="H37" i="11"/>
  <c r="B35" i="11"/>
  <c r="B36" i="11"/>
  <c r="I6" i="11"/>
  <c r="I34" i="11" s="1"/>
  <c r="J6" i="11"/>
  <c r="J35" i="11" s="1"/>
  <c r="I7" i="11"/>
  <c r="I28" i="11" s="1"/>
  <c r="I30" i="11" s="1"/>
  <c r="J7" i="11"/>
  <c r="I8" i="11"/>
  <c r="I37" i="11" s="1"/>
  <c r="J8" i="11"/>
  <c r="J37" i="11" s="1"/>
  <c r="I9" i="11"/>
  <c r="I38" i="11" s="1"/>
  <c r="J9" i="11"/>
  <c r="J38" i="11" s="1"/>
  <c r="H7" i="11"/>
  <c r="H36" i="11" s="1"/>
  <c r="H8" i="11"/>
  <c r="H9" i="11"/>
  <c r="H38" i="11" s="1"/>
  <c r="H6" i="11"/>
  <c r="H35" i="11" s="1"/>
  <c r="J26" i="11"/>
  <c r="I26" i="11"/>
  <c r="H26" i="11"/>
  <c r="G26" i="11"/>
  <c r="F26" i="11"/>
  <c r="E26" i="11"/>
  <c r="D26" i="11"/>
  <c r="C26" i="11"/>
  <c r="B26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G28" i="11" s="1"/>
  <c r="G30" i="11" s="1"/>
  <c r="F20" i="11"/>
  <c r="E20" i="11"/>
  <c r="G19" i="11"/>
  <c r="F19" i="11"/>
  <c r="E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D19" i="11"/>
  <c r="C19" i="11"/>
  <c r="B19" i="11"/>
  <c r="F6" i="11"/>
  <c r="F34" i="11" s="1"/>
  <c r="G6" i="11"/>
  <c r="G35" i="11" s="1"/>
  <c r="F7" i="11"/>
  <c r="F36" i="11" s="1"/>
  <c r="G7" i="11"/>
  <c r="G36" i="11" s="1"/>
  <c r="F8" i="11"/>
  <c r="F37" i="11" s="1"/>
  <c r="G8" i="11"/>
  <c r="G37" i="11" s="1"/>
  <c r="F9" i="11"/>
  <c r="F38" i="11" s="1"/>
  <c r="G9" i="11"/>
  <c r="G38" i="11" s="1"/>
  <c r="E7" i="11"/>
  <c r="E36" i="11" s="1"/>
  <c r="E8" i="11"/>
  <c r="E37" i="11" s="1"/>
  <c r="E9" i="11"/>
  <c r="E6" i="11"/>
  <c r="E34" i="11" s="1"/>
  <c r="A24" i="11"/>
  <c r="B18" i="11"/>
  <c r="C18" i="11"/>
  <c r="D18" i="11"/>
  <c r="A19" i="11"/>
  <c r="A20" i="11"/>
  <c r="A21" i="11"/>
  <c r="A22" i="11"/>
  <c r="A23" i="11"/>
  <c r="A18" i="11"/>
  <c r="B6" i="11"/>
  <c r="B38" i="11" s="1"/>
  <c r="C6" i="11"/>
  <c r="C35" i="11" s="1"/>
  <c r="D6" i="11"/>
  <c r="D35" i="11" s="1"/>
  <c r="B7" i="11"/>
  <c r="C7" i="11"/>
  <c r="D7" i="11"/>
  <c r="B8" i="11"/>
  <c r="B37" i="11" s="1"/>
  <c r="C8" i="11"/>
  <c r="C37" i="11" s="1"/>
  <c r="D8" i="11"/>
  <c r="D37" i="11" s="1"/>
  <c r="B9" i="11"/>
  <c r="C9" i="11"/>
  <c r="D9" i="11"/>
  <c r="D5" i="11"/>
  <c r="D34" i="11" s="1"/>
  <c r="C5" i="11"/>
  <c r="C34" i="11" s="1"/>
  <c r="B5" i="11"/>
  <c r="B34" i="11" s="1"/>
  <c r="D105" i="9"/>
  <c r="C105" i="9"/>
  <c r="B105" i="9"/>
  <c r="D104" i="9"/>
  <c r="C104" i="9"/>
  <c r="B104" i="9"/>
  <c r="C94" i="9"/>
  <c r="C95" i="9"/>
  <c r="C96" i="9"/>
  <c r="C97" i="9"/>
  <c r="C98" i="9"/>
  <c r="B95" i="9"/>
  <c r="B96" i="9"/>
  <c r="B97" i="9"/>
  <c r="B98" i="9"/>
  <c r="B94" i="9"/>
  <c r="D69" i="9"/>
  <c r="D54" i="9"/>
  <c r="D55" i="9"/>
  <c r="D44" i="9"/>
  <c r="B45" i="9"/>
  <c r="B57" i="9"/>
  <c r="B11" i="10"/>
  <c r="B13" i="10" s="1"/>
  <c r="E12" i="9"/>
  <c r="C46" i="9" s="1"/>
  <c r="E13" i="9"/>
  <c r="D50" i="9" s="1"/>
  <c r="E11" i="9"/>
  <c r="B46" i="9" s="1"/>
  <c r="E38" i="11" l="1"/>
  <c r="E35" i="11"/>
  <c r="F35" i="11"/>
  <c r="D36" i="11"/>
  <c r="D28" i="11"/>
  <c r="D30" i="11" s="1"/>
  <c r="F28" i="11"/>
  <c r="F30" i="11" s="1"/>
  <c r="I36" i="11"/>
  <c r="D38" i="11"/>
  <c r="J34" i="11"/>
  <c r="C36" i="11"/>
  <c r="E28" i="11"/>
  <c r="E30" i="11" s="1"/>
  <c r="B28" i="11"/>
  <c r="B30" i="11" s="1"/>
  <c r="C38" i="11"/>
  <c r="I35" i="11"/>
  <c r="H28" i="11"/>
  <c r="H30" i="11" s="1"/>
  <c r="J28" i="11"/>
  <c r="J30" i="11" s="1"/>
  <c r="C28" i="11"/>
  <c r="C30" i="11" s="1"/>
  <c r="D49" i="9"/>
  <c r="D59" i="9"/>
  <c r="D74" i="9" s="1"/>
  <c r="B50" i="9"/>
  <c r="D58" i="9"/>
  <c r="D48" i="9"/>
  <c r="B56" i="9"/>
  <c r="B55" i="9"/>
  <c r="D60" i="9"/>
  <c r="D53" i="9"/>
  <c r="B51" i="9"/>
  <c r="B44" i="9"/>
  <c r="B69" i="9" s="1"/>
  <c r="B49" i="9"/>
  <c r="D57" i="9"/>
  <c r="D47" i="9"/>
  <c r="C50" i="9"/>
  <c r="C57" i="9"/>
  <c r="C44" i="9"/>
  <c r="C69" i="9" s="1"/>
  <c r="C55" i="9"/>
  <c r="B60" i="9"/>
  <c r="B54" i="9"/>
  <c r="B48" i="9"/>
  <c r="C60" i="9"/>
  <c r="C54" i="9"/>
  <c r="C48" i="9"/>
  <c r="D52" i="9"/>
  <c r="D46" i="9"/>
  <c r="C51" i="9"/>
  <c r="C45" i="9"/>
  <c r="C49" i="9"/>
  <c r="B59" i="9"/>
  <c r="B74" i="9" s="1"/>
  <c r="B53" i="9"/>
  <c r="B47" i="9"/>
  <c r="C59" i="9"/>
  <c r="C53" i="9"/>
  <c r="C47" i="9"/>
  <c r="D51" i="9"/>
  <c r="D45" i="9"/>
  <c r="C56" i="9"/>
  <c r="B58" i="9"/>
  <c r="B73" i="9" s="1"/>
  <c r="B52" i="9"/>
  <c r="B71" i="9" s="1"/>
  <c r="C58" i="9"/>
  <c r="C52" i="9"/>
  <c r="D56" i="9"/>
  <c r="D72" i="9" s="1"/>
  <c r="C74" i="9" l="1"/>
  <c r="B62" i="9"/>
  <c r="D71" i="9"/>
  <c r="C72" i="9"/>
  <c r="C73" i="9"/>
  <c r="C70" i="9"/>
  <c r="C76" i="9" s="1"/>
  <c r="C62" i="9"/>
  <c r="C71" i="9"/>
  <c r="D70" i="9"/>
  <c r="D62" i="9"/>
  <c r="D73" i="9"/>
  <c r="B70" i="9"/>
  <c r="B72" i="9"/>
  <c r="D76" i="9" l="1"/>
  <c r="B76" i="9"/>
</calcChain>
</file>

<file path=xl/sharedStrings.xml><?xml version="1.0" encoding="utf-8"?>
<sst xmlns="http://schemas.openxmlformats.org/spreadsheetml/2006/main" count="143" uniqueCount="79">
  <si>
    <t>Total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</si>
  <si>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</si>
  <si>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</si>
  <si>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</si>
  <si>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</si>
  <si>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</si>
  <si>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</si>
  <si>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</si>
  <si>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</si>
  <si>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</si>
  <si>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</si>
  <si>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</si>
  <si>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</si>
  <si>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</si>
  <si>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</si>
  <si>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</si>
  <si>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</si>
  <si>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year</t>
  </si>
  <si>
    <t>PGE</t>
  </si>
  <si>
    <t>SDGE</t>
  </si>
  <si>
    <t>SCE</t>
  </si>
  <si>
    <t>cost recovery gap</t>
  </si>
  <si>
    <t>utility</t>
  </si>
  <si>
    <t>Cost recovery gap</t>
  </si>
  <si>
    <t>Total number of accounts</t>
  </si>
  <si>
    <t>number of households in ACS</t>
  </si>
  <si>
    <t>Note: cost recovery gaps are outputs from our analysis</t>
  </si>
  <si>
    <t>Source: Chart 6, page 17</t>
  </si>
  <si>
    <t>Comprehensive Annual Financial Report</t>
  </si>
  <si>
    <t>Income tax</t>
  </si>
  <si>
    <t>Sales and use taxes</t>
  </si>
  <si>
    <t>Corporate taxes</t>
  </si>
  <si>
    <t>Motor vehicle excise taxes</t>
  </si>
  <si>
    <t>Other</t>
  </si>
  <si>
    <t>FY 2018-9</t>
  </si>
  <si>
    <t>For the Fiscal Year Ended June 30, 2019</t>
  </si>
  <si>
    <t>https://www.sco.ca.gov/Files-ARD/CAFR/cafr19web.pdf</t>
  </si>
  <si>
    <t>Distribution of households by income category by utility (ACS data)</t>
  </si>
  <si>
    <t>Income category</t>
  </si>
  <si>
    <t>Distribution of households by income category by utility adjusted to match EIA totals</t>
  </si>
  <si>
    <t>This takes ACS counts and multiplies by adjustment factor so that totals match number of accounts in EIA data</t>
  </si>
  <si>
    <t>Calculation</t>
  </si>
  <si>
    <t>Data input</t>
  </si>
  <si>
    <t>Color key</t>
  </si>
  <si>
    <t>Distribution of households by income category collapsed to income groups</t>
  </si>
  <si>
    <t>Less than $30,000</t>
  </si>
  <si>
    <t>$30,000 to $60,000</t>
  </si>
  <si>
    <t>$60,000 to $100,000</t>
  </si>
  <si>
    <t>$100,000 to $150,000</t>
  </si>
  <si>
    <t>over $150,000</t>
  </si>
  <si>
    <t>Logic check</t>
  </si>
  <si>
    <t>Progressivity benchmarks</t>
  </si>
  <si>
    <t>Income quintile</t>
  </si>
  <si>
    <t>Mean income</t>
  </si>
  <si>
    <t>Expenditures on categories subject to sales tax</t>
  </si>
  <si>
    <t>All values are annual means among households in the relevant income quintile</t>
  </si>
  <si>
    <t>Ratios relative to income quintile 2</t>
  </si>
  <si>
    <t>Cost recovery multipliers</t>
  </si>
  <si>
    <t>Utility</t>
  </si>
  <si>
    <t>Sales tax benchmark</t>
  </si>
  <si>
    <t>Income benchmark</t>
  </si>
  <si>
    <t>Income group</t>
  </si>
  <si>
    <t>Number of accounts</t>
  </si>
  <si>
    <t>Revenue to be raised</t>
  </si>
  <si>
    <t>Revenue raised by rate above</t>
  </si>
  <si>
    <t>Uniform monthly fee</t>
  </si>
  <si>
    <t>Difference</t>
  </si>
  <si>
    <t>Income based fixed charges pegged to sales tax</t>
  </si>
  <si>
    <t>Income based fixed charges pegged to income</t>
  </si>
  <si>
    <t>Logical checks</t>
  </si>
  <si>
    <t>Progressivity ratios confirmed</t>
  </si>
  <si>
    <t>All rates are monthly, assuming full 12 months paid by all customers in service territory</t>
  </si>
  <si>
    <t>number of accounts in FERC form 1 data</t>
  </si>
  <si>
    <t>ratio (FERC form 1/ACS)</t>
  </si>
  <si>
    <t>Note: FERC form 1 data taken from  https://www.ferc.gov/docs-filing/forms/form-1/data.asp</t>
  </si>
  <si>
    <t>Note: ACS 5-year 2014-2018 estimates taken from https://cran.r-project.org/web/packages/tidycensus/tidycensus.pdf</t>
  </si>
  <si>
    <t>Note: To map service territories to ACS data, a shapefile of 2019 census clock groups is intersected with a shapefile of California utility service areas, and the cbg-level household counts by income bin are aggregated across CBGs that intersect an IOU territory. The function "iou.territory.income.distribution.analysis" in the R code runs this step.</t>
  </si>
  <si>
    <t>These values are taken from the Consumer Expenditure Survey for California 2017-8, available at https://www.bls.gov/cex/2017/research/income-ca.htm</t>
  </si>
  <si>
    <t>These multipliers are intermediate objects that represent the cost recovery necessary per year per household in the second income quintile, given the progressivity schedule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</si>
</sst>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4" borderId="0" xfId="0" applyFill="1"/>
    <xf numFmtId="0" fontId="0" fillId="2" borderId="0" xfId="0" applyFill="1"/>
    <xf numFmtId="43" fontId="0" fillId="2" borderId="0" xfId="0" applyNumberFormat="1" applyFill="1"/>
    <xf numFmtId="44" fontId="0" fillId="0" borderId="0" xfId="3" applyFont="1"/>
    <xf numFmtId="0" fontId="0" fillId="5" borderId="0" xfId="0" applyFill="1"/>
    <xf numFmtId="44" fontId="0" fillId="0" borderId="0" xfId="0" applyNumberFormat="1"/>
    <xf numFmtId="0" fontId="2" fillId="0" borderId="0" xfId="0" applyFont="1" applyAlignment="1">
      <alignment horizontal="left"/>
    </xf>
    <xf numFmtId="0" fontId="5" fillId="5" borderId="0" xfId="0" applyFont="1" applyFill="1"/>
    <xf numFmtId="164" fontId="0" fillId="4" borderId="0" xfId="1" applyNumberFormat="1" applyFont="1" applyFill="1"/>
    <xf numFmtId="0" fontId="1" fillId="0" borderId="0" xfId="4"/>
    <xf numFmtId="2" fontId="1" fillId="0" borderId="0" xfId="4" applyNumberFormat="1"/>
    <xf numFmtId="0" fontId="2" fillId="5" borderId="0" xfId="0" applyFont="1" applyFill="1"/>
    <xf numFmtId="0" fontId="6" fillId="4" borderId="0" xfId="0" applyFont="1" applyFill="1"/>
    <xf numFmtId="0" fontId="6" fillId="4" borderId="2" xfId="0" applyFont="1" applyFill="1" applyBorder="1"/>
    <xf numFmtId="0" fontId="6" fillId="4" borderId="3" xfId="0" applyFont="1" applyFill="1" applyBorder="1"/>
    <xf numFmtId="1" fontId="6" fillId="2" borderId="0" xfId="2" applyNumberFormat="1" applyFont="1" applyFill="1"/>
    <xf numFmtId="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5" fontId="0" fillId="2" borderId="0" xfId="0" applyNumberFormat="1" applyFill="1"/>
    <xf numFmtId="0" fontId="0" fillId="0" borderId="0" xfId="0" applyFont="1"/>
    <xf numFmtId="0" fontId="2" fillId="0" borderId="0" xfId="0" applyFont="1" applyAlignment="1">
      <alignment horizontal="left" wrapText="1"/>
    </xf>
    <xf numFmtId="1" fontId="2" fillId="2" borderId="0" xfId="0" applyNumberFormat="1" applyFont="1" applyFill="1"/>
    <xf numFmtId="0" fontId="4" fillId="5" borderId="0" xfId="0" applyFont="1" applyFill="1"/>
    <xf numFmtId="1" fontId="2" fillId="0" borderId="0" xfId="0" applyNumberFormat="1" applyFont="1"/>
    <xf numFmtId="1" fontId="0" fillId="0" borderId="0" xfId="0" applyNumberFormat="1" applyFont="1"/>
    <xf numFmtId="0" fontId="0" fillId="0" borderId="4" xfId="0" applyBorder="1"/>
    <xf numFmtId="0" fontId="2" fillId="5" borderId="5" xfId="0" applyFont="1" applyFill="1" applyBorder="1"/>
    <xf numFmtId="0" fontId="2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7" xfId="0" applyBorder="1"/>
    <xf numFmtId="44" fontId="0" fillId="0" borderId="0" xfId="3" applyFont="1" applyBorder="1"/>
    <xf numFmtId="6" fontId="0" fillId="0" borderId="9" xfId="0" applyNumberFormat="1" applyBorder="1"/>
    <xf numFmtId="44" fontId="0" fillId="0" borderId="10" xfId="3" applyFont="1" applyBorder="1"/>
    <xf numFmtId="44" fontId="0" fillId="0" borderId="8" xfId="3" applyFont="1" applyBorder="1"/>
    <xf numFmtId="44" fontId="0" fillId="0" borderId="11" xfId="3" applyFont="1" applyBorder="1"/>
    <xf numFmtId="0" fontId="0" fillId="0" borderId="7" xfId="0" applyFill="1" applyBorder="1"/>
    <xf numFmtId="0" fontId="0" fillId="0" borderId="0" xfId="0" applyFill="1"/>
  </cellXfs>
  <cellStyles count="5">
    <cellStyle name="Comma" xfId="1" builtinId="3"/>
    <cellStyle name="Currency" xfId="3" builtinId="4"/>
    <cellStyle name="Normal" xfId="0" builtinId="0"/>
    <cellStyle name="Normal 2" xfId="4" xr:uid="{435B8448-7F69-BA4C-AAD1-3548F5A0F86D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FD1B-4B5E-DC42-9E83-3016D9C786AD}">
  <dimension ref="A1:XFD107"/>
  <sheetViews>
    <sheetView tabSelected="1" workbookViewId="0">
      <selection activeCell="A107" sqref="A107"/>
    </sheetView>
  </sheetViews>
  <sheetFormatPr baseColWidth="10" defaultColWidth="11.5" defaultRowHeight="15" x14ac:dyDescent="0.2"/>
  <cols>
    <col min="1" max="1" width="22.33203125" customWidth="1"/>
    <col min="2" max="2" width="19.1640625" customWidth="1"/>
    <col min="3" max="3" width="25.1640625" bestFit="1" customWidth="1"/>
    <col min="4" max="4" width="24" bestFit="1" customWidth="1"/>
    <col min="5" max="5" width="12.5" bestFit="1" customWidth="1"/>
    <col min="7" max="7" width="11.83203125" bestFit="1" customWidth="1"/>
  </cols>
  <sheetData>
    <row r="1" spans="1:7 16384:16384" ht="21" x14ac:dyDescent="0.25">
      <c r="A1" s="16" t="s">
        <v>23</v>
      </c>
      <c r="B1" s="13"/>
      <c r="C1" s="13"/>
      <c r="D1" s="13"/>
      <c r="E1" s="20"/>
      <c r="G1" s="16" t="s">
        <v>43</v>
      </c>
      <c r="XFD1" s="4"/>
    </row>
    <row r="2" spans="1:7 16384:16384" x14ac:dyDescent="0.2">
      <c r="A2" s="1" t="s">
        <v>22</v>
      </c>
      <c r="B2" s="1" t="s">
        <v>17</v>
      </c>
      <c r="C2" s="1" t="s">
        <v>21</v>
      </c>
      <c r="G2" s="10" t="s">
        <v>41</v>
      </c>
    </row>
    <row r="3" spans="1:7 16384:16384" x14ac:dyDescent="0.2">
      <c r="A3" t="s">
        <v>18</v>
      </c>
      <c r="B3">
        <v>2019</v>
      </c>
      <c r="C3" s="17">
        <v>4260426020.4948092</v>
      </c>
      <c r="E3" s="15"/>
      <c r="G3" s="9" t="s">
        <v>42</v>
      </c>
    </row>
    <row r="4" spans="1:7 16384:16384" x14ac:dyDescent="0.2">
      <c r="A4" t="s">
        <v>20</v>
      </c>
      <c r="B4">
        <v>2019</v>
      </c>
      <c r="C4" s="17">
        <v>3001018469.0917501</v>
      </c>
    </row>
    <row r="5" spans="1:7 16384:16384" x14ac:dyDescent="0.2">
      <c r="A5" t="s">
        <v>19</v>
      </c>
      <c r="B5">
        <v>2019</v>
      </c>
      <c r="C5" s="17">
        <v>1097554414.563205</v>
      </c>
    </row>
    <row r="7" spans="1:7 16384:16384" x14ac:dyDescent="0.2">
      <c r="A7" t="s">
        <v>26</v>
      </c>
    </row>
    <row r="9" spans="1:7 16384:16384" ht="21" x14ac:dyDescent="0.25">
      <c r="A9" s="16" t="s">
        <v>24</v>
      </c>
      <c r="B9" s="13"/>
      <c r="C9" s="13"/>
      <c r="D9" s="13"/>
      <c r="E9" s="13"/>
    </row>
    <row r="10" spans="1:7 16384:16384" x14ac:dyDescent="0.2">
      <c r="A10" s="1" t="s">
        <v>22</v>
      </c>
      <c r="B10" s="1" t="s">
        <v>17</v>
      </c>
      <c r="C10" s="1" t="s">
        <v>72</v>
      </c>
      <c r="D10" s="1" t="s">
        <v>25</v>
      </c>
      <c r="E10" s="1" t="s">
        <v>73</v>
      </c>
    </row>
    <row r="11" spans="1:7 16384:16384" x14ac:dyDescent="0.2">
      <c r="A11" t="s">
        <v>18</v>
      </c>
      <c r="B11">
        <v>2019</v>
      </c>
      <c r="C11" s="17">
        <v>4796448</v>
      </c>
      <c r="D11" s="17">
        <v>4640820</v>
      </c>
      <c r="E11" s="10">
        <f>C11/D11</f>
        <v>1.0335345908697169</v>
      </c>
      <c r="G11" s="2"/>
    </row>
    <row r="12" spans="1:7 16384:16384" x14ac:dyDescent="0.2">
      <c r="A12" t="s">
        <v>20</v>
      </c>
      <c r="B12">
        <v>2019</v>
      </c>
      <c r="C12" s="17">
        <v>4253225</v>
      </c>
      <c r="D12" s="17">
        <v>4555053</v>
      </c>
      <c r="E12" s="10">
        <f t="shared" ref="E12:E13" si="0">C12/D12</f>
        <v>0.9337377633147188</v>
      </c>
      <c r="G12" s="2"/>
    </row>
    <row r="13" spans="1:7 16384:16384" x14ac:dyDescent="0.2">
      <c r="A13" t="s">
        <v>19</v>
      </c>
      <c r="B13">
        <v>2019</v>
      </c>
      <c r="C13" s="17">
        <v>1305235</v>
      </c>
      <c r="D13" s="17">
        <v>1249392</v>
      </c>
      <c r="E13" s="10">
        <f t="shared" si="0"/>
        <v>1.0446961402025945</v>
      </c>
      <c r="G13" s="2"/>
    </row>
    <row r="15" spans="1:7 16384:16384" x14ac:dyDescent="0.2">
      <c r="A15" s="50" t="s">
        <v>74</v>
      </c>
    </row>
    <row r="16" spans="1:7 16384:16384" x14ac:dyDescent="0.2">
      <c r="A16" s="50" t="s">
        <v>75</v>
      </c>
    </row>
    <row r="17" spans="1:5" x14ac:dyDescent="0.2">
      <c r="A17" s="50" t="s">
        <v>76</v>
      </c>
    </row>
    <row r="19" spans="1:5" ht="21" x14ac:dyDescent="0.25">
      <c r="A19" s="16" t="s">
        <v>37</v>
      </c>
      <c r="B19" s="13"/>
      <c r="C19" s="13"/>
      <c r="D19" s="13"/>
      <c r="E19" s="13"/>
    </row>
    <row r="20" spans="1:5" x14ac:dyDescent="0.2">
      <c r="B20" s="4" t="s">
        <v>22</v>
      </c>
    </row>
    <row r="21" spans="1:5" x14ac:dyDescent="0.2">
      <c r="A21" s="4" t="s">
        <v>38</v>
      </c>
      <c r="B21" s="1" t="s">
        <v>18</v>
      </c>
      <c r="C21" s="1" t="s">
        <v>20</v>
      </c>
      <c r="D21" s="1" t="s">
        <v>19</v>
      </c>
    </row>
    <row r="22" spans="1:5" x14ac:dyDescent="0.2">
      <c r="A22" t="s">
        <v>0</v>
      </c>
      <c r="B22" s="21">
        <v>4640820</v>
      </c>
      <c r="C22" s="9">
        <v>4555053</v>
      </c>
      <c r="D22" s="9">
        <v>1249392</v>
      </c>
    </row>
    <row r="23" spans="1:5" x14ac:dyDescent="0.2">
      <c r="A23" t="s">
        <v>1</v>
      </c>
      <c r="B23" s="21">
        <v>214760</v>
      </c>
      <c r="C23" s="9">
        <v>226835</v>
      </c>
      <c r="D23" s="9">
        <v>55393</v>
      </c>
    </row>
    <row r="24" spans="1:5" x14ac:dyDescent="0.2">
      <c r="A24" t="s">
        <v>2</v>
      </c>
      <c r="B24" s="21">
        <v>195876</v>
      </c>
      <c r="C24" s="9">
        <v>185980</v>
      </c>
      <c r="D24" s="9">
        <v>42186</v>
      </c>
    </row>
    <row r="25" spans="1:5" x14ac:dyDescent="0.2">
      <c r="A25" t="s">
        <v>3</v>
      </c>
      <c r="B25" s="21">
        <v>163475</v>
      </c>
      <c r="C25" s="9">
        <v>172751</v>
      </c>
      <c r="D25" s="9">
        <v>40026</v>
      </c>
    </row>
    <row r="26" spans="1:5" x14ac:dyDescent="0.2">
      <c r="A26" t="s">
        <v>4</v>
      </c>
      <c r="B26" s="21">
        <v>175492</v>
      </c>
      <c r="C26" s="9">
        <v>191780</v>
      </c>
      <c r="D26" s="9">
        <v>44533</v>
      </c>
    </row>
    <row r="27" spans="1:5" x14ac:dyDescent="0.2">
      <c r="A27" t="s">
        <v>5</v>
      </c>
      <c r="B27" s="21">
        <v>167729</v>
      </c>
      <c r="C27" s="9">
        <v>180058</v>
      </c>
      <c r="D27" s="9">
        <v>45708</v>
      </c>
    </row>
    <row r="28" spans="1:5" x14ac:dyDescent="0.2">
      <c r="A28" t="s">
        <v>6</v>
      </c>
      <c r="B28" s="21">
        <v>167326</v>
      </c>
      <c r="C28" s="9">
        <v>185862</v>
      </c>
      <c r="D28" s="9">
        <v>45401</v>
      </c>
    </row>
    <row r="29" spans="1:5" x14ac:dyDescent="0.2">
      <c r="A29" t="s">
        <v>7</v>
      </c>
      <c r="B29" s="21">
        <v>156824</v>
      </c>
      <c r="C29" s="9">
        <v>173275</v>
      </c>
      <c r="D29" s="9">
        <v>44919</v>
      </c>
    </row>
    <row r="30" spans="1:5" x14ac:dyDescent="0.2">
      <c r="A30" t="s">
        <v>8</v>
      </c>
      <c r="B30" s="21">
        <v>160704</v>
      </c>
      <c r="C30" s="9">
        <v>180933</v>
      </c>
      <c r="D30" s="9">
        <v>45198</v>
      </c>
    </row>
    <row r="31" spans="1:5" x14ac:dyDescent="0.2">
      <c r="A31" t="s">
        <v>9</v>
      </c>
      <c r="B31" s="21">
        <v>145065</v>
      </c>
      <c r="C31" s="9">
        <v>158965</v>
      </c>
      <c r="D31" s="9">
        <v>42150</v>
      </c>
    </row>
    <row r="32" spans="1:5" x14ac:dyDescent="0.2">
      <c r="A32" s="5" t="s">
        <v>10</v>
      </c>
      <c r="B32" s="22">
        <v>291163</v>
      </c>
      <c r="C32" s="9">
        <v>323021</v>
      </c>
      <c r="D32" s="9">
        <v>84906</v>
      </c>
    </row>
    <row r="33" spans="1:5" x14ac:dyDescent="0.2">
      <c r="A33" s="6" t="s">
        <v>11</v>
      </c>
      <c r="B33" s="21">
        <v>396675</v>
      </c>
      <c r="C33" s="9">
        <v>434881</v>
      </c>
      <c r="D33" s="9">
        <v>116534</v>
      </c>
    </row>
    <row r="34" spans="1:5" x14ac:dyDescent="0.2">
      <c r="A34" s="7" t="s">
        <v>12</v>
      </c>
      <c r="B34" s="23">
        <v>546013</v>
      </c>
      <c r="C34" s="9">
        <v>586077</v>
      </c>
      <c r="D34" s="9">
        <v>160215</v>
      </c>
    </row>
    <row r="35" spans="1:5" x14ac:dyDescent="0.2">
      <c r="A35" s="5" t="s">
        <v>13</v>
      </c>
      <c r="B35" s="21">
        <v>436942</v>
      </c>
      <c r="C35" s="9">
        <v>445049</v>
      </c>
      <c r="D35" s="9">
        <v>128733</v>
      </c>
    </row>
    <row r="36" spans="1:5" x14ac:dyDescent="0.2">
      <c r="A36" s="6" t="s">
        <v>14</v>
      </c>
      <c r="B36" s="21">
        <v>330592</v>
      </c>
      <c r="C36" s="9">
        <v>310797</v>
      </c>
      <c r="D36" s="9">
        <v>92132</v>
      </c>
    </row>
    <row r="37" spans="1:5" x14ac:dyDescent="0.2">
      <c r="A37" s="7" t="s">
        <v>15</v>
      </c>
      <c r="B37" s="23">
        <v>435558</v>
      </c>
      <c r="C37" s="9">
        <v>370201</v>
      </c>
      <c r="D37" s="9">
        <v>114474</v>
      </c>
    </row>
    <row r="38" spans="1:5" x14ac:dyDescent="0.2">
      <c r="A38" s="8" t="s">
        <v>16</v>
      </c>
      <c r="B38" s="23">
        <v>656626</v>
      </c>
      <c r="C38" s="9">
        <v>428588</v>
      </c>
      <c r="D38" s="9">
        <v>146884</v>
      </c>
    </row>
    <row r="41" spans="1:5" ht="21" x14ac:dyDescent="0.25">
      <c r="A41" s="16" t="s">
        <v>39</v>
      </c>
      <c r="B41" s="13"/>
      <c r="C41" s="13"/>
      <c r="D41" s="13"/>
      <c r="E41" s="13"/>
    </row>
    <row r="42" spans="1:5" x14ac:dyDescent="0.2">
      <c r="B42" s="4" t="s">
        <v>22</v>
      </c>
    </row>
    <row r="43" spans="1:5" x14ac:dyDescent="0.2">
      <c r="A43" s="4" t="s">
        <v>38</v>
      </c>
      <c r="B43" s="1" t="s">
        <v>18</v>
      </c>
      <c r="C43" s="1" t="s">
        <v>20</v>
      </c>
      <c r="D43" s="1" t="s">
        <v>19</v>
      </c>
    </row>
    <row r="44" spans="1:5" x14ac:dyDescent="0.2">
      <c r="A44" t="s">
        <v>0</v>
      </c>
      <c r="B44" s="24">
        <f>B22*E$11</f>
        <v>4796447.9999999991</v>
      </c>
      <c r="C44" s="24">
        <f>C22*E$12</f>
        <v>4253225</v>
      </c>
      <c r="D44" s="24">
        <f>D22*E$13</f>
        <v>1305235</v>
      </c>
    </row>
    <row r="45" spans="1:5" x14ac:dyDescent="0.2">
      <c r="A45" t="s">
        <v>1</v>
      </c>
      <c r="B45" s="24">
        <f t="shared" ref="B45:B60" si="1">B23*E$11</f>
        <v>221961.8887351804</v>
      </c>
      <c r="C45" s="24">
        <f t="shared" ref="C45:C60" si="2">C23*E$12</f>
        <v>211804.40554149423</v>
      </c>
      <c r="D45" s="24">
        <f t="shared" ref="D45:D60" si="3">D23*E$13</f>
        <v>57868.853294242319</v>
      </c>
    </row>
    <row r="46" spans="1:5" x14ac:dyDescent="0.2">
      <c r="A46" t="s">
        <v>2</v>
      </c>
      <c r="B46" s="24">
        <f t="shared" si="1"/>
        <v>202444.62152119668</v>
      </c>
      <c r="C46" s="24">
        <f t="shared" si="2"/>
        <v>173656.54922127142</v>
      </c>
      <c r="D46" s="24">
        <f t="shared" si="3"/>
        <v>44071.551370586654</v>
      </c>
    </row>
    <row r="47" spans="1:5" x14ac:dyDescent="0.2">
      <c r="A47" t="s">
        <v>3</v>
      </c>
      <c r="B47" s="24">
        <f t="shared" si="1"/>
        <v>168957.06724242697</v>
      </c>
      <c r="C47" s="24">
        <f t="shared" si="2"/>
        <v>161304.132350381</v>
      </c>
      <c r="D47" s="24">
        <f t="shared" si="3"/>
        <v>41815.00770774905</v>
      </c>
    </row>
    <row r="48" spans="1:5" x14ac:dyDescent="0.2">
      <c r="A48" t="s">
        <v>4</v>
      </c>
      <c r="B48" s="24">
        <f t="shared" si="1"/>
        <v>181377.05242090835</v>
      </c>
      <c r="C48" s="24">
        <f t="shared" si="2"/>
        <v>179072.22824849677</v>
      </c>
      <c r="D48" s="24">
        <f t="shared" si="3"/>
        <v>46523.45321164214</v>
      </c>
    </row>
    <row r="49" spans="1:4" x14ac:dyDescent="0.2">
      <c r="A49" t="s">
        <v>5</v>
      </c>
      <c r="B49" s="24">
        <f t="shared" si="1"/>
        <v>173353.72339198674</v>
      </c>
      <c r="C49" s="24">
        <f t="shared" si="2"/>
        <v>168126.95418692165</v>
      </c>
      <c r="D49" s="24">
        <f t="shared" si="3"/>
        <v>47750.97117638019</v>
      </c>
    </row>
    <row r="50" spans="1:4" x14ac:dyDescent="0.2">
      <c r="A50" t="s">
        <v>6</v>
      </c>
      <c r="B50" s="24">
        <f t="shared" si="1"/>
        <v>172937.20895186625</v>
      </c>
      <c r="C50" s="24">
        <f t="shared" si="2"/>
        <v>173546.36816520026</v>
      </c>
      <c r="D50" s="24">
        <f t="shared" si="3"/>
        <v>47430.249461337989</v>
      </c>
    </row>
    <row r="51" spans="1:4" x14ac:dyDescent="0.2">
      <c r="A51" t="s">
        <v>7</v>
      </c>
      <c r="B51" s="24">
        <f t="shared" si="1"/>
        <v>162083.02867855248</v>
      </c>
      <c r="C51" s="24">
        <f t="shared" si="2"/>
        <v>161793.41093835791</v>
      </c>
      <c r="D51" s="24">
        <f t="shared" si="3"/>
        <v>46926.705921760346</v>
      </c>
    </row>
    <row r="52" spans="1:4" x14ac:dyDescent="0.2">
      <c r="A52" t="s">
        <v>8</v>
      </c>
      <c r="B52" s="24">
        <f t="shared" si="1"/>
        <v>166093.14289112698</v>
      </c>
      <c r="C52" s="24">
        <f t="shared" si="2"/>
        <v>168943.97472982202</v>
      </c>
      <c r="D52" s="24">
        <f t="shared" si="3"/>
        <v>47218.176144876867</v>
      </c>
    </row>
    <row r="53" spans="1:4" x14ac:dyDescent="0.2">
      <c r="A53" t="s">
        <v>9</v>
      </c>
      <c r="B53" s="24">
        <f t="shared" si="1"/>
        <v>149929.69542451549</v>
      </c>
      <c r="C53" s="24">
        <f t="shared" si="2"/>
        <v>148431.62354532428</v>
      </c>
      <c r="D53" s="24">
        <f t="shared" si="3"/>
        <v>44033.942309539358</v>
      </c>
    </row>
    <row r="54" spans="1:4" x14ac:dyDescent="0.2">
      <c r="A54" s="5" t="s">
        <v>10</v>
      </c>
      <c r="B54" s="24">
        <f t="shared" si="1"/>
        <v>300927.0320813994</v>
      </c>
      <c r="C54" s="24">
        <f t="shared" si="2"/>
        <v>301616.90604368376</v>
      </c>
      <c r="D54" s="24">
        <f t="shared" si="3"/>
        <v>88700.970480041491</v>
      </c>
    </row>
    <row r="55" spans="1:4" x14ac:dyDescent="0.2">
      <c r="A55" s="6" t="s">
        <v>11</v>
      </c>
      <c r="B55" s="24">
        <f t="shared" si="1"/>
        <v>409977.33383324492</v>
      </c>
      <c r="C55" s="24">
        <f t="shared" si="2"/>
        <v>406064.81224806822</v>
      </c>
      <c r="D55" s="24">
        <f t="shared" si="3"/>
        <v>121742.62000236915</v>
      </c>
    </row>
    <row r="56" spans="1:4" x14ac:dyDescent="0.2">
      <c r="A56" s="7" t="s">
        <v>12</v>
      </c>
      <c r="B56" s="24">
        <f t="shared" si="1"/>
        <v>564323.32256454672</v>
      </c>
      <c r="C56" s="24">
        <f t="shared" si="2"/>
        <v>547242.22711020045</v>
      </c>
      <c r="D56" s="24">
        <f t="shared" si="3"/>
        <v>167375.99210255867</v>
      </c>
    </row>
    <row r="57" spans="1:4" x14ac:dyDescent="0.2">
      <c r="A57" s="5" t="s">
        <v>13</v>
      </c>
      <c r="B57" s="24">
        <f t="shared" si="1"/>
        <v>451594.67120379582</v>
      </c>
      <c r="C57" s="24">
        <f t="shared" si="2"/>
        <v>415559.0578254523</v>
      </c>
      <c r="D57" s="24">
        <f t="shared" si="3"/>
        <v>134486.86821670059</v>
      </c>
    </row>
    <row r="58" spans="1:4" x14ac:dyDescent="0.2">
      <c r="A58" s="6" t="s">
        <v>14</v>
      </c>
      <c r="B58" s="24">
        <f t="shared" si="1"/>
        <v>341678.26746480144</v>
      </c>
      <c r="C58" s="24">
        <f t="shared" si="2"/>
        <v>290202.89562492468</v>
      </c>
      <c r="D58" s="24">
        <f t="shared" si="3"/>
        <v>96249.944789145433</v>
      </c>
    </row>
    <row r="59" spans="1:4" x14ac:dyDescent="0.2">
      <c r="A59" s="7" t="s">
        <v>15</v>
      </c>
      <c r="B59" s="24">
        <f t="shared" si="1"/>
        <v>450164.25933003216</v>
      </c>
      <c r="C59" s="24">
        <f t="shared" si="2"/>
        <v>345670.65371687221</v>
      </c>
      <c r="D59" s="24">
        <f t="shared" si="3"/>
        <v>119590.5459535518</v>
      </c>
    </row>
    <row r="60" spans="1:4" x14ac:dyDescent="0.2">
      <c r="A60" s="8" t="s">
        <v>16</v>
      </c>
      <c r="B60" s="24">
        <f t="shared" si="1"/>
        <v>678645.68426441867</v>
      </c>
      <c r="C60" s="24">
        <f t="shared" si="2"/>
        <v>400188.80050352868</v>
      </c>
      <c r="D60" s="24">
        <f t="shared" si="3"/>
        <v>153449.14785751788</v>
      </c>
    </row>
    <row r="62" spans="1:4" x14ac:dyDescent="0.2">
      <c r="A62" t="s">
        <v>50</v>
      </c>
      <c r="B62" s="3">
        <f>SUM(B45:B60)-C11</f>
        <v>0</v>
      </c>
      <c r="C62" s="3">
        <f>SUM(C45:C60)-C12</f>
        <v>0</v>
      </c>
      <c r="D62" s="3">
        <f>SUM(D45:D60)-C13</f>
        <v>0</v>
      </c>
    </row>
    <row r="63" spans="1:4" x14ac:dyDescent="0.2">
      <c r="A63" t="s">
        <v>40</v>
      </c>
    </row>
    <row r="66" spans="1:5" ht="21" x14ac:dyDescent="0.25">
      <c r="A66" s="16" t="s">
        <v>44</v>
      </c>
      <c r="B66" s="13"/>
      <c r="C66" s="13"/>
      <c r="D66" s="13"/>
      <c r="E66" s="13"/>
    </row>
    <row r="67" spans="1:5" x14ac:dyDescent="0.2">
      <c r="B67" s="4" t="s">
        <v>22</v>
      </c>
    </row>
    <row r="68" spans="1:5" x14ac:dyDescent="0.2">
      <c r="A68" s="1" t="s">
        <v>38</v>
      </c>
      <c r="B68" s="1" t="s">
        <v>18</v>
      </c>
      <c r="C68" s="1" t="s">
        <v>20</v>
      </c>
      <c r="D68" s="1" t="s">
        <v>19</v>
      </c>
    </row>
    <row r="69" spans="1:5" x14ac:dyDescent="0.2">
      <c r="A69" t="s">
        <v>0</v>
      </c>
      <c r="B69" s="31">
        <f>B44</f>
        <v>4796447.9999999991</v>
      </c>
      <c r="C69" s="31">
        <f t="shared" ref="C69:D69" si="4">C44</f>
        <v>4253225</v>
      </c>
      <c r="D69" s="31">
        <f t="shared" si="4"/>
        <v>1305235</v>
      </c>
    </row>
    <row r="70" spans="1:5" x14ac:dyDescent="0.2">
      <c r="A70" t="s">
        <v>45</v>
      </c>
      <c r="B70" s="27">
        <f>SUM(B45:B49)</f>
        <v>948094.35331169912</v>
      </c>
      <c r="C70" s="27">
        <f t="shared" ref="C70:D70" si="5">SUM(C45:C49)</f>
        <v>893964.26954856515</v>
      </c>
      <c r="D70" s="27">
        <f t="shared" si="5"/>
        <v>238029.83676060033</v>
      </c>
    </row>
    <row r="71" spans="1:5" x14ac:dyDescent="0.2">
      <c r="A71" t="s">
        <v>46</v>
      </c>
      <c r="B71" s="27">
        <f>SUM(B50:B54)</f>
        <v>951970.10802746052</v>
      </c>
      <c r="C71" s="27">
        <f t="shared" ref="C71:D71" si="6">SUM(C50:C54)</f>
        <v>954332.28342238825</v>
      </c>
      <c r="D71" s="27">
        <f t="shared" si="6"/>
        <v>274310.04431755608</v>
      </c>
    </row>
    <row r="72" spans="1:5" x14ac:dyDescent="0.2">
      <c r="A72" t="s">
        <v>47</v>
      </c>
      <c r="B72" s="27">
        <f>SUM(B55:B56)</f>
        <v>974300.65639779158</v>
      </c>
      <c r="C72" s="27">
        <f t="shared" ref="C72:D72" si="7">SUM(C55:C56)</f>
        <v>953307.03935826872</v>
      </c>
      <c r="D72" s="27">
        <f t="shared" si="7"/>
        <v>289118.61210492783</v>
      </c>
    </row>
    <row r="73" spans="1:5" x14ac:dyDescent="0.2">
      <c r="A73" t="s">
        <v>48</v>
      </c>
      <c r="B73" s="27">
        <f>SUM(B57:B58)</f>
        <v>793272.93866859726</v>
      </c>
      <c r="C73" s="27">
        <f t="shared" ref="C73:D73" si="8">SUM(C57:C58)</f>
        <v>705761.95345037698</v>
      </c>
      <c r="D73" s="27">
        <f t="shared" si="8"/>
        <v>230736.81300584602</v>
      </c>
    </row>
    <row r="74" spans="1:5" x14ac:dyDescent="0.2">
      <c r="A74" s="25" t="s">
        <v>49</v>
      </c>
      <c r="B74" s="27">
        <f>SUM(B59:B60)</f>
        <v>1128809.9435944508</v>
      </c>
      <c r="C74" s="27">
        <f t="shared" ref="C74:D74" si="9">SUM(C59:C60)</f>
        <v>745859.45422040089</v>
      </c>
      <c r="D74" s="27">
        <f t="shared" si="9"/>
        <v>273039.69381106971</v>
      </c>
    </row>
    <row r="75" spans="1:5" x14ac:dyDescent="0.2">
      <c r="A75" s="25"/>
      <c r="B75" s="26"/>
    </row>
    <row r="76" spans="1:5" x14ac:dyDescent="0.2">
      <c r="A76" t="s">
        <v>50</v>
      </c>
      <c r="B76" s="26">
        <f>SUM(B70:B74)-B69</f>
        <v>0</v>
      </c>
      <c r="C76" s="26">
        <f t="shared" ref="C76:D76" si="10">SUM(C70:C74)-C69</f>
        <v>0</v>
      </c>
      <c r="D76" s="26">
        <f t="shared" si="10"/>
        <v>0</v>
      </c>
    </row>
    <row r="80" spans="1:5" ht="21" x14ac:dyDescent="0.25">
      <c r="A80" s="16" t="s">
        <v>51</v>
      </c>
      <c r="B80" s="13"/>
      <c r="C80" s="13"/>
      <c r="D80" s="13"/>
      <c r="E80" s="13"/>
    </row>
    <row r="82" spans="1:12" ht="46" customHeight="1" x14ac:dyDescent="0.2">
      <c r="A82" s="1" t="s">
        <v>52</v>
      </c>
      <c r="B82" s="30" t="s">
        <v>54</v>
      </c>
      <c r="C82" s="1" t="s">
        <v>53</v>
      </c>
      <c r="J82" s="1"/>
      <c r="K82" s="1"/>
      <c r="L82" s="1"/>
    </row>
    <row r="83" spans="1:12" x14ac:dyDescent="0.2">
      <c r="A83">
        <v>1</v>
      </c>
      <c r="B83" s="9">
        <v>10560.39</v>
      </c>
      <c r="C83" s="9">
        <v>12854.65</v>
      </c>
    </row>
    <row r="84" spans="1:12" x14ac:dyDescent="0.2">
      <c r="A84">
        <v>2</v>
      </c>
      <c r="B84" s="9">
        <v>16267.14</v>
      </c>
      <c r="C84" s="9">
        <v>34499.97</v>
      </c>
    </row>
    <row r="85" spans="1:12" x14ac:dyDescent="0.2">
      <c r="A85">
        <v>3</v>
      </c>
      <c r="B85" s="9">
        <v>19999.61</v>
      </c>
      <c r="C85" s="9">
        <v>60907.33</v>
      </c>
    </row>
    <row r="86" spans="1:12" x14ac:dyDescent="0.2">
      <c r="A86">
        <v>4</v>
      </c>
      <c r="B86" s="9">
        <v>27062.18</v>
      </c>
      <c r="C86" s="9">
        <v>99189.45</v>
      </c>
    </row>
    <row r="87" spans="1:12" x14ac:dyDescent="0.2">
      <c r="A87">
        <v>5</v>
      </c>
      <c r="B87" s="9">
        <v>45590.29</v>
      </c>
      <c r="C87" s="9">
        <v>219758.52</v>
      </c>
    </row>
    <row r="89" spans="1:12" x14ac:dyDescent="0.2">
      <c r="A89" s="50" t="s">
        <v>77</v>
      </c>
    </row>
    <row r="90" spans="1:12" x14ac:dyDescent="0.2">
      <c r="A90" t="s">
        <v>55</v>
      </c>
    </row>
    <row r="92" spans="1:12" x14ac:dyDescent="0.2">
      <c r="A92" t="s">
        <v>56</v>
      </c>
    </row>
    <row r="93" spans="1:12" ht="48" x14ac:dyDescent="0.2">
      <c r="A93" s="1" t="s">
        <v>52</v>
      </c>
      <c r="B93" s="30" t="s">
        <v>54</v>
      </c>
      <c r="C93" s="1" t="s">
        <v>53</v>
      </c>
      <c r="D93" s="1"/>
      <c r="E93" s="1"/>
    </row>
    <row r="94" spans="1:12" x14ac:dyDescent="0.2">
      <c r="A94">
        <v>1</v>
      </c>
      <c r="B94" s="28">
        <f>B83/B$84</f>
        <v>0.64918541304740718</v>
      </c>
      <c r="C94" s="28">
        <f>C83/C$84</f>
        <v>0.37259887472365916</v>
      </c>
    </row>
    <row r="95" spans="1:12" x14ac:dyDescent="0.2">
      <c r="A95">
        <v>2</v>
      </c>
      <c r="B95" s="28">
        <f t="shared" ref="B95:C98" si="11">B84/B$84</f>
        <v>1</v>
      </c>
      <c r="C95" s="28">
        <f t="shared" si="11"/>
        <v>1</v>
      </c>
    </row>
    <row r="96" spans="1:12" x14ac:dyDescent="0.2">
      <c r="A96">
        <v>3</v>
      </c>
      <c r="B96" s="28">
        <f t="shared" si="11"/>
        <v>1.2294484463771751</v>
      </c>
      <c r="C96" s="28">
        <f t="shared" si="11"/>
        <v>1.7654313902301944</v>
      </c>
    </row>
    <row r="97" spans="1:5" x14ac:dyDescent="0.2">
      <c r="A97">
        <v>4</v>
      </c>
      <c r="B97" s="28">
        <f t="shared" si="11"/>
        <v>1.6636101982278386</v>
      </c>
      <c r="C97" s="28">
        <f t="shared" si="11"/>
        <v>2.8750590217904537</v>
      </c>
    </row>
    <row r="98" spans="1:5" x14ac:dyDescent="0.2">
      <c r="A98">
        <v>5</v>
      </c>
      <c r="B98" s="28">
        <f t="shared" si="11"/>
        <v>2.8026002112233619</v>
      </c>
      <c r="C98" s="28">
        <f t="shared" si="11"/>
        <v>6.3698177128849673</v>
      </c>
    </row>
    <row r="101" spans="1:5" ht="21" x14ac:dyDescent="0.25">
      <c r="A101" s="16" t="s">
        <v>57</v>
      </c>
      <c r="B101" s="13"/>
      <c r="C101" s="13"/>
      <c r="D101" s="13"/>
      <c r="E101" s="13"/>
    </row>
    <row r="102" spans="1:5" x14ac:dyDescent="0.2">
      <c r="B102" s="1" t="s">
        <v>58</v>
      </c>
    </row>
    <row r="103" spans="1:5" x14ac:dyDescent="0.2">
      <c r="B103" s="1" t="s">
        <v>18</v>
      </c>
      <c r="C103" s="1" t="s">
        <v>20</v>
      </c>
      <c r="D103" s="1" t="s">
        <v>19</v>
      </c>
    </row>
    <row r="104" spans="1:5" x14ac:dyDescent="0.2">
      <c r="A104" t="s">
        <v>59</v>
      </c>
      <c r="B104" s="11">
        <f>C3/(B71*$B95+B72*$B96+B73*$B97+B74*$B98)</f>
        <v>642.29569671850732</v>
      </c>
      <c r="C104" s="11">
        <f>C4/(C71*$B95+C72*$B96+C73*$B97+C74*$B98)</f>
        <v>556.68921417065064</v>
      </c>
      <c r="D104" s="11">
        <f>C5/(D71*$B95+D72*$B96+D73*$B97+D74*$B98)</f>
        <v>617.00441684184989</v>
      </c>
    </row>
    <row r="105" spans="1:5" x14ac:dyDescent="0.2">
      <c r="A105" t="s">
        <v>60</v>
      </c>
      <c r="B105" s="11">
        <f>C3/($C95*B71+$C96*B72+$C97*B73+$C98*B74)</f>
        <v>350.85300748919764</v>
      </c>
      <c r="C105" s="11">
        <f>C4/($C95*C71+$C96*C72+$C97*C73+$C98*C74)</f>
        <v>318.66651387414214</v>
      </c>
      <c r="D105" s="11">
        <f>C5/($C95*D71+$C96*D72+$C97*D73+$C98*D74)</f>
        <v>344.34979387159069</v>
      </c>
    </row>
    <row r="107" spans="1:5" x14ac:dyDescent="0.2">
      <c r="A107" s="50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9645-876B-3149-889E-07EC46125DBA}">
  <dimension ref="A2:J38"/>
  <sheetViews>
    <sheetView topLeftCell="A17" workbookViewId="0">
      <selection activeCell="A11" sqref="A11"/>
    </sheetView>
  </sheetViews>
  <sheetFormatPr baseColWidth="10" defaultColWidth="11.5" defaultRowHeight="15" x14ac:dyDescent="0.2"/>
  <cols>
    <col min="1" max="1" width="30.5" customWidth="1"/>
    <col min="2" max="4" width="17.5" bestFit="1" customWidth="1"/>
    <col min="5" max="5" width="18.33203125" customWidth="1"/>
    <col min="6" max="7" width="17.5" bestFit="1" customWidth="1"/>
    <col min="8" max="10" width="17.33203125" bestFit="1" customWidth="1"/>
  </cols>
  <sheetData>
    <row r="2" spans="1:10" ht="16" thickBot="1" x14ac:dyDescent="0.25"/>
    <row r="3" spans="1:10" x14ac:dyDescent="0.2">
      <c r="A3" s="35"/>
      <c r="B3" s="36" t="s">
        <v>65</v>
      </c>
      <c r="C3" s="36"/>
      <c r="D3" s="36"/>
      <c r="E3" s="37" t="s">
        <v>67</v>
      </c>
      <c r="F3" s="38"/>
      <c r="G3" s="38"/>
      <c r="H3" s="37" t="s">
        <v>68</v>
      </c>
      <c r="I3" s="38"/>
      <c r="J3" s="39"/>
    </row>
    <row r="4" spans="1:10" x14ac:dyDescent="0.2">
      <c r="A4" s="40" t="s">
        <v>61</v>
      </c>
      <c r="B4" s="41" t="s">
        <v>18</v>
      </c>
      <c r="C4" s="41" t="s">
        <v>20</v>
      </c>
      <c r="D4" s="41" t="s">
        <v>19</v>
      </c>
      <c r="E4" s="41" t="s">
        <v>18</v>
      </c>
      <c r="F4" s="41" t="s">
        <v>20</v>
      </c>
      <c r="G4" s="41" t="s">
        <v>19</v>
      </c>
      <c r="H4" s="41" t="s">
        <v>18</v>
      </c>
      <c r="I4" s="41" t="s">
        <v>20</v>
      </c>
      <c r="J4" s="42" t="s">
        <v>19</v>
      </c>
    </row>
    <row r="5" spans="1:10" x14ac:dyDescent="0.2">
      <c r="A5" s="43" t="s">
        <v>45</v>
      </c>
      <c r="B5" s="44">
        <f>Inputs!C$3/Inputs!C$11/12</f>
        <v>74.02050469595433</v>
      </c>
      <c r="C5" s="44">
        <f>Inputs!C$4/Inputs!C$12/12</f>
        <v>58.798881419231883</v>
      </c>
      <c r="D5" s="44">
        <f>Inputs!C$5/Inputs!C$13/12</f>
        <v>70.073870130870759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7">
        <v>0</v>
      </c>
    </row>
    <row r="6" spans="1:10" x14ac:dyDescent="0.2">
      <c r="A6" s="43" t="s">
        <v>46</v>
      </c>
      <c r="B6" s="44">
        <f>Inputs!C$3/Inputs!C$11/12</f>
        <v>74.02050469595433</v>
      </c>
      <c r="C6" s="44">
        <f>Inputs!C$4/Inputs!C$12/12</f>
        <v>58.798881419231883</v>
      </c>
      <c r="D6" s="44">
        <f>Inputs!C$5/Inputs!C$13/12</f>
        <v>70.073870130870759</v>
      </c>
      <c r="E6" s="44">
        <f>Inputs!B$104*Inputs!$B95/12</f>
        <v>53.524641393208945</v>
      </c>
      <c r="F6" s="44">
        <f>Inputs!C$104*Inputs!$B95/12</f>
        <v>46.390767847554223</v>
      </c>
      <c r="G6" s="44">
        <f>Inputs!D$104*Inputs!$B95/12</f>
        <v>51.417034736820824</v>
      </c>
      <c r="H6" s="44">
        <f>Inputs!B$105*Inputs!$C95/12</f>
        <v>29.237750624099803</v>
      </c>
      <c r="I6" s="44">
        <f>Inputs!C$105*Inputs!$C95/12</f>
        <v>26.55554282284518</v>
      </c>
      <c r="J6" s="47">
        <f>Inputs!D$105*Inputs!$C95/12</f>
        <v>28.69581615596589</v>
      </c>
    </row>
    <row r="7" spans="1:10" x14ac:dyDescent="0.2">
      <c r="A7" s="43" t="s">
        <v>47</v>
      </c>
      <c r="B7" s="44">
        <f>Inputs!C$3/Inputs!C$11/12</f>
        <v>74.02050469595433</v>
      </c>
      <c r="C7" s="44">
        <f>Inputs!C$4/Inputs!C$12/12</f>
        <v>58.798881419231883</v>
      </c>
      <c r="D7" s="44">
        <f>Inputs!C$5/Inputs!C$13/12</f>
        <v>70.073870130870759</v>
      </c>
      <c r="E7" s="44">
        <f>Inputs!B$104*Inputs!$B96/12</f>
        <v>65.805787203776177</v>
      </c>
      <c r="F7" s="44">
        <f>Inputs!C$104*Inputs!$B96/12</f>
        <v>57.035057456419743</v>
      </c>
      <c r="G7" s="44">
        <f>Inputs!D$104*Inputs!$B96/12</f>
        <v>63.214593474505612</v>
      </c>
      <c r="H7" s="44">
        <f>Inputs!B$105*Inputs!$C96/12</f>
        <v>51.617242731508249</v>
      </c>
      <c r="I7" s="44">
        <f>Inputs!C$105*Inputs!$C96/12</f>
        <v>46.881988884053023</v>
      </c>
      <c r="J7" s="47">
        <f>Inputs!D$105*Inputs!$C96/12</f>
        <v>50.660494610016933</v>
      </c>
    </row>
    <row r="8" spans="1:10" x14ac:dyDescent="0.2">
      <c r="A8" s="43" t="s">
        <v>48</v>
      </c>
      <c r="B8" s="44">
        <f>Inputs!C$3/Inputs!C$11/12</f>
        <v>74.02050469595433</v>
      </c>
      <c r="C8" s="44">
        <f>Inputs!C$4/Inputs!C$12/12</f>
        <v>58.798881419231883</v>
      </c>
      <c r="D8" s="44">
        <f>Inputs!C$5/Inputs!C$13/12</f>
        <v>70.073870130870759</v>
      </c>
      <c r="E8" s="44">
        <f>Inputs!B$104*Inputs!$B97/12</f>
        <v>89.044139278230304</v>
      </c>
      <c r="F8" s="44">
        <f>Inputs!C$104*Inputs!$B97/12</f>
        <v>77.176154494811314</v>
      </c>
      <c r="G8" s="44">
        <f>Inputs!D$104*Inputs!$B97/12</f>
        <v>85.537903350810154</v>
      </c>
      <c r="H8" s="44">
        <f>Inputs!B$105*Inputs!$C97/12</f>
        <v>84.060258708677608</v>
      </c>
      <c r="I8" s="44">
        <f>Inputs!C$105*Inputs!$C97/12</f>
        <v>76.348752971363766</v>
      </c>
      <c r="J8" s="47">
        <f>Inputs!D$105*Inputs!$C97/12</f>
        <v>82.502165126849988</v>
      </c>
    </row>
    <row r="9" spans="1:10" ht="16" thickBot="1" x14ac:dyDescent="0.25">
      <c r="A9" s="45" t="s">
        <v>49</v>
      </c>
      <c r="B9" s="46">
        <f>Inputs!C$3/Inputs!C$11/12</f>
        <v>74.02050469595433</v>
      </c>
      <c r="C9" s="46">
        <f>Inputs!C$4/Inputs!C$12/12</f>
        <v>58.798881419231883</v>
      </c>
      <c r="D9" s="46">
        <f>Inputs!C$5/Inputs!C$13/12</f>
        <v>70.073870130870759</v>
      </c>
      <c r="E9" s="46">
        <f>Inputs!B$104*Inputs!$B98/12</f>
        <v>150.00817127426208</v>
      </c>
      <c r="F9" s="46">
        <f>Inputs!C$104*Inputs!$B98/12</f>
        <v>130.01477576836939</v>
      </c>
      <c r="G9" s="46">
        <f>Inputs!D$104*Inputs!$B98/12</f>
        <v>144.10139241389297</v>
      </c>
      <c r="H9" s="46">
        <f>Inputs!B$105*Inputs!$C98/12</f>
        <v>186.23914181030443</v>
      </c>
      <c r="I9" s="46">
        <f>Inputs!C$105*Inputs!$C98/12</f>
        <v>169.15396704823448</v>
      </c>
      <c r="J9" s="48">
        <f>Inputs!D$105*Inputs!$C98/12</f>
        <v>182.78711803596215</v>
      </c>
    </row>
    <row r="10" spans="1:10" x14ac:dyDescent="0.2">
      <c r="A10" s="49" t="s">
        <v>71</v>
      </c>
    </row>
    <row r="16" spans="1:10" ht="21" x14ac:dyDescent="0.25">
      <c r="A16" s="32" t="s">
        <v>69</v>
      </c>
    </row>
    <row r="17" spans="1:10" x14ac:dyDescent="0.2">
      <c r="A17" t="s">
        <v>62</v>
      </c>
    </row>
    <row r="18" spans="1:10" x14ac:dyDescent="0.2">
      <c r="A18" s="4" t="str">
        <f>Inputs!A68</f>
        <v>Income category</v>
      </c>
      <c r="B18" s="4" t="str">
        <f>Inputs!B68</f>
        <v>PGE</v>
      </c>
      <c r="C18" s="4" t="str">
        <f>Inputs!C68</f>
        <v>SCE</v>
      </c>
      <c r="D18" s="4" t="str">
        <f>Inputs!D68</f>
        <v>SDGE</v>
      </c>
    </row>
    <row r="19" spans="1:10" x14ac:dyDescent="0.2">
      <c r="A19" s="4" t="str">
        <f>Inputs!A69</f>
        <v>Total</v>
      </c>
      <c r="B19" s="33">
        <f>Inputs!$B69</f>
        <v>4796447.9999999991</v>
      </c>
      <c r="C19" s="33">
        <f>Inputs!$C69</f>
        <v>4253225</v>
      </c>
      <c r="D19" s="33">
        <f>Inputs!$D69</f>
        <v>1305235</v>
      </c>
      <c r="E19" s="33">
        <f>Inputs!$B69</f>
        <v>4796447.9999999991</v>
      </c>
      <c r="F19" s="33">
        <f>Inputs!$C69</f>
        <v>4253225</v>
      </c>
      <c r="G19" s="33">
        <f>Inputs!$D69</f>
        <v>1305235</v>
      </c>
      <c r="H19" s="33">
        <f>Inputs!$B69</f>
        <v>4796447.9999999991</v>
      </c>
      <c r="I19" s="33">
        <f>Inputs!$C69</f>
        <v>4253225</v>
      </c>
      <c r="J19" s="33">
        <f>Inputs!$D69</f>
        <v>1305235</v>
      </c>
    </row>
    <row r="20" spans="1:10" x14ac:dyDescent="0.2">
      <c r="A20" s="29" t="str">
        <f>Inputs!A70</f>
        <v>Less than $30,000</v>
      </c>
      <c r="B20" s="34">
        <f>Inputs!$B70</f>
        <v>948094.35331169912</v>
      </c>
      <c r="C20" s="34">
        <f>Inputs!$C70</f>
        <v>893964.26954856515</v>
      </c>
      <c r="D20" s="34">
        <f>Inputs!$D70</f>
        <v>238029.83676060033</v>
      </c>
      <c r="E20" s="34">
        <f>Inputs!$B70</f>
        <v>948094.35331169912</v>
      </c>
      <c r="F20" s="34">
        <f>Inputs!$C70</f>
        <v>893964.26954856515</v>
      </c>
      <c r="G20" s="34">
        <f>Inputs!$D70</f>
        <v>238029.83676060033</v>
      </c>
      <c r="H20" s="34">
        <f>Inputs!$B70</f>
        <v>948094.35331169912</v>
      </c>
      <c r="I20" s="34">
        <f>Inputs!$C70</f>
        <v>893964.26954856515</v>
      </c>
      <c r="J20" s="34">
        <f>Inputs!$D70</f>
        <v>238029.83676060033</v>
      </c>
    </row>
    <row r="21" spans="1:10" x14ac:dyDescent="0.2">
      <c r="A21" s="29" t="str">
        <f>Inputs!A71</f>
        <v>$30,000 to $60,000</v>
      </c>
      <c r="B21" s="34">
        <f>Inputs!$B71</f>
        <v>951970.10802746052</v>
      </c>
      <c r="C21" s="34">
        <f>Inputs!$C71</f>
        <v>954332.28342238825</v>
      </c>
      <c r="D21" s="34">
        <f>Inputs!$D71</f>
        <v>274310.04431755608</v>
      </c>
      <c r="E21" s="34">
        <f>Inputs!$B71</f>
        <v>951970.10802746052</v>
      </c>
      <c r="F21" s="34">
        <f>Inputs!$C71</f>
        <v>954332.28342238825</v>
      </c>
      <c r="G21" s="34">
        <f>Inputs!$D71</f>
        <v>274310.04431755608</v>
      </c>
      <c r="H21" s="34">
        <f>Inputs!$B71</f>
        <v>951970.10802746052</v>
      </c>
      <c r="I21" s="34">
        <f>Inputs!$C71</f>
        <v>954332.28342238825</v>
      </c>
      <c r="J21" s="34">
        <f>Inputs!$D71</f>
        <v>274310.04431755608</v>
      </c>
    </row>
    <row r="22" spans="1:10" x14ac:dyDescent="0.2">
      <c r="A22" s="29" t="str">
        <f>Inputs!A72</f>
        <v>$60,000 to $100,000</v>
      </c>
      <c r="B22" s="34">
        <f>Inputs!$B72</f>
        <v>974300.65639779158</v>
      </c>
      <c r="C22" s="34">
        <f>Inputs!$C72</f>
        <v>953307.03935826872</v>
      </c>
      <c r="D22" s="34">
        <f>Inputs!$D72</f>
        <v>289118.61210492783</v>
      </c>
      <c r="E22" s="34">
        <f>Inputs!$B72</f>
        <v>974300.65639779158</v>
      </c>
      <c r="F22" s="34">
        <f>Inputs!$C72</f>
        <v>953307.03935826872</v>
      </c>
      <c r="G22" s="34">
        <f>Inputs!$D72</f>
        <v>289118.61210492783</v>
      </c>
      <c r="H22" s="34">
        <f>Inputs!$B72</f>
        <v>974300.65639779158</v>
      </c>
      <c r="I22" s="34">
        <f>Inputs!$C72</f>
        <v>953307.03935826872</v>
      </c>
      <c r="J22" s="34">
        <f>Inputs!$D72</f>
        <v>289118.61210492783</v>
      </c>
    </row>
    <row r="23" spans="1:10" x14ac:dyDescent="0.2">
      <c r="A23" s="29" t="str">
        <f>Inputs!A73</f>
        <v>$100,000 to $150,000</v>
      </c>
      <c r="B23" s="34">
        <f>Inputs!$B73</f>
        <v>793272.93866859726</v>
      </c>
      <c r="C23" s="34">
        <f>Inputs!$C73</f>
        <v>705761.95345037698</v>
      </c>
      <c r="D23" s="34">
        <f>Inputs!$D73</f>
        <v>230736.81300584602</v>
      </c>
      <c r="E23" s="34">
        <f>Inputs!$B73</f>
        <v>793272.93866859726</v>
      </c>
      <c r="F23" s="34">
        <f>Inputs!$C73</f>
        <v>705761.95345037698</v>
      </c>
      <c r="G23" s="34">
        <f>Inputs!$D73</f>
        <v>230736.81300584602</v>
      </c>
      <c r="H23" s="34">
        <f>Inputs!$B73</f>
        <v>793272.93866859726</v>
      </c>
      <c r="I23" s="34">
        <f>Inputs!$C73</f>
        <v>705761.95345037698</v>
      </c>
      <c r="J23" s="34">
        <f>Inputs!$D73</f>
        <v>230736.81300584602</v>
      </c>
    </row>
    <row r="24" spans="1:10" x14ac:dyDescent="0.2">
      <c r="A24" s="29" t="str">
        <f>Inputs!A74</f>
        <v>over $150,000</v>
      </c>
      <c r="B24" s="34">
        <f>Inputs!$B74</f>
        <v>1128809.9435944508</v>
      </c>
      <c r="C24" s="34">
        <f>Inputs!$C74</f>
        <v>745859.45422040089</v>
      </c>
      <c r="D24" s="34">
        <f>Inputs!$D74</f>
        <v>273039.69381106971</v>
      </c>
      <c r="E24" s="34">
        <f>Inputs!$B74</f>
        <v>1128809.9435944508</v>
      </c>
      <c r="F24" s="34">
        <f>Inputs!$C74</f>
        <v>745859.45422040089</v>
      </c>
      <c r="G24" s="34">
        <f>Inputs!$D74</f>
        <v>273039.69381106971</v>
      </c>
      <c r="H24" s="34">
        <f>Inputs!$B74</f>
        <v>1128809.9435944508</v>
      </c>
      <c r="I24" s="34">
        <f>Inputs!$C74</f>
        <v>745859.45422040089</v>
      </c>
      <c r="J24" s="34">
        <f>Inputs!$D74</f>
        <v>273039.69381106971</v>
      </c>
    </row>
    <row r="25" spans="1:10" x14ac:dyDescent="0.2">
      <c r="A25" s="4"/>
      <c r="B25" s="4"/>
      <c r="C25" s="4"/>
      <c r="D25" s="4"/>
    </row>
    <row r="26" spans="1:10" x14ac:dyDescent="0.2">
      <c r="A26" t="s">
        <v>63</v>
      </c>
      <c r="B26" s="12">
        <f>Inputs!$C3</f>
        <v>4260426020.4948092</v>
      </c>
      <c r="C26" s="12">
        <f>Inputs!$C4</f>
        <v>3001018469.0917501</v>
      </c>
      <c r="D26" s="12">
        <f>Inputs!$C5</f>
        <v>1097554414.563205</v>
      </c>
      <c r="E26" s="12">
        <f>Inputs!$C3</f>
        <v>4260426020.4948092</v>
      </c>
      <c r="F26" s="12">
        <f>Inputs!$C4</f>
        <v>3001018469.0917501</v>
      </c>
      <c r="G26" s="12">
        <f>Inputs!$C5</f>
        <v>1097554414.563205</v>
      </c>
      <c r="H26" s="12">
        <f>Inputs!$C3</f>
        <v>4260426020.4948092</v>
      </c>
      <c r="I26" s="12">
        <f>Inputs!$C4</f>
        <v>3001018469.0917501</v>
      </c>
      <c r="J26" s="12">
        <f>Inputs!$C5</f>
        <v>1097554414.563205</v>
      </c>
    </row>
    <row r="28" spans="1:10" x14ac:dyDescent="0.2">
      <c r="A28" t="s">
        <v>64</v>
      </c>
      <c r="B28" s="14">
        <f>12*(B5*B20+B6*B21+B7*B22+B8*B23+B9*B24)</f>
        <v>4260426020.4948092</v>
      </c>
      <c r="C28" s="14">
        <f t="shared" ref="C28:D28" si="0">12*(C5*C20+C6*C21+C7*C22+C8*C23+C9*C24)</f>
        <v>3001018469.0917501</v>
      </c>
      <c r="D28" s="14">
        <f t="shared" si="0"/>
        <v>1097554414.563205</v>
      </c>
      <c r="E28" s="14">
        <f t="shared" ref="E28:J28" si="1">12*(E5*E20+E6*E21+E7*E22+E8*E23+E9*E24)</f>
        <v>4260426020.4948106</v>
      </c>
      <c r="F28" s="14">
        <f t="shared" si="1"/>
        <v>3001018469.0917501</v>
      </c>
      <c r="G28" s="14">
        <f t="shared" si="1"/>
        <v>1097554414.563205</v>
      </c>
      <c r="H28" s="14">
        <f t="shared" si="1"/>
        <v>4260426020.4948092</v>
      </c>
      <c r="I28" s="14">
        <f t="shared" si="1"/>
        <v>3001018469.0917501</v>
      </c>
      <c r="J28" s="14">
        <f t="shared" si="1"/>
        <v>1097554414.5632052</v>
      </c>
    </row>
    <row r="30" spans="1:10" x14ac:dyDescent="0.2">
      <c r="A30" t="s">
        <v>66</v>
      </c>
      <c r="B30" s="14">
        <f>B26-B28</f>
        <v>0</v>
      </c>
      <c r="C30" s="14">
        <f t="shared" ref="C30:D30" si="2">C26-C28</f>
        <v>0</v>
      </c>
      <c r="D30" s="14">
        <f t="shared" si="2"/>
        <v>0</v>
      </c>
      <c r="E30" s="14">
        <f t="shared" ref="E30:J30" si="3">E26-E28</f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  <c r="I30" s="14">
        <f t="shared" si="3"/>
        <v>0</v>
      </c>
      <c r="J30" s="14">
        <f t="shared" si="3"/>
        <v>0</v>
      </c>
    </row>
    <row r="32" spans="1:10" x14ac:dyDescent="0.2">
      <c r="A32" t="s">
        <v>70</v>
      </c>
    </row>
    <row r="33" spans="1:10" x14ac:dyDescent="0.2">
      <c r="A33" s="4" t="s">
        <v>61</v>
      </c>
    </row>
    <row r="34" spans="1:10" x14ac:dyDescent="0.2">
      <c r="A34" t="s">
        <v>45</v>
      </c>
      <c r="B34">
        <f>B5/B$6</f>
        <v>1</v>
      </c>
      <c r="C34">
        <f t="shared" ref="C34:J34" si="4">C5/C$6</f>
        <v>1</v>
      </c>
      <c r="D34">
        <f t="shared" si="4"/>
        <v>1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</row>
    <row r="35" spans="1:10" x14ac:dyDescent="0.2">
      <c r="A35" t="s">
        <v>46</v>
      </c>
      <c r="B35">
        <f t="shared" ref="B35:J38" si="5">B6/B$6</f>
        <v>1</v>
      </c>
      <c r="C35">
        <f t="shared" si="5"/>
        <v>1</v>
      </c>
      <c r="D35">
        <f t="shared" si="5"/>
        <v>1</v>
      </c>
      <c r="E35">
        <f t="shared" si="5"/>
        <v>1</v>
      </c>
      <c r="F35">
        <f t="shared" si="5"/>
        <v>1</v>
      </c>
      <c r="G35">
        <f t="shared" si="5"/>
        <v>1</v>
      </c>
      <c r="H35">
        <f t="shared" si="5"/>
        <v>1</v>
      </c>
      <c r="I35">
        <f t="shared" si="5"/>
        <v>1</v>
      </c>
      <c r="J35">
        <f t="shared" si="5"/>
        <v>1</v>
      </c>
    </row>
    <row r="36" spans="1:10" x14ac:dyDescent="0.2">
      <c r="A36" t="s">
        <v>47</v>
      </c>
      <c r="B36">
        <f t="shared" si="5"/>
        <v>1</v>
      </c>
      <c r="C36">
        <f t="shared" si="5"/>
        <v>1</v>
      </c>
      <c r="D36">
        <f t="shared" si="5"/>
        <v>1</v>
      </c>
      <c r="E36">
        <f t="shared" si="5"/>
        <v>1.2294484463771751</v>
      </c>
      <c r="F36">
        <f t="shared" si="5"/>
        <v>1.2294484463771751</v>
      </c>
      <c r="G36">
        <f t="shared" si="5"/>
        <v>1.2294484463771753</v>
      </c>
      <c r="H36">
        <f t="shared" si="5"/>
        <v>1.7654313902301944</v>
      </c>
      <c r="I36">
        <f t="shared" si="5"/>
        <v>1.7654313902301944</v>
      </c>
      <c r="J36">
        <f t="shared" si="5"/>
        <v>1.7654313902301944</v>
      </c>
    </row>
    <row r="37" spans="1:10" x14ac:dyDescent="0.2">
      <c r="A37" t="s">
        <v>48</v>
      </c>
      <c r="B37">
        <f t="shared" si="5"/>
        <v>1</v>
      </c>
      <c r="C37">
        <f t="shared" si="5"/>
        <v>1</v>
      </c>
      <c r="D37">
        <f t="shared" si="5"/>
        <v>1</v>
      </c>
      <c r="E37">
        <f t="shared" si="5"/>
        <v>1.6636101982278386</v>
      </c>
      <c r="F37">
        <f t="shared" si="5"/>
        <v>1.6636101982278384</v>
      </c>
      <c r="G37">
        <f t="shared" si="5"/>
        <v>1.6636101982278386</v>
      </c>
      <c r="H37">
        <f t="shared" si="5"/>
        <v>2.8750590217904537</v>
      </c>
      <c r="I37">
        <f t="shared" si="5"/>
        <v>2.8750590217904537</v>
      </c>
      <c r="J37">
        <f t="shared" si="5"/>
        <v>2.8750590217904537</v>
      </c>
    </row>
    <row r="38" spans="1:10" x14ac:dyDescent="0.2">
      <c r="A38" s="25" t="s">
        <v>49</v>
      </c>
      <c r="B38">
        <f t="shared" si="5"/>
        <v>1</v>
      </c>
      <c r="C38">
        <f t="shared" si="5"/>
        <v>1</v>
      </c>
      <c r="D38">
        <f t="shared" si="5"/>
        <v>1</v>
      </c>
      <c r="E38">
        <f t="shared" si="5"/>
        <v>2.8026002112233619</v>
      </c>
      <c r="F38">
        <f t="shared" si="5"/>
        <v>2.8026002112233614</v>
      </c>
      <c r="G38">
        <f t="shared" si="5"/>
        <v>2.8026002112233619</v>
      </c>
      <c r="H38">
        <f t="shared" si="5"/>
        <v>6.3698177128849673</v>
      </c>
      <c r="I38">
        <f t="shared" si="5"/>
        <v>6.3698177128849665</v>
      </c>
      <c r="J38">
        <f t="shared" si="5"/>
        <v>6.3698177128849682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EDE-C909-764E-9614-7C5A569AE968}">
  <dimension ref="A1:F13"/>
  <sheetViews>
    <sheetView workbookViewId="0">
      <selection activeCell="A22" sqref="A22"/>
    </sheetView>
  </sheetViews>
  <sheetFormatPr baseColWidth="10" defaultColWidth="11.1640625" defaultRowHeight="16" x14ac:dyDescent="0.2"/>
  <cols>
    <col min="1" max="1" width="34.33203125" style="18" bestFit="1" customWidth="1"/>
    <col min="2" max="2" width="32.5" style="18" bestFit="1" customWidth="1"/>
    <col min="3" max="4" width="11.1640625" style="18"/>
    <col min="5" max="6" width="11.6640625" style="18" bestFit="1" customWidth="1"/>
    <col min="7" max="16384" width="11.1640625" style="18"/>
  </cols>
  <sheetData>
    <row r="1" spans="1:6" x14ac:dyDescent="0.2">
      <c r="A1" s="18" t="s">
        <v>27</v>
      </c>
    </row>
    <row r="2" spans="1:6" x14ac:dyDescent="0.2">
      <c r="A2" s="18" t="s">
        <v>28</v>
      </c>
    </row>
    <row r="3" spans="1:6" x14ac:dyDescent="0.2">
      <c r="A3" s="18" t="s">
        <v>35</v>
      </c>
    </row>
    <row r="4" spans="1:6" x14ac:dyDescent="0.2">
      <c r="A4" s="18" t="s">
        <v>36</v>
      </c>
    </row>
    <row r="6" spans="1:6" x14ac:dyDescent="0.2">
      <c r="B6" s="18" t="s">
        <v>34</v>
      </c>
    </row>
    <row r="7" spans="1:6" x14ac:dyDescent="0.2">
      <c r="A7" s="18" t="s">
        <v>29</v>
      </c>
      <c r="B7" s="18">
        <v>96.8</v>
      </c>
      <c r="E7" s="19"/>
      <c r="F7" s="19"/>
    </row>
    <row r="8" spans="1:6" x14ac:dyDescent="0.2">
      <c r="A8" s="18" t="s">
        <v>30</v>
      </c>
      <c r="B8" s="18">
        <v>41.1</v>
      </c>
      <c r="E8" s="19"/>
      <c r="F8" s="19"/>
    </row>
    <row r="9" spans="1:6" x14ac:dyDescent="0.2">
      <c r="A9" s="18" t="s">
        <v>31</v>
      </c>
      <c r="B9" s="18">
        <v>14</v>
      </c>
      <c r="E9" s="19"/>
      <c r="F9" s="19"/>
    </row>
    <row r="10" spans="1:6" x14ac:dyDescent="0.2">
      <c r="A10" s="18" t="s">
        <v>32</v>
      </c>
      <c r="B10" s="18">
        <v>7.6</v>
      </c>
      <c r="E10" s="19"/>
      <c r="F10" s="19"/>
    </row>
    <row r="11" spans="1:6" x14ac:dyDescent="0.2">
      <c r="A11" s="18" t="s">
        <v>33</v>
      </c>
      <c r="B11" s="18">
        <f>2.7+2.4+3.7</f>
        <v>8.8000000000000007</v>
      </c>
      <c r="E11" s="19"/>
      <c r="F11" s="19"/>
    </row>
    <row r="13" spans="1:6" x14ac:dyDescent="0.2">
      <c r="B13" s="18">
        <f>SUM(B7:B11)</f>
        <v>168.3</v>
      </c>
      <c r="F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Rates</vt:lpstr>
      <vt:lpstr>State Tax Revenue 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2020-12-21T18:42:11Z</dcterms:created>
  <dcterms:modified xsi:type="dcterms:W3CDTF">2021-02-19T05:19:25Z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{79D32FE9-0513-4D77-828B-7D9431A42C02}</vt:lpwstr>
  </property>
</Properties>
</file>