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history_new\"/>
    </mc:Choice>
  </mc:AlternateContent>
  <bookViews>
    <workbookView xWindow="0" yWindow="0" windowWidth="28800" windowHeight="12330" firstSheet="2" activeTab="8"/>
  </bookViews>
  <sheets>
    <sheet name="TOC" sheetId="47" r:id="rId1"/>
    <sheet name="StressScenario" sheetId="48" r:id="rId2"/>
    <sheet name="ir_ppd_vs_synthetic_2015-10-17" sheetId="46" r:id="rId3"/>
    <sheet name="fofreturnsests_2015-10-17" sheetId="44" r:id="rId4"/>
    <sheet name="erc.sg" sheetId="32" r:id="rId5"/>
    <sheet name="g.simIRandCTaxPct" sheetId="35" r:id="rId6"/>
    <sheet name="analysis" sheetId="30" r:id="rId7"/>
    <sheet name="gdppi" sheetId="31" r:id="rId8"/>
    <sheet name="RData" sheetId="49" r:id="rId9"/>
    <sheet name="RData2" sheetId="50" r:id="rId10"/>
    <sheet name="g.realpch_ir_tax_ForReport" sheetId="36" r:id="rId11"/>
    <sheet name="correlations" sheetId="38" r:id="rId12"/>
    <sheet name="scenario" sheetId="16" r:id="rId13"/>
    <sheet name="scenario-raw" sheetId="3" r:id="rId14"/>
    <sheet name="ppdret" sheetId="14" r:id="rId15"/>
    <sheet name="taxgdprpchfy" sheetId="1" r:id="rId16"/>
    <sheet name="taxsoi" sheetId="4" r:id="rId17"/>
    <sheet name="stbase" sheetId="7" r:id="rId18"/>
    <sheet name="othertaxbase" sheetId="8" r:id="rId19"/>
    <sheet name="fofreturnsests (2)" sheetId="11" r:id="rId20"/>
    <sheet name="Chart1" sheetId="13" r:id="rId21"/>
    <sheet name="rephist" sheetId="28" r:id="rId22"/>
  </sheets>
  <calcPr calcId="162913"/>
</workbook>
</file>

<file path=xl/calcChain.xml><?xml version="1.0" encoding="utf-8"?>
<calcChain xmlns="http://schemas.openxmlformats.org/spreadsheetml/2006/main">
  <c r="Q51" i="16" l="1"/>
  <c r="AE27" i="30" l="1"/>
  <c r="AK54" i="16"/>
  <c r="AK52" i="16"/>
  <c r="AK53" i="16"/>
  <c r="AD35" i="30" l="1"/>
  <c r="R4" i="30"/>
  <c r="S35" i="30"/>
  <c r="AE25" i="30"/>
  <c r="AE24" i="30"/>
  <c r="AE23" i="30"/>
  <c r="AE22" i="30"/>
  <c r="AE21" i="30"/>
  <c r="AE20" i="30"/>
  <c r="AE19" i="30"/>
  <c r="AE17" i="30"/>
  <c r="AE16" i="30"/>
  <c r="AE15" i="30"/>
  <c r="AE14" i="30"/>
  <c r="AE13" i="30"/>
  <c r="AE12" i="30"/>
  <c r="M35" i="30" l="1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P25" i="30" l="1"/>
  <c r="P24" i="30"/>
  <c r="P23" i="30"/>
  <c r="P22" i="30"/>
  <c r="P21" i="30"/>
  <c r="P20" i="30"/>
  <c r="P19" i="30"/>
  <c r="P17" i="30"/>
  <c r="P16" i="30"/>
  <c r="P15" i="30"/>
  <c r="P14" i="30"/>
  <c r="P13" i="30"/>
  <c r="P12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Q10" i="30"/>
  <c r="Q9" i="30"/>
  <c r="Q8" i="30"/>
  <c r="Q7" i="30"/>
  <c r="Q6" i="30"/>
  <c r="Q5" i="30"/>
  <c r="T33" i="30"/>
  <c r="T32" i="30"/>
  <c r="T31" i="30"/>
  <c r="T30" i="30"/>
  <c r="T29" i="30"/>
  <c r="T28" i="30"/>
  <c r="T27" i="30"/>
  <c r="T26" i="30"/>
  <c r="T25" i="30"/>
  <c r="T24" i="30"/>
  <c r="T23" i="30"/>
  <c r="T22" i="30"/>
  <c r="T21" i="30"/>
  <c r="T20" i="30"/>
  <c r="T19" i="30"/>
  <c r="T18" i="30"/>
  <c r="T17" i="30"/>
  <c r="T16" i="30"/>
  <c r="T15" i="30"/>
  <c r="T14" i="30"/>
  <c r="T13" i="30"/>
  <c r="T12" i="30"/>
  <c r="T11" i="30"/>
  <c r="T10" i="30"/>
  <c r="T9" i="30"/>
  <c r="T8" i="30"/>
  <c r="T7" i="30"/>
  <c r="T6" i="30"/>
  <c r="T5" i="30"/>
  <c r="K35" i="30"/>
  <c r="U4" i="30" l="1"/>
  <c r="AA4" i="30" s="1"/>
  <c r="X4" i="30" l="1"/>
  <c r="AF33" i="30"/>
  <c r="AF32" i="30"/>
  <c r="AF31" i="30"/>
  <c r="AF30" i="30"/>
  <c r="AF29" i="30"/>
  <c r="AF28" i="30"/>
  <c r="AF27" i="30"/>
  <c r="AF26" i="30"/>
  <c r="AF25" i="30"/>
  <c r="AF24" i="30"/>
  <c r="AF23" i="30"/>
  <c r="AF22" i="30"/>
  <c r="AF21" i="30"/>
  <c r="AF20" i="30"/>
  <c r="AF19" i="30"/>
  <c r="AF18" i="30"/>
  <c r="AF17" i="30"/>
  <c r="AF16" i="30"/>
  <c r="AF15" i="30"/>
  <c r="AF14" i="30"/>
  <c r="AF13" i="30"/>
  <c r="AF12" i="30"/>
  <c r="AF11" i="30"/>
  <c r="AF10" i="30"/>
  <c r="AF9" i="30"/>
  <c r="AF8" i="30"/>
  <c r="AF7" i="30"/>
  <c r="AF6" i="30"/>
  <c r="AF5" i="30"/>
  <c r="AF4" i="30"/>
  <c r="AG10" i="30" l="1"/>
  <c r="AG18" i="30"/>
  <c r="AG11" i="30"/>
  <c r="AG19" i="30"/>
  <c r="AG27" i="30"/>
  <c r="AG12" i="30"/>
  <c r="AG13" i="30"/>
  <c r="AG15" i="30"/>
  <c r="AG31" i="30"/>
  <c r="AG20" i="30"/>
  <c r="AG29" i="30"/>
  <c r="AG14" i="30"/>
  <c r="AG30" i="30"/>
  <c r="AG8" i="30"/>
  <c r="AG16" i="30"/>
  <c r="AG24" i="30"/>
  <c r="AG32" i="30"/>
  <c r="AG28" i="30"/>
  <c r="AG21" i="30"/>
  <c r="AG22" i="30"/>
  <c r="AG23" i="30"/>
  <c r="AG9" i="30"/>
  <c r="AG17" i="30"/>
  <c r="AG25" i="30"/>
  <c r="AG33" i="30"/>
  <c r="AG5" i="30"/>
  <c r="R5" i="30" s="1"/>
  <c r="AG6" i="30"/>
  <c r="AG7" i="30"/>
  <c r="AG26" i="30"/>
  <c r="E49" i="16"/>
  <c r="R6" i="30" l="1"/>
  <c r="I44" i="16"/>
  <c r="I43" i="16"/>
  <c r="I42" i="16"/>
  <c r="I36" i="16"/>
  <c r="I35" i="16"/>
  <c r="I34" i="16"/>
  <c r="I28" i="16"/>
  <c r="I27" i="16"/>
  <c r="I26" i="16"/>
  <c r="I20" i="16"/>
  <c r="I19" i="16"/>
  <c r="I18" i="16"/>
  <c r="I12" i="16"/>
  <c r="I11" i="16"/>
  <c r="I10" i="16"/>
  <c r="H48" i="16"/>
  <c r="I48" i="16" s="1"/>
  <c r="H47" i="16"/>
  <c r="I47" i="16" s="1"/>
  <c r="H46" i="16"/>
  <c r="I46" i="16" s="1"/>
  <c r="H45" i="16"/>
  <c r="I45" i="16" s="1"/>
  <c r="H44" i="16"/>
  <c r="H43" i="16"/>
  <c r="H42" i="16"/>
  <c r="H41" i="16"/>
  <c r="I41" i="16" s="1"/>
  <c r="H40" i="16"/>
  <c r="I40" i="16" s="1"/>
  <c r="H39" i="16"/>
  <c r="I39" i="16" s="1"/>
  <c r="H38" i="16"/>
  <c r="I38" i="16" s="1"/>
  <c r="H37" i="16"/>
  <c r="I37" i="16" s="1"/>
  <c r="H36" i="16"/>
  <c r="H35" i="16"/>
  <c r="H34" i="16"/>
  <c r="H33" i="16"/>
  <c r="I33" i="16" s="1"/>
  <c r="H32" i="16"/>
  <c r="I32" i="16" s="1"/>
  <c r="H31" i="16"/>
  <c r="I31" i="16" s="1"/>
  <c r="H30" i="16"/>
  <c r="I30" i="16" s="1"/>
  <c r="H29" i="16"/>
  <c r="I29" i="16" s="1"/>
  <c r="H28" i="16"/>
  <c r="H27" i="16"/>
  <c r="H26" i="16"/>
  <c r="H25" i="16"/>
  <c r="I25" i="16" s="1"/>
  <c r="H24" i="16"/>
  <c r="I24" i="16" s="1"/>
  <c r="H23" i="16"/>
  <c r="I23" i="16" s="1"/>
  <c r="H22" i="16"/>
  <c r="I22" i="16" s="1"/>
  <c r="H21" i="16"/>
  <c r="I21" i="16" s="1"/>
  <c r="H20" i="16"/>
  <c r="H19" i="16"/>
  <c r="H18" i="16"/>
  <c r="H17" i="16"/>
  <c r="I17" i="16" s="1"/>
  <c r="H16" i="16"/>
  <c r="I16" i="16" s="1"/>
  <c r="H15" i="16"/>
  <c r="I15" i="16" s="1"/>
  <c r="H14" i="16"/>
  <c r="I14" i="16" s="1"/>
  <c r="H13" i="16"/>
  <c r="I13" i="16" s="1"/>
  <c r="H12" i="16"/>
  <c r="H11" i="16"/>
  <c r="H10" i="16"/>
  <c r="H9" i="16"/>
  <c r="I9" i="16" s="1"/>
  <c r="H8" i="16"/>
  <c r="I8" i="16" s="1"/>
  <c r="H7" i="16"/>
  <c r="I7" i="16" s="1"/>
  <c r="H6" i="16"/>
  <c r="I6" i="16" s="1"/>
  <c r="H5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J33" i="30"/>
  <c r="I33" i="30"/>
  <c r="H33" i="30"/>
  <c r="J32" i="30"/>
  <c r="I32" i="30"/>
  <c r="H32" i="30"/>
  <c r="J31" i="30"/>
  <c r="I31" i="30"/>
  <c r="H31" i="30"/>
  <c r="J30" i="30"/>
  <c r="I30" i="30"/>
  <c r="H30" i="30"/>
  <c r="J29" i="30"/>
  <c r="I29" i="30"/>
  <c r="H29" i="30"/>
  <c r="J28" i="30"/>
  <c r="I28" i="30"/>
  <c r="H28" i="30"/>
  <c r="J27" i="30"/>
  <c r="I27" i="30"/>
  <c r="H27" i="30"/>
  <c r="J26" i="30"/>
  <c r="I26" i="30"/>
  <c r="H26" i="30"/>
  <c r="J25" i="30"/>
  <c r="I25" i="30"/>
  <c r="H25" i="30"/>
  <c r="J24" i="30"/>
  <c r="I24" i="30"/>
  <c r="H24" i="30"/>
  <c r="J23" i="30"/>
  <c r="I23" i="30"/>
  <c r="H23" i="30"/>
  <c r="J22" i="30"/>
  <c r="I22" i="30"/>
  <c r="H22" i="30"/>
  <c r="J21" i="30"/>
  <c r="I21" i="30"/>
  <c r="H21" i="30"/>
  <c r="J20" i="30"/>
  <c r="I20" i="30"/>
  <c r="H20" i="30"/>
  <c r="J19" i="30"/>
  <c r="I19" i="30"/>
  <c r="H19" i="30"/>
  <c r="J18" i="30"/>
  <c r="I18" i="30"/>
  <c r="H18" i="30"/>
  <c r="J17" i="30"/>
  <c r="I17" i="30"/>
  <c r="H17" i="30"/>
  <c r="J16" i="30"/>
  <c r="I16" i="30"/>
  <c r="H16" i="30"/>
  <c r="J15" i="30"/>
  <c r="I15" i="30"/>
  <c r="H15" i="30"/>
  <c r="J14" i="30"/>
  <c r="I14" i="30"/>
  <c r="H14" i="30"/>
  <c r="J13" i="30"/>
  <c r="I13" i="30"/>
  <c r="H13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J5" i="30"/>
  <c r="U5" i="30" s="1"/>
  <c r="AA5" i="30" s="1"/>
  <c r="I5" i="30"/>
  <c r="H5" i="30"/>
  <c r="J4" i="30"/>
  <c r="I4" i="30"/>
  <c r="H4" i="30"/>
  <c r="R7" i="30" l="1"/>
  <c r="AA6" i="30"/>
  <c r="W5" i="30"/>
  <c r="X5" i="30"/>
  <c r="U6" i="30"/>
  <c r="H35" i="30"/>
  <c r="I35" i="30"/>
  <c r="J35" i="30"/>
  <c r="R8" i="30" l="1"/>
  <c r="AA7" i="30"/>
  <c r="U7" i="30"/>
  <c r="W6" i="30"/>
  <c r="X6" i="30"/>
  <c r="M34" i="16"/>
  <c r="M35" i="16" s="1"/>
  <c r="O34" i="16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N34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P34" i="16" s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N52" i="16"/>
  <c r="AP50" i="16"/>
  <c r="AP49" i="16"/>
  <c r="AP48" i="16"/>
  <c r="AP47" i="16"/>
  <c r="AP46" i="16"/>
  <c r="AP45" i="16"/>
  <c r="AP44" i="16"/>
  <c r="AP43" i="16"/>
  <c r="AP42" i="16"/>
  <c r="AP41" i="16"/>
  <c r="AP40" i="16"/>
  <c r="AP39" i="16"/>
  <c r="AP38" i="16"/>
  <c r="AP37" i="16"/>
  <c r="AP36" i="16"/>
  <c r="AP35" i="16"/>
  <c r="AP34" i="16"/>
  <c r="AP33" i="16"/>
  <c r="AP32" i="16"/>
  <c r="AP31" i="16"/>
  <c r="AP30" i="16"/>
  <c r="AP29" i="16"/>
  <c r="AP28" i="16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M2" i="16"/>
  <c r="AL2" i="16"/>
  <c r="AK2" i="16"/>
  <c r="AJ2" i="16"/>
  <c r="AI2" i="16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Z52" i="3"/>
  <c r="Y2" i="3"/>
  <c r="X2" i="3"/>
  <c r="W2" i="3"/>
  <c r="V2" i="3"/>
  <c r="U2" i="3"/>
  <c r="P53" i="11"/>
  <c r="P54" i="11"/>
  <c r="P55" i="11"/>
  <c r="AA43" i="3" l="1"/>
  <c r="AA34" i="3"/>
  <c r="R9" i="30"/>
  <c r="U8" i="30"/>
  <c r="AA8" i="30" s="1"/>
  <c r="X7" i="30"/>
  <c r="W7" i="30"/>
  <c r="M36" i="16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1" i="16" s="1"/>
  <c r="AA41" i="3"/>
  <c r="AA26" i="3"/>
  <c r="AA42" i="3"/>
  <c r="AA27" i="3"/>
  <c r="AA12" i="3"/>
  <c r="AA20" i="3"/>
  <c r="AA28" i="3"/>
  <c r="AA36" i="3"/>
  <c r="AA44" i="3"/>
  <c r="AA37" i="3"/>
  <c r="AA29" i="3"/>
  <c r="AA45" i="3"/>
  <c r="AA6" i="3"/>
  <c r="AA22" i="3"/>
  <c r="AA30" i="3"/>
  <c r="AA46" i="3"/>
  <c r="AA5" i="3"/>
  <c r="AA21" i="3"/>
  <c r="AA14" i="3"/>
  <c r="AA38" i="3"/>
  <c r="AA7" i="3"/>
  <c r="AA31" i="3"/>
  <c r="AA39" i="3"/>
  <c r="AA47" i="3"/>
  <c r="AO43" i="16"/>
  <c r="P35" i="16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N35" i="16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AA13" i="3"/>
  <c r="AA15" i="3"/>
  <c r="AA23" i="3"/>
  <c r="AA8" i="3"/>
  <c r="AA16" i="3"/>
  <c r="AA24" i="3"/>
  <c r="AA32" i="3"/>
  <c r="AA40" i="3"/>
  <c r="AA48" i="3"/>
  <c r="AA9" i="3"/>
  <c r="AA25" i="3"/>
  <c r="AA18" i="3"/>
  <c r="AC27" i="3" s="1"/>
  <c r="AA50" i="3"/>
  <c r="AA17" i="3"/>
  <c r="AA33" i="3"/>
  <c r="AA49" i="3"/>
  <c r="AA10" i="3"/>
  <c r="AA11" i="3"/>
  <c r="AA19" i="3"/>
  <c r="AA35" i="3"/>
  <c r="AO37" i="16"/>
  <c r="AO6" i="16"/>
  <c r="AO14" i="16"/>
  <c r="AO22" i="16"/>
  <c r="AO30" i="16"/>
  <c r="AO38" i="16"/>
  <c r="AO46" i="16"/>
  <c r="AO7" i="16"/>
  <c r="AO17" i="16"/>
  <c r="AO25" i="16"/>
  <c r="AO33" i="16"/>
  <c r="AO41" i="16"/>
  <c r="AO49" i="16"/>
  <c r="AO8" i="16"/>
  <c r="AO20" i="16"/>
  <c r="AO28" i="16"/>
  <c r="AO36" i="16"/>
  <c r="AO44" i="16"/>
  <c r="AO9" i="16"/>
  <c r="AO15" i="16"/>
  <c r="AO23" i="16"/>
  <c r="AO31" i="16"/>
  <c r="AO39" i="16"/>
  <c r="AO47" i="16"/>
  <c r="AO10" i="16"/>
  <c r="AO45" i="16"/>
  <c r="AO18" i="16"/>
  <c r="AO34" i="16"/>
  <c r="AO42" i="16"/>
  <c r="AO50" i="16"/>
  <c r="AO11" i="16"/>
  <c r="AO21" i="16"/>
  <c r="AO29" i="16"/>
  <c r="AO12" i="16"/>
  <c r="AO16" i="16"/>
  <c r="AO24" i="16"/>
  <c r="AO32" i="16"/>
  <c r="AO40" i="16"/>
  <c r="AO48" i="16"/>
  <c r="AO26" i="16"/>
  <c r="AO5" i="16"/>
  <c r="AO13" i="16"/>
  <c r="AO19" i="16"/>
  <c r="AO27" i="16"/>
  <c r="AO35" i="16"/>
  <c r="AC19" i="3" l="1"/>
  <c r="AC47" i="3"/>
  <c r="R10" i="30"/>
  <c r="AC44" i="3"/>
  <c r="AC22" i="3"/>
  <c r="U9" i="30"/>
  <c r="AA9" i="30" s="1"/>
  <c r="X8" i="30"/>
  <c r="W8" i="30"/>
  <c r="AC48" i="3"/>
  <c r="AC20" i="3"/>
  <c r="AC18" i="3"/>
  <c r="AC24" i="3"/>
  <c r="AC16" i="3"/>
  <c r="AC15" i="3"/>
  <c r="AC21" i="3"/>
  <c r="AC49" i="3"/>
  <c r="AC23" i="3"/>
  <c r="AC38" i="3"/>
  <c r="AC42" i="3"/>
  <c r="AC41" i="3"/>
  <c r="AC30" i="3"/>
  <c r="AC46" i="3"/>
  <c r="AC35" i="3"/>
  <c r="AC26" i="3"/>
  <c r="AC33" i="3"/>
  <c r="AC14" i="3"/>
  <c r="AA52" i="3"/>
  <c r="AC50" i="3"/>
  <c r="AC36" i="3"/>
  <c r="AC25" i="3"/>
  <c r="AC45" i="3"/>
  <c r="M50" i="16"/>
  <c r="AC37" i="3"/>
  <c r="AC17" i="3"/>
  <c r="AC39" i="3"/>
  <c r="AC28" i="3"/>
  <c r="AC34" i="3"/>
  <c r="AC32" i="3"/>
  <c r="AC40" i="3"/>
  <c r="AC31" i="3"/>
  <c r="AC29" i="3"/>
  <c r="AC43" i="3"/>
  <c r="AQ35" i="16"/>
  <c r="AQ37" i="16"/>
  <c r="AQ16" i="16"/>
  <c r="AQ20" i="16"/>
  <c r="AQ17" i="16"/>
  <c r="AQ46" i="16"/>
  <c r="AQ31" i="16"/>
  <c r="AQ39" i="16"/>
  <c r="AQ48" i="16"/>
  <c r="AQ29" i="16"/>
  <c r="AQ49" i="16"/>
  <c r="AQ41" i="16"/>
  <c r="AQ36" i="16"/>
  <c r="AQ33" i="16"/>
  <c r="AQ43" i="16"/>
  <c r="AQ24" i="16"/>
  <c r="AQ50" i="16"/>
  <c r="AQ15" i="16"/>
  <c r="AQ28" i="16"/>
  <c r="AQ25" i="16"/>
  <c r="AQ27" i="16"/>
  <c r="AQ18" i="16"/>
  <c r="AQ42" i="16"/>
  <c r="AQ47" i="16"/>
  <c r="AQ21" i="16"/>
  <c r="AQ34" i="16"/>
  <c r="AQ30" i="16"/>
  <c r="AQ40" i="16"/>
  <c r="AQ44" i="16"/>
  <c r="AQ32" i="16"/>
  <c r="AQ22" i="16"/>
  <c r="AO52" i="16"/>
  <c r="AQ14" i="16"/>
  <c r="AQ38" i="16"/>
  <c r="AQ19" i="16"/>
  <c r="AQ45" i="16"/>
  <c r="AQ26" i="16"/>
  <c r="AQ23" i="16"/>
  <c r="R11" i="30" l="1"/>
  <c r="U10" i="30"/>
  <c r="AA10" i="30" s="1"/>
  <c r="X9" i="30"/>
  <c r="W9" i="30"/>
  <c r="R12" i="30" l="1"/>
  <c r="U11" i="30"/>
  <c r="AA11" i="30" s="1"/>
  <c r="W10" i="30"/>
  <c r="X10" i="30"/>
  <c r="R13" i="30" l="1"/>
  <c r="U12" i="30"/>
  <c r="V12" i="30" s="1"/>
  <c r="W11" i="30"/>
  <c r="X11" i="30"/>
  <c r="AA12" i="30" l="1"/>
  <c r="AB12" i="30" s="1"/>
  <c r="R14" i="30"/>
  <c r="U13" i="30"/>
  <c r="V13" i="30" s="1"/>
  <c r="W12" i="30"/>
  <c r="X12" i="30"/>
  <c r="Y12" i="30" s="1"/>
  <c r="AA13" i="30" l="1"/>
  <c r="AB13" i="30" s="1"/>
  <c r="R15" i="30"/>
  <c r="U14" i="30"/>
  <c r="V14" i="30" s="1"/>
  <c r="W13" i="30"/>
  <c r="X13" i="30"/>
  <c r="Y13" i="30" s="1"/>
  <c r="AA14" i="30" l="1"/>
  <c r="AB14" i="30" s="1"/>
  <c r="R16" i="30"/>
  <c r="U15" i="30"/>
  <c r="V15" i="30" s="1"/>
  <c r="W14" i="30"/>
  <c r="X14" i="30"/>
  <c r="Y14" i="30" s="1"/>
  <c r="AA15" i="30" l="1"/>
  <c r="AB15" i="30" s="1"/>
  <c r="R17" i="30"/>
  <c r="U16" i="30"/>
  <c r="V16" i="30" s="1"/>
  <c r="X15" i="30"/>
  <c r="Y15" i="30" s="1"/>
  <c r="W15" i="30"/>
  <c r="AA16" i="30" l="1"/>
  <c r="R18" i="30"/>
  <c r="U17" i="30"/>
  <c r="V17" i="30" s="1"/>
  <c r="X16" i="30"/>
  <c r="W16" i="30"/>
  <c r="AA17" i="30" l="1"/>
  <c r="AB17" i="30" s="1"/>
  <c r="R19" i="30"/>
  <c r="AB16" i="30"/>
  <c r="AC16" i="30"/>
  <c r="Z16" i="30"/>
  <c r="Y16" i="30"/>
  <c r="U18" i="30"/>
  <c r="AA18" i="30" s="1"/>
  <c r="W17" i="30"/>
  <c r="X17" i="30"/>
  <c r="Y17" i="30" s="1"/>
  <c r="R20" i="30" l="1"/>
  <c r="U19" i="30"/>
  <c r="V19" i="30" s="1"/>
  <c r="W18" i="30"/>
  <c r="X18" i="30"/>
  <c r="AA19" i="30" l="1"/>
  <c r="AB19" i="30" s="1"/>
  <c r="R21" i="30"/>
  <c r="U20" i="30"/>
  <c r="V20" i="30" s="1"/>
  <c r="W19" i="30"/>
  <c r="X19" i="30"/>
  <c r="Y19" i="30" s="1"/>
  <c r="AA20" i="30" l="1"/>
  <c r="AB20" i="30" s="1"/>
  <c r="R22" i="30"/>
  <c r="U21" i="30"/>
  <c r="V21" i="30" s="1"/>
  <c r="W20" i="30"/>
  <c r="X20" i="30"/>
  <c r="Y20" i="30" s="1"/>
  <c r="AA21" i="30" l="1"/>
  <c r="AB21" i="30" s="1"/>
  <c r="R23" i="30"/>
  <c r="U22" i="30"/>
  <c r="V22" i="30" s="1"/>
  <c r="W21" i="30"/>
  <c r="X21" i="30"/>
  <c r="Y21" i="30" s="1"/>
  <c r="AA22" i="30" l="1"/>
  <c r="AB22" i="30" s="1"/>
  <c r="R24" i="30"/>
  <c r="U23" i="30"/>
  <c r="V23" i="30" s="1"/>
  <c r="W22" i="30"/>
  <c r="X22" i="30"/>
  <c r="Y22" i="30" s="1"/>
  <c r="AA23" i="30" l="1"/>
  <c r="AB23" i="30" s="1"/>
  <c r="R25" i="30"/>
  <c r="R37" i="30"/>
  <c r="U24" i="30"/>
  <c r="V24" i="30" s="1"/>
  <c r="X23" i="30"/>
  <c r="Y23" i="30" s="1"/>
  <c r="W23" i="30"/>
  <c r="AA24" i="30" l="1"/>
  <c r="R26" i="30"/>
  <c r="U25" i="30"/>
  <c r="V25" i="30" s="1"/>
  <c r="X24" i="30"/>
  <c r="W24" i="30"/>
  <c r="Y27" i="30" l="1"/>
  <c r="Y28" i="30"/>
  <c r="Z24" i="30"/>
  <c r="AA25" i="30"/>
  <c r="AB25" i="30" s="1"/>
  <c r="R27" i="30"/>
  <c r="AA26" i="30"/>
  <c r="AC24" i="30"/>
  <c r="AB24" i="30"/>
  <c r="Y24" i="30"/>
  <c r="U26" i="30"/>
  <c r="X25" i="30"/>
  <c r="Y25" i="30" s="1"/>
  <c r="W25" i="30"/>
  <c r="R28" i="30" l="1"/>
  <c r="U27" i="30"/>
  <c r="AA27" i="30" s="1"/>
  <c r="W26" i="30"/>
  <c r="X26" i="30"/>
  <c r="R29" i="30" l="1"/>
  <c r="U28" i="30"/>
  <c r="AA28" i="30" s="1"/>
  <c r="W27" i="30"/>
  <c r="X27" i="30"/>
  <c r="R30" i="30" l="1"/>
  <c r="U29" i="30"/>
  <c r="AA29" i="30" s="1"/>
  <c r="W28" i="30"/>
  <c r="X28" i="30"/>
  <c r="R31" i="30" l="1"/>
  <c r="U30" i="30"/>
  <c r="AA30" i="30" s="1"/>
  <c r="W29" i="30"/>
  <c r="X29" i="30"/>
  <c r="R32" i="30" l="1"/>
  <c r="U31" i="30"/>
  <c r="AA31" i="30" s="1"/>
  <c r="W30" i="30"/>
  <c r="X30" i="30"/>
  <c r="R33" i="30" l="1"/>
  <c r="U32" i="30"/>
  <c r="AA32" i="30" s="1"/>
  <c r="X31" i="30"/>
  <c r="W31" i="30"/>
  <c r="R35" i="30" l="1"/>
  <c r="U33" i="30"/>
  <c r="U35" i="30" s="1"/>
  <c r="X32" i="30"/>
  <c r="W32" i="30"/>
  <c r="AA33" i="30" l="1"/>
  <c r="W33" i="30"/>
  <c r="X33" i="30"/>
</calcChain>
</file>

<file path=xl/sharedStrings.xml><?xml version="1.0" encoding="utf-8"?>
<sst xmlns="http://schemas.openxmlformats.org/spreadsheetml/2006/main" count="1372" uniqueCount="220">
  <si>
    <t>year</t>
  </si>
  <si>
    <t>variable</t>
  </si>
  <si>
    <t>value</t>
  </si>
  <si>
    <t>rvalue</t>
  </si>
  <si>
    <t>rpch</t>
  </si>
  <si>
    <t>gst</t>
  </si>
  <si>
    <t>NA</t>
  </si>
  <si>
    <t>iit</t>
  </si>
  <si>
    <t>other</t>
  </si>
  <si>
    <t>rgdp.a</t>
  </si>
  <si>
    <t>tottax</t>
  </si>
  <si>
    <t>fyear</t>
  </si>
  <si>
    <t>taxinc</t>
  </si>
  <si>
    <t>agi</t>
  </si>
  <si>
    <t>othertax</t>
  </si>
  <si>
    <t>TOC</t>
  </si>
  <si>
    <t>Sheet #</t>
  </si>
  <si>
    <t>Table of Contents</t>
  </si>
  <si>
    <t>1</t>
  </si>
  <si>
    <t>scenario</t>
  </si>
  <si>
    <t>2</t>
  </si>
  <si>
    <t>scenario-raw</t>
  </si>
  <si>
    <t>3</t>
  </si>
  <si>
    <t>taxgdprpchfy</t>
  </si>
  <si>
    <t>4</t>
  </si>
  <si>
    <t>taxsoi</t>
  </si>
  <si>
    <t>salestaxbase</t>
  </si>
  <si>
    <t>pce</t>
  </si>
  <si>
    <t>econ</t>
  </si>
  <si>
    <t>taxrev</t>
  </si>
  <si>
    <t>soi</t>
  </si>
  <si>
    <t>otherbase</t>
  </si>
  <si>
    <t>fitgdp</t>
  </si>
  <si>
    <t>5</t>
  </si>
  <si>
    <t>stbase</t>
  </si>
  <si>
    <t>6</t>
  </si>
  <si>
    <t>othertaxbase</t>
  </si>
  <si>
    <t>totret.ir</t>
  </si>
  <si>
    <t>allother.ir</t>
  </si>
  <si>
    <t>cash.ir</t>
  </si>
  <si>
    <t>bonds.ir</t>
  </si>
  <si>
    <t>equity.ir</t>
  </si>
  <si>
    <t>unk</t>
  </si>
  <si>
    <t>allother</t>
  </si>
  <si>
    <t>equity</t>
  </si>
  <si>
    <t>totbonds</t>
  </si>
  <si>
    <t>cash</t>
  </si>
  <si>
    <t>totsp500.ir</t>
  </si>
  <si>
    <t>tbond.ir</t>
  </si>
  <si>
    <t>tbill.ir</t>
  </si>
  <si>
    <t>totret</t>
  </si>
  <si>
    <t>classir</t>
  </si>
  <si>
    <t>classalloc</t>
  </si>
  <si>
    <t>7</t>
  </si>
  <si>
    <t>fofreturnsests (2)</t>
  </si>
  <si>
    <t>8</t>
  </si>
  <si>
    <t>real pch, fy, variables -- all vars are in decimals, not percentage points</t>
  </si>
  <si>
    <t>inferred totir based on latest class allocs and actual returns</t>
  </si>
  <si>
    <t>estimated</t>
  </si>
  <si>
    <t>tot.ir</t>
  </si>
  <si>
    <t xml:space="preserve">equity.ir=totsp500.ir*equity, </t>
  </si>
  <si>
    <t xml:space="preserve">         bonds.ir=tbond.ir*totbonds,</t>
  </si>
  <si>
    <t xml:space="preserve">         cash.ir=tbill.ir*cash,</t>
  </si>
  <si>
    <t xml:space="preserve">         allother.ir=((tbond.ir+totsp500.ir)/2) * allother,</t>
  </si>
  <si>
    <t xml:space="preserve">         totret.ir=equity.ir + bonds.ir + cash.ir + allother.ir)</t>
  </si>
  <si>
    <t>estimated totir, current alloc</t>
  </si>
  <si>
    <t>ir current alloc</t>
  </si>
  <si>
    <t>fy</t>
  </si>
  <si>
    <t>ppf.ir</t>
  </si>
  <si>
    <t>ppfw.ir</t>
  </si>
  <si>
    <t>median</t>
  </si>
  <si>
    <t>wtdmean</t>
  </si>
  <si>
    <t>ppdret</t>
  </si>
  <si>
    <t>9</t>
  </si>
  <si>
    <t>10</t>
  </si>
  <si>
    <t>Chart1 (Chart)</t>
  </si>
  <si>
    <t>spliced ir</t>
  </si>
  <si>
    <t>equalmix</t>
  </si>
  <si>
    <t>nominal</t>
  </si>
  <si>
    <t>real</t>
  </si>
  <si>
    <t>nomret</t>
  </si>
  <si>
    <t>i.r</t>
  </si>
  <si>
    <t>i.rgdp</t>
  </si>
  <si>
    <t>i.ttax</t>
  </si>
  <si>
    <t>sim. Year</t>
  </si>
  <si>
    <t xml:space="preserve">return </t>
  </si>
  <si>
    <t>A1</t>
  </si>
  <si>
    <t>B_PR</t>
  </si>
  <si>
    <t>ERC_PR</t>
  </si>
  <si>
    <t>SC_PR</t>
  </si>
  <si>
    <t>NC.term_PR</t>
  </si>
  <si>
    <t>NC.act_PR</t>
  </si>
  <si>
    <t>NC_PR</t>
  </si>
  <si>
    <t>AL.term_PR</t>
  </si>
  <si>
    <t>AL.ret_PR</t>
  </si>
  <si>
    <t>AL.act_PR</t>
  </si>
  <si>
    <t>AL_PR</t>
  </si>
  <si>
    <t>UAAL_PR</t>
  </si>
  <si>
    <t>FR_MA</t>
  </si>
  <si>
    <t>NC.term</t>
  </si>
  <si>
    <t>NC.act</t>
  </si>
  <si>
    <t>AL.term</t>
  </si>
  <si>
    <t>AL.ret</t>
  </si>
  <si>
    <t>AL.act</t>
  </si>
  <si>
    <t>nterms</t>
  </si>
  <si>
    <t>nretirees</t>
  </si>
  <si>
    <t>nactives</t>
  </si>
  <si>
    <t>C_PR</t>
  </si>
  <si>
    <t>ADC_PR</t>
  </si>
  <si>
    <t>PR</t>
  </si>
  <si>
    <t>i</t>
  </si>
  <si>
    <t>Ic</t>
  </si>
  <si>
    <t>Ib</t>
  </si>
  <si>
    <t>Ia</t>
  </si>
  <si>
    <t>I.dif</t>
  </si>
  <si>
    <t>I.e</t>
  </si>
  <si>
    <t>I.r</t>
  </si>
  <si>
    <t>B</t>
  </si>
  <si>
    <t>C_ADC</t>
  </si>
  <si>
    <t>C</t>
  </si>
  <si>
    <t>ADC.ER</t>
  </si>
  <si>
    <t>ADC</t>
  </si>
  <si>
    <t>ERC</t>
  </si>
  <si>
    <t>EEC</t>
  </si>
  <si>
    <t>SC</t>
  </si>
  <si>
    <t>NC</t>
  </si>
  <si>
    <t>AM</t>
  </si>
  <si>
    <t>LG</t>
  </si>
  <si>
    <t>EUAAL</t>
  </si>
  <si>
    <t>UAAL</t>
  </si>
  <si>
    <t>ExF</t>
  </si>
  <si>
    <t>FR</t>
  </si>
  <si>
    <t>EAA</t>
  </si>
  <si>
    <t>AA</t>
  </si>
  <si>
    <t>MA</t>
  </si>
  <si>
    <t>AL</t>
  </si>
  <si>
    <t>sim</t>
  </si>
  <si>
    <t>runname</t>
  </si>
  <si>
    <t>RData</t>
  </si>
  <si>
    <t>11</t>
  </si>
  <si>
    <t>12</t>
  </si>
  <si>
    <t>13</t>
  </si>
  <si>
    <t>14</t>
  </si>
  <si>
    <t>rephist</t>
  </si>
  <si>
    <t>These are the model outputs for the repeating history run</t>
  </si>
  <si>
    <t>one plus</t>
  </si>
  <si>
    <t>&gt; df %&gt;% mutate(fyear=ifelse(month(date)&gt;6, year+1, year)) %&gt;%</t>
  </si>
  <si>
    <t>+   group_by(fyear) %&gt;%</t>
  </si>
  <si>
    <t>+   summarise(gdppi.fy=mean(value, na.rm=TRUE)) %&gt;%</t>
  </si>
  <si>
    <t>+   mutate(pch=gdppi.fy / lag(gdppi.fy) * 100 - 100) %&gt;%</t>
  </si>
  <si>
    <t>+   filter(fyear&gt;=1970)</t>
  </si>
  <si>
    <t>Source: local data frame [46 x 3]</t>
  </si>
  <si>
    <t>df &lt;- FRED("gdppi.q")</t>
  </si>
  <si>
    <t>gdppi.fy</t>
  </si>
  <si>
    <t>pch</t>
  </si>
  <si>
    <t>pch.decimal</t>
  </si>
  <si>
    <t>gdppi.pch</t>
  </si>
  <si>
    <t>cenretss %&gt;% filter(stabbr=="US", adminf=="State-local", variable=="erc.sg")</t>
  </si>
  <si>
    <t>stabbr</t>
  </si>
  <si>
    <t>admin</t>
  </si>
  <si>
    <t>adminf</t>
  </si>
  <si>
    <t>US</t>
  </si>
  <si>
    <t>State-local</t>
  </si>
  <si>
    <t>erc.sg</t>
  </si>
  <si>
    <t>erc.sg.r</t>
  </si>
  <si>
    <t>$k</t>
  </si>
  <si>
    <t>erc.sg.r.pch</t>
  </si>
  <si>
    <t>tot contribution</t>
  </si>
  <si>
    <t>payroll</t>
  </si>
  <si>
    <t>y1 C % tax</t>
  </si>
  <si>
    <t>pchgdppi</t>
  </si>
  <si>
    <t>nomtax</t>
  </si>
  <si>
    <t>c / nomtax %</t>
  </si>
  <si>
    <t>payroll pch</t>
  </si>
  <si>
    <t>nomtax pch</t>
  </si>
  <si>
    <t>C_PR pch</t>
  </si>
  <si>
    <t>delta</t>
  </si>
  <si>
    <t>indexed</t>
  </si>
  <si>
    <t>synthetic contrib</t>
  </si>
  <si>
    <t>contrib pch - aapaygrow + c/pr pch</t>
  </si>
  <si>
    <t>aapch</t>
  </si>
  <si>
    <t>synC % nomtax</t>
  </si>
  <si>
    <t>Column 1</t>
  </si>
  <si>
    <t>Column 2</t>
  </si>
  <si>
    <t>1971-2014</t>
  </si>
  <si>
    <t>1999-2014</t>
  </si>
  <si>
    <t>1971-1998</t>
  </si>
  <si>
    <t>real gdp</t>
  </si>
  <si>
    <t>spliced ir.r</t>
  </si>
  <si>
    <t>tottax.r</t>
  </si>
  <si>
    <t>Column 3</t>
  </si>
  <si>
    <t>gdp</t>
  </si>
  <si>
    <t>ir</t>
  </si>
  <si>
    <t>tax</t>
  </si>
  <si>
    <t>equity share - mean</t>
  </si>
  <si>
    <t>Share of pension fund assets invested in equities (average)</t>
  </si>
  <si>
    <t>Public pension fund investment returns, taxes, and real GDP</t>
  </si>
  <si>
    <t>Real public pension fund investment returns and real GDP growth</t>
  </si>
  <si>
    <t>Correlation between</t>
  </si>
  <si>
    <t>Growth in real state taxes and real GDP growth</t>
  </si>
  <si>
    <t>Investment returns and growth in real state taxes</t>
  </si>
  <si>
    <t xml:space="preserve">Source: Authors' analysis of data from Public Plans Database, Federal Reserve Board Flow of Funds, Census Bureau, and Bureau of Economic Analysis. See text for details. 
Note: Years are 12-month periods ending in June, corresponding to the fiscal year of the typical state and the typical public pension fund. </t>
  </si>
  <si>
    <t>g.simIRandCTaxPct (Chart)</t>
  </si>
  <si>
    <t>analysis</t>
  </si>
  <si>
    <t>gdppi</t>
  </si>
  <si>
    <t>g.realpch_ir_tax_ForReport (Chart)</t>
  </si>
  <si>
    <t>correlations</t>
  </si>
  <si>
    <t>15</t>
  </si>
  <si>
    <t>16</t>
  </si>
  <si>
    <t>17</t>
  </si>
  <si>
    <t>18</t>
  </si>
  <si>
    <t>19</t>
  </si>
  <si>
    <t>fofreturnsests_2015-10-17</t>
  </si>
  <si>
    <t>ir_ppd_vs_synthetic_2015-10-17</t>
  </si>
  <si>
    <t>synthetic return</t>
  </si>
  <si>
    <t>PPD median 1-year return</t>
  </si>
  <si>
    <t>PPD median (weighted by plan mkt assets) of 1-year return</t>
  </si>
  <si>
    <t>Old values (from July 2015)</t>
  </si>
  <si>
    <t>minor difference from new values</t>
  </si>
  <si>
    <t>note large difference between synthetic return and actual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</si>
</sst>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000_);_(* \(#,##0.0000\);_(* &quot;-&quot;??_);_(@_)"/>
    <numFmt numFmtId="168" formatCode="_(* #,##0.0_);_(* \(#,##0.0\);_(* &quot;-&quot;??_);_(@_)"/>
    <numFmt numFmtId="169" formatCode="_(* #,##0.00000_);_(* \(#,##0.00000\);_(* &quot;-&quot;??_);_(@_)"/>
    <numFmt numFmtId="170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0" fontId="18" fillId="0" borderId="0" xfId="44"/>
    <xf numFmtId="0" fontId="16" fillId="0" borderId="0" xfId="0" applyFont="1"/>
    <xf numFmtId="0" fontId="0" fillId="0" borderId="0" xfId="0" quotePrefix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0" fillId="33" borderId="0" xfId="1" applyNumberFormat="1" applyFont="1" applyFill="1"/>
    <xf numFmtId="43" fontId="0" fillId="0" borderId="0" xfId="0" applyNumberFormat="1"/>
    <xf numFmtId="166" fontId="0" fillId="0" borderId="0" xfId="2" applyNumberFormat="1" applyFont="1"/>
    <xf numFmtId="167" fontId="0" fillId="0" borderId="0" xfId="1" applyNumberFormat="1" applyFont="1"/>
    <xf numFmtId="167" fontId="16" fillId="0" borderId="0" xfId="1" applyNumberFormat="1" applyFont="1"/>
    <xf numFmtId="167" fontId="0" fillId="33" borderId="0" xfId="1" applyNumberFormat="1" applyFont="1" applyFill="1"/>
    <xf numFmtId="0" fontId="0" fillId="34" borderId="0" xfId="0" applyFill="1"/>
    <xf numFmtId="167" fontId="0" fillId="34" borderId="0" xfId="1" applyNumberFormat="1" applyFont="1" applyFill="1"/>
    <xf numFmtId="167" fontId="0" fillId="35" borderId="0" xfId="1" applyNumberFormat="1" applyFont="1" applyFill="1"/>
    <xf numFmtId="167" fontId="0" fillId="0" borderId="0" xfId="0" applyNumberFormat="1"/>
    <xf numFmtId="168" fontId="0" fillId="0" borderId="0" xfId="1" applyNumberFormat="1" applyFont="1"/>
    <xf numFmtId="167" fontId="16" fillId="33" borderId="0" xfId="1" applyNumberFormat="1" applyFont="1" applyFill="1"/>
    <xf numFmtId="0" fontId="20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20" fillId="36" borderId="0" xfId="0" applyFont="1" applyFill="1" applyAlignment="1">
      <alignment vertical="center"/>
    </xf>
    <xf numFmtId="0" fontId="19" fillId="36" borderId="0" xfId="0" applyFont="1" applyFill="1" applyAlignment="1">
      <alignment vertical="center"/>
    </xf>
    <xf numFmtId="165" fontId="0" fillId="35" borderId="0" xfId="1" applyNumberFormat="1" applyFont="1" applyFill="1"/>
    <xf numFmtId="165" fontId="0" fillId="34" borderId="0" xfId="1" applyNumberFormat="1" applyFont="1" applyFill="1"/>
    <xf numFmtId="10" fontId="0" fillId="0" borderId="0" xfId="2" applyNumberFormat="1" applyFont="1"/>
    <xf numFmtId="167" fontId="0" fillId="37" borderId="0" xfId="0" applyNumberFormat="1" applyFill="1"/>
    <xf numFmtId="166" fontId="0" fillId="33" borderId="0" xfId="2" applyNumberFormat="1" applyFont="1" applyFill="1"/>
    <xf numFmtId="164" fontId="0" fillId="0" borderId="0" xfId="1" applyNumberFormat="1" applyFont="1" applyAlignment="1">
      <alignment wrapText="1"/>
    </xf>
    <xf numFmtId="43" fontId="0" fillId="33" borderId="0" xfId="1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165" fontId="0" fillId="0" borderId="12" xfId="1" applyNumberFormat="1" applyFont="1" applyBorder="1"/>
    <xf numFmtId="166" fontId="0" fillId="0" borderId="12" xfId="2" applyNumberFormat="1" applyFont="1" applyBorder="1"/>
    <xf numFmtId="169" fontId="0" fillId="34" borderId="0" xfId="1" applyNumberFormat="1" applyFont="1" applyFill="1"/>
    <xf numFmtId="0" fontId="0" fillId="0" borderId="0" xfId="0" applyAlignment="1">
      <alignment wrapText="1"/>
    </xf>
    <xf numFmtId="167" fontId="0" fillId="38" borderId="0" xfId="1" applyNumberFormat="1" applyFont="1" applyFill="1"/>
    <xf numFmtId="167" fontId="0" fillId="39" borderId="0" xfId="1" applyNumberFormat="1" applyFont="1" applyFill="1"/>
    <xf numFmtId="167" fontId="0" fillId="41" borderId="0" xfId="1" applyNumberFormat="1" applyFont="1" applyFill="1"/>
    <xf numFmtId="167" fontId="0" fillId="40" borderId="0" xfId="0" applyNumberFormat="1" applyFill="1"/>
    <xf numFmtId="167" fontId="0" fillId="39" borderId="0" xfId="0" applyNumberFormat="1" applyFill="1"/>
    <xf numFmtId="170" fontId="0" fillId="40" borderId="0" xfId="0" applyNumberFormat="1" applyFill="1"/>
    <xf numFmtId="0" fontId="0" fillId="0" borderId="0" xfId="0" applyFont="1" applyAlignment="1">
      <alignment horizontal="left" wrapText="1"/>
    </xf>
    <xf numFmtId="0" fontId="22" fillId="0" borderId="0" xfId="0" applyFont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0" fillId="0" borderId="0" xfId="1" applyNumberFormat="1" applyFont="1"/>
    <xf numFmtId="0" fontId="0" fillId="40" borderId="0" xfId="1" applyNumberFormat="1" applyFont="1" applyFill="1"/>
    <xf numFmtId="0" fontId="0" fillId="39" borderId="0" xfId="1" applyNumberFormat="1" applyFont="1" applyFill="1"/>
    <xf numFmtId="0" fontId="0" fillId="38" borderId="0" xfId="1" applyNumberFormat="1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Investment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analysis!$E$4:$E$33</c:f>
              <c:numCache>
                <c:formatCode>_(* #,##0.0000_);_(* \(#,##0.0000\);_(* "-"??_);_(@_)</c:formatCode>
                <c:ptCount val="3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0.163385412721409</c:v>
                </c:pt>
                <c:pt idx="6">
                  <c:v>6.2826591715583996E-2</c:v>
                </c:pt>
                <c:pt idx="7">
                  <c:v>-5.4300000000000001E-2</c:v>
                </c:pt>
                <c:pt idx="8">
                  <c:v>-6.3950000000000007E-2</c:v>
                </c:pt>
                <c:pt idx="9">
                  <c:v>4.4999999999999998E-2</c:v>
                </c:pt>
                <c:pt idx="10">
                  <c:v>0.152</c:v>
                </c:pt>
                <c:pt idx="11">
                  <c:v>0.10100000000000001</c:v>
                </c:pt>
                <c:pt idx="12">
                  <c:v>0.1174</c:v>
                </c:pt>
                <c:pt idx="13">
                  <c:v>0.17199999999999999</c:v>
                </c:pt>
                <c:pt idx="14">
                  <c:v>-4.9799999999999997E-2</c:v>
                </c:pt>
                <c:pt idx="15">
                  <c:v>-0.18179999999999999</c:v>
                </c:pt>
                <c:pt idx="16">
                  <c:v>0.13469999999999999</c:v>
                </c:pt>
                <c:pt idx="17">
                  <c:v>0.20735000000000001</c:v>
                </c:pt>
                <c:pt idx="18">
                  <c:v>1.9E-2</c:v>
                </c:pt>
                <c:pt idx="19">
                  <c:v>0.127</c:v>
                </c:pt>
                <c:pt idx="20">
                  <c:v>0.17199999999999999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757-8CB3-2463FF54DDE7}"/>
            </c:ext>
          </c:extLst>
        </c:ser>
        <c:ser>
          <c:idx val="1"/>
          <c:order val="1"/>
          <c:tx>
            <c:v>Contribution % of taxes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analysis!$X$4:$X$33</c:f>
              <c:numCache>
                <c:formatCode>0.0%</c:formatCode>
                <c:ptCount val="30"/>
                <c:pt idx="0">
                  <c:v>0.15</c:v>
                </c:pt>
                <c:pt idx="1">
                  <c:v>0.14498575490198196</c:v>
                </c:pt>
                <c:pt idx="2">
                  <c:v>0.14306207248772254</c:v>
                </c:pt>
                <c:pt idx="3">
                  <c:v>0.13589803549636939</c:v>
                </c:pt>
                <c:pt idx="4">
                  <c:v>0.13421470865166843</c:v>
                </c:pt>
                <c:pt idx="5">
                  <c:v>0.12921464505235122</c:v>
                </c:pt>
                <c:pt idx="6">
                  <c:v>0.12114345672433892</c:v>
                </c:pt>
                <c:pt idx="7">
                  <c:v>0.11558312517067723</c:v>
                </c:pt>
                <c:pt idx="8">
                  <c:v>0.11818406177908856</c:v>
                </c:pt>
                <c:pt idx="9">
                  <c:v>0.12576992749596658</c:v>
                </c:pt>
                <c:pt idx="10">
                  <c:v>0.13012642946605088</c:v>
                </c:pt>
                <c:pt idx="11">
                  <c:v>0.12978621952029282</c:v>
                </c:pt>
                <c:pt idx="12">
                  <c:v>0.12624357760293206</c:v>
                </c:pt>
                <c:pt idx="13">
                  <c:v>0.12000011847903068</c:v>
                </c:pt>
                <c:pt idx="14">
                  <c:v>0.11183944939788784</c:v>
                </c:pt>
                <c:pt idx="15">
                  <c:v>0.11991092184746452</c:v>
                </c:pt>
                <c:pt idx="16">
                  <c:v>0.13386478826296619</c:v>
                </c:pt>
                <c:pt idx="17">
                  <c:v>0.13447740003409317</c:v>
                </c:pt>
                <c:pt idx="18">
                  <c:v>0.13619312906465383</c:v>
                </c:pt>
                <c:pt idx="19">
                  <c:v>0.13751301547141687</c:v>
                </c:pt>
                <c:pt idx="20">
                  <c:v>0.1392032607247293</c:v>
                </c:pt>
                <c:pt idx="21">
                  <c:v>0.13143828728005744</c:v>
                </c:pt>
                <c:pt idx="22">
                  <c:v>0.12457861671055388</c:v>
                </c:pt>
                <c:pt idx="23">
                  <c:v>0.1199992480496621</c:v>
                </c:pt>
                <c:pt idx="24">
                  <c:v>0.11521811879201933</c:v>
                </c:pt>
                <c:pt idx="25">
                  <c:v>0.1116809404546039</c:v>
                </c:pt>
                <c:pt idx="26">
                  <c:v>0.11007947340098938</c:v>
                </c:pt>
                <c:pt idx="27">
                  <c:v>0.10850680684165835</c:v>
                </c:pt>
                <c:pt idx="28">
                  <c:v>0.10710572523732921</c:v>
                </c:pt>
                <c:pt idx="29">
                  <c:v>0.10560574561251829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757-8CB3-2463FF54DDE7}"/>
            </c:ext>
          </c:extLst>
        </c:ser>
        <c:ser>
          <c:idx val="2"/>
          <c:order val="2"/>
          <c:tx>
            <c:v>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analysis!$AA$4:$AA$33</c:f>
              <c:numCache>
                <c:formatCode>0.0%</c:formatCode>
                <c:ptCount val="30"/>
                <c:pt idx="0">
                  <c:v>0.15</c:v>
                </c:pt>
                <c:pt idx="1">
                  <c:v>0.14580262784735934</c:v>
                </c:pt>
                <c:pt idx="2">
                  <c:v>0.14334468926425906</c:v>
                </c:pt>
                <c:pt idx="3">
                  <c:v>0.13967364648553268</c:v>
                </c:pt>
                <c:pt idx="4">
                  <c:v>0.13724511914216023</c:v>
                </c:pt>
                <c:pt idx="5">
                  <c:v>0.13149919535029908</c:v>
                </c:pt>
                <c:pt idx="6">
                  <c:v>0.12272851780742615</c:v>
                </c:pt>
                <c:pt idx="7">
                  <c:v>0.11659383684689356</c:v>
                </c:pt>
                <c:pt idx="8">
                  <c:v>0.1238097382260241</c:v>
                </c:pt>
                <c:pt idx="9">
                  <c:v>0.13089057386670014</c:v>
                </c:pt>
                <c:pt idx="10">
                  <c:v>0.13458073177195493</c:v>
                </c:pt>
                <c:pt idx="11">
                  <c:v>0.13343590851812295</c:v>
                </c:pt>
                <c:pt idx="12">
                  <c:v>0.12906691782947124</c:v>
                </c:pt>
                <c:pt idx="13">
                  <c:v>0.12737656343545747</c:v>
                </c:pt>
                <c:pt idx="14">
                  <c:v>0.11776597851801972</c:v>
                </c:pt>
                <c:pt idx="15">
                  <c:v>0.1252974821353729</c:v>
                </c:pt>
                <c:pt idx="16">
                  <c:v>0.1388425335884777</c:v>
                </c:pt>
                <c:pt idx="17">
                  <c:v>0.13847773763649476</c:v>
                </c:pt>
                <c:pt idx="18">
                  <c:v>0.14400950000225907</c:v>
                </c:pt>
                <c:pt idx="19">
                  <c:v>0.14407632646304547</c:v>
                </c:pt>
                <c:pt idx="20">
                  <c:v>0.14455182855797882</c:v>
                </c:pt>
                <c:pt idx="21">
                  <c:v>0.13530549399607358</c:v>
                </c:pt>
                <c:pt idx="22">
                  <c:v>0.12715823205038285</c:v>
                </c:pt>
                <c:pt idx="23">
                  <c:v>0.12497499629078961</c:v>
                </c:pt>
                <c:pt idx="24">
                  <c:v>0.1187749571740925</c:v>
                </c:pt>
                <c:pt idx="25">
                  <c:v>0.11398363803993006</c:v>
                </c:pt>
                <c:pt idx="26">
                  <c:v>0.11125101539421399</c:v>
                </c:pt>
                <c:pt idx="27">
                  <c:v>0.10860512606577662</c:v>
                </c:pt>
                <c:pt idx="28">
                  <c:v>0.10828452521281785</c:v>
                </c:pt>
                <c:pt idx="29">
                  <c:v>0.10560574561251806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B-4757-8CB3-2463FF54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99040"/>
        <c:axId val="502999824"/>
      </c:lineChart>
      <c:catAx>
        <c:axId val="5029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9824"/>
        <c:crosses val="autoZero"/>
        <c:auto val="1"/>
        <c:lblAlgn val="ctr"/>
        <c:lblOffset val="100"/>
        <c:noMultiLvlLbl val="0"/>
      </c:catAx>
      <c:valAx>
        <c:axId val="5029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 investment returns and percent</a:t>
            </a:r>
            <a:r>
              <a:rPr lang="en-US" baseline="0"/>
              <a:t> change in GDP and state tax revenue</a:t>
            </a:r>
            <a:br>
              <a:rPr lang="en-US" baseline="0"/>
            </a:br>
            <a:r>
              <a:rPr lang="en-US" baseline="0"/>
              <a:t>Adjusted for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4923496083758E-2"/>
          <c:y val="0.10929928535461438"/>
          <c:w val="0.9209611279890465"/>
          <c:h val="0.86851001440727638"/>
        </c:manualLayout>
      </c:layout>
      <c:lineChart>
        <c:grouping val="standard"/>
        <c:varyColors val="0"/>
        <c:ser>
          <c:idx val="0"/>
          <c:order val="0"/>
          <c:tx>
            <c:v>Returns (real)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scenario!$A$34:$A$49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scenario!$E$34:$E$49</c:f>
              <c:numCache>
                <c:formatCode>_(* #,##0.0000_);_(* \(#,##0.0000\);_(* "-"??_);_(@_)</c:formatCode>
                <c:ptCount val="16"/>
                <c:pt idx="0">
                  <c:v>0.14976148417932578</c:v>
                </c:pt>
                <c:pt idx="1">
                  <c:v>4.3911298962103329E-2</c:v>
                </c:pt>
                <c:pt idx="2">
                  <c:v>-7.703255615749649E-2</c:v>
                </c:pt>
                <c:pt idx="3">
                  <c:v>-8.0454401643009765E-2</c:v>
                </c:pt>
                <c:pt idx="4">
                  <c:v>2.678323185477427E-2</c:v>
                </c:pt>
                <c:pt idx="5">
                  <c:v>0.12653089057274669</c:v>
                </c:pt>
                <c:pt idx="6">
                  <c:v>6.8518516981896482E-2</c:v>
                </c:pt>
                <c:pt idx="7">
                  <c:v>8.1663713016785877E-2</c:v>
                </c:pt>
                <c:pt idx="8">
                  <c:v>0.13905619729779772</c:v>
                </c:pt>
                <c:pt idx="9">
                  <c:v>-6.9663443701271088E-2</c:v>
                </c:pt>
                <c:pt idx="10">
                  <c:v>-0.19496961127367152</c:v>
                </c:pt>
                <c:pt idx="11">
                  <c:v>0.12846931242023674</c:v>
                </c:pt>
                <c:pt idx="12">
                  <c:v>0.18543688038358863</c:v>
                </c:pt>
                <c:pt idx="13">
                  <c:v>-7.7746573423254084E-4</c:v>
                </c:pt>
                <c:pt idx="14">
                  <c:v>0.10870591774449601</c:v>
                </c:pt>
                <c:pt idx="15">
                  <c:v>0.15488764745977712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0D0-8650-BDD115D899FF}"/>
            </c:ext>
          </c:extLst>
        </c:ser>
        <c:ser>
          <c:idx val="2"/>
          <c:order val="1"/>
          <c:tx>
            <c:v>% change in taxes (real)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scenario!$A$34:$A$49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scenario!$Q$34:$Q$49</c:f>
              <c:numCache>
                <c:formatCode>_(* #,##0.0000_);_(* \(#,##0.0000\);_(* "-"??_);_(@_)</c:formatCode>
                <c:ptCount val="16"/>
                <c:pt idx="0">
                  <c:v>4.3706656746744101E-2</c:v>
                </c:pt>
                <c:pt idx="1">
                  <c:v>5.9738136266931301E-2</c:v>
                </c:pt>
                <c:pt idx="2">
                  <c:v>1.40016497802155E-2</c:v>
                </c:pt>
                <c:pt idx="3">
                  <c:v>-6.1598752057963099E-2</c:v>
                </c:pt>
                <c:pt idx="4">
                  <c:v>7.9890356579410612E-3</c:v>
                </c:pt>
                <c:pt idx="5">
                  <c:v>5.3037453210450301E-2</c:v>
                </c:pt>
                <c:pt idx="6">
                  <c:v>6.7478448500427793E-2</c:v>
                </c:pt>
                <c:pt idx="7">
                  <c:v>6.6887814723044295E-2</c:v>
                </c:pt>
                <c:pt idx="8">
                  <c:v>2.8471093669696298E-2</c:v>
                </c:pt>
                <c:pt idx="9">
                  <c:v>1.2743350882484602E-2</c:v>
                </c:pt>
                <c:pt idx="10">
                  <c:v>-9.6121433477753301E-2</c:v>
                </c:pt>
                <c:pt idx="11">
                  <c:v>-2.7815584008775998E-2</c:v>
                </c:pt>
                <c:pt idx="12">
                  <c:v>6.1706374446400397E-2</c:v>
                </c:pt>
                <c:pt idx="13">
                  <c:v>2.6239492083634103E-2</c:v>
                </c:pt>
                <c:pt idx="14">
                  <c:v>4.5791975160967405E-2</c:v>
                </c:pt>
                <c:pt idx="15">
                  <c:v>7.0716915953509792E-3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6-40D0-8650-BDD115D899FF}"/>
            </c:ext>
          </c:extLst>
        </c:ser>
        <c:ser>
          <c:idx val="1"/>
          <c:order val="2"/>
          <c:tx>
            <c:v>% change real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scenario!$K$34:$K$49</c:f>
              <c:numCache>
                <c:formatCode>_(* #,##0.0000_);_(* \(#,##0.0000\);_(* "-"??_);_(@_)</c:formatCode>
                <c:ptCount val="16"/>
                <c:pt idx="0">
                  <c:v>4.5698734087443703E-2</c:v>
                </c:pt>
                <c:pt idx="1">
                  <c:v>4.3820310446850197E-2</c:v>
                </c:pt>
                <c:pt idx="2">
                  <c:v>2.5026801377428399E-2</c:v>
                </c:pt>
                <c:pt idx="3">
                  <c:v>1.3830179186194301E-2</c:v>
                </c:pt>
                <c:pt idx="4">
                  <c:v>2.3011996404986201E-2</c:v>
                </c:pt>
                <c:pt idx="5">
                  <c:v>3.3029155955522901E-2</c:v>
                </c:pt>
                <c:pt idx="6">
                  <c:v>3.5611545373198501E-2</c:v>
                </c:pt>
                <c:pt idx="7">
                  <c:v>3.00024636082219E-2</c:v>
                </c:pt>
                <c:pt idx="8">
                  <c:v>2.2167914586799599E-2</c:v>
                </c:pt>
                <c:pt idx="9">
                  <c:v>7.3454853751589201E-3</c:v>
                </c:pt>
                <c:pt idx="10">
                  <c:v>-1.5317750748213099E-2</c:v>
                </c:pt>
                <c:pt idx="11">
                  <c:v>-1.5932114150520199E-3</c:v>
                </c:pt>
                <c:pt idx="12">
                  <c:v>2.06112490368974E-2</c:v>
                </c:pt>
                <c:pt idx="13">
                  <c:v>1.9641395230234601E-2</c:v>
                </c:pt>
                <c:pt idx="14">
                  <c:v>2.2695114808258001E-2</c:v>
                </c:pt>
                <c:pt idx="15">
                  <c:v>2.3050563876510402E-2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6-40D0-8650-BDD115D8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06976"/>
        <c:axId val="648306584"/>
      </c:lineChart>
      <c:catAx>
        <c:axId val="6483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6584"/>
        <c:crosses val="autoZero"/>
        <c:auto val="1"/>
        <c:lblAlgn val="ctr"/>
        <c:lblOffset val="100"/>
        <c:noMultiLvlLbl val="0"/>
      </c:catAx>
      <c:valAx>
        <c:axId val="6483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74478717666202"/>
          <c:y val="0.20691104499613211"/>
          <c:w val="0.18145112630151999"/>
          <c:h val="0.10214446468453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'scenario-raw'!$Q$5:$Q$50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'scenario-raw'!$Z$5:$Z$50</c:f>
              <c:numCache>
                <c:formatCode>_(* #,##0.000_);_(* \(#,##0.000\);_(* "-"??_);_(@_)</c:formatCode>
                <c:ptCount val="46"/>
                <c:pt idx="0">
                  <c:v>-2.8841002866950301E-2</c:v>
                </c:pt>
                <c:pt idx="1">
                  <c:v>0.190604322953839</c:v>
                </c:pt>
                <c:pt idx="2">
                  <c:v>0.109191275155263</c:v>
                </c:pt>
                <c:pt idx="3">
                  <c:v>5.2503668781599001E-3</c:v>
                </c:pt>
                <c:pt idx="4">
                  <c:v>-1.79654104193133E-2</c:v>
                </c:pt>
                <c:pt idx="5">
                  <c:v>7.3638845470469602E-2</c:v>
                </c:pt>
                <c:pt idx="6">
                  <c:v>9.8021699143108501E-2</c:v>
                </c:pt>
                <c:pt idx="7">
                  <c:v>9.2394261574456807E-2</c:v>
                </c:pt>
                <c:pt idx="8">
                  <c:v>-1.6001380088139502E-2</c:v>
                </c:pt>
                <c:pt idx="9">
                  <c:v>8.7426078929035797E-2</c:v>
                </c:pt>
                <c:pt idx="10">
                  <c:v>4.8105750469334498E-2</c:v>
                </c:pt>
                <c:pt idx="11">
                  <c:v>-2.1941728658462101E-2</c:v>
                </c:pt>
                <c:pt idx="12">
                  <c:v>5.9000668663816397E-2</c:v>
                </c:pt>
                <c:pt idx="13">
                  <c:v>0.40689898993971202</c:v>
                </c:pt>
                <c:pt idx="14">
                  <c:v>-3.8671495509688299E-2</c:v>
                </c:pt>
                <c:pt idx="15">
                  <c:v>0.33120510664826902</c:v>
                </c:pt>
                <c:pt idx="16">
                  <c:v>0.30725449172653402</c:v>
                </c:pt>
                <c:pt idx="17">
                  <c:v>8.6195466382231495E-2</c:v>
                </c:pt>
                <c:pt idx="18">
                  <c:v>1.17987774254088E-2</c:v>
                </c:pt>
                <c:pt idx="19">
                  <c:v>0.15738077801140499</c:v>
                </c:pt>
                <c:pt idx="20">
                  <c:v>0.10199699676930001</c:v>
                </c:pt>
                <c:pt idx="21">
                  <c:v>8.4441264875412203E-2</c:v>
                </c:pt>
                <c:pt idx="22">
                  <c:v>0.14265258723396501</c:v>
                </c:pt>
                <c:pt idx="23">
                  <c:v>0.148295401702881</c:v>
                </c:pt>
                <c:pt idx="24">
                  <c:v>-1.51997623913074E-2</c:v>
                </c:pt>
                <c:pt idx="25">
                  <c:v>0.203708275678359</c:v>
                </c:pt>
                <c:pt idx="26">
                  <c:v>0.15680842966167099</c:v>
                </c:pt>
                <c:pt idx="27">
                  <c:v>0.238254287574339</c:v>
                </c:pt>
                <c:pt idx="28">
                  <c:v>0.24029040815004299</c:v>
                </c:pt>
                <c:pt idx="29">
                  <c:v>0.151945853597512</c:v>
                </c:pt>
                <c:pt idx="30">
                  <c:v>6.11431763300537E-2</c:v>
                </c:pt>
                <c:pt idx="31">
                  <c:v>-5.4800499035868699E-2</c:v>
                </c:pt>
                <c:pt idx="32">
                  <c:v>-7.9836967371653494E-2</c:v>
                </c:pt>
                <c:pt idx="33">
                  <c:v>5.9196143609258997E-2</c:v>
                </c:pt>
                <c:pt idx="34">
                  <c:v>0.111202819529544</c:v>
                </c:pt>
                <c:pt idx="35">
                  <c:v>7.32815122233125E-2</c:v>
                </c:pt>
                <c:pt idx="36">
                  <c:v>4.1958216963530297E-2</c:v>
                </c:pt>
                <c:pt idx="37">
                  <c:v>0.15730424346732</c:v>
                </c:pt>
                <c:pt idx="38">
                  <c:v>-4.5883193550795898E-2</c:v>
                </c:pt>
                <c:pt idx="39">
                  <c:v>-0.122490697987234</c:v>
                </c:pt>
                <c:pt idx="40">
                  <c:v>0.123478941930592</c:v>
                </c:pt>
                <c:pt idx="41">
                  <c:v>0.20862092691925799</c:v>
                </c:pt>
                <c:pt idx="42">
                  <c:v>8.8274638143918394E-2</c:v>
                </c:pt>
                <c:pt idx="43">
                  <c:v>0.120166544812116</c:v>
                </c:pt>
                <c:pt idx="44">
                  <c:v>0.176866714152949</c:v>
                </c:pt>
                <c:pt idx="45">
                  <c:v>6.21723291902695E-2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23F-BBAD-B9B5E0E67DA8}"/>
            </c:ext>
          </c:extLst>
        </c:ser>
        <c:ser>
          <c:idx val="1"/>
          <c:order val="1"/>
          <c:tx>
            <c:v>Estimated current alloc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'scenario-raw'!$AA$5:$AA$50</c:f>
              <c:numCache>
                <c:formatCode>_(* #,##0.00_);_(* \(#,##0.00\);_(* "-"??_);_(@_)</c:formatCode>
                <c:ptCount val="46"/>
                <c:pt idx="0">
                  <c:v>-0.15432597494082687</c:v>
                </c:pt>
                <c:pt idx="1">
                  <c:v>0.3261462420251624</c:v>
                </c:pt>
                <c:pt idx="2">
                  <c:v>0.11363567471997872</c:v>
                </c:pt>
                <c:pt idx="3">
                  <c:v>4.0734032751487247E-3</c:v>
                </c:pt>
                <c:pt idx="4">
                  <c:v>-9.2123757518496982E-2</c:v>
                </c:pt>
                <c:pt idx="5">
                  <c:v>0.1219168442620454</c:v>
                </c:pt>
                <c:pt idx="6">
                  <c:v>0.12057036391092768</c:v>
                </c:pt>
                <c:pt idx="7">
                  <c:v>3.899394470779291E-2</c:v>
                </c:pt>
                <c:pt idx="8">
                  <c:v>-8.0893504114739855E-3</c:v>
                </c:pt>
                <c:pt idx="9">
                  <c:v>0.11508481132313492</c:v>
                </c:pt>
                <c:pt idx="10">
                  <c:v>0.12152363091057036</c:v>
                </c:pt>
                <c:pt idx="11">
                  <c:v>0.11661828898248666</c:v>
                </c:pt>
                <c:pt idx="12">
                  <c:v>-4.7083564979213163E-2</c:v>
                </c:pt>
                <c:pt idx="13">
                  <c:v>0.5284593338367084</c:v>
                </c:pt>
                <c:pt idx="14">
                  <c:v>-4.2362771314479235E-2</c:v>
                </c:pt>
                <c:pt idx="15">
                  <c:v>0.32081790883389283</c:v>
                </c:pt>
                <c:pt idx="16">
                  <c:v>0.33660225355836021</c:v>
                </c:pt>
                <c:pt idx="17">
                  <c:v>0.17344380518997349</c:v>
                </c:pt>
                <c:pt idx="18">
                  <c:v>-3.2220210874521683E-2</c:v>
                </c:pt>
                <c:pt idx="19">
                  <c:v>0.1807813635505876</c:v>
                </c:pt>
                <c:pt idx="20">
                  <c:v>0.13125174143037671</c:v>
                </c:pt>
                <c:pt idx="21">
                  <c:v>7.8825488979170605E-2</c:v>
                </c:pt>
                <c:pt idx="22">
                  <c:v>0.14060170740335934</c:v>
                </c:pt>
                <c:pt idx="23">
                  <c:v>0.14476664247003745</c:v>
                </c:pt>
                <c:pt idx="24">
                  <c:v>-4.339535807526042E-3</c:v>
                </c:pt>
                <c:pt idx="25">
                  <c:v>0.22526806903522298</c:v>
                </c:pt>
                <c:pt idx="26">
                  <c:v>0.18627504194080841</c:v>
                </c:pt>
                <c:pt idx="27">
                  <c:v>0.26218258515285109</c:v>
                </c:pt>
                <c:pt idx="28">
                  <c:v>0.25009617527412109</c:v>
                </c:pt>
                <c:pt idx="29">
                  <c:v>0.16338541272140911</c:v>
                </c:pt>
                <c:pt idx="30">
                  <c:v>6.2826591715583996E-2</c:v>
                </c:pt>
                <c:pt idx="31">
                  <c:v>-6.7922327883966918E-2</c:v>
                </c:pt>
                <c:pt idx="32">
                  <c:v>-9.3052842970921923E-2</c:v>
                </c:pt>
                <c:pt idx="33">
                  <c:v>4.7820834906857526E-2</c:v>
                </c:pt>
                <c:pt idx="34">
                  <c:v>0.11516987536455321</c:v>
                </c:pt>
                <c:pt idx="35">
                  <c:v>7.2996140249388247E-2</c:v>
                </c:pt>
                <c:pt idx="36">
                  <c:v>4.3368924263215029E-2</c:v>
                </c:pt>
                <c:pt idx="37">
                  <c:v>0.15924371655296715</c:v>
                </c:pt>
                <c:pt idx="38">
                  <c:v>-4.9096504399700071E-2</c:v>
                </c:pt>
                <c:pt idx="39">
                  <c:v>-0.15665128274566753</c:v>
                </c:pt>
                <c:pt idx="40">
                  <c:v>0.12553465901850769</c:v>
                </c:pt>
                <c:pt idx="41">
                  <c:v>0.21335382669849462</c:v>
                </c:pt>
                <c:pt idx="42">
                  <c:v>8.6035219806171057E-2</c:v>
                </c:pt>
                <c:pt idx="43">
                  <c:v>0.12236337375942595</c:v>
                </c:pt>
                <c:pt idx="44">
                  <c:v>0.17462253711460635</c:v>
                </c:pt>
                <c:pt idx="45">
                  <c:v>6.2172329190269514E-2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23F-BBAD-B9B5E0E6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25760"/>
        <c:axId val="560326936"/>
      </c:lineChart>
      <c:catAx>
        <c:axId val="5603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6936"/>
        <c:crosses val="autoZero"/>
        <c:auto val="1"/>
        <c:lblAlgn val="ctr"/>
        <c:lblOffset val="100"/>
        <c:noMultiLvlLbl val="0"/>
      </c:catAx>
      <c:valAx>
        <c:axId val="5603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0.04717</cdr:x>
      <cdr:y>0.91173</cdr:y>
    </cdr:from>
    <cdr:to>
      <cdr:x>0.98027</cdr:x>
      <cdr:y>0.98108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8858" y="5738813"/>
          <a:ext cx="8087877" cy="436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</a:t>
          </a:r>
          <a:r>
            <a:rPr lang="en-US" sz="900" baseline="0"/>
            <a:t> data from</a:t>
          </a:r>
          <a:r>
            <a:rPr lang="en-US" sz="900"/>
            <a:t> Public Plans Database, Federal Reserve Board Flow of Funds,</a:t>
          </a:r>
          <a:r>
            <a:rPr lang="en-US" sz="900" baseline="0"/>
            <a:t> Census Bureau, and Bureau of Economic Analysis. See text for details.</a:t>
          </a:r>
          <a:br>
            <a:rPr lang="en-US" sz="900" baseline="0"/>
          </a:br>
          <a:r>
            <a:rPr lang="en-US" sz="900" baseline="0"/>
            <a:t>Note: Years are 12-month periods ending in June, corresponding to the fiscal year of the typical state and the typical public pension fund.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32.2851562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s="4" t="s">
        <v>18</v>
      </c>
      <c r="B2" s="2" t="s">
        <v>213</v>
      </c>
    </row>
    <row r="3" spans="1:2" x14ac:dyDescent="0.25">
      <c r="A3" s="4" t="s">
        <v>20</v>
      </c>
      <c r="B3" s="2" t="s">
        <v>212</v>
      </c>
    </row>
    <row r="4" spans="1:2" x14ac:dyDescent="0.25">
      <c r="A4" s="4" t="s">
        <v>22</v>
      </c>
      <c r="B4" s="2" t="s">
        <v>163</v>
      </c>
    </row>
    <row r="5" spans="1:2" x14ac:dyDescent="0.25">
      <c r="A5" s="4" t="s">
        <v>24</v>
      </c>
      <c r="B5" t="s">
        <v>202</v>
      </c>
    </row>
    <row r="6" spans="1:2" x14ac:dyDescent="0.25">
      <c r="A6" s="4" t="s">
        <v>33</v>
      </c>
      <c r="B6" s="2" t="s">
        <v>203</v>
      </c>
    </row>
    <row r="7" spans="1:2" x14ac:dyDescent="0.25">
      <c r="A7" s="4" t="s">
        <v>35</v>
      </c>
      <c r="B7" s="2" t="s">
        <v>204</v>
      </c>
    </row>
    <row r="8" spans="1:2" x14ac:dyDescent="0.25">
      <c r="A8" s="4" t="s">
        <v>53</v>
      </c>
      <c r="B8" s="2" t="s">
        <v>138</v>
      </c>
    </row>
    <row r="9" spans="1:2" x14ac:dyDescent="0.25">
      <c r="A9" s="4" t="s">
        <v>55</v>
      </c>
      <c r="B9" t="s">
        <v>205</v>
      </c>
    </row>
    <row r="10" spans="1:2" x14ac:dyDescent="0.25">
      <c r="A10" s="4" t="s">
        <v>73</v>
      </c>
      <c r="B10" s="2" t="s">
        <v>206</v>
      </c>
    </row>
    <row r="11" spans="1:2" x14ac:dyDescent="0.25">
      <c r="A11" s="4" t="s">
        <v>74</v>
      </c>
      <c r="B11" s="2" t="s">
        <v>19</v>
      </c>
    </row>
    <row r="12" spans="1:2" x14ac:dyDescent="0.25">
      <c r="A12" s="4" t="s">
        <v>139</v>
      </c>
      <c r="B12" s="2" t="s">
        <v>21</v>
      </c>
    </row>
    <row r="13" spans="1:2" x14ac:dyDescent="0.25">
      <c r="A13" s="4" t="s">
        <v>140</v>
      </c>
      <c r="B13" s="2" t="s">
        <v>72</v>
      </c>
    </row>
    <row r="14" spans="1:2" x14ac:dyDescent="0.25">
      <c r="A14" s="4" t="s">
        <v>141</v>
      </c>
      <c r="B14" s="2" t="s">
        <v>23</v>
      </c>
    </row>
    <row r="15" spans="1:2" x14ac:dyDescent="0.25">
      <c r="A15" s="4" t="s">
        <v>142</v>
      </c>
      <c r="B15" s="2" t="s">
        <v>25</v>
      </c>
    </row>
    <row r="16" spans="1:2" x14ac:dyDescent="0.25">
      <c r="A16" s="4" t="s">
        <v>207</v>
      </c>
      <c r="B16" s="2" t="s">
        <v>34</v>
      </c>
    </row>
    <row r="17" spans="1:2" x14ac:dyDescent="0.25">
      <c r="A17" s="4" t="s">
        <v>208</v>
      </c>
      <c r="B17" s="2" t="s">
        <v>36</v>
      </c>
    </row>
    <row r="18" spans="1:2" x14ac:dyDescent="0.25">
      <c r="A18" s="4" t="s">
        <v>209</v>
      </c>
      <c r="B18" s="2" t="s">
        <v>54</v>
      </c>
    </row>
    <row r="19" spans="1:2" x14ac:dyDescent="0.25">
      <c r="A19" s="4" t="s">
        <v>210</v>
      </c>
      <c r="B19" t="s">
        <v>75</v>
      </c>
    </row>
    <row r="20" spans="1:2" x14ac:dyDescent="0.25">
      <c r="A20" s="4" t="s">
        <v>211</v>
      </c>
      <c r="B20" s="2" t="s">
        <v>143</v>
      </c>
    </row>
  </sheetData>
  <hyperlinks>
    <hyperlink ref="B2" location="'ir_ppd_vs_synthetic_2015-10-17'!A1" display="ir_ppd_vs_synthetic_2015-10-17"/>
    <hyperlink ref="B3" location="'fofreturnsests_2015-10-17'!A1" display="fofreturnsests_2015-10-17"/>
    <hyperlink ref="B4" location="'erc.sg'!A1" display="erc.sg"/>
    <hyperlink ref="B6" location="'analysis'!A1" display="analysis"/>
    <hyperlink ref="B7" location="'gdppi'!A1" display="gdppi"/>
    <hyperlink ref="B8" location="'RData'!A1" display="RData"/>
    <hyperlink ref="B10" location="'correlations'!A1" display="correlations"/>
    <hyperlink ref="B11" location="'scenario'!A1" display="scenario"/>
    <hyperlink ref="B12" location="'scenario-raw'!A1" display="scenario-raw"/>
    <hyperlink ref="B13" location="'ppdret'!A1" display="ppdret"/>
    <hyperlink ref="B14" location="'taxgdprpchfy'!A1" display="taxgdprpchfy"/>
    <hyperlink ref="B15" location="'taxsoi'!A1" display="taxsoi"/>
    <hyperlink ref="B16" location="'stbase'!A1" display="stbase"/>
    <hyperlink ref="B17" location="'othertaxbase'!A1" display="othertaxbase"/>
    <hyperlink ref="B18" location="'fofreturnsests (2)'!A1" display="fofreturnsests (2)"/>
    <hyperlink ref="B20" location="'rephist'!A1" display="rephis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topLeftCell="A7" workbookViewId="0">
      <selection activeCell="C13" sqref="C13"/>
    </sheetView>
  </sheetViews>
  <sheetFormatPr defaultRowHeight="15" x14ac:dyDescent="0.25"/>
  <cols>
    <col min="15" max="15" width="12.7109375" customWidth="1"/>
    <col min="16" max="17" width="18.7109375" customWidth="1"/>
    <col min="18" max="18" width="4.85546875" customWidth="1"/>
    <col min="19" max="19" width="19.7109375" customWidth="1"/>
    <col min="21" max="21" width="17.7109375" customWidth="1"/>
  </cols>
  <sheetData>
    <row r="1" spans="1:21" x14ac:dyDescent="0.25">
      <c r="A1" s="2" t="s">
        <v>15</v>
      </c>
    </row>
    <row r="2" spans="1:21" x14ac:dyDescent="0.25">
      <c r="A2" s="2"/>
    </row>
    <row r="3" spans="1:21" ht="18.75" x14ac:dyDescent="0.3">
      <c r="A3" s="2"/>
      <c r="O3" s="47" t="s">
        <v>196</v>
      </c>
      <c r="P3" s="47"/>
      <c r="Q3" s="47"/>
      <c r="R3" s="47"/>
      <c r="S3" s="47"/>
      <c r="T3" s="47"/>
      <c r="U3" s="47"/>
    </row>
    <row r="4" spans="1:21" x14ac:dyDescent="0.25">
      <c r="A4" s="2"/>
    </row>
    <row r="5" spans="1:21" x14ac:dyDescent="0.25">
      <c r="A5" s="2"/>
      <c r="P5" s="48" t="s">
        <v>198</v>
      </c>
      <c r="Q5" s="48"/>
      <c r="R5" s="48"/>
      <c r="S5" s="48"/>
    </row>
    <row r="6" spans="1:21" ht="61.5" customHeight="1" x14ac:dyDescent="0.25">
      <c r="A6" s="2"/>
      <c r="P6" s="34" t="s">
        <v>197</v>
      </c>
      <c r="Q6" s="34" t="s">
        <v>199</v>
      </c>
      <c r="R6" s="34"/>
      <c r="S6" s="34" t="s">
        <v>200</v>
      </c>
      <c r="U6" s="34" t="s">
        <v>195</v>
      </c>
    </row>
    <row r="7" spans="1:21" x14ac:dyDescent="0.25">
      <c r="A7" s="2"/>
    </row>
    <row r="8" spans="1:21" x14ac:dyDescent="0.25">
      <c r="A8" s="2"/>
      <c r="O8" t="s">
        <v>186</v>
      </c>
      <c r="P8" s="6">
        <v>4.9324316790986633E-4</v>
      </c>
      <c r="Q8" s="6">
        <v>0.82420385861315293</v>
      </c>
      <c r="R8" s="6"/>
      <c r="S8" s="6">
        <v>-9.4948537547567075E-2</v>
      </c>
      <c r="U8" s="10">
        <v>0.32205865929149913</v>
      </c>
    </row>
    <row r="9" spans="1:21" x14ac:dyDescent="0.25">
      <c r="A9" s="2"/>
      <c r="O9" t="s">
        <v>185</v>
      </c>
      <c r="P9" s="36">
        <v>0.52926198556689308</v>
      </c>
      <c r="Q9" s="36">
        <v>0.81430341382110161</v>
      </c>
      <c r="R9" s="6"/>
      <c r="S9" s="36">
        <v>0.66495897219968703</v>
      </c>
      <c r="U9" s="37">
        <v>0.62438409775637338</v>
      </c>
    </row>
    <row r="10" spans="1:21" x14ac:dyDescent="0.25">
      <c r="A10" s="2"/>
      <c r="O10" s="35" t="s">
        <v>184</v>
      </c>
      <c r="P10" s="6">
        <v>0.18221813470046208</v>
      </c>
      <c r="Q10" s="6">
        <v>0.80662835435926361</v>
      </c>
      <c r="R10" s="6"/>
      <c r="S10" s="6">
        <v>0.22111154065222013</v>
      </c>
      <c r="U10" s="10">
        <v>0.44038075234807617</v>
      </c>
    </row>
    <row r="11" spans="1:21" x14ac:dyDescent="0.25">
      <c r="A11" s="2"/>
    </row>
    <row r="12" spans="1:21" ht="55.5" customHeight="1" x14ac:dyDescent="0.25">
      <c r="C12" t="s">
        <v>79</v>
      </c>
      <c r="D12" t="s">
        <v>29</v>
      </c>
      <c r="O12" s="46" t="s">
        <v>201</v>
      </c>
      <c r="P12" s="46"/>
      <c r="Q12" s="46"/>
      <c r="R12" s="46"/>
      <c r="S12" s="46"/>
      <c r="T12" s="46"/>
      <c r="U12" s="46"/>
    </row>
    <row r="13" spans="1:21" x14ac:dyDescent="0.25">
      <c r="A13" t="s">
        <v>11</v>
      </c>
      <c r="B13" t="s">
        <v>187</v>
      </c>
      <c r="C13" t="s">
        <v>188</v>
      </c>
      <c r="D13" t="s">
        <v>189</v>
      </c>
    </row>
    <row r="14" spans="1:21" x14ac:dyDescent="0.25">
      <c r="A14">
        <v>1970</v>
      </c>
      <c r="B14" s="26"/>
      <c r="C14" s="26">
        <v>-0.19737764292272886</v>
      </c>
      <c r="D14" s="26"/>
    </row>
    <row r="15" spans="1:21" x14ac:dyDescent="0.25">
      <c r="A15">
        <v>1971</v>
      </c>
      <c r="B15" s="26">
        <v>1.7499602522656098E-2</v>
      </c>
      <c r="C15" s="26">
        <v>0.26212060423655514</v>
      </c>
      <c r="D15" s="26">
        <v>2.17350783044961E-2</v>
      </c>
    </row>
    <row r="16" spans="1:21" x14ac:dyDescent="0.25">
      <c r="A16">
        <v>1972</v>
      </c>
      <c r="B16" s="26">
        <v>4.2949706237759996E-2</v>
      </c>
      <c r="C16" s="26">
        <v>6.3006585526225178E-2</v>
      </c>
      <c r="D16" s="26">
        <v>0.109504544072415</v>
      </c>
      <c r="H16" t="s">
        <v>186</v>
      </c>
    </row>
    <row r="17" spans="1:11" ht="15.75" thickBot="1" x14ac:dyDescent="0.3">
      <c r="A17">
        <v>1973</v>
      </c>
      <c r="B17" s="26">
        <v>5.4585043797880504E-2</v>
      </c>
      <c r="C17" s="26">
        <v>-3.7544339254555359E-2</v>
      </c>
      <c r="D17" s="26">
        <v>8.3889233154261098E-2</v>
      </c>
      <c r="I17" t="s">
        <v>191</v>
      </c>
      <c r="J17" t="s">
        <v>192</v>
      </c>
      <c r="K17" t="s">
        <v>193</v>
      </c>
    </row>
    <row r="18" spans="1:11" x14ac:dyDescent="0.25">
      <c r="A18">
        <v>1974</v>
      </c>
      <c r="B18" s="26">
        <v>2.4785952417032901E-2</v>
      </c>
      <c r="C18" s="26">
        <v>-0.15226292975143552</v>
      </c>
      <c r="D18" s="26">
        <v>1.6542785669228399E-2</v>
      </c>
      <c r="H18" s="33"/>
      <c r="I18" s="33" t="s">
        <v>182</v>
      </c>
      <c r="J18" s="33" t="s">
        <v>183</v>
      </c>
      <c r="K18" s="33" t="s">
        <v>190</v>
      </c>
    </row>
    <row r="19" spans="1:11" x14ac:dyDescent="0.25">
      <c r="A19">
        <v>1975</v>
      </c>
      <c r="B19" s="26">
        <v>-3.5766767405107204E-3</v>
      </c>
      <c r="C19" s="26">
        <v>1.6887870382619408E-2</v>
      </c>
      <c r="D19" s="26">
        <v>-1.02016985256583E-2</v>
      </c>
      <c r="G19" t="s">
        <v>191</v>
      </c>
      <c r="H19" s="31" t="s">
        <v>182</v>
      </c>
      <c r="I19" s="31">
        <v>1</v>
      </c>
      <c r="J19" s="31"/>
      <c r="K19" s="31"/>
    </row>
    <row r="20" spans="1:11" x14ac:dyDescent="0.25">
      <c r="A20">
        <v>1976</v>
      </c>
      <c r="B20" s="26">
        <v>2.59150017622942E-2</v>
      </c>
      <c r="C20" s="26">
        <v>4.7769153388359964E-2</v>
      </c>
      <c r="D20" s="26">
        <v>3.7730975657977804E-2</v>
      </c>
      <c r="G20" t="s">
        <v>192</v>
      </c>
      <c r="H20" s="31" t="s">
        <v>183</v>
      </c>
      <c r="I20" s="31">
        <v>4.9324316790986633E-4</v>
      </c>
      <c r="J20" s="31">
        <v>1</v>
      </c>
      <c r="K20" s="31"/>
    </row>
    <row r="21" spans="1:11" ht="15.75" thickBot="1" x14ac:dyDescent="0.3">
      <c r="A21">
        <v>1977</v>
      </c>
      <c r="B21" s="26">
        <v>4.9869810501952799E-2</v>
      </c>
      <c r="C21" s="26">
        <v>-1.5672325684907396E-2</v>
      </c>
      <c r="D21" s="26">
        <v>6.9945819581222507E-2</v>
      </c>
      <c r="G21" t="s">
        <v>193</v>
      </c>
      <c r="H21" s="32" t="s">
        <v>190</v>
      </c>
      <c r="I21" s="32">
        <v>0.82420385861315293</v>
      </c>
      <c r="J21" s="32">
        <v>-9.4948537547567075E-2</v>
      </c>
      <c r="K21" s="32">
        <v>1</v>
      </c>
    </row>
    <row r="22" spans="1:11" x14ac:dyDescent="0.25">
      <c r="A22">
        <v>1978</v>
      </c>
      <c r="B22" s="26">
        <v>5.09627639419932E-2</v>
      </c>
      <c r="C22" s="26">
        <v>-6.8826367626944163E-2</v>
      </c>
      <c r="D22" s="26">
        <v>5.0930252659886002E-2</v>
      </c>
      <c r="H22" s="31"/>
      <c r="I22" s="31"/>
      <c r="J22" s="31"/>
      <c r="K22" s="31"/>
    </row>
    <row r="23" spans="1:11" x14ac:dyDescent="0.25">
      <c r="A23">
        <v>1979</v>
      </c>
      <c r="B23" s="26">
        <v>4.3362121236951101E-2</v>
      </c>
      <c r="C23" s="26">
        <v>3.5483189482523159E-2</v>
      </c>
      <c r="D23" s="26">
        <v>2.4046953710995397E-2</v>
      </c>
      <c r="H23" s="31"/>
      <c r="I23" s="31"/>
      <c r="J23" s="31"/>
      <c r="K23" s="31"/>
    </row>
    <row r="24" spans="1:11" x14ac:dyDescent="0.25">
      <c r="A24">
        <v>1980</v>
      </c>
      <c r="B24" s="26">
        <v>1.4387359228485498E-2</v>
      </c>
      <c r="C24" s="26">
        <v>3.25158071000895E-2</v>
      </c>
      <c r="D24" s="26">
        <v>1.0238166323120199E-2</v>
      </c>
      <c r="H24" t="s">
        <v>185</v>
      </c>
      <c r="I24" s="31"/>
      <c r="J24" s="31"/>
      <c r="K24" s="31"/>
    </row>
    <row r="25" spans="1:11" ht="15.75" thickBot="1" x14ac:dyDescent="0.3">
      <c r="A25">
        <v>1981</v>
      </c>
      <c r="B25" s="26">
        <v>1.1729092795317799E-2</v>
      </c>
      <c r="C25" s="26">
        <v>1.7930013839972059E-2</v>
      </c>
      <c r="D25" s="26">
        <v>9.7632962732632211E-5</v>
      </c>
      <c r="I25" t="s">
        <v>191</v>
      </c>
      <c r="J25" t="s">
        <v>192</v>
      </c>
      <c r="K25" t="s">
        <v>193</v>
      </c>
    </row>
    <row r="26" spans="1:11" x14ac:dyDescent="0.25">
      <c r="A26">
        <v>1982</v>
      </c>
      <c r="B26" s="26">
        <v>3.12975872544598E-3</v>
      </c>
      <c r="C26" s="26">
        <v>-0.11526957514746916</v>
      </c>
      <c r="D26" s="26">
        <v>8.5830290763743693E-3</v>
      </c>
      <c r="H26" s="33"/>
      <c r="I26" s="33" t="s">
        <v>182</v>
      </c>
      <c r="J26" s="33" t="s">
        <v>183</v>
      </c>
      <c r="K26" s="33" t="s">
        <v>190</v>
      </c>
    </row>
    <row r="27" spans="1:11" x14ac:dyDescent="0.25">
      <c r="A27">
        <v>1983</v>
      </c>
      <c r="B27" s="26">
        <v>1.3296208711572199E-2</v>
      </c>
      <c r="C27" s="26">
        <v>0.45640218282496581</v>
      </c>
      <c r="D27" s="26">
        <v>4.2491460039195796E-3</v>
      </c>
      <c r="G27" t="s">
        <v>191</v>
      </c>
      <c r="H27" s="31" t="s">
        <v>182</v>
      </c>
      <c r="I27" s="31">
        <v>1</v>
      </c>
      <c r="J27" s="31"/>
      <c r="K27" s="31"/>
    </row>
    <row r="28" spans="1:11" x14ac:dyDescent="0.25">
      <c r="A28">
        <v>1984</v>
      </c>
      <c r="B28" s="26">
        <v>5.9751718323007207E-2</v>
      </c>
      <c r="C28" s="26">
        <v>-7.5465295409295252E-2</v>
      </c>
      <c r="D28" s="26">
        <v>0.10648721533846001</v>
      </c>
      <c r="G28" t="s">
        <v>192</v>
      </c>
      <c r="H28" s="31" t="s">
        <v>183</v>
      </c>
      <c r="I28" s="31">
        <v>0.52926198556689308</v>
      </c>
      <c r="J28" s="31">
        <v>1</v>
      </c>
      <c r="K28" s="31"/>
    </row>
    <row r="29" spans="1:11" ht="15.75" thickBot="1" x14ac:dyDescent="0.3">
      <c r="A29">
        <v>1985</v>
      </c>
      <c r="B29" s="26">
        <v>5.6958158698586302E-2</v>
      </c>
      <c r="C29" s="26">
        <v>0.27700318259228962</v>
      </c>
      <c r="D29" s="26">
        <v>6.1258582324225701E-2</v>
      </c>
      <c r="G29" t="s">
        <v>193</v>
      </c>
      <c r="H29" s="32" t="s">
        <v>190</v>
      </c>
      <c r="I29" s="32">
        <v>0.81430341382110161</v>
      </c>
      <c r="J29" s="32">
        <v>0.66495897219968703</v>
      </c>
      <c r="K29" s="32">
        <v>1</v>
      </c>
    </row>
    <row r="30" spans="1:11" x14ac:dyDescent="0.25">
      <c r="A30">
        <v>1986</v>
      </c>
      <c r="B30" s="26">
        <v>3.8679194558701099E-2</v>
      </c>
      <c r="C30" s="26">
        <v>0.30306856712754171</v>
      </c>
      <c r="D30" s="26">
        <v>2.96452422032496E-2</v>
      </c>
    </row>
    <row r="31" spans="1:11" x14ac:dyDescent="0.25">
      <c r="A31">
        <v>1987</v>
      </c>
      <c r="B31" s="26">
        <v>3.4864083135438102E-2</v>
      </c>
      <c r="C31" s="26">
        <v>0.14988723033780715</v>
      </c>
      <c r="D31" s="26">
        <v>5.7123258159199802E-2</v>
      </c>
    </row>
    <row r="32" spans="1:11" x14ac:dyDescent="0.25">
      <c r="A32">
        <v>1988</v>
      </c>
      <c r="B32" s="26">
        <v>3.8391556358679704E-2</v>
      </c>
      <c r="C32" s="26">
        <v>-5.976363595821621E-2</v>
      </c>
      <c r="D32" s="26">
        <v>4.0514750921606002E-2</v>
      </c>
      <c r="H32" t="s">
        <v>184</v>
      </c>
    </row>
    <row r="33" spans="1:11" ht="15.75" thickBot="1" x14ac:dyDescent="0.3">
      <c r="A33">
        <v>1989</v>
      </c>
      <c r="B33" s="26">
        <v>3.9368703747192597E-2</v>
      </c>
      <c r="C33" s="26">
        <v>0.13525838661366274</v>
      </c>
      <c r="D33" s="26">
        <v>3.83077808950422E-2</v>
      </c>
      <c r="I33" t="s">
        <v>191</v>
      </c>
      <c r="J33" t="s">
        <v>192</v>
      </c>
      <c r="K33" t="s">
        <v>193</v>
      </c>
    </row>
    <row r="34" spans="1:11" x14ac:dyDescent="0.25">
      <c r="A34">
        <v>1990</v>
      </c>
      <c r="B34" s="26">
        <v>2.78374824024239E-2</v>
      </c>
      <c r="C34" s="26">
        <v>9.185178287928264E-2</v>
      </c>
      <c r="D34" s="26">
        <v>1.78559421745676E-2</v>
      </c>
      <c r="H34" s="33"/>
      <c r="I34" s="33" t="s">
        <v>182</v>
      </c>
      <c r="J34" s="33" t="s">
        <v>183</v>
      </c>
      <c r="K34" s="33" t="s">
        <v>190</v>
      </c>
    </row>
    <row r="35" spans="1:11" x14ac:dyDescent="0.25">
      <c r="A35">
        <v>1991</v>
      </c>
      <c r="B35" s="26">
        <v>9.1311846866651107E-3</v>
      </c>
      <c r="C35" s="26">
        <v>4.0412550379418599E-2</v>
      </c>
      <c r="D35" s="26">
        <v>-1.53143992566442E-3</v>
      </c>
      <c r="G35" t="s">
        <v>191</v>
      </c>
      <c r="H35" s="31" t="s">
        <v>182</v>
      </c>
      <c r="I35" s="31">
        <v>1</v>
      </c>
      <c r="J35" s="31"/>
      <c r="K35" s="31"/>
    </row>
    <row r="36" spans="1:11" x14ac:dyDescent="0.25">
      <c r="A36">
        <v>1992</v>
      </c>
      <c r="B36" s="26">
        <v>1.7404515343454399E-2</v>
      </c>
      <c r="C36" s="26">
        <v>0.11037806588907917</v>
      </c>
      <c r="D36" s="26">
        <v>3.74511531558753E-2</v>
      </c>
      <c r="G36" t="s">
        <v>192</v>
      </c>
      <c r="H36" s="31" t="s">
        <v>183</v>
      </c>
      <c r="I36" s="31">
        <v>0.18221813470046208</v>
      </c>
      <c r="J36" s="31">
        <v>1</v>
      </c>
      <c r="K36" s="31"/>
    </row>
    <row r="37" spans="1:11" ht="15.75" thickBot="1" x14ac:dyDescent="0.3">
      <c r="A37">
        <v>1993</v>
      </c>
      <c r="B37" s="26">
        <v>3.14356299752949E-2</v>
      </c>
      <c r="C37" s="26">
        <v>0.11911249813309621</v>
      </c>
      <c r="D37" s="26">
        <v>4.4100421551235808E-2</v>
      </c>
      <c r="G37" t="s">
        <v>193</v>
      </c>
      <c r="H37" s="32" t="s">
        <v>190</v>
      </c>
      <c r="I37" s="32">
        <v>0.80662835435926361</v>
      </c>
      <c r="J37" s="32">
        <v>0.22111154065222013</v>
      </c>
      <c r="K37" s="32">
        <v>1</v>
      </c>
    </row>
    <row r="38" spans="1:11" x14ac:dyDescent="0.25">
      <c r="A38">
        <v>1994</v>
      </c>
      <c r="B38" s="26">
        <v>3.4001149694479399E-2</v>
      </c>
      <c r="C38" s="26">
        <v>-2.633969515125878E-2</v>
      </c>
      <c r="D38" s="26">
        <v>3.1787447681396699E-2</v>
      </c>
    </row>
    <row r="39" spans="1:11" x14ac:dyDescent="0.25">
      <c r="A39">
        <v>1995</v>
      </c>
      <c r="B39" s="26">
        <v>3.3655232055347102E-2</v>
      </c>
      <c r="C39" s="26">
        <v>0.19975541529928864</v>
      </c>
      <c r="D39" s="26">
        <v>4.7132940958888696E-2</v>
      </c>
    </row>
    <row r="40" spans="1:11" x14ac:dyDescent="0.25">
      <c r="A40">
        <v>1996</v>
      </c>
      <c r="B40" s="26">
        <v>3.2649077200426403E-2</v>
      </c>
      <c r="C40" s="26">
        <v>0.16382696472437108</v>
      </c>
      <c r="D40" s="26">
        <v>2.81229433314267E-2</v>
      </c>
      <c r="H40" t="s">
        <v>194</v>
      </c>
    </row>
    <row r="41" spans="1:11" x14ac:dyDescent="0.25">
      <c r="A41">
        <v>1997</v>
      </c>
      <c r="B41" s="26">
        <v>4.1478988030363005E-2</v>
      </c>
      <c r="C41" s="26">
        <v>0.23982518824103183</v>
      </c>
      <c r="D41" s="26">
        <v>4.3203440661221899E-2</v>
      </c>
      <c r="G41" t="s">
        <v>186</v>
      </c>
      <c r="H41">
        <v>0.32205865929149913</v>
      </c>
    </row>
    <row r="42" spans="1:11" x14ac:dyDescent="0.25">
      <c r="A42">
        <v>1998</v>
      </c>
      <c r="B42" s="26">
        <v>4.4679777179927702E-2</v>
      </c>
      <c r="C42" s="26">
        <v>0.23303873662482366</v>
      </c>
      <c r="D42" s="26">
        <v>5.0255690004959302E-2</v>
      </c>
      <c r="G42" t="s">
        <v>185</v>
      </c>
      <c r="H42">
        <v>0.62438409775637338</v>
      </c>
    </row>
    <row r="43" spans="1:11" x14ac:dyDescent="0.25">
      <c r="A43">
        <v>1999</v>
      </c>
      <c r="B43" s="26">
        <v>4.5698734087443703E-2</v>
      </c>
      <c r="C43" s="26">
        <v>0.14976148417932578</v>
      </c>
      <c r="D43" s="26">
        <v>4.3706656746744101E-2</v>
      </c>
      <c r="G43" t="s">
        <v>184</v>
      </c>
      <c r="H43">
        <v>0.44038075234807617</v>
      </c>
    </row>
    <row r="44" spans="1:11" x14ac:dyDescent="0.25">
      <c r="A44">
        <v>2000</v>
      </c>
      <c r="B44" s="26">
        <v>4.3820310446850197E-2</v>
      </c>
      <c r="C44" s="26">
        <v>4.3911298962103329E-2</v>
      </c>
      <c r="D44" s="26">
        <v>5.9738136266931301E-2</v>
      </c>
    </row>
    <row r="45" spans="1:11" x14ac:dyDescent="0.25">
      <c r="A45">
        <v>2001</v>
      </c>
      <c r="B45" s="26">
        <v>2.5026801377428399E-2</v>
      </c>
      <c r="C45" s="26">
        <v>-7.703255615749649E-2</v>
      </c>
      <c r="D45" s="26">
        <v>1.40016497802155E-2</v>
      </c>
    </row>
    <row r="46" spans="1:11" x14ac:dyDescent="0.25">
      <c r="A46">
        <v>2002</v>
      </c>
      <c r="B46" s="26">
        <v>1.3830179186194301E-2</v>
      </c>
      <c r="C46" s="26">
        <v>-8.0454401643009765E-2</v>
      </c>
      <c r="D46" s="26">
        <v>-6.1598752057963099E-2</v>
      </c>
    </row>
    <row r="47" spans="1:11" x14ac:dyDescent="0.25">
      <c r="A47">
        <v>2003</v>
      </c>
      <c r="B47" s="26">
        <v>2.3011996404986201E-2</v>
      </c>
      <c r="C47" s="26">
        <v>2.678323185477427E-2</v>
      </c>
      <c r="D47" s="26">
        <v>7.9890356579410612E-3</v>
      </c>
    </row>
    <row r="48" spans="1:11" x14ac:dyDescent="0.25">
      <c r="A48">
        <v>2004</v>
      </c>
      <c r="B48" s="26">
        <v>3.3029155955522901E-2</v>
      </c>
      <c r="C48" s="26">
        <v>0.12653089057274669</v>
      </c>
      <c r="D48" s="26">
        <v>5.3037453210450301E-2</v>
      </c>
    </row>
    <row r="49" spans="1:4" x14ac:dyDescent="0.25">
      <c r="A49">
        <v>2005</v>
      </c>
      <c r="B49" s="26">
        <v>3.5611545373198501E-2</v>
      </c>
      <c r="C49" s="26">
        <v>6.8518516981896482E-2</v>
      </c>
      <c r="D49" s="26">
        <v>6.7478448500427793E-2</v>
      </c>
    </row>
    <row r="50" spans="1:4" x14ac:dyDescent="0.25">
      <c r="A50">
        <v>2006</v>
      </c>
      <c r="B50" s="26">
        <v>3.00024636082219E-2</v>
      </c>
      <c r="C50" s="26">
        <v>8.1663713016785877E-2</v>
      </c>
      <c r="D50" s="26">
        <v>6.6887814723044295E-2</v>
      </c>
    </row>
    <row r="51" spans="1:4" x14ac:dyDescent="0.25">
      <c r="A51">
        <v>2007</v>
      </c>
      <c r="B51" s="26">
        <v>2.2167914586799599E-2</v>
      </c>
      <c r="C51" s="26">
        <v>0.13905619729779772</v>
      </c>
      <c r="D51" s="26">
        <v>2.8471093669696298E-2</v>
      </c>
    </row>
    <row r="52" spans="1:4" x14ac:dyDescent="0.25">
      <c r="A52">
        <v>2008</v>
      </c>
      <c r="B52" s="26">
        <v>7.3454853751589201E-3</v>
      </c>
      <c r="C52" s="26">
        <v>-6.9663443701271088E-2</v>
      </c>
      <c r="D52" s="26">
        <v>1.2743350882484602E-2</v>
      </c>
    </row>
    <row r="53" spans="1:4" x14ac:dyDescent="0.25">
      <c r="A53">
        <v>2009</v>
      </c>
      <c r="B53" s="26">
        <v>-1.5317750748213099E-2</v>
      </c>
      <c r="C53" s="26">
        <v>-0.19496961127367152</v>
      </c>
      <c r="D53" s="26">
        <v>-9.6121433477753301E-2</v>
      </c>
    </row>
    <row r="54" spans="1:4" x14ac:dyDescent="0.25">
      <c r="A54">
        <v>2010</v>
      </c>
      <c r="B54" s="26">
        <v>-1.5932114150520199E-3</v>
      </c>
      <c r="C54" s="26">
        <v>0.12846931242023674</v>
      </c>
      <c r="D54" s="26">
        <v>-2.7815584008775998E-2</v>
      </c>
    </row>
    <row r="55" spans="1:4" x14ac:dyDescent="0.25">
      <c r="A55">
        <v>2011</v>
      </c>
      <c r="B55" s="26">
        <v>2.06112490368974E-2</v>
      </c>
      <c r="C55" s="26">
        <v>0.18543688038358863</v>
      </c>
      <c r="D55" s="26">
        <v>6.1706374446400397E-2</v>
      </c>
    </row>
    <row r="56" spans="1:4" x14ac:dyDescent="0.25">
      <c r="A56">
        <v>2012</v>
      </c>
      <c r="B56" s="26">
        <v>1.9641395230234601E-2</v>
      </c>
      <c r="C56" s="26">
        <v>-7.7746573423254084E-4</v>
      </c>
      <c r="D56" s="26">
        <v>2.6239492083634103E-2</v>
      </c>
    </row>
    <row r="57" spans="1:4" x14ac:dyDescent="0.25">
      <c r="A57">
        <v>2013</v>
      </c>
      <c r="B57" s="26">
        <v>2.2695114808258001E-2</v>
      </c>
      <c r="C57" s="26">
        <v>0.10870591774449601</v>
      </c>
      <c r="D57" s="26">
        <v>4.5791975160967405E-2</v>
      </c>
    </row>
    <row r="58" spans="1:4" x14ac:dyDescent="0.25">
      <c r="A58">
        <v>2014</v>
      </c>
      <c r="B58" s="26">
        <v>2.3050563876510402E-2</v>
      </c>
      <c r="C58" s="26">
        <v>0.15488764745977712</v>
      </c>
      <c r="D58" s="26">
        <v>7.0716915953509792E-3</v>
      </c>
    </row>
  </sheetData>
  <mergeCells count="3">
    <mergeCell ref="O12:U12"/>
    <mergeCell ref="O3:U3"/>
    <mergeCell ref="P5:S5"/>
  </mergeCells>
  <hyperlinks>
    <hyperlink ref="A1" location="TOC!A1" display="TOC"/>
  </hyperlink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workbookViewId="0">
      <pane xSplit="1" ySplit="4" topLeftCell="H26" activePane="bottomRight" state="frozen"/>
      <selection pane="topRight" activeCell="B1" sqref="B1"/>
      <selection pane="bottomLeft" activeCell="A3" sqref="A3"/>
      <selection pane="bottomRight" activeCell="Q51" sqref="Q51"/>
    </sheetView>
  </sheetViews>
  <sheetFormatPr defaultRowHeight="15" x14ac:dyDescent="0.25"/>
  <cols>
    <col min="3" max="3" width="12.5703125" customWidth="1"/>
    <col min="7" max="7" width="14.28515625" bestFit="1" customWidth="1"/>
    <col min="8" max="8" width="15.28515625" bestFit="1" customWidth="1"/>
    <col min="11" max="26" width="9.140625" style="11"/>
    <col min="32" max="33" width="9.28515625" style="6" bestFit="1" customWidth="1"/>
    <col min="34" max="34" width="11.28515625" style="6" customWidth="1"/>
    <col min="35" max="39" width="9.28515625" style="6" bestFit="1" customWidth="1"/>
  </cols>
  <sheetData>
    <row r="1" spans="1:44" x14ac:dyDescent="0.25">
      <c r="A1" s="2" t="s">
        <v>15</v>
      </c>
      <c r="B1" s="2"/>
      <c r="C1" s="2"/>
      <c r="D1" s="2"/>
      <c r="E1" s="19"/>
      <c r="F1" s="19"/>
      <c r="G1" s="19"/>
      <c r="H1" s="19"/>
      <c r="I1" s="19"/>
      <c r="J1" s="19"/>
    </row>
    <row r="2" spans="1:44" x14ac:dyDescent="0.25">
      <c r="K2" s="12" t="s">
        <v>56</v>
      </c>
      <c r="L2" s="12"/>
      <c r="M2" s="12"/>
      <c r="N2" s="12"/>
      <c r="O2" s="12"/>
      <c r="P2" s="12"/>
      <c r="AI2" s="8">
        <f t="shared" ref="AI2:AM2" si="0">+AI50</f>
        <v>2.3309080855826999E-2</v>
      </c>
      <c r="AJ2" s="8">
        <f t="shared" si="0"/>
        <v>0.26291890652667699</v>
      </c>
      <c r="AK2" s="8">
        <f t="shared" si="0"/>
        <v>0.64232488818812605</v>
      </c>
      <c r="AL2" s="8">
        <f t="shared" si="0"/>
        <v>7.0496355385331194E-2</v>
      </c>
      <c r="AM2" s="8">
        <f t="shared" si="0"/>
        <v>9.5076904403888795E-4</v>
      </c>
    </row>
    <row r="3" spans="1:44" x14ac:dyDescent="0.25">
      <c r="B3" t="s">
        <v>78</v>
      </c>
      <c r="E3" t="s">
        <v>79</v>
      </c>
      <c r="G3" t="s">
        <v>165</v>
      </c>
      <c r="K3" s="13" t="s">
        <v>28</v>
      </c>
      <c r="L3" s="13" t="s">
        <v>77</v>
      </c>
      <c r="M3" s="13"/>
      <c r="N3" t="s">
        <v>79</v>
      </c>
      <c r="O3" s="13" t="s">
        <v>28</v>
      </c>
      <c r="P3" s="13" t="s">
        <v>77</v>
      </c>
      <c r="Q3" s="11" t="s">
        <v>29</v>
      </c>
      <c r="R3" s="11" t="s">
        <v>29</v>
      </c>
      <c r="S3" s="13" t="s">
        <v>29</v>
      </c>
      <c r="T3" s="13" t="s">
        <v>29</v>
      </c>
      <c r="U3" s="11" t="s">
        <v>30</v>
      </c>
      <c r="V3" s="13" t="s">
        <v>30</v>
      </c>
      <c r="W3" s="11" t="s">
        <v>28</v>
      </c>
      <c r="X3" s="11" t="s">
        <v>28</v>
      </c>
      <c r="Y3" s="11" t="s">
        <v>32</v>
      </c>
      <c r="Z3" s="11" t="s">
        <v>58</v>
      </c>
      <c r="AA3" s="1"/>
      <c r="AB3" s="1"/>
      <c r="AC3" s="1"/>
      <c r="AF3" s="6" t="s">
        <v>51</v>
      </c>
      <c r="AG3" s="6" t="s">
        <v>51</v>
      </c>
      <c r="AH3" s="6" t="s">
        <v>51</v>
      </c>
      <c r="AI3" s="6" t="s">
        <v>52</v>
      </c>
      <c r="AJ3" s="6" t="s">
        <v>52</v>
      </c>
      <c r="AK3" s="6" t="s">
        <v>52</v>
      </c>
      <c r="AL3" s="6" t="s">
        <v>52</v>
      </c>
      <c r="AM3" s="6" t="s">
        <v>52</v>
      </c>
      <c r="AN3" s="6" t="s">
        <v>58</v>
      </c>
      <c r="AO3" s="1" t="s">
        <v>57</v>
      </c>
    </row>
    <row r="4" spans="1:44" x14ac:dyDescent="0.25">
      <c r="A4" t="s">
        <v>11</v>
      </c>
      <c r="B4" s="11" t="s">
        <v>76</v>
      </c>
      <c r="C4" s="6" t="s">
        <v>153</v>
      </c>
      <c r="D4" s="11" t="s">
        <v>156</v>
      </c>
      <c r="E4" s="11" t="s">
        <v>76</v>
      </c>
      <c r="F4" s="11"/>
      <c r="G4" s="11" t="s">
        <v>163</v>
      </c>
      <c r="H4" s="11" t="s">
        <v>164</v>
      </c>
      <c r="I4" s="11" t="s">
        <v>166</v>
      </c>
      <c r="J4" s="11"/>
      <c r="K4" s="13" t="s">
        <v>9</v>
      </c>
      <c r="L4" s="13" t="s">
        <v>10</v>
      </c>
      <c r="M4" s="13" t="s">
        <v>80</v>
      </c>
      <c r="N4" s="11" t="s">
        <v>76</v>
      </c>
      <c r="O4" s="13" t="s">
        <v>9</v>
      </c>
      <c r="P4" s="13" t="s">
        <v>10</v>
      </c>
      <c r="Q4" s="11" t="s">
        <v>10</v>
      </c>
      <c r="R4" s="11" t="s">
        <v>7</v>
      </c>
      <c r="S4" s="13" t="s">
        <v>5</v>
      </c>
      <c r="T4" s="13" t="s">
        <v>14</v>
      </c>
      <c r="U4" s="11" t="s">
        <v>13</v>
      </c>
      <c r="V4" s="13" t="s">
        <v>12</v>
      </c>
      <c r="W4" s="11" t="s">
        <v>27</v>
      </c>
      <c r="X4" s="11" t="s">
        <v>26</v>
      </c>
      <c r="Y4" s="11" t="s">
        <v>31</v>
      </c>
      <c r="Z4" s="11" t="s">
        <v>66</v>
      </c>
      <c r="AA4" s="1"/>
      <c r="AB4" s="1" t="s">
        <v>76</v>
      </c>
      <c r="AC4" s="1"/>
      <c r="AE4" t="s">
        <v>11</v>
      </c>
      <c r="AF4" s="6" t="s">
        <v>49</v>
      </c>
      <c r="AG4" s="6" t="s">
        <v>48</v>
      </c>
      <c r="AH4" s="6" t="s">
        <v>47</v>
      </c>
      <c r="AI4" s="6" t="s">
        <v>46</v>
      </c>
      <c r="AJ4" s="6" t="s">
        <v>45</v>
      </c>
      <c r="AK4" s="6" t="s">
        <v>44</v>
      </c>
      <c r="AL4" s="6" t="s">
        <v>43</v>
      </c>
      <c r="AM4" s="6" t="s">
        <v>42</v>
      </c>
      <c r="AN4" s="6" t="s">
        <v>59</v>
      </c>
      <c r="AO4" s="6" t="s">
        <v>65</v>
      </c>
    </row>
    <row r="5" spans="1:44" x14ac:dyDescent="0.25">
      <c r="A5">
        <v>1970</v>
      </c>
      <c r="B5" s="11">
        <v>-0.15432597494082687</v>
      </c>
      <c r="C5" s="6">
        <v>22.285250000000001</v>
      </c>
      <c r="D5" s="11">
        <v>5.3638760000000001E-2</v>
      </c>
      <c r="E5" s="11">
        <f>+(1+B5)/(1+D5)-1</f>
        <v>-0.19737764292272886</v>
      </c>
      <c r="F5" s="11"/>
      <c r="G5" s="5">
        <v>2045635</v>
      </c>
      <c r="H5" s="5">
        <f>+G5*$C$48/$C5</f>
        <v>9729232.9175687954</v>
      </c>
      <c r="I5" s="11"/>
      <c r="J5" s="11"/>
      <c r="Z5" s="11">
        <v>-0.15432597494082687</v>
      </c>
      <c r="AA5" s="1"/>
      <c r="AB5" s="1">
        <f>+Z5</f>
        <v>-0.15432597494082687</v>
      </c>
      <c r="AC5" s="1"/>
      <c r="AE5">
        <v>1970</v>
      </c>
      <c r="AF5" s="6">
        <v>7.0658333333333295E-2</v>
      </c>
      <c r="AG5" s="6">
        <v>2.6238108053705201E-3</v>
      </c>
      <c r="AH5" s="6">
        <v>-0.231348171372843</v>
      </c>
      <c r="AI5" s="6">
        <v>8.9958119706274493E-3</v>
      </c>
      <c r="AJ5" s="6">
        <v>0.85390726238097903</v>
      </c>
      <c r="AK5" s="6">
        <v>0.13709692564839299</v>
      </c>
      <c r="AL5" s="6">
        <v>0</v>
      </c>
      <c r="AM5" s="6">
        <v>-8.3266726846886704E-17</v>
      </c>
      <c r="AN5" s="6">
        <v>-2.8841002866950301E-2</v>
      </c>
      <c r="AO5" s="9">
        <f>+AF5*$AI$2+AG5*$AJ$2+AH5*$AK$2+((AH5+AG5)/2)*$AL$2</f>
        <v>-0.15432597494082687</v>
      </c>
      <c r="AR5" t="s">
        <v>60</v>
      </c>
    </row>
    <row r="6" spans="1:44" x14ac:dyDescent="0.25">
      <c r="A6">
        <v>1971</v>
      </c>
      <c r="B6" s="11">
        <v>0.3261462420251624</v>
      </c>
      <c r="C6" s="6">
        <v>23.415749999999999</v>
      </c>
      <c r="D6" s="11">
        <v>5.0728621000000002E-2</v>
      </c>
      <c r="E6" s="11">
        <f>+(1+B6)/(1+D6)-1</f>
        <v>0.26212060423655514</v>
      </c>
      <c r="F6" s="11"/>
      <c r="G6" s="5">
        <v>2296344</v>
      </c>
      <c r="H6" s="5">
        <f t="shared" ref="H6:H48" si="1">+G6*$C$48/$C6</f>
        <v>10394338.119342752</v>
      </c>
      <c r="I6" s="11">
        <f>+H6/H5-1</f>
        <v>6.836152525169048E-2</v>
      </c>
      <c r="J6" s="11"/>
      <c r="K6" s="11">
        <v>1.7499602522656098E-2</v>
      </c>
      <c r="Q6" s="11">
        <v>2.17350783044961E-2</v>
      </c>
      <c r="R6" s="11">
        <v>5.1201933767031103E-2</v>
      </c>
      <c r="S6" s="11">
        <v>3.7691713260092401E-2</v>
      </c>
      <c r="T6" s="11">
        <v>1.5412900024658399E-3</v>
      </c>
      <c r="U6" s="11">
        <v>0</v>
      </c>
      <c r="V6" s="11">
        <v>0</v>
      </c>
      <c r="W6" s="11">
        <v>1.9161604164847901E-2</v>
      </c>
      <c r="X6" s="11">
        <v>3.1652246011225203E-2</v>
      </c>
      <c r="Y6" s="11">
        <v>6.1608898450961104E-3</v>
      </c>
      <c r="Z6" s="11">
        <v>0.3261462420251624</v>
      </c>
      <c r="AA6" s="1"/>
      <c r="AB6" s="1">
        <f t="shared" ref="AB6:AB35" si="2">+Z6</f>
        <v>0.3261462420251624</v>
      </c>
      <c r="AC6" s="1"/>
      <c r="AE6">
        <v>1971</v>
      </c>
      <c r="AF6" s="6">
        <v>4.9424999999999997E-2</v>
      </c>
      <c r="AG6" s="6">
        <v>0.14659584142036799</v>
      </c>
      <c r="AH6" s="6">
        <v>0.41513476593586801</v>
      </c>
      <c r="AI6" s="6">
        <v>9.9663366665008399E-3</v>
      </c>
      <c r="AJ6" s="6">
        <v>0.82254614198298603</v>
      </c>
      <c r="AK6" s="6">
        <v>0.16748752135051301</v>
      </c>
      <c r="AL6" s="6">
        <v>0</v>
      </c>
      <c r="AM6" s="6">
        <v>2.7755575615628901E-17</v>
      </c>
      <c r="AN6" s="6">
        <v>0.190604322953839</v>
      </c>
      <c r="AO6" s="9">
        <f t="shared" ref="AO6:AO50" si="3">+AF6*$AI$2+AG6*$AJ$2+AH6*$AK$2+((AH6+AG6)/2)*$AL$2</f>
        <v>0.3261462420251624</v>
      </c>
      <c r="AR6" t="s">
        <v>61</v>
      </c>
    </row>
    <row r="7" spans="1:44" x14ac:dyDescent="0.25">
      <c r="A7">
        <v>1972</v>
      </c>
      <c r="B7" s="11">
        <v>0.11363567471997872</v>
      </c>
      <c r="C7" s="6">
        <v>24.530999999999999</v>
      </c>
      <c r="D7" s="11">
        <v>4.7628199000000003E-2</v>
      </c>
      <c r="E7" s="11">
        <f t="shared" ref="E7:E49" si="4">+(1+B7)/(1+D7)-1</f>
        <v>6.3006585526225178E-2</v>
      </c>
      <c r="F7" s="11"/>
      <c r="G7" s="5">
        <v>2530068</v>
      </c>
      <c r="H7" s="5">
        <f t="shared" si="1"/>
        <v>10931629.565488568</v>
      </c>
      <c r="I7" s="11">
        <f t="shared" ref="I7:I48" si="5">+H7/H6-1</f>
        <v>5.1690780112874535E-2</v>
      </c>
      <c r="J7" s="11"/>
      <c r="K7" s="11">
        <v>4.2949706237759996E-2</v>
      </c>
      <c r="Q7" s="11">
        <v>0.109504544072415</v>
      </c>
      <c r="R7" s="11">
        <v>0.22263091039642799</v>
      </c>
      <c r="S7" s="11">
        <v>8.7620870056574804E-2</v>
      </c>
      <c r="T7" s="11">
        <v>7.8251532619244599E-2</v>
      </c>
      <c r="U7" s="11">
        <v>0</v>
      </c>
      <c r="V7" s="11">
        <v>0</v>
      </c>
      <c r="W7" s="11">
        <v>4.6529780791674698E-2</v>
      </c>
      <c r="X7" s="11">
        <v>5.3936540345662004E-2</v>
      </c>
      <c r="Y7" s="11">
        <v>4.0604055172711498E-2</v>
      </c>
      <c r="Z7" s="11">
        <v>0.11363567471997872</v>
      </c>
      <c r="AA7" s="1"/>
      <c r="AB7" s="1">
        <f t="shared" si="2"/>
        <v>0.11363567471997872</v>
      </c>
      <c r="AC7" s="1"/>
      <c r="AE7">
        <v>1972</v>
      </c>
      <c r="AF7" s="6">
        <v>4.1116666666666697E-2</v>
      </c>
      <c r="AG7" s="6">
        <v>0.107194347217711</v>
      </c>
      <c r="AH7" s="6">
        <v>0.119124358865267</v>
      </c>
      <c r="AI7" s="6">
        <v>1.0091051441164499E-2</v>
      </c>
      <c r="AJ7" s="6">
        <v>0.76662993678594205</v>
      </c>
      <c r="AK7" s="6">
        <v>0.223279011772893</v>
      </c>
      <c r="AL7" s="6">
        <v>0</v>
      </c>
      <c r="AM7" s="6">
        <v>-2.7755575615628901E-17</v>
      </c>
      <c r="AN7" s="6">
        <v>0.109191275155263</v>
      </c>
      <c r="AO7" s="9">
        <f t="shared" si="3"/>
        <v>0.11363567471997872</v>
      </c>
      <c r="AR7" t="s">
        <v>62</v>
      </c>
    </row>
    <row r="8" spans="1:44" x14ac:dyDescent="0.25">
      <c r="A8">
        <v>1973</v>
      </c>
      <c r="B8" s="11">
        <v>4.0734032751487247E-3</v>
      </c>
      <c r="C8" s="6">
        <v>25.591750000000001</v>
      </c>
      <c r="D8" s="11">
        <v>4.3241205000000005E-2</v>
      </c>
      <c r="E8" s="11">
        <f t="shared" si="4"/>
        <v>-3.7544339254555359E-2</v>
      </c>
      <c r="F8" s="11"/>
      <c r="G8" s="5">
        <v>2992535</v>
      </c>
      <c r="H8" s="5">
        <f t="shared" si="1"/>
        <v>12393878.06817627</v>
      </c>
      <c r="I8" s="11">
        <f t="shared" si="5"/>
        <v>0.13376308572548568</v>
      </c>
      <c r="J8" s="11"/>
      <c r="K8" s="11">
        <v>5.4585043797880504E-2</v>
      </c>
      <c r="Q8" s="11">
        <v>8.3889233154261098E-2</v>
      </c>
      <c r="R8" s="11">
        <v>0.14341453020228501</v>
      </c>
      <c r="S8" s="11">
        <v>7.0964396742321398E-2</v>
      </c>
      <c r="T8" s="11">
        <v>6.5230735997514402E-2</v>
      </c>
      <c r="U8" s="11">
        <v>0</v>
      </c>
      <c r="V8" s="11">
        <v>0</v>
      </c>
      <c r="W8" s="11">
        <v>5.19196023671211E-2</v>
      </c>
      <c r="X8" s="11">
        <v>5.17646481025184E-2</v>
      </c>
      <c r="Y8" s="11">
        <v>5.6350861539870102E-2</v>
      </c>
      <c r="Z8" s="11">
        <v>4.0734032751487247E-3</v>
      </c>
      <c r="AA8" s="1"/>
      <c r="AB8" s="1">
        <f t="shared" si="2"/>
        <v>4.0734032751487247E-3</v>
      </c>
      <c r="AC8" s="1"/>
      <c r="AE8">
        <v>1973</v>
      </c>
      <c r="AF8" s="6">
        <v>5.3466666666666697E-2</v>
      </c>
      <c r="AG8" s="6">
        <v>5.85948724537511E-3</v>
      </c>
      <c r="AH8" s="6">
        <v>1.5939804076272599E-3</v>
      </c>
      <c r="AI8" s="6">
        <v>1.18879209788301E-2</v>
      </c>
      <c r="AJ8" s="6">
        <v>0.71262998535725797</v>
      </c>
      <c r="AK8" s="6">
        <v>0.27548209366391202</v>
      </c>
      <c r="AL8" s="6">
        <v>0</v>
      </c>
      <c r="AM8" s="6">
        <v>0</v>
      </c>
      <c r="AN8" s="6">
        <v>5.2503668781599001E-3</v>
      </c>
      <c r="AO8" s="9">
        <f t="shared" si="3"/>
        <v>4.0734032751487247E-3</v>
      </c>
      <c r="AR8" t="s">
        <v>63</v>
      </c>
    </row>
    <row r="9" spans="1:44" x14ac:dyDescent="0.25">
      <c r="A9">
        <v>1974</v>
      </c>
      <c r="B9" s="11">
        <v>-9.2123757518496982E-2</v>
      </c>
      <c r="C9" s="6">
        <v>27.407250000000001</v>
      </c>
      <c r="D9" s="11">
        <v>7.0940830999999996E-2</v>
      </c>
      <c r="E9" s="11">
        <f t="shared" si="4"/>
        <v>-0.15226292975143552</v>
      </c>
      <c r="F9" s="11"/>
      <c r="G9" s="5">
        <v>3383660</v>
      </c>
      <c r="H9" s="5">
        <f t="shared" si="1"/>
        <v>13085466.843444711</v>
      </c>
      <c r="I9" s="11">
        <f t="shared" si="5"/>
        <v>5.5800837434751838E-2</v>
      </c>
      <c r="J9" s="11"/>
      <c r="K9" s="11">
        <v>2.4785952417032901E-2</v>
      </c>
      <c r="Q9" s="11">
        <v>1.6542785669228399E-2</v>
      </c>
      <c r="R9" s="11">
        <v>2.16511780178004E-2</v>
      </c>
      <c r="S9" s="11">
        <v>6.5263633827300702E-2</v>
      </c>
      <c r="T9" s="11">
        <v>-1.5392798660665098E-2</v>
      </c>
      <c r="U9" s="11">
        <v>0</v>
      </c>
      <c r="V9" s="11">
        <v>0</v>
      </c>
      <c r="W9" s="11">
        <v>2.17797704010241E-2</v>
      </c>
      <c r="X9" s="11">
        <v>5.0164184275814695E-4</v>
      </c>
      <c r="Y9" s="11">
        <v>1.60219480496618E-2</v>
      </c>
      <c r="Z9" s="11">
        <v>-9.2123757518496982E-2</v>
      </c>
      <c r="AA9" s="1"/>
      <c r="AB9" s="1">
        <f t="shared" si="2"/>
        <v>-9.2123757518496982E-2</v>
      </c>
      <c r="AC9" s="1"/>
      <c r="AE9">
        <v>1974</v>
      </c>
      <c r="AF9" s="6">
        <v>7.8983333333333294E-2</v>
      </c>
      <c r="AG9" s="6">
        <v>2.1657081728294399E-2</v>
      </c>
      <c r="AH9" s="6">
        <v>-0.14820868831689901</v>
      </c>
      <c r="AI9" s="6">
        <v>1.5876203413856201E-2</v>
      </c>
      <c r="AJ9" s="6">
        <v>0.74550823932431598</v>
      </c>
      <c r="AK9" s="6">
        <v>0.23861555726182701</v>
      </c>
      <c r="AL9" s="6">
        <v>0</v>
      </c>
      <c r="AM9" s="6">
        <v>5.5511151231257802E-17</v>
      </c>
      <c r="AN9" s="6">
        <v>-1.79654104193133E-2</v>
      </c>
      <c r="AO9" s="9">
        <f t="shared" si="3"/>
        <v>-9.2123757518496982E-2</v>
      </c>
      <c r="AR9" t="s">
        <v>64</v>
      </c>
    </row>
    <row r="10" spans="1:44" x14ac:dyDescent="0.25">
      <c r="A10">
        <v>1975</v>
      </c>
      <c r="B10" s="11">
        <v>0.1219168442620454</v>
      </c>
      <c r="C10" s="6">
        <v>30.238</v>
      </c>
      <c r="D10" s="11">
        <v>0.10328471499999999</v>
      </c>
      <c r="E10" s="11">
        <f t="shared" si="4"/>
        <v>1.6887870382619408E-2</v>
      </c>
      <c r="F10" s="11"/>
      <c r="G10" s="5">
        <v>4092868</v>
      </c>
      <c r="H10" s="5">
        <f t="shared" si="1"/>
        <v>14346390.269561479</v>
      </c>
      <c r="I10" s="11">
        <f t="shared" si="5"/>
        <v>9.6360599220687293E-2</v>
      </c>
      <c r="J10" s="11"/>
      <c r="K10" s="11">
        <v>-3.5766767405107204E-3</v>
      </c>
      <c r="Q10" s="11">
        <v>-1.02016985256583E-2</v>
      </c>
      <c r="R10" s="11">
        <v>9.7587439643504609E-3</v>
      </c>
      <c r="S10" s="11">
        <v>4.2209870644114699E-3</v>
      </c>
      <c r="T10" s="11">
        <v>-2.9525518324305298E-2</v>
      </c>
      <c r="U10" s="11">
        <v>0</v>
      </c>
      <c r="V10" s="11">
        <v>0</v>
      </c>
      <c r="W10" s="11">
        <v>6.4788469227828206E-3</v>
      </c>
      <c r="X10" s="11">
        <v>1.29103603101106E-2</v>
      </c>
      <c r="Y10" s="11">
        <v>-2.2362914194312401E-2</v>
      </c>
      <c r="Z10" s="11">
        <v>0.1219168442620454</v>
      </c>
      <c r="AA10" s="1"/>
      <c r="AB10" s="1">
        <f t="shared" si="2"/>
        <v>0.1219168442620454</v>
      </c>
      <c r="AC10" s="1"/>
      <c r="AE10">
        <v>1975</v>
      </c>
      <c r="AF10" s="6">
        <v>6.6733333333333297E-2</v>
      </c>
      <c r="AG10" s="6">
        <v>5.4888945499760103E-2</v>
      </c>
      <c r="AH10" s="6">
        <v>0.15348200806783299</v>
      </c>
      <c r="AI10" s="6">
        <v>2.04873410577944E-2</v>
      </c>
      <c r="AJ10" s="6">
        <v>0.79105990352594302</v>
      </c>
      <c r="AK10" s="6">
        <v>0.186974064189108</v>
      </c>
      <c r="AL10" s="6">
        <v>1.4786912271541101E-3</v>
      </c>
      <c r="AM10" s="6">
        <v>-2.8839777788114399E-17</v>
      </c>
      <c r="AN10" s="6">
        <v>7.3638845470469602E-2</v>
      </c>
      <c r="AO10" s="9">
        <f t="shared" si="3"/>
        <v>0.1219168442620454</v>
      </c>
    </row>
    <row r="11" spans="1:44" x14ac:dyDescent="0.25">
      <c r="A11">
        <v>1976</v>
      </c>
      <c r="B11" s="11">
        <v>0.12057036391092768</v>
      </c>
      <c r="C11" s="6">
        <v>32.338999999999999</v>
      </c>
      <c r="D11" s="11">
        <v>6.9482109E-2</v>
      </c>
      <c r="E11" s="11">
        <f t="shared" si="4"/>
        <v>4.7769153388359964E-2</v>
      </c>
      <c r="F11" s="11"/>
      <c r="G11" s="5">
        <v>4747515</v>
      </c>
      <c r="H11" s="5">
        <f t="shared" si="1"/>
        <v>15559933.068006124</v>
      </c>
      <c r="I11" s="11">
        <f t="shared" si="5"/>
        <v>8.4588720621897595E-2</v>
      </c>
      <c r="J11" s="11"/>
      <c r="K11" s="11">
        <v>2.59150017622942E-2</v>
      </c>
      <c r="Q11" s="11">
        <v>3.7730975657977804E-2</v>
      </c>
      <c r="R11" s="11">
        <v>6.2117889978038097E-2</v>
      </c>
      <c r="S11" s="11">
        <v>2.7922533020379801E-2</v>
      </c>
      <c r="T11" s="11">
        <v>3.1825565241488198E-2</v>
      </c>
      <c r="U11" s="11">
        <v>0</v>
      </c>
      <c r="V11" s="11">
        <v>0</v>
      </c>
      <c r="W11" s="11">
        <v>4.0944286461626296E-2</v>
      </c>
      <c r="X11" s="11">
        <v>6.0815658963477001E-2</v>
      </c>
      <c r="Y11" s="11">
        <v>1.7549958846678301E-2</v>
      </c>
      <c r="Z11" s="11">
        <v>0.12057036391092768</v>
      </c>
      <c r="AA11" s="1"/>
      <c r="AB11" s="1">
        <f t="shared" si="2"/>
        <v>0.12057036391092768</v>
      </c>
      <c r="AC11" s="1"/>
      <c r="AE11">
        <v>1976</v>
      </c>
      <c r="AF11" s="6">
        <v>5.5074999999999999E-2</v>
      </c>
      <c r="AG11" s="6">
        <v>8.6352660561208106E-2</v>
      </c>
      <c r="AH11" s="6">
        <v>0.138050197061894</v>
      </c>
      <c r="AI11" s="6">
        <v>1.38792904860631E-2</v>
      </c>
      <c r="AJ11" s="6">
        <v>0.75113261153344102</v>
      </c>
      <c r="AK11" s="6">
        <v>0.233241188666206</v>
      </c>
      <c r="AL11" s="6">
        <v>1.7469093142901001E-3</v>
      </c>
      <c r="AM11" s="6">
        <v>9.3891908137244696E-17</v>
      </c>
      <c r="AN11" s="6">
        <v>9.8021699143108501E-2</v>
      </c>
      <c r="AO11" s="9">
        <f t="shared" si="3"/>
        <v>0.12057036391092768</v>
      </c>
    </row>
    <row r="12" spans="1:44" x14ac:dyDescent="0.25">
      <c r="A12">
        <v>1977</v>
      </c>
      <c r="B12" s="11">
        <v>3.899394470779291E-2</v>
      </c>
      <c r="C12" s="6">
        <v>34.134999999999998</v>
      </c>
      <c r="D12" s="11">
        <v>5.5536659000000002E-2</v>
      </c>
      <c r="E12" s="11">
        <f t="shared" si="4"/>
        <v>-1.5672325684907396E-2</v>
      </c>
      <c r="F12" s="11"/>
      <c r="G12" s="5">
        <v>4959738</v>
      </c>
      <c r="H12" s="5">
        <f t="shared" si="1"/>
        <v>15400215.333924126</v>
      </c>
      <c r="I12" s="11">
        <f t="shared" si="5"/>
        <v>-1.0264680020404815E-2</v>
      </c>
      <c r="J12" s="11"/>
      <c r="K12" s="11">
        <v>4.9869810501952799E-2</v>
      </c>
      <c r="Q12" s="11">
        <v>6.9945819581222507E-2</v>
      </c>
      <c r="R12" s="11">
        <v>0.12289614123852299</v>
      </c>
      <c r="S12" s="11">
        <v>6.7897532457348697E-2</v>
      </c>
      <c r="T12" s="11">
        <v>4.3270329954373105E-2</v>
      </c>
      <c r="U12" s="11">
        <v>0</v>
      </c>
      <c r="V12" s="11">
        <v>0</v>
      </c>
      <c r="W12" s="11">
        <v>5.35403281405505E-2</v>
      </c>
      <c r="X12" s="11">
        <v>4.6282214145398903E-2</v>
      </c>
      <c r="Y12" s="11">
        <v>4.9969451004653706E-2</v>
      </c>
      <c r="Z12" s="11">
        <v>3.899394470779291E-2</v>
      </c>
      <c r="AA12" s="1"/>
      <c r="AB12" s="1">
        <f t="shared" si="2"/>
        <v>3.899394470779291E-2</v>
      </c>
      <c r="AC12" s="1"/>
      <c r="AE12">
        <v>1977</v>
      </c>
      <c r="AF12" s="6">
        <v>4.8233333333333302E-2</v>
      </c>
      <c r="AG12" s="6">
        <v>0.124530097316209</v>
      </c>
      <c r="AH12" s="6">
        <v>1.0905008833175199E-3</v>
      </c>
      <c r="AI12" s="6">
        <v>1.1837291654458199E-2</v>
      </c>
      <c r="AJ12" s="6">
        <v>0.73410462692439704</v>
      </c>
      <c r="AK12" s="6">
        <v>0.25198195106025001</v>
      </c>
      <c r="AL12" s="6">
        <v>2.0761303608950801E-3</v>
      </c>
      <c r="AM12" s="6">
        <v>2.0816681711721701E-17</v>
      </c>
      <c r="AN12" s="6">
        <v>9.2394261574456807E-2</v>
      </c>
      <c r="AO12" s="9">
        <f t="shared" si="3"/>
        <v>3.899394470779291E-2</v>
      </c>
    </row>
    <row r="13" spans="1:44" x14ac:dyDescent="0.25">
      <c r="A13">
        <v>1978</v>
      </c>
      <c r="B13" s="11">
        <v>-8.0893504114739855E-3</v>
      </c>
      <c r="C13" s="6">
        <v>36.361499999999999</v>
      </c>
      <c r="D13" s="11">
        <v>6.5226306999999997E-2</v>
      </c>
      <c r="E13" s="11">
        <f t="shared" si="4"/>
        <v>-6.8826367626944163E-2</v>
      </c>
      <c r="F13" s="11"/>
      <c r="G13" s="5">
        <v>5827501</v>
      </c>
      <c r="H13" s="5">
        <f t="shared" si="1"/>
        <v>16986681.01194258</v>
      </c>
      <c r="I13" s="11">
        <f t="shared" si="5"/>
        <v>0.10301581137789251</v>
      </c>
      <c r="J13" s="11"/>
      <c r="K13" s="11">
        <v>5.09627639419932E-2</v>
      </c>
      <c r="Q13" s="11">
        <v>5.0930252659886002E-2</v>
      </c>
      <c r="R13" s="11">
        <v>7.0854652617133695E-2</v>
      </c>
      <c r="S13" s="11">
        <v>7.1037517287511801E-2</v>
      </c>
      <c r="T13" s="11">
        <v>2.5667385491478099E-2</v>
      </c>
      <c r="U13" s="11">
        <v>0</v>
      </c>
      <c r="V13" s="11">
        <v>0</v>
      </c>
      <c r="W13" s="11">
        <v>4.5273318368119202E-2</v>
      </c>
      <c r="X13" s="11">
        <v>4.2370454232017601E-2</v>
      </c>
      <c r="Y13" s="11">
        <v>5.1448611028994E-2</v>
      </c>
      <c r="Z13" s="11">
        <v>-8.0893504114739855E-3</v>
      </c>
      <c r="AA13" s="1"/>
      <c r="AB13" s="1">
        <f t="shared" si="2"/>
        <v>-8.0893504114739855E-3</v>
      </c>
      <c r="AC13" s="1"/>
      <c r="AE13">
        <v>1978</v>
      </c>
      <c r="AF13" s="6">
        <v>6.11916666666667E-2</v>
      </c>
      <c r="AG13" s="6">
        <v>-2.0675030975035001E-2</v>
      </c>
      <c r="AH13" s="6">
        <v>-4.9456780150834998E-3</v>
      </c>
      <c r="AI13" s="6">
        <v>1.29209203108335E-2</v>
      </c>
      <c r="AJ13" s="6">
        <v>0.75587383818375697</v>
      </c>
      <c r="AK13" s="6">
        <v>0.22855401493219599</v>
      </c>
      <c r="AL13" s="6">
        <v>2.6512265732134702E-3</v>
      </c>
      <c r="AM13" s="6">
        <v>-1.38777878078145E-17</v>
      </c>
      <c r="AN13" s="6">
        <v>-1.6001380088139502E-2</v>
      </c>
      <c r="AO13" s="9">
        <f t="shared" si="3"/>
        <v>-8.0893504114739855E-3</v>
      </c>
    </row>
    <row r="14" spans="1:44" x14ac:dyDescent="0.25">
      <c r="A14">
        <v>1979</v>
      </c>
      <c r="B14" s="11">
        <v>0.11508481132313492</v>
      </c>
      <c r="C14" s="6">
        <v>39.156750000000002</v>
      </c>
      <c r="D14" s="11">
        <v>7.6873891E-2</v>
      </c>
      <c r="E14" s="11">
        <f t="shared" si="4"/>
        <v>3.5483189482523159E-2</v>
      </c>
      <c r="F14" s="11"/>
      <c r="G14" s="5">
        <v>6448362</v>
      </c>
      <c r="H14" s="5">
        <f t="shared" si="1"/>
        <v>17454633.611101534</v>
      </c>
      <c r="I14" s="11">
        <f t="shared" si="5"/>
        <v>2.7548206670270581E-2</v>
      </c>
      <c r="J14" s="11"/>
      <c r="K14" s="11">
        <v>4.3362121236951101E-2</v>
      </c>
      <c r="Q14" s="11">
        <v>2.4046953710995397E-2</v>
      </c>
      <c r="R14" s="11">
        <v>4.1142030850801099E-2</v>
      </c>
      <c r="S14" s="11">
        <v>4.0131625004516697E-2</v>
      </c>
      <c r="T14" s="11">
        <v>2.2569981032087598E-3</v>
      </c>
      <c r="U14" s="11">
        <v>0</v>
      </c>
      <c r="V14" s="11">
        <v>0</v>
      </c>
      <c r="W14" s="11">
        <v>3.27486771574515E-2</v>
      </c>
      <c r="X14" s="11">
        <v>2.9479628904058499E-2</v>
      </c>
      <c r="Y14" s="11">
        <v>4.1162201346092199E-2</v>
      </c>
      <c r="Z14" s="11">
        <v>0.11508481132313492</v>
      </c>
      <c r="AA14" s="1"/>
      <c r="AB14" s="1">
        <f t="shared" si="2"/>
        <v>0.11508481132313492</v>
      </c>
      <c r="AC14" s="1"/>
      <c r="AE14">
        <v>1979</v>
      </c>
      <c r="AF14" s="6">
        <v>8.6608333333333301E-2</v>
      </c>
      <c r="AG14" s="6">
        <v>7.3903808549325004E-2</v>
      </c>
      <c r="AH14" s="6">
        <v>0.134347677253804</v>
      </c>
      <c r="AI14" s="6">
        <v>1.7957240918120499E-2</v>
      </c>
      <c r="AJ14" s="6">
        <v>0.76047833526739195</v>
      </c>
      <c r="AK14" s="6">
        <v>0.218319139311213</v>
      </c>
      <c r="AL14" s="6">
        <v>3.2452845032747901E-3</v>
      </c>
      <c r="AM14" s="6">
        <v>9.4108748571741797E-17</v>
      </c>
      <c r="AN14" s="6">
        <v>8.7426078929035797E-2</v>
      </c>
      <c r="AO14" s="9">
        <f t="shared" si="3"/>
        <v>0.11508481132313492</v>
      </c>
      <c r="AP14" s="10">
        <f>+_xlfn.STDEV.P(AN5:AN14)</f>
        <v>6.7565991826660163E-2</v>
      </c>
      <c r="AQ14" s="10">
        <f t="shared" ref="AQ14:AQ50" si="6">+_xlfn.STDEV.P(AO5:AO14)</f>
        <v>0.12708655983407585</v>
      </c>
    </row>
    <row r="15" spans="1:44" x14ac:dyDescent="0.25">
      <c r="A15">
        <v>1980</v>
      </c>
      <c r="B15" s="11">
        <v>0.12152363091057036</v>
      </c>
      <c r="C15" s="6">
        <v>42.532249999999998</v>
      </c>
      <c r="D15" s="11">
        <v>8.6204804999999995E-2</v>
      </c>
      <c r="E15" s="11">
        <f t="shared" si="4"/>
        <v>3.25158071000895E-2</v>
      </c>
      <c r="F15" s="11"/>
      <c r="G15" s="5">
        <v>7580700</v>
      </c>
      <c r="H15" s="5">
        <f t="shared" si="1"/>
        <v>18891172.663684618</v>
      </c>
      <c r="I15" s="11">
        <f t="shared" si="5"/>
        <v>8.2301300880323947E-2</v>
      </c>
      <c r="J15" s="11"/>
      <c r="K15" s="11">
        <v>1.4387359228485498E-2</v>
      </c>
      <c r="Q15" s="11">
        <v>1.0238166323120199E-2</v>
      </c>
      <c r="R15" s="11">
        <v>4.6264665028194402E-2</v>
      </c>
      <c r="S15" s="11">
        <v>5.5583980588669105E-3</v>
      </c>
      <c r="T15" s="11">
        <v>-8.5415448633733605E-3</v>
      </c>
      <c r="U15" s="11">
        <v>0</v>
      </c>
      <c r="V15" s="11">
        <v>0</v>
      </c>
      <c r="W15" s="11">
        <v>1.7884121571994E-2</v>
      </c>
      <c r="X15" s="11">
        <v>7.6033838924583095E-3</v>
      </c>
      <c r="Y15" s="11">
        <v>1.94890267518674E-3</v>
      </c>
      <c r="Z15" s="11">
        <v>0.12152363091057036</v>
      </c>
      <c r="AA15" s="1"/>
      <c r="AB15" s="1">
        <f t="shared" si="2"/>
        <v>0.12152363091057036</v>
      </c>
      <c r="AC15" s="1"/>
      <c r="AE15">
        <v>1980</v>
      </c>
      <c r="AF15" s="6">
        <v>0.11121666666666701</v>
      </c>
      <c r="AG15" s="6">
        <v>9.7527087259788297E-3</v>
      </c>
      <c r="AH15" s="6">
        <v>0.17123368940268399</v>
      </c>
      <c r="AI15" s="6">
        <v>2.3890379728799101E-2</v>
      </c>
      <c r="AJ15" s="6">
        <v>0.75137737775772395</v>
      </c>
      <c r="AK15" s="6">
        <v>0.220261701773968</v>
      </c>
      <c r="AL15" s="6">
        <v>4.4705407395093698E-3</v>
      </c>
      <c r="AM15" s="6">
        <v>7.9797279894933102E-17</v>
      </c>
      <c r="AN15" s="6">
        <v>4.8105750469334498E-2</v>
      </c>
      <c r="AO15" s="9">
        <f t="shared" si="3"/>
        <v>0.12152363091057036</v>
      </c>
      <c r="AP15" s="10">
        <f t="shared" ref="AP15:AP50" si="7">+_xlfn.STDEV.P(AN6:AN15)</f>
        <v>6.1159595527030854E-2</v>
      </c>
      <c r="AQ15" s="10">
        <f t="shared" si="6"/>
        <v>0.10607970958872368</v>
      </c>
    </row>
    <row r="16" spans="1:44" x14ac:dyDescent="0.25">
      <c r="A16">
        <v>1981</v>
      </c>
      <c r="B16" s="11">
        <v>0.11661828898248666</v>
      </c>
      <c r="C16" s="6">
        <v>46.655749999999998</v>
      </c>
      <c r="D16" s="11">
        <v>9.6949960999999987E-2</v>
      </c>
      <c r="E16" s="11">
        <f t="shared" si="4"/>
        <v>1.7930013839972059E-2</v>
      </c>
      <c r="F16" s="11"/>
      <c r="G16" s="5">
        <v>8670920</v>
      </c>
      <c r="H16" s="5">
        <f t="shared" si="1"/>
        <v>19698264.715281613</v>
      </c>
      <c r="I16" s="11">
        <f t="shared" si="5"/>
        <v>4.2723237247654033E-2</v>
      </c>
      <c r="J16" s="11"/>
      <c r="K16" s="11">
        <v>1.1729092795317799E-2</v>
      </c>
      <c r="Q16" s="11">
        <v>9.7632962732632211E-5</v>
      </c>
      <c r="R16" s="11">
        <v>9.4650960218585593E-3</v>
      </c>
      <c r="S16" s="11">
        <v>-1.5663525899139198E-2</v>
      </c>
      <c r="T16" s="11">
        <v>5.95730881848993E-3</v>
      </c>
      <c r="U16" s="11">
        <v>0</v>
      </c>
      <c r="V16" s="11">
        <v>0</v>
      </c>
      <c r="W16" s="11">
        <v>5.7217310240996301E-3</v>
      </c>
      <c r="X16" s="11">
        <v>7.9143398182064603E-3</v>
      </c>
      <c r="Y16" s="11">
        <v>-1.6486901388695898E-3</v>
      </c>
      <c r="Z16" s="11">
        <v>0.11661828898248666</v>
      </c>
      <c r="AA16" s="1"/>
      <c r="AB16" s="1">
        <f t="shared" si="2"/>
        <v>0.11661828898248666</v>
      </c>
      <c r="AC16" s="1"/>
      <c r="AE16">
        <v>1981</v>
      </c>
      <c r="AF16" s="6">
        <v>0.13015833333333299</v>
      </c>
      <c r="AG16" s="6">
        <v>-9.6826724652001997E-2</v>
      </c>
      <c r="AH16" s="6">
        <v>0.21024294973351201</v>
      </c>
      <c r="AI16" s="6">
        <v>2.1781323036276799E-2</v>
      </c>
      <c r="AJ16" s="6">
        <v>0.74775937404735304</v>
      </c>
      <c r="AK16" s="6">
        <v>0.22507875215933301</v>
      </c>
      <c r="AL16" s="6">
        <v>5.3805507570368902E-3</v>
      </c>
      <c r="AM16" s="6">
        <v>2.6020852139652099E-18</v>
      </c>
      <c r="AN16" s="6">
        <v>-2.1941728658462101E-2</v>
      </c>
      <c r="AO16" s="9">
        <f t="shared" si="3"/>
        <v>0.11661828898248666</v>
      </c>
      <c r="AP16" s="10">
        <f t="shared" si="7"/>
        <v>5.0545310711004938E-2</v>
      </c>
      <c r="AQ16" s="10">
        <f t="shared" si="6"/>
        <v>7.1748648780864316E-2</v>
      </c>
    </row>
    <row r="17" spans="1:43" x14ac:dyDescent="0.25">
      <c r="A17">
        <v>1982</v>
      </c>
      <c r="B17" s="11">
        <v>-4.7083564979213163E-2</v>
      </c>
      <c r="C17" s="6">
        <v>50.2515</v>
      </c>
      <c r="D17" s="11">
        <v>7.7069815E-2</v>
      </c>
      <c r="E17" s="11">
        <f t="shared" si="4"/>
        <v>-0.11526957514746916</v>
      </c>
      <c r="F17" s="11"/>
      <c r="G17" s="5">
        <v>9075074</v>
      </c>
      <c r="H17" s="5">
        <f t="shared" si="1"/>
        <v>19141197.766544282</v>
      </c>
      <c r="I17" s="11">
        <f t="shared" si="5"/>
        <v>-2.8280001146759215E-2</v>
      </c>
      <c r="J17" s="11"/>
      <c r="K17" s="11">
        <v>3.12975872544598E-3</v>
      </c>
      <c r="Q17" s="11">
        <v>8.5830290763743693E-3</v>
      </c>
      <c r="R17" s="11">
        <v>3.7142931893702699E-2</v>
      </c>
      <c r="S17" s="11">
        <v>7.7002131017400201E-3</v>
      </c>
      <c r="T17" s="11">
        <v>-9.4688700880803407E-3</v>
      </c>
      <c r="U17" s="11">
        <v>0</v>
      </c>
      <c r="V17" s="11">
        <v>0</v>
      </c>
      <c r="W17" s="11">
        <v>7.5719857401441003E-3</v>
      </c>
      <c r="X17" s="11">
        <v>2.2831020285293798E-3</v>
      </c>
      <c r="Y17" s="11">
        <v>-1.3286689275989501E-2</v>
      </c>
      <c r="Z17" s="11">
        <v>-4.7083564979213163E-2</v>
      </c>
      <c r="AA17" s="1"/>
      <c r="AB17" s="1">
        <f t="shared" si="2"/>
        <v>-4.7083564979213163E-2</v>
      </c>
      <c r="AC17" s="1"/>
      <c r="AE17">
        <v>1982</v>
      </c>
      <c r="AF17" s="6">
        <v>0.13009166666666699</v>
      </c>
      <c r="AG17" s="6">
        <v>0.10885894493114801</v>
      </c>
      <c r="AH17" s="6">
        <v>-0.12186735352325501</v>
      </c>
      <c r="AI17" s="6">
        <v>1.9928496357446399E-2</v>
      </c>
      <c r="AJ17" s="6">
        <v>0.75890876099278703</v>
      </c>
      <c r="AK17" s="6">
        <v>0.214690585054301</v>
      </c>
      <c r="AL17" s="6">
        <v>6.4721575954654496E-3</v>
      </c>
      <c r="AM17" s="6">
        <v>9.7144514654701197E-17</v>
      </c>
      <c r="AN17" s="6">
        <v>5.9000668663816397E-2</v>
      </c>
      <c r="AO17" s="9">
        <f t="shared" si="3"/>
        <v>-4.7083564979213163E-2</v>
      </c>
      <c r="AP17" s="10">
        <f t="shared" si="7"/>
        <v>4.6317794299783825E-2</v>
      </c>
      <c r="AQ17" s="10">
        <f t="shared" si="6"/>
        <v>7.6917979467677186E-2</v>
      </c>
    </row>
    <row r="18" spans="1:43" x14ac:dyDescent="0.25">
      <c r="A18">
        <v>1983</v>
      </c>
      <c r="B18" s="11">
        <v>0.5284593338367084</v>
      </c>
      <c r="C18" s="6">
        <v>52.737749999999998</v>
      </c>
      <c r="D18" s="11">
        <v>4.9476135000000004E-2</v>
      </c>
      <c r="E18" s="11">
        <f t="shared" si="4"/>
        <v>0.45640218282496581</v>
      </c>
      <c r="F18" s="11"/>
      <c r="G18" s="5">
        <v>9861808</v>
      </c>
      <c r="H18" s="5">
        <f t="shared" si="1"/>
        <v>19819966.272281241</v>
      </c>
      <c r="I18" s="11">
        <f t="shared" si="5"/>
        <v>3.5461130176677624E-2</v>
      </c>
      <c r="J18" s="11"/>
      <c r="K18" s="11">
        <v>1.3296208711572199E-2</v>
      </c>
      <c r="Q18" s="11">
        <v>4.2491460039195796E-3</v>
      </c>
      <c r="R18" s="11">
        <v>3.8463144800031199E-2</v>
      </c>
      <c r="S18" s="11">
        <v>1.4597790133754401E-2</v>
      </c>
      <c r="T18" s="11">
        <v>-2.7044162736940599E-2</v>
      </c>
      <c r="U18" s="11">
        <v>0</v>
      </c>
      <c r="V18" s="11">
        <v>0</v>
      </c>
      <c r="W18" s="11">
        <v>3.7175375410930502E-2</v>
      </c>
      <c r="X18" s="11">
        <v>5.96774046135162E-2</v>
      </c>
      <c r="Y18" s="11">
        <v>4.72182655808018E-4</v>
      </c>
      <c r="Z18" s="11">
        <v>0.5284593338367084</v>
      </c>
      <c r="AA18" s="1"/>
      <c r="AB18" s="1">
        <f t="shared" si="2"/>
        <v>0.5284593338367084</v>
      </c>
      <c r="AC18" s="1"/>
      <c r="AE18">
        <v>1983</v>
      </c>
      <c r="AF18" s="6">
        <v>8.4316666666666706E-2</v>
      </c>
      <c r="AG18" s="6">
        <v>0.34968947663403899</v>
      </c>
      <c r="AH18" s="6">
        <v>0.62314770091526395</v>
      </c>
      <c r="AI18" s="6">
        <v>2.6857140656233999E-2</v>
      </c>
      <c r="AJ18" s="6">
        <v>0.73446749835344505</v>
      </c>
      <c r="AK18" s="6">
        <v>0.23186574896103301</v>
      </c>
      <c r="AL18" s="6">
        <v>6.8096120292874896E-3</v>
      </c>
      <c r="AM18" s="6">
        <v>-1.21430643318376E-17</v>
      </c>
      <c r="AN18" s="6">
        <v>0.40689898993971202</v>
      </c>
      <c r="AO18" s="9">
        <f t="shared" si="3"/>
        <v>0.5284593338367084</v>
      </c>
      <c r="AP18" s="10">
        <f t="shared" si="7"/>
        <v>0.11751238414327704</v>
      </c>
      <c r="AQ18" s="10">
        <f t="shared" si="6"/>
        <v>0.16105056558712819</v>
      </c>
    </row>
    <row r="19" spans="1:43" x14ac:dyDescent="0.25">
      <c r="A19">
        <v>1984</v>
      </c>
      <c r="B19" s="11">
        <v>-4.2362771314479235E-2</v>
      </c>
      <c r="C19" s="6">
        <v>54.625999999999998</v>
      </c>
      <c r="D19" s="11">
        <v>3.5804523000000005E-2</v>
      </c>
      <c r="E19" s="11">
        <f t="shared" si="4"/>
        <v>-7.5465295409295252E-2</v>
      </c>
      <c r="F19" s="11"/>
      <c r="G19" s="5">
        <v>10679013</v>
      </c>
      <c r="H19" s="5">
        <f t="shared" si="1"/>
        <v>20720473.714526966</v>
      </c>
      <c r="I19" s="11">
        <f t="shared" si="5"/>
        <v>4.5434357953732185E-2</v>
      </c>
      <c r="J19" s="11"/>
      <c r="K19" s="11">
        <v>5.9751718323007207E-2</v>
      </c>
      <c r="Q19" s="11">
        <v>0.10648721533846001</v>
      </c>
      <c r="R19" s="11">
        <v>0.14114522052148701</v>
      </c>
      <c r="S19" s="11">
        <v>0.124298943639561</v>
      </c>
      <c r="T19" s="11">
        <v>6.7067980911007102E-2</v>
      </c>
      <c r="U19" s="11">
        <v>0</v>
      </c>
      <c r="V19" s="11">
        <v>0</v>
      </c>
      <c r="W19" s="11">
        <v>5.58585384224006E-2</v>
      </c>
      <c r="X19" s="11">
        <v>5.7138354601273596E-2</v>
      </c>
      <c r="Y19" s="11">
        <v>6.3343234806989793E-2</v>
      </c>
      <c r="Z19" s="11">
        <v>-4.2362771314479235E-2</v>
      </c>
      <c r="AA19" s="1"/>
      <c r="AB19" s="1">
        <f t="shared" si="2"/>
        <v>-4.2362771314479235E-2</v>
      </c>
      <c r="AC19" s="1"/>
      <c r="AE19">
        <v>1984</v>
      </c>
      <c r="AF19" s="6">
        <v>9.2266666666666705E-2</v>
      </c>
      <c r="AG19" s="6">
        <v>-4.1566897336903497E-2</v>
      </c>
      <c r="AH19" s="6">
        <v>-4.7403805650639397E-2</v>
      </c>
      <c r="AI19" s="6">
        <v>3.3722150668648802E-2</v>
      </c>
      <c r="AJ19" s="6">
        <v>0.65828882848222203</v>
      </c>
      <c r="AK19" s="6">
        <v>0.29679796839355399</v>
      </c>
      <c r="AL19" s="6">
        <v>7.8800901906121001E-3</v>
      </c>
      <c r="AM19" s="6">
        <v>3.3109622649630699E-3</v>
      </c>
      <c r="AN19" s="6">
        <v>-3.8671495509688299E-2</v>
      </c>
      <c r="AO19" s="9">
        <f t="shared" si="3"/>
        <v>-4.2362771314479235E-2</v>
      </c>
      <c r="AP19" s="10">
        <f t="shared" si="7"/>
        <v>0.11940439519850196</v>
      </c>
      <c r="AQ19" s="10">
        <f t="shared" si="6"/>
        <v>0.15566724281089095</v>
      </c>
    </row>
    <row r="20" spans="1:43" x14ac:dyDescent="0.25">
      <c r="A20">
        <v>1985</v>
      </c>
      <c r="B20" s="11">
        <v>0.32081790883389283</v>
      </c>
      <c r="C20" s="6">
        <v>56.500250000000001</v>
      </c>
      <c r="D20" s="11">
        <v>3.4310584999999998E-2</v>
      </c>
      <c r="E20" s="11">
        <f t="shared" si="4"/>
        <v>0.27700318259228962</v>
      </c>
      <c r="F20" s="11"/>
      <c r="G20" s="5">
        <v>12226958</v>
      </c>
      <c r="H20" s="5">
        <f t="shared" si="1"/>
        <v>22936968.396396477</v>
      </c>
      <c r="I20" s="11">
        <f t="shared" si="5"/>
        <v>0.10697123590931912</v>
      </c>
      <c r="J20" s="11"/>
      <c r="K20" s="11">
        <v>5.6958158698586302E-2</v>
      </c>
      <c r="Q20" s="11">
        <v>6.1258582324225701E-2</v>
      </c>
      <c r="R20" s="11">
        <v>4.8878788032525093E-2</v>
      </c>
      <c r="S20" s="11">
        <v>7.6684572508546295E-2</v>
      </c>
      <c r="T20" s="11">
        <v>5.8131810088235501E-2</v>
      </c>
      <c r="U20" s="11">
        <v>0</v>
      </c>
      <c r="V20" s="11">
        <v>0</v>
      </c>
      <c r="W20" s="11">
        <v>5.7740201021124198E-2</v>
      </c>
      <c r="X20" s="11">
        <v>5.2932744752144198E-2</v>
      </c>
      <c r="Y20" s="11">
        <v>5.95625415307037E-2</v>
      </c>
      <c r="Z20" s="11">
        <v>0.32081790883389283</v>
      </c>
      <c r="AA20" s="1"/>
      <c r="AB20" s="1">
        <f t="shared" si="2"/>
        <v>0.32081790883389283</v>
      </c>
      <c r="AC20" s="1"/>
      <c r="AE20">
        <v>1985</v>
      </c>
      <c r="AF20" s="6">
        <v>8.6916666666666698E-2</v>
      </c>
      <c r="AG20" s="6">
        <v>0.356640659169359</v>
      </c>
      <c r="AH20" s="6">
        <v>0.31355062127222499</v>
      </c>
      <c r="AI20" s="6">
        <v>3.9994728110915999E-2</v>
      </c>
      <c r="AJ20" s="6">
        <v>0.66806008807493</v>
      </c>
      <c r="AK20" s="6">
        <v>0.27652777340045398</v>
      </c>
      <c r="AL20" s="6">
        <v>8.2545176364745999E-3</v>
      </c>
      <c r="AM20" s="6">
        <v>7.16289277722544E-3</v>
      </c>
      <c r="AN20" s="6">
        <v>0.33120510664826902</v>
      </c>
      <c r="AO20" s="9">
        <f t="shared" si="3"/>
        <v>0.32081790883389283</v>
      </c>
      <c r="AP20" s="10">
        <f t="shared" si="7"/>
        <v>0.14127167260286569</v>
      </c>
      <c r="AQ20" s="10">
        <f t="shared" si="6"/>
        <v>0.16853370761004108</v>
      </c>
    </row>
    <row r="21" spans="1:43" x14ac:dyDescent="0.25">
      <c r="A21">
        <v>1986</v>
      </c>
      <c r="B21" s="11">
        <v>0.33660225355836021</v>
      </c>
      <c r="C21" s="6">
        <v>57.954250000000002</v>
      </c>
      <c r="D21" s="11">
        <v>2.5734398999999998E-2</v>
      </c>
      <c r="E21" s="11">
        <f t="shared" si="4"/>
        <v>0.30306856712754171</v>
      </c>
      <c r="F21" s="11"/>
      <c r="G21" s="5">
        <v>12446391</v>
      </c>
      <c r="H21" s="5">
        <f t="shared" si="1"/>
        <v>22762822.690022733</v>
      </c>
      <c r="I21" s="11">
        <f t="shared" si="5"/>
        <v>-7.5923593460198724E-3</v>
      </c>
      <c r="J21" s="11"/>
      <c r="K21" s="11">
        <v>3.8679194558701099E-2</v>
      </c>
      <c r="Q21" s="11">
        <v>2.96452422032496E-2</v>
      </c>
      <c r="R21" s="11">
        <v>2.8129973681539702E-2</v>
      </c>
      <c r="S21" s="11">
        <v>4.7027192057744693E-2</v>
      </c>
      <c r="T21" s="11">
        <v>1.61239212192274E-2</v>
      </c>
      <c r="U21" s="11">
        <v>0</v>
      </c>
      <c r="V21" s="11">
        <v>0</v>
      </c>
      <c r="W21" s="11">
        <v>4.4317958694335899E-2</v>
      </c>
      <c r="X21" s="11">
        <v>3.9611579751137403E-2</v>
      </c>
      <c r="Y21" s="11">
        <v>3.4824513311432402E-2</v>
      </c>
      <c r="Z21" s="11">
        <v>0.33660225355836021</v>
      </c>
      <c r="AA21" s="1"/>
      <c r="AB21" s="1">
        <f t="shared" si="2"/>
        <v>0.33660225355836021</v>
      </c>
      <c r="AC21" s="1"/>
      <c r="AE21">
        <v>1986</v>
      </c>
      <c r="AF21" s="6">
        <v>6.8275000000000002E-2</v>
      </c>
      <c r="AG21" s="6">
        <v>0.30292893323022702</v>
      </c>
      <c r="AH21" s="6">
        <v>0.36112325243908799</v>
      </c>
      <c r="AI21" s="6">
        <v>4.2221015476513697E-2</v>
      </c>
      <c r="AJ21" s="6">
        <v>0.63190555170345197</v>
      </c>
      <c r="AK21" s="6">
        <v>0.30410757988393999</v>
      </c>
      <c r="AL21" s="6">
        <v>9.4241354626909898E-3</v>
      </c>
      <c r="AM21" s="6">
        <v>1.23417174734036E-2</v>
      </c>
      <c r="AN21" s="6">
        <v>0.30725449172653402</v>
      </c>
      <c r="AO21" s="9">
        <f t="shared" si="3"/>
        <v>0.33660225355836021</v>
      </c>
      <c r="AP21" s="10">
        <f t="shared" si="7"/>
        <v>0.15369003249360397</v>
      </c>
      <c r="AQ21" s="10">
        <f t="shared" si="6"/>
        <v>0.17986025672228226</v>
      </c>
    </row>
    <row r="22" spans="1:43" x14ac:dyDescent="0.25">
      <c r="A22">
        <v>1987</v>
      </c>
      <c r="B22" s="11">
        <v>0.17344380518997349</v>
      </c>
      <c r="C22" s="6">
        <v>59.141500000000001</v>
      </c>
      <c r="D22" s="11">
        <v>2.0485986999999997E-2</v>
      </c>
      <c r="E22" s="11">
        <f t="shared" si="4"/>
        <v>0.14988723033780715</v>
      </c>
      <c r="F22" s="11"/>
      <c r="G22" s="5">
        <v>13499540</v>
      </c>
      <c r="H22" s="5">
        <f t="shared" si="1"/>
        <v>24193271.547982384</v>
      </c>
      <c r="I22" s="11">
        <f t="shared" si="5"/>
        <v>6.2841453252044932E-2</v>
      </c>
      <c r="J22" s="11"/>
      <c r="K22" s="11">
        <v>3.4864083135438102E-2</v>
      </c>
      <c r="Q22" s="11">
        <v>5.7123258159199802E-2</v>
      </c>
      <c r="R22" s="11">
        <v>0.10576802867306</v>
      </c>
      <c r="S22" s="11">
        <v>3.5949199787789599E-2</v>
      </c>
      <c r="T22" s="11">
        <v>3.7375567660122899E-2</v>
      </c>
      <c r="U22" s="11">
        <v>0</v>
      </c>
      <c r="V22" s="11">
        <v>0</v>
      </c>
      <c r="W22" s="11">
        <v>3.83396152477916E-2</v>
      </c>
      <c r="X22" s="11">
        <v>3.9618389174236796E-2</v>
      </c>
      <c r="Y22" s="11">
        <v>2.9661292172308399E-2</v>
      </c>
      <c r="Z22" s="11">
        <v>0.17344380518997349</v>
      </c>
      <c r="AA22" s="1"/>
      <c r="AB22" s="1">
        <f t="shared" si="2"/>
        <v>0.17344380518997349</v>
      </c>
      <c r="AC22" s="1"/>
      <c r="AE22">
        <v>1987</v>
      </c>
      <c r="AF22" s="6">
        <v>5.5175000000000002E-2</v>
      </c>
      <c r="AG22" s="6">
        <v>5.5552681155869197E-3</v>
      </c>
      <c r="AH22" s="6">
        <v>0.251635339630913</v>
      </c>
      <c r="AI22" s="6">
        <v>3.05786602643854E-2</v>
      </c>
      <c r="AJ22" s="6">
        <v>0.62525028298973695</v>
      </c>
      <c r="AK22" s="6">
        <v>0.316877449179646</v>
      </c>
      <c r="AL22" s="6">
        <v>1.00881700654514E-2</v>
      </c>
      <c r="AM22" s="6">
        <v>1.7205437500780098E-2</v>
      </c>
      <c r="AN22" s="6">
        <v>8.6195466382231495E-2</v>
      </c>
      <c r="AO22" s="9">
        <f t="shared" si="3"/>
        <v>0.17344380518997349</v>
      </c>
      <c r="AP22" s="10">
        <f t="shared" si="7"/>
        <v>0.15383501109287015</v>
      </c>
      <c r="AQ22" s="10">
        <f t="shared" si="6"/>
        <v>0.17619288609870801</v>
      </c>
    </row>
    <row r="23" spans="1:43" x14ac:dyDescent="0.25">
      <c r="A23">
        <v>1988</v>
      </c>
      <c r="B23" s="11">
        <v>-3.2220210874521683E-2</v>
      </c>
      <c r="C23" s="6">
        <v>60.874000000000002</v>
      </c>
      <c r="D23" s="11">
        <v>2.9294150000000001E-2</v>
      </c>
      <c r="E23" s="11">
        <f t="shared" si="4"/>
        <v>-5.976363595821621E-2</v>
      </c>
      <c r="F23" s="11"/>
      <c r="G23" s="5">
        <v>13108007</v>
      </c>
      <c r="H23" s="5">
        <f t="shared" si="1"/>
        <v>22823003.136564873</v>
      </c>
      <c r="I23" s="11">
        <f t="shared" si="5"/>
        <v>-5.6638409100640441E-2</v>
      </c>
      <c r="J23" s="11"/>
      <c r="K23" s="11">
        <v>3.8391556358679704E-2</v>
      </c>
      <c r="Q23" s="11">
        <v>4.0514750921606002E-2</v>
      </c>
      <c r="R23" s="11">
        <v>2.0946372184574603E-2</v>
      </c>
      <c r="S23" s="11">
        <v>6.7236236981500497E-2</v>
      </c>
      <c r="T23" s="11">
        <v>3.3643454043919802E-2</v>
      </c>
      <c r="U23" s="11">
        <v>0</v>
      </c>
      <c r="V23" s="11">
        <v>0</v>
      </c>
      <c r="W23" s="11">
        <v>4.2682645099246602E-2</v>
      </c>
      <c r="X23" s="11">
        <v>4.3560861715224497E-2</v>
      </c>
      <c r="Y23" s="11">
        <v>3.4435235130534599E-2</v>
      </c>
      <c r="Z23" s="11">
        <v>-3.2220210874521683E-2</v>
      </c>
      <c r="AA23" s="1"/>
      <c r="AB23" s="1">
        <f t="shared" si="2"/>
        <v>-3.2220210874521683E-2</v>
      </c>
      <c r="AC23" s="1"/>
      <c r="AE23">
        <v>1988</v>
      </c>
      <c r="AF23" s="6">
        <v>5.96E-2</v>
      </c>
      <c r="AG23" s="6">
        <v>5.53371969510974E-2</v>
      </c>
      <c r="AH23" s="6">
        <v>-7.3953888193845504E-2</v>
      </c>
      <c r="AI23" s="6">
        <v>2.2479055384483099E-2</v>
      </c>
      <c r="AJ23" s="6">
        <v>0.62256675924056604</v>
      </c>
      <c r="AK23" s="6">
        <v>0.32304416563619998</v>
      </c>
      <c r="AL23" s="6">
        <v>1.0925844807580199E-2</v>
      </c>
      <c r="AM23" s="6">
        <v>2.09841749311712E-2</v>
      </c>
      <c r="AN23" s="6">
        <v>1.17987774254088E-2</v>
      </c>
      <c r="AO23" s="9">
        <f t="shared" si="3"/>
        <v>-3.2220210874521683E-2</v>
      </c>
      <c r="AP23" s="10">
        <f t="shared" si="7"/>
        <v>0.15149616664861182</v>
      </c>
      <c r="AQ23" s="10">
        <f t="shared" si="6"/>
        <v>0.17864717821434081</v>
      </c>
    </row>
    <row r="24" spans="1:43" x14ac:dyDescent="0.25">
      <c r="A24">
        <v>1989</v>
      </c>
      <c r="B24" s="11">
        <v>0.1807813635505876</v>
      </c>
      <c r="C24" s="6">
        <v>63.314999999999998</v>
      </c>
      <c r="D24" s="11">
        <v>4.0099220999999997E-2</v>
      </c>
      <c r="E24" s="11">
        <f t="shared" si="4"/>
        <v>0.13525838661366274</v>
      </c>
      <c r="F24" s="11"/>
      <c r="G24" s="5">
        <v>13249039</v>
      </c>
      <c r="H24" s="5">
        <f t="shared" si="1"/>
        <v>22179192.614534471</v>
      </c>
      <c r="I24" s="11">
        <f t="shared" si="5"/>
        <v>-2.8208843427749875E-2</v>
      </c>
      <c r="J24" s="11"/>
      <c r="K24" s="11">
        <v>3.9368703747192597E-2</v>
      </c>
      <c r="Q24" s="11">
        <v>3.83077808950422E-2</v>
      </c>
      <c r="R24" s="11">
        <v>6.8826308345969089E-2</v>
      </c>
      <c r="S24" s="11">
        <v>3.5314062460423498E-2</v>
      </c>
      <c r="T24" s="11">
        <v>1.5767968051365398E-2</v>
      </c>
      <c r="U24" s="11">
        <v>0</v>
      </c>
      <c r="V24" s="11">
        <v>0</v>
      </c>
      <c r="W24" s="11">
        <v>3.5040324098485301E-2</v>
      </c>
      <c r="X24" s="11">
        <v>3.1152006000551201E-2</v>
      </c>
      <c r="Y24" s="11">
        <v>3.5757667817990599E-2</v>
      </c>
      <c r="Z24" s="11">
        <v>0.1807813635505876</v>
      </c>
      <c r="AA24" s="1"/>
      <c r="AB24" s="1">
        <f t="shared" si="2"/>
        <v>0.1807813635505876</v>
      </c>
      <c r="AC24" s="1"/>
      <c r="AE24">
        <v>1989</v>
      </c>
      <c r="AF24" s="6">
        <v>7.9216666666666699E-2</v>
      </c>
      <c r="AG24" s="6">
        <v>0.136295429324685</v>
      </c>
      <c r="AH24" s="6">
        <v>0.20410505091164799</v>
      </c>
      <c r="AI24" s="6">
        <v>2.29697318451666E-2</v>
      </c>
      <c r="AJ24" s="6">
        <v>0.58886264546260503</v>
      </c>
      <c r="AK24" s="6">
        <v>0.35714729410652601</v>
      </c>
      <c r="AL24" s="6">
        <v>1.4138280272506701E-2</v>
      </c>
      <c r="AM24" s="6">
        <v>1.6882048313196101E-2</v>
      </c>
      <c r="AN24" s="6">
        <v>0.15738077801140499</v>
      </c>
      <c r="AO24" s="9">
        <f t="shared" si="3"/>
        <v>0.1807813635505876</v>
      </c>
      <c r="AP24" s="10">
        <f t="shared" si="7"/>
        <v>0.15108827616526205</v>
      </c>
      <c r="AQ24" s="10">
        <f t="shared" si="6"/>
        <v>0.1781153600209093</v>
      </c>
    </row>
    <row r="25" spans="1:43" x14ac:dyDescent="0.25">
      <c r="A25">
        <v>1990</v>
      </c>
      <c r="B25" s="11">
        <v>0.13125174143037671</v>
      </c>
      <c r="C25" s="6">
        <v>65.59975</v>
      </c>
      <c r="D25" s="11">
        <v>3.6085446E-2</v>
      </c>
      <c r="E25" s="11">
        <f t="shared" si="4"/>
        <v>9.185178287928264E-2</v>
      </c>
      <c r="F25" s="11"/>
      <c r="G25" s="5">
        <v>13995262</v>
      </c>
      <c r="H25" s="5">
        <f t="shared" si="1"/>
        <v>22612408.062934693</v>
      </c>
      <c r="I25" s="11">
        <f t="shared" si="5"/>
        <v>1.953251662174238E-2</v>
      </c>
      <c r="J25" s="11"/>
      <c r="K25" s="11">
        <v>2.78374824024239E-2</v>
      </c>
      <c r="Q25" s="11">
        <v>1.78559421745676E-2</v>
      </c>
      <c r="R25" s="11">
        <v>4.2134655240994905E-2</v>
      </c>
      <c r="S25" s="11">
        <v>2.7415420975704898E-2</v>
      </c>
      <c r="T25" s="11">
        <v>-1.20161790684354E-2</v>
      </c>
      <c r="U25" s="11">
        <v>0</v>
      </c>
      <c r="V25" s="11">
        <v>0</v>
      </c>
      <c r="W25" s="11">
        <v>2.6640991023130903E-2</v>
      </c>
      <c r="X25" s="11">
        <v>2.0772807899254002E-2</v>
      </c>
      <c r="Y25" s="11">
        <v>2.0151768225075098E-2</v>
      </c>
      <c r="Z25" s="11">
        <v>0.13125174143037671</v>
      </c>
      <c r="AA25" s="1"/>
      <c r="AB25" s="1">
        <f t="shared" si="2"/>
        <v>0.13125174143037671</v>
      </c>
      <c r="AC25" s="1"/>
      <c r="AE25">
        <v>1990</v>
      </c>
      <c r="AF25" s="6">
        <v>7.7508333333333304E-2</v>
      </c>
      <c r="AG25" s="6">
        <v>5.9279854901757703E-2</v>
      </c>
      <c r="AH25" s="6">
        <v>0.16495607272614199</v>
      </c>
      <c r="AI25" s="6">
        <v>2.1277795200017199E-2</v>
      </c>
      <c r="AJ25" s="6">
        <v>0.546662098628383</v>
      </c>
      <c r="AK25" s="6">
        <v>0.398215635494645</v>
      </c>
      <c r="AL25" s="6">
        <v>2.01007317057279E-2</v>
      </c>
      <c r="AM25" s="6">
        <v>1.37437389712265E-2</v>
      </c>
      <c r="AN25" s="6">
        <v>0.10199699676930001</v>
      </c>
      <c r="AO25" s="9">
        <f t="shared" si="3"/>
        <v>0.13125174143037671</v>
      </c>
      <c r="AP25" s="10">
        <f t="shared" si="7"/>
        <v>0.14884714411427952</v>
      </c>
      <c r="AQ25" s="10">
        <f t="shared" si="6"/>
        <v>0.17789808856782349</v>
      </c>
    </row>
    <row r="26" spans="1:43" x14ac:dyDescent="0.25">
      <c r="A26">
        <v>1991</v>
      </c>
      <c r="B26" s="11">
        <v>7.8825488979170605E-2</v>
      </c>
      <c r="C26" s="6">
        <v>68.021749999999997</v>
      </c>
      <c r="D26" s="11">
        <v>3.6920872E-2</v>
      </c>
      <c r="E26" s="11">
        <f t="shared" si="4"/>
        <v>4.0412550379418599E-2</v>
      </c>
      <c r="F26" s="11"/>
      <c r="G26" s="5">
        <v>14472907</v>
      </c>
      <c r="H26" s="5">
        <f t="shared" si="1"/>
        <v>22551526.057624951</v>
      </c>
      <c r="I26" s="11">
        <f t="shared" si="5"/>
        <v>-2.69241582498847E-3</v>
      </c>
      <c r="J26" s="11"/>
      <c r="K26" s="11">
        <v>9.1311846866651107E-3</v>
      </c>
      <c r="Q26" s="11">
        <v>-1.53143992566442E-3</v>
      </c>
      <c r="R26" s="11">
        <v>-1.7110510241961699E-3</v>
      </c>
      <c r="S26" s="11">
        <v>-3.5443502012114401E-4</v>
      </c>
      <c r="T26" s="11">
        <v>-2.4873462984992003E-3</v>
      </c>
      <c r="U26" s="11">
        <v>0</v>
      </c>
      <c r="V26" s="11">
        <v>0</v>
      </c>
      <c r="W26" s="11">
        <v>3.86442529341949E-3</v>
      </c>
      <c r="X26" s="11">
        <v>-6.5618543726826293E-3</v>
      </c>
      <c r="Y26" s="11">
        <v>-5.1645963801150094E-3</v>
      </c>
      <c r="Z26" s="11">
        <v>7.8825488979170605E-2</v>
      </c>
      <c r="AA26" s="1"/>
      <c r="AB26" s="1">
        <f t="shared" si="2"/>
        <v>7.8825488979170605E-2</v>
      </c>
      <c r="AC26" s="1"/>
      <c r="AE26">
        <v>1991</v>
      </c>
      <c r="AF26" s="6">
        <v>6.5125000000000002E-2</v>
      </c>
      <c r="AG26" s="6">
        <v>9.6912287740030495E-2</v>
      </c>
      <c r="AH26" s="6">
        <v>7.1448281027866697E-2</v>
      </c>
      <c r="AI26" s="6">
        <v>2.08509945274566E-2</v>
      </c>
      <c r="AJ26" s="6">
        <v>0.54841546014142095</v>
      </c>
      <c r="AK26" s="6">
        <v>0.38766854350837898</v>
      </c>
      <c r="AL26" s="6">
        <v>2.6572682150276E-2</v>
      </c>
      <c r="AM26" s="6">
        <v>1.6492319672467101E-2</v>
      </c>
      <c r="AN26" s="6">
        <v>8.4441264875412203E-2</v>
      </c>
      <c r="AO26" s="9">
        <f t="shared" si="3"/>
        <v>7.8825488979170605E-2</v>
      </c>
      <c r="AP26" s="10">
        <f t="shared" si="7"/>
        <v>0.14044958177768319</v>
      </c>
      <c r="AQ26" s="10">
        <f t="shared" si="6"/>
        <v>0.17931619895957979</v>
      </c>
    </row>
    <row r="27" spans="1:43" x14ac:dyDescent="0.25">
      <c r="A27">
        <v>1992</v>
      </c>
      <c r="B27" s="11">
        <v>0.14060170740335934</v>
      </c>
      <c r="C27" s="6">
        <v>69.873249999999999</v>
      </c>
      <c r="D27" s="11">
        <v>2.7219234999999998E-2</v>
      </c>
      <c r="E27" s="11">
        <f t="shared" si="4"/>
        <v>0.11037806588907917</v>
      </c>
      <c r="F27" s="11"/>
      <c r="G27" s="5">
        <v>13931290</v>
      </c>
      <c r="H27" s="5">
        <f t="shared" si="1"/>
        <v>21132377.205404073</v>
      </c>
      <c r="I27" s="11">
        <f t="shared" si="5"/>
        <v>-6.2929171560034858E-2</v>
      </c>
      <c r="J27" s="11"/>
      <c r="K27" s="11">
        <v>1.7404515343454399E-2</v>
      </c>
      <c r="Q27" s="11">
        <v>3.74511531558753E-2</v>
      </c>
      <c r="R27" s="11">
        <v>2.88736095768201E-2</v>
      </c>
      <c r="S27" s="11">
        <v>2.51666254565346E-2</v>
      </c>
      <c r="T27" s="11">
        <v>5.7049494000052603E-2</v>
      </c>
      <c r="U27" s="11">
        <v>0</v>
      </c>
      <c r="V27" s="11">
        <v>0</v>
      </c>
      <c r="W27" s="11">
        <v>2.01248769360815E-2</v>
      </c>
      <c r="X27" s="11">
        <v>3.9201009710671399E-2</v>
      </c>
      <c r="Y27" s="11">
        <v>6.0322026118162994E-3</v>
      </c>
      <c r="Z27" s="11">
        <v>0.14060170740335934</v>
      </c>
      <c r="AA27" s="1"/>
      <c r="AB27" s="1">
        <f t="shared" si="2"/>
        <v>0.14060170740335934</v>
      </c>
      <c r="AC27" s="1"/>
      <c r="AE27">
        <v>1992</v>
      </c>
      <c r="AF27" s="6">
        <v>4.3725E-2</v>
      </c>
      <c r="AG27" s="6">
        <v>0.15916188111581001</v>
      </c>
      <c r="AH27" s="6">
        <v>0.13596420588533201</v>
      </c>
      <c r="AI27" s="6">
        <v>1.7962084270239199E-2</v>
      </c>
      <c r="AJ27" s="6">
        <v>0.47536771576556802</v>
      </c>
      <c r="AK27" s="6">
        <v>0.46126537019772901</v>
      </c>
      <c r="AL27" s="6">
        <v>2.3659009682352902E-2</v>
      </c>
      <c r="AM27" s="6">
        <v>2.17458200841112E-2</v>
      </c>
      <c r="AN27" s="6">
        <v>0.14265258723396501</v>
      </c>
      <c r="AO27" s="9">
        <f t="shared" si="3"/>
        <v>0.14060170740335934</v>
      </c>
      <c r="AP27" s="10">
        <f t="shared" si="7"/>
        <v>0.13718917474712106</v>
      </c>
      <c r="AQ27" s="10">
        <f t="shared" si="6"/>
        <v>0.16566312946402439</v>
      </c>
    </row>
    <row r="28" spans="1:43" x14ac:dyDescent="0.25">
      <c r="A28">
        <v>1993</v>
      </c>
      <c r="B28" s="11">
        <v>0.14476664247003745</v>
      </c>
      <c r="C28" s="6">
        <v>71.474999999999994</v>
      </c>
      <c r="D28" s="11">
        <v>2.2923651E-2</v>
      </c>
      <c r="E28" s="11">
        <f t="shared" si="4"/>
        <v>0.11911249813309621</v>
      </c>
      <c r="F28" s="11"/>
      <c r="G28" s="5">
        <v>15186886</v>
      </c>
      <c r="H28" s="5">
        <f t="shared" si="1"/>
        <v>22520733.645393498</v>
      </c>
      <c r="I28" s="11">
        <f t="shared" si="5"/>
        <v>6.5698072038690825E-2</v>
      </c>
      <c r="J28" s="11"/>
      <c r="K28" s="11">
        <v>3.14356299752949E-2</v>
      </c>
      <c r="Q28" s="11">
        <v>4.4100421551235808E-2</v>
      </c>
      <c r="R28" s="11">
        <v>4.3476959783040198E-2</v>
      </c>
      <c r="S28" s="11">
        <v>3.0448653032478599E-2</v>
      </c>
      <c r="T28" s="11">
        <v>5.72913310050207E-2</v>
      </c>
      <c r="U28" s="11">
        <v>0</v>
      </c>
      <c r="V28" s="11">
        <v>0</v>
      </c>
      <c r="W28" s="11">
        <v>3.58066199293803E-2</v>
      </c>
      <c r="X28" s="11">
        <v>3.6490336674226097E-2</v>
      </c>
      <c r="Y28" s="11">
        <v>2.5021359057115701E-2</v>
      </c>
      <c r="Z28" s="11">
        <v>0.14476664247003745</v>
      </c>
      <c r="AA28" s="1"/>
      <c r="AB28" s="1">
        <f t="shared" si="2"/>
        <v>0.14476664247003745</v>
      </c>
      <c r="AC28" s="1"/>
      <c r="AE28">
        <v>1993</v>
      </c>
      <c r="AF28" s="6">
        <v>3.0200000000000001E-2</v>
      </c>
      <c r="AG28" s="6">
        <v>0.170966461061832</v>
      </c>
      <c r="AH28" s="6">
        <v>0.13738169611727499</v>
      </c>
      <c r="AI28" s="6">
        <v>1.7290335242302699E-2</v>
      </c>
      <c r="AJ28" s="6">
        <v>0.47229500945928898</v>
      </c>
      <c r="AK28" s="6">
        <v>0.45818245558527598</v>
      </c>
      <c r="AL28" s="6">
        <v>2.6468420580123501E-2</v>
      </c>
      <c r="AM28" s="6">
        <v>2.5763779133009101E-2</v>
      </c>
      <c r="AN28" s="6">
        <v>0.148295401702881</v>
      </c>
      <c r="AO28" s="9">
        <f t="shared" si="3"/>
        <v>0.14476664247003745</v>
      </c>
      <c r="AP28" s="10">
        <f t="shared" si="7"/>
        <v>0.10965465170452693</v>
      </c>
      <c r="AQ28" s="10">
        <f t="shared" si="6"/>
        <v>0.11865134242211227</v>
      </c>
    </row>
    <row r="29" spans="1:43" x14ac:dyDescent="0.25">
      <c r="A29">
        <v>1994</v>
      </c>
      <c r="B29" s="11">
        <v>-4.339535807526042E-3</v>
      </c>
      <c r="C29" s="6">
        <v>73.09</v>
      </c>
      <c r="D29" s="11">
        <v>2.2595312999999999E-2</v>
      </c>
      <c r="E29" s="11">
        <f t="shared" si="4"/>
        <v>-2.633969515125878E-2</v>
      </c>
      <c r="F29" s="11"/>
      <c r="G29" s="5">
        <v>15874213</v>
      </c>
      <c r="H29" s="5">
        <f t="shared" si="1"/>
        <v>23019835.018877413</v>
      </c>
      <c r="I29" s="11">
        <f t="shared" si="5"/>
        <v>2.2161861213877643E-2</v>
      </c>
      <c r="J29" s="11"/>
      <c r="K29" s="11">
        <v>3.4001149694479399E-2</v>
      </c>
      <c r="Q29" s="11">
        <v>3.1787447681396699E-2</v>
      </c>
      <c r="R29" s="11">
        <v>2.1703301850830199E-2</v>
      </c>
      <c r="S29" s="11">
        <v>4.9388812858398398E-2</v>
      </c>
      <c r="T29" s="11">
        <v>2.48075158592138E-2</v>
      </c>
      <c r="U29" s="11">
        <v>0</v>
      </c>
      <c r="V29" s="11">
        <v>0</v>
      </c>
      <c r="W29" s="11">
        <v>3.8198876255989701E-2</v>
      </c>
      <c r="X29" s="11">
        <v>3.9761754527108305E-2</v>
      </c>
      <c r="Y29" s="11">
        <v>2.8493432131092601E-2</v>
      </c>
      <c r="Z29" s="11">
        <v>-4.339535807526042E-3</v>
      </c>
      <c r="AA29" s="1"/>
      <c r="AB29" s="1">
        <f t="shared" si="2"/>
        <v>-4.339535807526042E-3</v>
      </c>
      <c r="AC29" s="1"/>
      <c r="AE29">
        <v>1994</v>
      </c>
      <c r="AF29" s="6">
        <v>3.3233333333333302E-2</v>
      </c>
      <c r="AG29" s="6">
        <v>-4.8483470272486603E-2</v>
      </c>
      <c r="AH29" s="6">
        <v>1.37874440013894E-2</v>
      </c>
      <c r="AI29" s="6">
        <v>1.5914674167838701E-2</v>
      </c>
      <c r="AJ29" s="6">
        <v>0.45281113275048701</v>
      </c>
      <c r="AK29" s="6">
        <v>0.48527044249564599</v>
      </c>
      <c r="AL29" s="6">
        <v>2.68298171589311E-2</v>
      </c>
      <c r="AM29" s="6">
        <v>1.9173933427098E-2</v>
      </c>
      <c r="AN29" s="6">
        <v>-1.51997623913074E-2</v>
      </c>
      <c r="AO29" s="9">
        <f t="shared" si="3"/>
        <v>-4.339535807526042E-3</v>
      </c>
      <c r="AP29" s="10">
        <f t="shared" si="7"/>
        <v>0.10614444579439331</v>
      </c>
      <c r="AQ29" s="10">
        <f t="shared" si="6"/>
        <v>0.11312265195252463</v>
      </c>
    </row>
    <row r="30" spans="1:43" x14ac:dyDescent="0.25">
      <c r="A30">
        <v>1995</v>
      </c>
      <c r="B30" s="16">
        <v>0.22526806903522298</v>
      </c>
      <c r="C30" s="24">
        <v>74.64425</v>
      </c>
      <c r="D30" s="16">
        <v>2.1264879E-2</v>
      </c>
      <c r="E30" s="11">
        <f t="shared" si="4"/>
        <v>0.19975541529928864</v>
      </c>
      <c r="F30" s="11"/>
      <c r="G30" s="5">
        <v>16607351</v>
      </c>
      <c r="H30" s="5">
        <f t="shared" si="1"/>
        <v>23581529.561932098</v>
      </c>
      <c r="I30" s="11">
        <f t="shared" si="5"/>
        <v>2.4400459108159023E-2</v>
      </c>
      <c r="J30" s="11"/>
      <c r="K30" s="11">
        <v>3.3655232055347102E-2</v>
      </c>
      <c r="Q30" s="11">
        <v>4.7132940958888696E-2</v>
      </c>
      <c r="R30" s="11">
        <v>5.0301881625047305E-2</v>
      </c>
      <c r="S30" s="11">
        <v>5.2870048021226801E-2</v>
      </c>
      <c r="T30" s="11">
        <v>3.9047498628934203E-2</v>
      </c>
      <c r="U30" s="11">
        <v>0</v>
      </c>
      <c r="V30" s="11">
        <v>0</v>
      </c>
      <c r="W30" s="11">
        <v>3.3736073474753901E-2</v>
      </c>
      <c r="X30" s="11">
        <v>2.8402928549246399E-2</v>
      </c>
      <c r="Y30" s="11">
        <v>2.8025280858793501E-2</v>
      </c>
      <c r="Z30" s="11">
        <v>0.22526806903522298</v>
      </c>
      <c r="AA30" s="1"/>
      <c r="AB30" s="1">
        <f t="shared" si="2"/>
        <v>0.22526806903522298</v>
      </c>
      <c r="AC30" s="1"/>
      <c r="AE30">
        <v>1995</v>
      </c>
      <c r="AF30" s="6">
        <v>5.2725000000000001E-2</v>
      </c>
      <c r="AG30" s="6">
        <v>0.15574773469309899</v>
      </c>
      <c r="AH30" s="6">
        <v>0.26211232229106401</v>
      </c>
      <c r="AI30" s="6">
        <v>1.26849099852734E-2</v>
      </c>
      <c r="AJ30" s="6">
        <v>0.449113911799216</v>
      </c>
      <c r="AK30" s="6">
        <v>0.48598619502672902</v>
      </c>
      <c r="AL30" s="6">
        <v>2.73202434271624E-2</v>
      </c>
      <c r="AM30" s="6">
        <v>2.4894739761618798E-2</v>
      </c>
      <c r="AN30" s="6">
        <v>0.203708275678359</v>
      </c>
      <c r="AO30" s="9">
        <f t="shared" si="3"/>
        <v>0.22526806903522298</v>
      </c>
      <c r="AP30" s="10">
        <f t="shared" si="7"/>
        <v>8.7987957845756665E-2</v>
      </c>
      <c r="AQ30" s="10">
        <f t="shared" si="6"/>
        <v>0.10147794952565933</v>
      </c>
    </row>
    <row r="31" spans="1:43" x14ac:dyDescent="0.25">
      <c r="A31">
        <v>1996</v>
      </c>
      <c r="B31" s="16">
        <v>0.18627504194080841</v>
      </c>
      <c r="C31" s="24">
        <v>76.084000000000003</v>
      </c>
      <c r="D31" s="16">
        <v>1.9288157E-2</v>
      </c>
      <c r="E31" s="11">
        <f t="shared" si="4"/>
        <v>0.16382696472437108</v>
      </c>
      <c r="F31" s="11"/>
      <c r="G31" s="5">
        <v>17294964</v>
      </c>
      <c r="H31" s="5">
        <f t="shared" si="1"/>
        <v>24093189.180156145</v>
      </c>
      <c r="I31" s="11">
        <f t="shared" si="5"/>
        <v>2.1697473731730366E-2</v>
      </c>
      <c r="J31" s="11"/>
      <c r="K31" s="11">
        <v>3.2649077200426403E-2</v>
      </c>
      <c r="Q31" s="11">
        <v>2.81229433314267E-2</v>
      </c>
      <c r="R31" s="11">
        <v>4.2809436268387797E-2</v>
      </c>
      <c r="S31" s="11">
        <v>3.3699757112180199E-2</v>
      </c>
      <c r="T31" s="11">
        <v>9.8482407738336494E-3</v>
      </c>
      <c r="U31" s="11">
        <v>0</v>
      </c>
      <c r="V31" s="11">
        <v>0</v>
      </c>
      <c r="W31" s="11">
        <v>3.41927306034569E-2</v>
      </c>
      <c r="X31" s="11">
        <v>3.9154708365749101E-2</v>
      </c>
      <c r="Y31" s="11">
        <v>2.6663590611824103E-2</v>
      </c>
      <c r="Z31" s="11">
        <v>0.18627504194080841</v>
      </c>
      <c r="AA31" s="1"/>
      <c r="AB31" s="1">
        <f t="shared" si="2"/>
        <v>0.18627504194080841</v>
      </c>
      <c r="AC31" s="1"/>
      <c r="AE31">
        <v>1996</v>
      </c>
      <c r="AF31" s="6">
        <v>5.1441666666666698E-2</v>
      </c>
      <c r="AG31" s="6">
        <v>2.5117154637173299E-2</v>
      </c>
      <c r="AH31" s="6">
        <v>0.26209258329980301</v>
      </c>
      <c r="AI31" s="6">
        <v>1.0753466174756201E-2</v>
      </c>
      <c r="AJ31" s="6">
        <v>0.39714139195058001</v>
      </c>
      <c r="AK31" s="6">
        <v>0.54510588682813899</v>
      </c>
      <c r="AL31" s="6">
        <v>2.37595121846776E-2</v>
      </c>
      <c r="AM31" s="6">
        <v>2.32397428618469E-2</v>
      </c>
      <c r="AN31" s="6">
        <v>0.15680842966167099</v>
      </c>
      <c r="AO31" s="9">
        <f t="shared" si="3"/>
        <v>0.18627504194080841</v>
      </c>
      <c r="AP31" s="10">
        <f t="shared" si="7"/>
        <v>6.5041751486273572E-2</v>
      </c>
      <c r="AQ31" s="10">
        <f t="shared" si="6"/>
        <v>7.9658427811671872E-2</v>
      </c>
    </row>
    <row r="32" spans="1:43" x14ac:dyDescent="0.25">
      <c r="A32">
        <v>1997</v>
      </c>
      <c r="B32" s="16">
        <v>0.26218258515285109</v>
      </c>
      <c r="C32" s="24">
        <v>77.456000000000003</v>
      </c>
      <c r="D32" s="16">
        <v>1.8032700999999998E-2</v>
      </c>
      <c r="E32" s="11">
        <f t="shared" si="4"/>
        <v>0.23982518824103183</v>
      </c>
      <c r="F32" s="11"/>
      <c r="G32" s="5">
        <v>20588392</v>
      </c>
      <c r="H32" s="5">
        <f t="shared" si="1"/>
        <v>28173144.874173723</v>
      </c>
      <c r="I32" s="11">
        <f t="shared" si="5"/>
        <v>0.16934062417016782</v>
      </c>
      <c r="J32" s="11"/>
      <c r="K32" s="11">
        <v>4.1478988030363005E-2</v>
      </c>
      <c r="Q32" s="11">
        <v>4.3203440661221899E-2</v>
      </c>
      <c r="R32" s="11">
        <v>6.6498817355860204E-2</v>
      </c>
      <c r="S32" s="11">
        <v>3.9356083737808398E-2</v>
      </c>
      <c r="T32" s="11">
        <v>2.5504539811746798E-2</v>
      </c>
      <c r="U32" s="11">
        <v>0</v>
      </c>
      <c r="V32" s="11">
        <v>0</v>
      </c>
      <c r="W32" s="11">
        <v>3.8875953628122503E-2</v>
      </c>
      <c r="X32" s="11">
        <v>3.7238649716308497E-2</v>
      </c>
      <c r="Y32" s="11">
        <v>3.8613643230396101E-2</v>
      </c>
      <c r="Z32" s="11">
        <v>0.26218258515285109</v>
      </c>
      <c r="AA32" s="1"/>
      <c r="AB32" s="1">
        <f t="shared" si="2"/>
        <v>0.26218258515285109</v>
      </c>
      <c r="AC32" s="1"/>
      <c r="AE32">
        <v>1997</v>
      </c>
      <c r="AF32" s="6">
        <v>5.0450000000000002E-2</v>
      </c>
      <c r="AG32" s="6">
        <v>8.3108027967431705E-2</v>
      </c>
      <c r="AH32" s="6">
        <v>0.34863629554449599</v>
      </c>
      <c r="AI32" s="6">
        <v>1.1276629346532599E-2</v>
      </c>
      <c r="AJ32" s="6">
        <v>0.367596909795886</v>
      </c>
      <c r="AK32" s="6">
        <v>0.58005654913517701</v>
      </c>
      <c r="AL32" s="6">
        <v>2.27280851177219E-2</v>
      </c>
      <c r="AM32" s="6">
        <v>1.83418266046824E-2</v>
      </c>
      <c r="AN32" s="6">
        <v>0.238254287574339</v>
      </c>
      <c r="AO32" s="9">
        <f t="shared" si="3"/>
        <v>0.26218258515285109</v>
      </c>
      <c r="AP32" s="10">
        <f t="shared" si="7"/>
        <v>7.5193944211426986E-2</v>
      </c>
      <c r="AQ32" s="10">
        <f t="shared" si="6"/>
        <v>8.9212827624470692E-2</v>
      </c>
    </row>
    <row r="33" spans="1:43" x14ac:dyDescent="0.25">
      <c r="A33">
        <v>1998</v>
      </c>
      <c r="B33" s="16">
        <v>0.25009617527412109</v>
      </c>
      <c r="C33" s="24">
        <v>78.527500000000003</v>
      </c>
      <c r="D33" s="16">
        <v>1.3833660000000001E-2</v>
      </c>
      <c r="E33" s="11">
        <f t="shared" si="4"/>
        <v>0.23303873662482366</v>
      </c>
      <c r="F33" s="11"/>
      <c r="G33" s="5">
        <v>17957604</v>
      </c>
      <c r="H33" s="5">
        <f t="shared" si="1"/>
        <v>24237877.382611189</v>
      </c>
      <c r="I33" s="11">
        <f t="shared" si="5"/>
        <v>-0.13968151262978057</v>
      </c>
      <c r="J33" s="11"/>
      <c r="K33" s="11">
        <v>4.4679777179927702E-2</v>
      </c>
      <c r="M33" s="11">
        <v>1</v>
      </c>
      <c r="N33" s="11">
        <v>1</v>
      </c>
      <c r="O33" s="11">
        <v>1</v>
      </c>
      <c r="P33" s="11">
        <v>1</v>
      </c>
      <c r="Q33" s="11">
        <v>5.0255690004959302E-2</v>
      </c>
      <c r="R33" s="11">
        <v>8.9369574751816394E-2</v>
      </c>
      <c r="S33" s="11">
        <v>3.8766715760456497E-2</v>
      </c>
      <c r="T33" s="11">
        <v>2.4069509131326997E-2</v>
      </c>
      <c r="U33" s="11">
        <v>0</v>
      </c>
      <c r="V33" s="11">
        <v>0</v>
      </c>
      <c r="W33" s="11">
        <v>4.5991910176071099E-2</v>
      </c>
      <c r="X33" s="11">
        <v>4.6886957383093494E-2</v>
      </c>
      <c r="Y33" s="11">
        <v>4.2945464864265002E-2</v>
      </c>
      <c r="Z33" s="11">
        <v>0.25009617527412109</v>
      </c>
      <c r="AA33" s="1"/>
      <c r="AB33" s="1">
        <f t="shared" si="2"/>
        <v>0.25009617527412109</v>
      </c>
      <c r="AC33" s="1"/>
      <c r="AE33">
        <v>1998</v>
      </c>
      <c r="AF33" s="6">
        <v>5.04166666666667E-2</v>
      </c>
      <c r="AG33" s="6">
        <v>0.14598521796862801</v>
      </c>
      <c r="AH33" s="6">
        <v>0.30313044109343501</v>
      </c>
      <c r="AI33" s="6">
        <v>9.5207936587942098E-3</v>
      </c>
      <c r="AJ33" s="6">
        <v>0.34438241030500699</v>
      </c>
      <c r="AK33" s="6">
        <v>0.61051955477628495</v>
      </c>
      <c r="AL33" s="6">
        <v>1.9899543519088701E-2</v>
      </c>
      <c r="AM33" s="6">
        <v>1.5677697740824899E-2</v>
      </c>
      <c r="AN33" s="6">
        <v>0.24029040815004299</v>
      </c>
      <c r="AO33" s="9">
        <f t="shared" si="3"/>
        <v>0.25009617527412109</v>
      </c>
      <c r="AP33" s="10">
        <f t="shared" si="7"/>
        <v>7.2598564401059204E-2</v>
      </c>
      <c r="AQ33" s="10">
        <f t="shared" si="6"/>
        <v>7.6792265099964938E-2</v>
      </c>
    </row>
    <row r="34" spans="1:43" x14ac:dyDescent="0.25">
      <c r="A34" s="14">
        <v>1999</v>
      </c>
      <c r="B34" s="15">
        <v>0.16338541272140911</v>
      </c>
      <c r="C34" s="25">
        <v>79.457999999999998</v>
      </c>
      <c r="D34" s="15">
        <v>1.1849352E-2</v>
      </c>
      <c r="E34" s="11">
        <f t="shared" si="4"/>
        <v>0.14976148417932578</v>
      </c>
      <c r="F34" s="11"/>
      <c r="G34" s="5">
        <v>17147617</v>
      </c>
      <c r="H34" s="5">
        <f t="shared" si="1"/>
        <v>22873578.324935816</v>
      </c>
      <c r="I34" s="11">
        <f t="shared" si="5"/>
        <v>-5.628789337197293E-2</v>
      </c>
      <c r="J34" s="11"/>
      <c r="K34" s="15">
        <v>4.5698734087443703E-2</v>
      </c>
      <c r="L34" s="15">
        <f>(+V34+S34+T34)/3</f>
        <v>5.1407044170928569E-2</v>
      </c>
      <c r="M34" s="11">
        <f>+M33*(1+B34)</f>
        <v>1.1633854127214092</v>
      </c>
      <c r="N34" s="11">
        <f>+N33*(1+E34)</f>
        <v>1.1497614841793258</v>
      </c>
      <c r="O34" s="11">
        <f t="shared" ref="O34:O49" si="8">+O33*(1+K34)</f>
        <v>1.0456987340874437</v>
      </c>
      <c r="P34" s="11">
        <f t="shared" ref="P34:P49" si="9">+P33*(1+L34)</f>
        <v>1.0514070441709287</v>
      </c>
      <c r="Q34" s="11">
        <v>4.3706656746744101E-2</v>
      </c>
      <c r="R34" s="11">
        <v>6.5585876023043305E-2</v>
      </c>
      <c r="S34" s="11">
        <v>4.5481764518192899E-2</v>
      </c>
      <c r="T34" s="11">
        <v>1.9739227702326799E-2</v>
      </c>
      <c r="U34" s="11">
        <v>7.5461051690601605E-2</v>
      </c>
      <c r="V34" s="11">
        <v>8.9000140292266008E-2</v>
      </c>
      <c r="W34" s="11">
        <v>4.9243365996394506E-2</v>
      </c>
      <c r="X34" s="11">
        <v>5.5249689403632701E-2</v>
      </c>
      <c r="Y34" s="11">
        <v>4.43244809036559E-2</v>
      </c>
      <c r="Z34" s="11">
        <v>0.16338541272140911</v>
      </c>
      <c r="AA34" s="1"/>
      <c r="AB34" s="1">
        <f t="shared" si="2"/>
        <v>0.16338541272140911</v>
      </c>
      <c r="AC34" s="1"/>
      <c r="AE34">
        <v>1999</v>
      </c>
      <c r="AF34" s="6">
        <v>4.4841666666666703E-2</v>
      </c>
      <c r="AG34" s="6">
        <v>2.6920853040782001E-2</v>
      </c>
      <c r="AH34" s="6">
        <v>0.22774412119068399</v>
      </c>
      <c r="AI34" s="6">
        <v>1.06144818262433E-2</v>
      </c>
      <c r="AJ34" s="6">
        <v>0.337730391288389</v>
      </c>
      <c r="AK34" s="6">
        <v>0.614637939226369</v>
      </c>
      <c r="AL34" s="6">
        <v>1.88303475812743E-2</v>
      </c>
      <c r="AM34" s="6">
        <v>1.8186840077724999E-2</v>
      </c>
      <c r="AN34" s="6">
        <v>0.151945853597512</v>
      </c>
      <c r="AO34" s="9">
        <f t="shared" si="3"/>
        <v>0.16338541272140911</v>
      </c>
      <c r="AP34" s="10">
        <f t="shared" si="7"/>
        <v>7.2530615700899706E-2</v>
      </c>
      <c r="AQ34" s="10">
        <f t="shared" si="6"/>
        <v>7.6488512599452135E-2</v>
      </c>
    </row>
    <row r="35" spans="1:43" x14ac:dyDescent="0.25">
      <c r="A35" s="14">
        <v>2000</v>
      </c>
      <c r="B35" s="15">
        <v>6.2826591715583996E-2</v>
      </c>
      <c r="C35" s="25">
        <v>80.897750000000002</v>
      </c>
      <c r="D35" s="15">
        <v>1.8119635999999998E-2</v>
      </c>
      <c r="E35" s="11">
        <f t="shared" si="4"/>
        <v>4.3911298962103329E-2</v>
      </c>
      <c r="F35" s="11"/>
      <c r="G35" s="5">
        <v>17546723</v>
      </c>
      <c r="H35" s="5">
        <f t="shared" si="1"/>
        <v>22989395.017936222</v>
      </c>
      <c r="I35" s="11">
        <f t="shared" si="5"/>
        <v>5.0633395158006245E-3</v>
      </c>
      <c r="J35" s="11"/>
      <c r="K35" s="15">
        <v>4.3820310446850197E-2</v>
      </c>
      <c r="L35" s="15">
        <f t="shared" ref="L35:L49" si="10">(+V35+S35+T35)/3</f>
        <v>4.94285642618413E-2</v>
      </c>
      <c r="M35" s="11">
        <f t="shared" ref="M35:M49" si="11">+M34*(1+B35)</f>
        <v>1.2364769530543231</v>
      </c>
      <c r="N35" s="11">
        <f t="shared" ref="N35:N49" si="12">+N34*(1+E35)</f>
        <v>1.2002490044462357</v>
      </c>
      <c r="O35" s="11">
        <f t="shared" si="8"/>
        <v>1.0915215772490339</v>
      </c>
      <c r="P35" s="11">
        <f t="shared" si="9"/>
        <v>1.103376584819084</v>
      </c>
      <c r="Q35" s="11">
        <v>5.9738136266931301E-2</v>
      </c>
      <c r="R35" s="11">
        <v>0.10568532824572101</v>
      </c>
      <c r="S35" s="11">
        <v>4.1976166649034606E-2</v>
      </c>
      <c r="T35" s="11">
        <v>2.89130326258807E-2</v>
      </c>
      <c r="U35" s="11">
        <v>6.5091964908761096E-2</v>
      </c>
      <c r="V35" s="11">
        <v>7.7396493510608608E-2</v>
      </c>
      <c r="W35" s="11">
        <v>5.4900160175826801E-2</v>
      </c>
      <c r="X35" s="11">
        <v>5.2435449980460201E-2</v>
      </c>
      <c r="Y35" s="11">
        <v>4.1782296528593096E-2</v>
      </c>
      <c r="Z35" s="11">
        <v>6.2826591715583996E-2</v>
      </c>
      <c r="AA35" s="1"/>
      <c r="AB35" s="1">
        <f t="shared" si="2"/>
        <v>6.2826591715583996E-2</v>
      </c>
      <c r="AC35" s="1"/>
      <c r="AE35">
        <v>2000</v>
      </c>
      <c r="AF35" s="6">
        <v>5.2316666666666699E-2</v>
      </c>
      <c r="AG35" s="6">
        <v>4.1930797967178898E-2</v>
      </c>
      <c r="AH35" s="6">
        <v>7.2471526697193797E-2</v>
      </c>
      <c r="AI35" s="6">
        <v>9.5916867822660509E-3</v>
      </c>
      <c r="AJ35" s="6">
        <v>0.31395414970313701</v>
      </c>
      <c r="AK35" s="6">
        <v>0.63907273921607999</v>
      </c>
      <c r="AL35" s="6">
        <v>2.0322072118701798E-2</v>
      </c>
      <c r="AM35" s="6">
        <v>1.7059352179815399E-2</v>
      </c>
      <c r="AN35" s="6">
        <v>6.11431763300537E-2</v>
      </c>
      <c r="AO35" s="9">
        <f t="shared" si="3"/>
        <v>6.2826591715583996E-2</v>
      </c>
      <c r="AP35" s="10">
        <f t="shared" si="7"/>
        <v>7.5926808561682019E-2</v>
      </c>
      <c r="AQ35" s="10">
        <f t="shared" si="6"/>
        <v>8.1459285317737634E-2</v>
      </c>
    </row>
    <row r="36" spans="1:43" x14ac:dyDescent="0.25">
      <c r="A36" s="14">
        <v>2001</v>
      </c>
      <c r="B36" s="15">
        <v>-5.4300000000000001E-2</v>
      </c>
      <c r="C36" s="25">
        <v>82.890249999999995</v>
      </c>
      <c r="D36" s="15">
        <v>2.4629856999999998E-2</v>
      </c>
      <c r="E36" s="11">
        <f t="shared" si="4"/>
        <v>-7.703255615749649E-2</v>
      </c>
      <c r="F36" s="11"/>
      <c r="G36" s="5">
        <v>17594431</v>
      </c>
      <c r="H36" s="5">
        <f t="shared" si="1"/>
        <v>22497783.967514277</v>
      </c>
      <c r="I36" s="11">
        <f t="shared" si="5"/>
        <v>-2.1384253480284832E-2</v>
      </c>
      <c r="J36" s="11"/>
      <c r="K36" s="15">
        <v>2.5026801377428399E-2</v>
      </c>
      <c r="L36" s="15">
        <f t="shared" si="10"/>
        <v>2.0842752304329842E-2</v>
      </c>
      <c r="M36" s="11">
        <f t="shared" si="11"/>
        <v>1.1693362545034733</v>
      </c>
      <c r="N36" s="11">
        <f t="shared" si="12"/>
        <v>1.1077907556082518</v>
      </c>
      <c r="O36" s="11">
        <f t="shared" si="8"/>
        <v>1.1188388709620227</v>
      </c>
      <c r="P36" s="11">
        <f t="shared" si="9"/>
        <v>1.1263739896748655</v>
      </c>
      <c r="Q36" s="11">
        <v>1.40016497802155E-2</v>
      </c>
      <c r="R36" s="11">
        <v>4.5592676650486198E-2</v>
      </c>
      <c r="S36" s="11">
        <v>4.9459907937401196E-3</v>
      </c>
      <c r="T36" s="11">
        <v>-1.2764684308863098E-2</v>
      </c>
      <c r="U36" s="11">
        <v>6.0647522759290799E-2</v>
      </c>
      <c r="V36" s="11">
        <v>7.0346950428112495E-2</v>
      </c>
      <c r="W36" s="11">
        <v>3.0957816089726999E-2</v>
      </c>
      <c r="X36" s="11">
        <v>1.5993819197637399E-2</v>
      </c>
      <c r="Y36" s="11">
        <v>1.6347903521386001E-2</v>
      </c>
      <c r="Z36" s="11">
        <v>-6.7922327883966918E-2</v>
      </c>
      <c r="AA36" s="11">
        <v>-5.4300000000000001E-2</v>
      </c>
      <c r="AB36" s="1">
        <f>+AA36</f>
        <v>-5.4300000000000001E-2</v>
      </c>
      <c r="AC36" s="1"/>
      <c r="AE36">
        <v>2001</v>
      </c>
      <c r="AF36" s="6">
        <v>5.1275000000000001E-2</v>
      </c>
      <c r="AG36" s="6">
        <v>0.106456467727708</v>
      </c>
      <c r="AH36" s="6">
        <v>-0.14885378516691999</v>
      </c>
      <c r="AI36" s="6">
        <v>1.0579661720860299E-2</v>
      </c>
      <c r="AJ36" s="6">
        <v>0.33829938333591802</v>
      </c>
      <c r="AK36" s="6">
        <v>0.61035586607508796</v>
      </c>
      <c r="AL36" s="6">
        <v>2.3744314088754499E-2</v>
      </c>
      <c r="AM36" s="6">
        <v>1.7020774779378502E-2</v>
      </c>
      <c r="AN36" s="6">
        <v>-5.4800499035868699E-2</v>
      </c>
      <c r="AO36" s="9">
        <f t="shared" si="3"/>
        <v>-6.7922327883966918E-2</v>
      </c>
      <c r="AP36" s="10">
        <f t="shared" si="7"/>
        <v>9.5348877072858551E-2</v>
      </c>
      <c r="AQ36" s="10">
        <f t="shared" si="6"/>
        <v>0.10340077522605691</v>
      </c>
    </row>
    <row r="37" spans="1:43" x14ac:dyDescent="0.25">
      <c r="A37" s="14">
        <v>2002</v>
      </c>
      <c r="B37" s="15">
        <v>-6.3950000000000007E-2</v>
      </c>
      <c r="C37" s="25">
        <v>84.378</v>
      </c>
      <c r="D37" s="15">
        <v>1.7948432E-2</v>
      </c>
      <c r="E37" s="11">
        <f t="shared" si="4"/>
        <v>-8.0454401643009765E-2</v>
      </c>
      <c r="F37" s="11"/>
      <c r="G37" s="5">
        <v>17452996</v>
      </c>
      <c r="H37" s="5">
        <f t="shared" si="1"/>
        <v>21923441.368449125</v>
      </c>
      <c r="I37" s="11">
        <f t="shared" si="5"/>
        <v>-2.5528852081363795E-2</v>
      </c>
      <c r="J37" s="11"/>
      <c r="K37" s="15">
        <v>1.3830179186194301E-2</v>
      </c>
      <c r="L37" s="15">
        <f t="shared" si="10"/>
        <v>-4.2071558063859933E-2</v>
      </c>
      <c r="M37" s="11">
        <f t="shared" si="11"/>
        <v>1.0945572010279763</v>
      </c>
      <c r="N37" s="11">
        <f t="shared" si="12"/>
        <v>1.0186641132201322</v>
      </c>
      <c r="O37" s="11">
        <f t="shared" si="8"/>
        <v>1.1343126130279069</v>
      </c>
      <c r="P37" s="11">
        <f t="shared" si="9"/>
        <v>1.0789856809666378</v>
      </c>
      <c r="Q37" s="11">
        <v>-6.1598752057963099E-2</v>
      </c>
      <c r="R37" s="11">
        <v>-0.124459008151763</v>
      </c>
      <c r="S37" s="11">
        <v>-1.6764823137614699E-2</v>
      </c>
      <c r="T37" s="11">
        <v>-3.2342084764690603E-2</v>
      </c>
      <c r="U37" s="11">
        <v>-4.7441482340119599E-2</v>
      </c>
      <c r="V37" s="11">
        <v>-7.7107766289274501E-2</v>
      </c>
      <c r="W37" s="11">
        <v>1.7068280903794999E-2</v>
      </c>
      <c r="X37" s="11">
        <v>1.83371143427313E-2</v>
      </c>
      <c r="Y37" s="11">
        <v>1.1948372093358401E-3</v>
      </c>
      <c r="Z37" s="11">
        <v>-9.3052842970921923E-2</v>
      </c>
      <c r="AA37" s="11">
        <v>-6.3950000000000007E-2</v>
      </c>
      <c r="AB37" s="1">
        <f t="shared" ref="AB37:AB49" si="13">+AA37</f>
        <v>-6.3950000000000007E-2</v>
      </c>
      <c r="AC37" s="1"/>
      <c r="AE37">
        <v>2002</v>
      </c>
      <c r="AF37" s="6">
        <v>2.1291666666666698E-2</v>
      </c>
      <c r="AG37" s="6">
        <v>9.7737221639675395E-2</v>
      </c>
      <c r="AH37" s="6">
        <v>-0.18107442684033401</v>
      </c>
      <c r="AI37" s="6">
        <v>1.27421139396309E-2</v>
      </c>
      <c r="AJ37" s="6">
        <v>0.332094375466298</v>
      </c>
      <c r="AK37" s="6">
        <v>0.61615156208507904</v>
      </c>
      <c r="AL37" s="6">
        <v>2.3925900581651099E-2</v>
      </c>
      <c r="AM37" s="6">
        <v>1.5086047927340401E-2</v>
      </c>
      <c r="AN37" s="6">
        <v>-7.9836967371653494E-2</v>
      </c>
      <c r="AO37" s="9">
        <f t="shared" si="3"/>
        <v>-9.3052842970921923E-2</v>
      </c>
      <c r="AP37" s="10">
        <f t="shared" si="7"/>
        <v>0.11341883113711833</v>
      </c>
      <c r="AQ37" s="10">
        <f t="shared" si="6"/>
        <v>0.12411629200863125</v>
      </c>
    </row>
    <row r="38" spans="1:43" x14ac:dyDescent="0.25">
      <c r="A38" s="14">
        <v>2003</v>
      </c>
      <c r="B38" s="15">
        <v>4.4999999999999998E-2</v>
      </c>
      <c r="C38" s="25">
        <v>85.875</v>
      </c>
      <c r="D38" s="15">
        <v>1.7741591000000001E-2</v>
      </c>
      <c r="E38" s="11">
        <f t="shared" si="4"/>
        <v>2.678323185477427E-2</v>
      </c>
      <c r="F38" s="11"/>
      <c r="G38" s="5">
        <v>19567749</v>
      </c>
      <c r="H38" s="5">
        <f t="shared" si="1"/>
        <v>24151387.392393015</v>
      </c>
      <c r="I38" s="11">
        <f t="shared" si="5"/>
        <v>0.10162391873158261</v>
      </c>
      <c r="J38" s="11"/>
      <c r="K38" s="15">
        <v>2.3011996404986201E-2</v>
      </c>
      <c r="L38" s="15">
        <f t="shared" si="10"/>
        <v>3.8481310835465424E-3</v>
      </c>
      <c r="M38" s="11">
        <f t="shared" si="11"/>
        <v>1.1438122750742352</v>
      </c>
      <c r="N38" s="11">
        <f t="shared" si="12"/>
        <v>1.0459472303466451</v>
      </c>
      <c r="O38" s="11">
        <f t="shared" si="8"/>
        <v>1.1604154108010356</v>
      </c>
      <c r="P38" s="11">
        <f t="shared" si="9"/>
        <v>1.0831377593042673</v>
      </c>
      <c r="Q38" s="11">
        <v>7.9890356579410612E-3</v>
      </c>
      <c r="R38" s="11">
        <v>-3.7007283363635797E-2</v>
      </c>
      <c r="S38" s="11">
        <v>9.6235383804675195E-3</v>
      </c>
      <c r="T38" s="11">
        <v>5.5433000882059401E-2</v>
      </c>
      <c r="U38" s="11">
        <v>-3.5879031743418999E-2</v>
      </c>
      <c r="V38" s="11">
        <v>-5.3512146011887293E-2</v>
      </c>
      <c r="W38" s="11">
        <v>2.3526746037874302E-2</v>
      </c>
      <c r="X38" s="11">
        <v>2.9289880335839902E-2</v>
      </c>
      <c r="Y38" s="11">
        <v>1.36211460375828E-2</v>
      </c>
      <c r="Z38" s="11">
        <v>4.7820834906857526E-2</v>
      </c>
      <c r="AA38" s="11">
        <v>4.4999999999999998E-2</v>
      </c>
      <c r="AB38" s="1">
        <f t="shared" si="13"/>
        <v>4.4999999999999998E-2</v>
      </c>
      <c r="AC38" s="1"/>
      <c r="AE38">
        <v>2003</v>
      </c>
      <c r="AF38" s="6">
        <v>1.29333333333333E-2</v>
      </c>
      <c r="AG38" s="6">
        <v>0.15815819318237301</v>
      </c>
      <c r="AH38" s="6">
        <v>5.3396970169927705E-4</v>
      </c>
      <c r="AI38" s="6">
        <v>1.5268119301499E-2</v>
      </c>
      <c r="AJ38" s="6">
        <v>0.35742844561210602</v>
      </c>
      <c r="AK38" s="6">
        <v>0.58643155018249804</v>
      </c>
      <c r="AL38" s="6">
        <v>2.7163308683635201E-2</v>
      </c>
      <c r="AM38" s="6">
        <v>1.3708576220261399E-2</v>
      </c>
      <c r="AN38" s="6">
        <v>5.9196143609258997E-2</v>
      </c>
      <c r="AO38" s="9">
        <f t="shared" si="3"/>
        <v>4.7820834906857526E-2</v>
      </c>
      <c r="AP38" s="10">
        <f t="shared" si="7"/>
        <v>0.11317190087145744</v>
      </c>
      <c r="AQ38" s="10">
        <f t="shared" si="6"/>
        <v>0.12503516496038949</v>
      </c>
    </row>
    <row r="39" spans="1:43" x14ac:dyDescent="0.25">
      <c r="A39" s="14">
        <v>2004</v>
      </c>
      <c r="B39" s="15">
        <v>0.152</v>
      </c>
      <c r="C39" s="25">
        <v>87.816500000000005</v>
      </c>
      <c r="D39" s="15">
        <v>2.2608442999999999E-2</v>
      </c>
      <c r="E39" s="11">
        <f t="shared" si="4"/>
        <v>0.12653089057274669</v>
      </c>
      <c r="F39" s="11"/>
      <c r="G39" s="5">
        <v>31159060</v>
      </c>
      <c r="H39" s="5">
        <f t="shared" si="1"/>
        <v>37607649.344883934</v>
      </c>
      <c r="I39" s="11">
        <f t="shared" si="5"/>
        <v>0.55716310346333353</v>
      </c>
      <c r="J39" s="11"/>
      <c r="K39" s="15">
        <v>3.3029155955522901E-2</v>
      </c>
      <c r="L39" s="15">
        <f t="shared" si="10"/>
        <v>3.6065123182567084E-2</v>
      </c>
      <c r="M39" s="11">
        <f t="shared" si="11"/>
        <v>1.317671740885519</v>
      </c>
      <c r="N39" s="11">
        <f t="shared" si="12"/>
        <v>1.1782918648945038</v>
      </c>
      <c r="O39" s="11">
        <f t="shared" si="8"/>
        <v>1.1987429523775752</v>
      </c>
      <c r="P39" s="11">
        <f t="shared" si="9"/>
        <v>1.1222012560172654</v>
      </c>
      <c r="Q39" s="11">
        <v>5.3037453210450301E-2</v>
      </c>
      <c r="R39" s="11">
        <v>5.7482329204056597E-2</v>
      </c>
      <c r="S39" s="11">
        <v>4.7464238832879604E-2</v>
      </c>
      <c r="T39" s="11">
        <v>5.4243896129462399E-2</v>
      </c>
      <c r="U39" s="11">
        <v>1.0593009850431701E-2</v>
      </c>
      <c r="V39" s="11">
        <v>6.487234585359259E-3</v>
      </c>
      <c r="W39" s="11">
        <v>3.2260408742564299E-2</v>
      </c>
      <c r="X39" s="11">
        <v>3.5475099762690698E-2</v>
      </c>
      <c r="Y39" s="11">
        <v>2.71779741894255E-2</v>
      </c>
      <c r="Z39" s="11">
        <v>0.11516987536455321</v>
      </c>
      <c r="AA39" s="11">
        <v>0.152</v>
      </c>
      <c r="AB39" s="1">
        <f t="shared" si="13"/>
        <v>0.152</v>
      </c>
      <c r="AC39" s="1"/>
      <c r="AE39">
        <v>2004</v>
      </c>
      <c r="AF39" s="6">
        <v>9.5999999999999992E-3</v>
      </c>
      <c r="AG39" s="6">
        <v>-4.9555374975453703E-2</v>
      </c>
      <c r="AH39" s="6">
        <v>0.19145077687457401</v>
      </c>
      <c r="AI39" s="6">
        <v>1.1700850333320001E-2</v>
      </c>
      <c r="AJ39" s="6">
        <v>0.304376077953672</v>
      </c>
      <c r="AK39" s="6">
        <v>0.65015480257215896</v>
      </c>
      <c r="AL39" s="6">
        <v>2.3979917304583601E-2</v>
      </c>
      <c r="AM39" s="6">
        <v>9.7883518362656408E-3</v>
      </c>
      <c r="AN39" s="6">
        <v>0.111202819529544</v>
      </c>
      <c r="AO39" s="9">
        <f t="shared" si="3"/>
        <v>0.11516987536455321</v>
      </c>
      <c r="AP39" s="10">
        <f t="shared" si="7"/>
        <v>0.10691520552355574</v>
      </c>
      <c r="AQ39" s="10">
        <f t="shared" si="6"/>
        <v>0.1197811729243627</v>
      </c>
    </row>
    <row r="40" spans="1:43" x14ac:dyDescent="0.25">
      <c r="A40" s="14">
        <v>2005</v>
      </c>
      <c r="B40" s="15">
        <v>0.10100000000000001</v>
      </c>
      <c r="C40" s="25">
        <v>90.486000000000004</v>
      </c>
      <c r="D40" s="15">
        <v>3.0398615000000004E-2</v>
      </c>
      <c r="E40" s="11">
        <f t="shared" si="4"/>
        <v>6.8518516981896482E-2</v>
      </c>
      <c r="F40" s="11"/>
      <c r="G40" s="5">
        <v>24394114</v>
      </c>
      <c r="H40" s="5">
        <f t="shared" si="1"/>
        <v>28574038.397602946</v>
      </c>
      <c r="I40" s="11">
        <f t="shared" si="5"/>
        <v>-0.24020674263465769</v>
      </c>
      <c r="J40" s="11"/>
      <c r="K40" s="15">
        <v>3.5611545373198501E-2</v>
      </c>
      <c r="L40" s="15">
        <f t="shared" si="10"/>
        <v>6.1893512547858499E-2</v>
      </c>
      <c r="M40" s="11">
        <f t="shared" si="11"/>
        <v>1.4507565867149563</v>
      </c>
      <c r="N40" s="11">
        <f t="shared" si="12"/>
        <v>1.2590266760489084</v>
      </c>
      <c r="O40" s="11">
        <f t="shared" si="8"/>
        <v>1.2414320414169711</v>
      </c>
      <c r="P40" s="11">
        <f t="shared" si="9"/>
        <v>1.1916582335377928</v>
      </c>
      <c r="Q40" s="11">
        <v>6.7478448500427793E-2</v>
      </c>
      <c r="R40" s="11">
        <v>9.2485557620042305E-2</v>
      </c>
      <c r="S40" s="11">
        <v>4.44547103651367E-2</v>
      </c>
      <c r="T40" s="11">
        <v>6.5610619486672198E-2</v>
      </c>
      <c r="U40" s="11">
        <v>5.8841606933186803E-2</v>
      </c>
      <c r="V40" s="11">
        <v>7.56152077917666E-2</v>
      </c>
      <c r="W40" s="11">
        <v>3.2797489319861102E-2</v>
      </c>
      <c r="X40" s="11">
        <v>3.15889454438553E-2</v>
      </c>
      <c r="Y40" s="11">
        <v>3.0672878047145299E-2</v>
      </c>
      <c r="Z40" s="11">
        <v>7.2996140249388247E-2</v>
      </c>
      <c r="AA40" s="11">
        <v>0.10100000000000001</v>
      </c>
      <c r="AB40" s="1">
        <f t="shared" si="13"/>
        <v>0.10100000000000001</v>
      </c>
      <c r="AC40" s="1"/>
      <c r="AE40">
        <v>2005</v>
      </c>
      <c r="AF40" s="6">
        <v>2.2233333333333299E-2</v>
      </c>
      <c r="AG40" s="6">
        <v>0.10151919948727101</v>
      </c>
      <c r="AH40" s="6">
        <v>6.22932346443823E-2</v>
      </c>
      <c r="AI40" s="6">
        <v>1.4487925714490001E-2</v>
      </c>
      <c r="AJ40" s="6">
        <v>0.28900199009190503</v>
      </c>
      <c r="AK40" s="6">
        <v>0.65950346959494099</v>
      </c>
      <c r="AL40" s="6">
        <v>3.0981070398283E-2</v>
      </c>
      <c r="AM40" s="6">
        <v>6.02554420038043E-3</v>
      </c>
      <c r="AN40" s="6">
        <v>7.32815122233125E-2</v>
      </c>
      <c r="AO40" s="9">
        <f t="shared" si="3"/>
        <v>7.2996140249388247E-2</v>
      </c>
      <c r="AP40" s="10">
        <f t="shared" si="7"/>
        <v>0.10240077267492075</v>
      </c>
      <c r="AQ40" s="10">
        <f t="shared" si="6"/>
        <v>0.11437845544932664</v>
      </c>
    </row>
    <row r="41" spans="1:43" x14ac:dyDescent="0.25">
      <c r="A41" s="14">
        <v>2006</v>
      </c>
      <c r="B41" s="15">
        <v>0.1174</v>
      </c>
      <c r="C41" s="25">
        <v>93.475499999999997</v>
      </c>
      <c r="D41" s="15">
        <v>3.303826E-2</v>
      </c>
      <c r="E41" s="11">
        <f t="shared" si="4"/>
        <v>8.1663713016785877E-2</v>
      </c>
      <c r="F41" s="11"/>
      <c r="G41" s="5">
        <v>26364650</v>
      </c>
      <c r="H41" s="5">
        <f t="shared" si="1"/>
        <v>29894560.895502035</v>
      </c>
      <c r="I41" s="11">
        <f t="shared" si="5"/>
        <v>4.6214066052695735E-2</v>
      </c>
      <c r="J41" s="11"/>
      <c r="K41" s="15">
        <v>3.00024636082219E-2</v>
      </c>
      <c r="L41" s="15">
        <f t="shared" si="10"/>
        <v>6.3442171670233291E-2</v>
      </c>
      <c r="M41" s="11">
        <f t="shared" si="11"/>
        <v>1.6210754099952922</v>
      </c>
      <c r="N41" s="11">
        <f t="shared" si="12"/>
        <v>1.3618434692022443</v>
      </c>
      <c r="O41" s="11">
        <f t="shared" si="8"/>
        <v>1.2786780610616644</v>
      </c>
      <c r="P41" s="11">
        <f t="shared" si="9"/>
        <v>1.2672596197621444</v>
      </c>
      <c r="Q41" s="11">
        <v>6.6887814723044295E-2</v>
      </c>
      <c r="R41" s="11">
        <v>7.4732713115029603E-2</v>
      </c>
      <c r="S41" s="11">
        <v>4.5601598494793498E-2</v>
      </c>
      <c r="T41" s="11">
        <v>7.9815763686199803E-2</v>
      </c>
      <c r="U41" s="11">
        <v>5.7819218460689499E-2</v>
      </c>
      <c r="V41" s="11">
        <v>6.4909152829706593E-2</v>
      </c>
      <c r="W41" s="11">
        <v>2.8007862262719799E-2</v>
      </c>
      <c r="X41" s="11">
        <v>2.4432215740774602E-2</v>
      </c>
      <c r="Y41" s="11">
        <v>2.3081768292549397E-2</v>
      </c>
      <c r="Z41" s="11">
        <v>4.3368924263215029E-2</v>
      </c>
      <c r="AA41" s="11">
        <v>0.1174</v>
      </c>
      <c r="AB41" s="1">
        <f t="shared" si="13"/>
        <v>0.1174</v>
      </c>
      <c r="AC41" s="1"/>
      <c r="AE41">
        <v>2006</v>
      </c>
      <c r="AF41" s="6">
        <v>4.0708333333333298E-2</v>
      </c>
      <c r="AG41" s="6">
        <v>-5.3356114003954298E-2</v>
      </c>
      <c r="AH41" s="6">
        <v>8.6085309917171907E-2</v>
      </c>
      <c r="AI41" s="6">
        <v>2.0308804479249699E-2</v>
      </c>
      <c r="AJ41" s="6">
        <v>0.28444411457261698</v>
      </c>
      <c r="AK41" s="6">
        <v>0.64502178130916399</v>
      </c>
      <c r="AL41" s="6">
        <v>4.7750151933105597E-2</v>
      </c>
      <c r="AM41" s="6">
        <v>2.4751477058631401E-3</v>
      </c>
      <c r="AN41" s="6">
        <v>4.1958216963530297E-2</v>
      </c>
      <c r="AO41" s="9">
        <f t="shared" si="3"/>
        <v>4.3368924263215029E-2</v>
      </c>
      <c r="AP41" s="10">
        <f t="shared" si="7"/>
        <v>0.10134357829711275</v>
      </c>
      <c r="AQ41" s="10">
        <f t="shared" si="6"/>
        <v>0.11159723609080287</v>
      </c>
    </row>
    <row r="42" spans="1:43" x14ac:dyDescent="0.25">
      <c r="A42" s="14">
        <v>2007</v>
      </c>
      <c r="B42" s="15">
        <v>0.17199999999999999</v>
      </c>
      <c r="C42" s="25">
        <v>96.179000000000002</v>
      </c>
      <c r="D42" s="15">
        <v>2.8922017000000001E-2</v>
      </c>
      <c r="E42" s="11">
        <f t="shared" si="4"/>
        <v>0.13905619729779772</v>
      </c>
      <c r="F42" s="11"/>
      <c r="G42" s="5">
        <v>32289496</v>
      </c>
      <c r="H42" s="5">
        <f t="shared" si="1"/>
        <v>35583525.490616456</v>
      </c>
      <c r="I42" s="11">
        <f t="shared" si="5"/>
        <v>0.1903009920433516</v>
      </c>
      <c r="J42" s="11"/>
      <c r="K42" s="15">
        <v>2.2167914586799599E-2</v>
      </c>
      <c r="L42" s="15">
        <f t="shared" si="10"/>
        <v>2.692665421892523E-2</v>
      </c>
      <c r="M42" s="11">
        <f t="shared" si="11"/>
        <v>1.8999003805144823</v>
      </c>
      <c r="N42" s="11">
        <f t="shared" si="12"/>
        <v>1.5512162433443488</v>
      </c>
      <c r="O42" s="11">
        <f t="shared" si="8"/>
        <v>1.3070236871032939</v>
      </c>
      <c r="P42" s="11">
        <f t="shared" si="9"/>
        <v>1.3013826813490863</v>
      </c>
      <c r="Q42" s="11">
        <v>2.8471093669696298E-2</v>
      </c>
      <c r="R42" s="11">
        <v>5.2140094966342199E-2</v>
      </c>
      <c r="S42" s="11">
        <v>8.8498559969384903E-3</v>
      </c>
      <c r="T42" s="11">
        <v>2.3034528409087599E-2</v>
      </c>
      <c r="U42" s="11">
        <v>4.66970867445941E-2</v>
      </c>
      <c r="V42" s="11">
        <v>4.8895578250749604E-2</v>
      </c>
      <c r="W42" s="11">
        <v>2.0454627516891598E-2</v>
      </c>
      <c r="X42" s="11">
        <v>1.8275394138888901E-2</v>
      </c>
      <c r="Y42" s="11">
        <v>1.2478799038164401E-2</v>
      </c>
      <c r="Z42" s="11">
        <v>0.15924371655296715</v>
      </c>
      <c r="AA42" s="11">
        <v>0.17199999999999999</v>
      </c>
      <c r="AB42" s="1">
        <f t="shared" si="13"/>
        <v>0.17199999999999999</v>
      </c>
      <c r="AC42" s="1"/>
      <c r="AE42">
        <v>2007</v>
      </c>
      <c r="AF42" s="6">
        <v>4.8825E-2</v>
      </c>
      <c r="AG42" s="6">
        <v>6.0752597164098698E-2</v>
      </c>
      <c r="AH42" s="6">
        <v>0.206606833970049</v>
      </c>
      <c r="AI42" s="6">
        <v>2.3473286176221499E-2</v>
      </c>
      <c r="AJ42" s="6">
        <v>0.28074384412631098</v>
      </c>
      <c r="AK42" s="6">
        <v>0.633783347292871</v>
      </c>
      <c r="AL42" s="6">
        <v>6.1028494559045597E-2</v>
      </c>
      <c r="AM42" s="6">
        <v>9.7102784555100395E-4</v>
      </c>
      <c r="AN42" s="6">
        <v>0.15730424346732</v>
      </c>
      <c r="AO42" s="9">
        <f t="shared" si="3"/>
        <v>0.15924371655296715</v>
      </c>
      <c r="AP42" s="10">
        <f t="shared" si="7"/>
        <v>9.1472238641540915E-2</v>
      </c>
      <c r="AQ42" s="10">
        <f t="shared" si="6"/>
        <v>9.8863399251801085E-2</v>
      </c>
    </row>
    <row r="43" spans="1:43" x14ac:dyDescent="0.25">
      <c r="A43" s="14">
        <v>2008</v>
      </c>
      <c r="B43" s="15">
        <v>-4.9799999999999997E-2</v>
      </c>
      <c r="C43" s="25">
        <v>98.232500000000002</v>
      </c>
      <c r="D43" s="15">
        <v>2.1350815000000002E-2</v>
      </c>
      <c r="E43" s="11">
        <f t="shared" si="4"/>
        <v>-6.9663443701271088E-2</v>
      </c>
      <c r="F43" s="11"/>
      <c r="G43" s="5">
        <v>36510140</v>
      </c>
      <c r="H43" s="5">
        <f t="shared" si="1"/>
        <v>39393654.047336683</v>
      </c>
      <c r="I43" s="11">
        <f t="shared" si="5"/>
        <v>0.10707563413650445</v>
      </c>
      <c r="J43" s="11"/>
      <c r="K43" s="15">
        <v>7.3454853751589201E-3</v>
      </c>
      <c r="L43" s="15">
        <f t="shared" si="10"/>
        <v>2.7464812610345699E-2</v>
      </c>
      <c r="M43" s="11">
        <f t="shared" si="11"/>
        <v>1.8052853415648611</v>
      </c>
      <c r="N43" s="11">
        <f t="shared" si="12"/>
        <v>1.4431531779076325</v>
      </c>
      <c r="O43" s="11">
        <f t="shared" si="8"/>
        <v>1.3166244104818974</v>
      </c>
      <c r="P43" s="11">
        <f t="shared" si="9"/>
        <v>1.337124912826688</v>
      </c>
      <c r="Q43" s="11">
        <v>1.2743350882484602E-2</v>
      </c>
      <c r="R43" s="11">
        <v>2.6080837700686699E-2</v>
      </c>
      <c r="S43" s="11">
        <v>-6.2964674529877099E-3</v>
      </c>
      <c r="T43" s="11">
        <v>1.6656922954984901E-2</v>
      </c>
      <c r="U43" s="11">
        <v>6.46959157402381E-2</v>
      </c>
      <c r="V43" s="11">
        <v>7.2033982329039903E-2</v>
      </c>
      <c r="W43" s="11">
        <v>8.9322117071364508E-3</v>
      </c>
      <c r="X43" s="11">
        <v>6.8432368942609404E-4</v>
      </c>
      <c r="Y43" s="11">
        <v>-7.5812913099323398E-3</v>
      </c>
      <c r="Z43" s="11">
        <v>-4.9096504399700071E-2</v>
      </c>
      <c r="AA43" s="11">
        <v>-4.9799999999999997E-2</v>
      </c>
      <c r="AB43" s="1">
        <f t="shared" si="13"/>
        <v>-4.9799999999999997E-2</v>
      </c>
      <c r="AC43" s="1"/>
      <c r="AE43">
        <v>2008</v>
      </c>
      <c r="AF43" s="6">
        <v>2.8408333333333299E-2</v>
      </c>
      <c r="AG43" s="6">
        <v>0.134695324021398</v>
      </c>
      <c r="AH43" s="6">
        <v>-0.13270950852052599</v>
      </c>
      <c r="AI43" s="6">
        <v>2.3461868414685099E-2</v>
      </c>
      <c r="AJ43" s="6">
        <v>0.27711295664943902</v>
      </c>
      <c r="AK43" s="6">
        <v>0.63251683592001595</v>
      </c>
      <c r="AL43" s="6">
        <v>6.5940476452343799E-2</v>
      </c>
      <c r="AM43" s="6">
        <v>9.6786256351602496E-4</v>
      </c>
      <c r="AN43" s="8">
        <v>-4.5883193550795898E-2</v>
      </c>
      <c r="AO43" s="9">
        <f t="shared" si="3"/>
        <v>-4.9096504399700071E-2</v>
      </c>
      <c r="AP43" s="10">
        <f t="shared" si="7"/>
        <v>7.9650976928966152E-2</v>
      </c>
      <c r="AQ43" s="10">
        <f t="shared" si="6"/>
        <v>8.5886365636167056E-2</v>
      </c>
    </row>
    <row r="44" spans="1:43" x14ac:dyDescent="0.25">
      <c r="A44" s="14">
        <v>2009</v>
      </c>
      <c r="B44" s="15">
        <v>-0.18179999999999999</v>
      </c>
      <c r="C44" s="25">
        <v>99.839500000000001</v>
      </c>
      <c r="D44" s="15">
        <v>1.6359148E-2</v>
      </c>
      <c r="E44" s="11">
        <f t="shared" si="4"/>
        <v>-0.19496961127367152</v>
      </c>
      <c r="F44" s="11"/>
      <c r="G44" s="5">
        <v>35148386</v>
      </c>
      <c r="H44" s="5">
        <f t="shared" si="1"/>
        <v>37313926.786787793</v>
      </c>
      <c r="I44" s="11">
        <f t="shared" si="5"/>
        <v>-5.2793459018800948E-2</v>
      </c>
      <c r="J44" s="11"/>
      <c r="K44" s="15">
        <v>-1.5317750748213099E-2</v>
      </c>
      <c r="L44" s="15">
        <f t="shared" si="10"/>
        <v>-8.5637090502066027E-2</v>
      </c>
      <c r="M44" s="11">
        <f t="shared" si="11"/>
        <v>1.4770844664683693</v>
      </c>
      <c r="N44" s="11">
        <f t="shared" si="12"/>
        <v>1.1617821638026178</v>
      </c>
      <c r="O44" s="11">
        <f t="shared" si="8"/>
        <v>1.2964566859331228</v>
      </c>
      <c r="P44" s="11">
        <f t="shared" si="9"/>
        <v>1.2226174256543818</v>
      </c>
      <c r="Q44" s="11">
        <v>-9.6121433477753301E-2</v>
      </c>
      <c r="R44" s="11">
        <v>-0.12514778629657999</v>
      </c>
      <c r="S44" s="11">
        <v>-6.8356026872738798E-2</v>
      </c>
      <c r="T44" s="11">
        <v>-9.0904860343788099E-2</v>
      </c>
      <c r="U44" s="11">
        <v>-7.6163486360387195E-2</v>
      </c>
      <c r="V44" s="11">
        <v>-9.7650384289671197E-2</v>
      </c>
      <c r="W44" s="11">
        <v>-2.1845853140395902E-2</v>
      </c>
      <c r="X44" s="11">
        <v>-3.6815819652916304E-2</v>
      </c>
      <c r="Y44" s="11">
        <v>-3.8252820094030297E-2</v>
      </c>
      <c r="Z44" s="11">
        <v>-0.15665128274566753</v>
      </c>
      <c r="AA44" s="11">
        <v>-0.18179999999999999</v>
      </c>
      <c r="AB44" s="1">
        <f t="shared" si="13"/>
        <v>-0.18179999999999999</v>
      </c>
      <c r="AC44" s="1"/>
      <c r="AE44">
        <v>2009</v>
      </c>
      <c r="AF44" s="6">
        <v>5.4416666666666702E-3</v>
      </c>
      <c r="AG44" s="6">
        <v>7.8098602165253397E-2</v>
      </c>
      <c r="AH44" s="6">
        <v>-0.26574928159097</v>
      </c>
      <c r="AI44" s="6">
        <v>2.9771890737738799E-2</v>
      </c>
      <c r="AJ44" s="6">
        <v>0.35486669974391799</v>
      </c>
      <c r="AK44" s="6">
        <v>0.53945745502699005</v>
      </c>
      <c r="AL44" s="6">
        <v>7.4679919058003696E-2</v>
      </c>
      <c r="AM44" s="6">
        <v>1.22403543334941E-3</v>
      </c>
      <c r="AN44" s="8">
        <v>-0.122490697987234</v>
      </c>
      <c r="AO44" s="9">
        <f t="shared" si="3"/>
        <v>-0.15665128274566753</v>
      </c>
      <c r="AP44" s="10">
        <f t="shared" si="7"/>
        <v>8.598093069938581E-2</v>
      </c>
      <c r="AQ44" s="10">
        <f t="shared" si="6"/>
        <v>9.5117741018343221E-2</v>
      </c>
    </row>
    <row r="45" spans="1:43" x14ac:dyDescent="0.25">
      <c r="A45" s="14">
        <v>2010</v>
      </c>
      <c r="B45" s="15">
        <v>0.13469999999999999</v>
      </c>
      <c r="C45" s="25">
        <v>100.39075</v>
      </c>
      <c r="D45" s="15">
        <v>5.5213619999999993E-3</v>
      </c>
      <c r="E45" s="11">
        <f t="shared" si="4"/>
        <v>0.12846931242023674</v>
      </c>
      <c r="F45" s="11"/>
      <c r="G45" s="5">
        <v>36220910</v>
      </c>
      <c r="H45" s="5">
        <f t="shared" si="1"/>
        <v>38241385.950224496</v>
      </c>
      <c r="I45" s="11">
        <f t="shared" si="5"/>
        <v>2.4855576544817071E-2</v>
      </c>
      <c r="J45" s="11"/>
      <c r="K45" s="15">
        <v>-1.5932114150520199E-3</v>
      </c>
      <c r="L45" s="15">
        <f t="shared" si="10"/>
        <v>-4.1977597392688006E-2</v>
      </c>
      <c r="M45" s="11">
        <f t="shared" si="11"/>
        <v>1.6760477441016588</v>
      </c>
      <c r="N45" s="11">
        <f t="shared" si="12"/>
        <v>1.3110355195684349</v>
      </c>
      <c r="O45" s="11">
        <f t="shared" si="8"/>
        <v>1.2943911563419737</v>
      </c>
      <c r="P45" s="11">
        <f t="shared" si="9"/>
        <v>1.1712948835949775</v>
      </c>
      <c r="Q45" s="11">
        <v>-2.7815584008775998E-2</v>
      </c>
      <c r="R45" s="11">
        <v>-5.1776886953003601E-2</v>
      </c>
      <c r="S45" s="11">
        <v>-2.9086281316980701E-2</v>
      </c>
      <c r="T45" s="11">
        <v>-2.1914199269723201E-3</v>
      </c>
      <c r="U45" s="11">
        <v>-5.3596581086849102E-2</v>
      </c>
      <c r="V45" s="11">
        <v>-9.4655090934111008E-2</v>
      </c>
      <c r="W45" s="11">
        <v>-3.2413077354328801E-3</v>
      </c>
      <c r="X45" s="11">
        <v>2.6215891554572299E-2</v>
      </c>
      <c r="Y45" s="11">
        <v>-1.9678570551114501E-2</v>
      </c>
      <c r="Z45" s="11">
        <v>0.12553465901850769</v>
      </c>
      <c r="AA45" s="11">
        <v>0.13469999999999999</v>
      </c>
      <c r="AB45" s="1">
        <f t="shared" si="13"/>
        <v>0.13469999999999999</v>
      </c>
      <c r="AC45" s="1"/>
      <c r="AE45">
        <v>2010</v>
      </c>
      <c r="AF45" s="6">
        <v>1.16666666666667E-3</v>
      </c>
      <c r="AG45" s="6">
        <v>8.3142354687157596E-2</v>
      </c>
      <c r="AH45" s="6">
        <v>0.14864397168402499</v>
      </c>
      <c r="AI45" s="6">
        <v>2.5844156986202599E-2</v>
      </c>
      <c r="AJ45" s="6">
        <v>0.29018024166942302</v>
      </c>
      <c r="AK45" s="6">
        <v>0.61608285004069996</v>
      </c>
      <c r="AL45" s="6">
        <v>6.6833279105146998E-2</v>
      </c>
      <c r="AM45" s="6">
        <v>1.0594721985279099E-3</v>
      </c>
      <c r="AN45" s="6">
        <v>0.123478941930592</v>
      </c>
      <c r="AO45" s="9">
        <f t="shared" si="3"/>
        <v>0.12553465901850769</v>
      </c>
      <c r="AP45" s="10">
        <f t="shared" si="7"/>
        <v>9.0851725911881981E-2</v>
      </c>
      <c r="AQ45" s="10">
        <f t="shared" si="6"/>
        <v>0.10010144447299289</v>
      </c>
    </row>
    <row r="46" spans="1:43" x14ac:dyDescent="0.25">
      <c r="A46" s="14">
        <v>2011</v>
      </c>
      <c r="B46" s="15">
        <v>0.20735000000000001</v>
      </c>
      <c r="C46" s="25">
        <v>102.2465</v>
      </c>
      <c r="D46" s="15">
        <v>1.8485268999999999E-2</v>
      </c>
      <c r="E46" s="11">
        <f t="shared" si="4"/>
        <v>0.18543688038358863</v>
      </c>
      <c r="F46" s="11"/>
      <c r="G46" s="5">
        <v>39817233</v>
      </c>
      <c r="H46" s="5">
        <f t="shared" si="1"/>
        <v>41275333.518455401</v>
      </c>
      <c r="I46" s="11">
        <f t="shared" si="5"/>
        <v>7.9336757621178533E-2</v>
      </c>
      <c r="J46" s="11"/>
      <c r="K46" s="15">
        <v>2.06112490368974E-2</v>
      </c>
      <c r="L46" s="15">
        <f t="shared" si="10"/>
        <v>5.7676680023509203E-2</v>
      </c>
      <c r="M46" s="11">
        <f t="shared" si="11"/>
        <v>2.0235762438411378</v>
      </c>
      <c r="N46" s="11">
        <f t="shared" si="12"/>
        <v>1.5541498563892828</v>
      </c>
      <c r="O46" s="11">
        <f t="shared" si="8"/>
        <v>1.3210701748164957</v>
      </c>
      <c r="P46" s="11">
        <f t="shared" si="9"/>
        <v>1.2388512838092582</v>
      </c>
      <c r="Q46" s="11">
        <v>6.1706374446400397E-2</v>
      </c>
      <c r="R46" s="11">
        <v>7.8700198844806404E-2</v>
      </c>
      <c r="S46" s="11">
        <v>4.2449043416343805E-2</v>
      </c>
      <c r="T46" s="11">
        <v>6.2901595415448402E-2</v>
      </c>
      <c r="U46" s="11">
        <v>2.5208877599028599E-2</v>
      </c>
      <c r="V46" s="11">
        <v>6.7679401238735407E-2</v>
      </c>
      <c r="W46" s="11">
        <v>2.8372757279414702E-2</v>
      </c>
      <c r="X46" s="11">
        <v>2.9962956600767997E-2</v>
      </c>
      <c r="Y46" s="11">
        <v>1.0372069356616401E-2</v>
      </c>
      <c r="Z46" s="11">
        <v>0.21335382669849462</v>
      </c>
      <c r="AA46" s="11">
        <v>0.20735000000000001</v>
      </c>
      <c r="AB46" s="1">
        <f t="shared" si="13"/>
        <v>0.20735000000000001</v>
      </c>
      <c r="AC46" s="1"/>
      <c r="AE46">
        <v>2011</v>
      </c>
      <c r="AF46" s="6">
        <v>1.16666666666667E-3</v>
      </c>
      <c r="AG46" s="6">
        <v>1.1950010787167399E-2</v>
      </c>
      <c r="AH46" s="6">
        <v>0.309580683561195</v>
      </c>
      <c r="AI46" s="6">
        <v>2.6817874711811601E-2</v>
      </c>
      <c r="AJ46" s="6">
        <v>0.276434632013144</v>
      </c>
      <c r="AK46" s="6">
        <v>0.62795581463281103</v>
      </c>
      <c r="AL46" s="6">
        <v>6.7696505592168305E-2</v>
      </c>
      <c r="AM46" s="6">
        <v>1.09517305006508E-3</v>
      </c>
      <c r="AN46" s="6">
        <v>0.20862092691925799</v>
      </c>
      <c r="AO46" s="9">
        <f t="shared" si="3"/>
        <v>0.21335382669849462</v>
      </c>
      <c r="AP46" s="10">
        <f t="shared" si="7"/>
        <v>0.1011154180895394</v>
      </c>
      <c r="AQ46" s="10">
        <f t="shared" si="6"/>
        <v>0.11049541387424076</v>
      </c>
    </row>
    <row r="47" spans="1:43" x14ac:dyDescent="0.25">
      <c r="A47" s="14">
        <v>2012</v>
      </c>
      <c r="B47" s="15">
        <v>1.9E-2</v>
      </c>
      <c r="C47" s="25">
        <v>104.27025</v>
      </c>
      <c r="D47" s="15">
        <v>1.9792853999999999E-2</v>
      </c>
      <c r="E47" s="11">
        <f t="shared" si="4"/>
        <v>-7.7746573423254084E-4</v>
      </c>
      <c r="F47" s="11"/>
      <c r="G47" s="5">
        <v>42861381</v>
      </c>
      <c r="H47" s="5">
        <f t="shared" si="1"/>
        <v>43568610.588597894</v>
      </c>
      <c r="I47" s="11">
        <f t="shared" si="5"/>
        <v>5.5560473402767263E-2</v>
      </c>
      <c r="J47" s="11"/>
      <c r="K47" s="15">
        <v>1.9641395230234601E-2</v>
      </c>
      <c r="L47" s="15">
        <f t="shared" si="10"/>
        <v>1.4812756511023843E-2</v>
      </c>
      <c r="M47" s="11">
        <f t="shared" si="11"/>
        <v>2.0620241924741194</v>
      </c>
      <c r="N47" s="11">
        <f t="shared" si="12"/>
        <v>1.5529415581300778</v>
      </c>
      <c r="O47" s="11">
        <f t="shared" si="8"/>
        <v>1.3470178362469416</v>
      </c>
      <c r="P47" s="11">
        <f t="shared" si="9"/>
        <v>1.2572020862296942</v>
      </c>
      <c r="Q47" s="11">
        <v>2.6239492083634103E-2</v>
      </c>
      <c r="R47" s="11">
        <v>5.9371352379975699E-2</v>
      </c>
      <c r="S47" s="11">
        <v>2.8394345642658202E-2</v>
      </c>
      <c r="T47" s="11">
        <v>-8.2724219131881712E-3</v>
      </c>
      <c r="U47" s="11">
        <v>1.40356680686551E-2</v>
      </c>
      <c r="V47" s="11">
        <v>2.4316345803601501E-2</v>
      </c>
      <c r="W47" s="11">
        <v>2.4074766901329498E-2</v>
      </c>
      <c r="X47" s="11">
        <v>1.9041896612570098E-2</v>
      </c>
      <c r="Y47" s="11">
        <v>9.0595075148082911E-3</v>
      </c>
      <c r="Z47" s="11">
        <v>8.6035219806171057E-2</v>
      </c>
      <c r="AA47" s="11">
        <v>1.9E-2</v>
      </c>
      <c r="AB47" s="1">
        <f t="shared" si="13"/>
        <v>1.9E-2</v>
      </c>
      <c r="AC47" s="1"/>
      <c r="AE47">
        <v>2012</v>
      </c>
      <c r="AF47" s="6">
        <v>4.75E-4</v>
      </c>
      <c r="AG47" s="6">
        <v>0.16980909502652</v>
      </c>
      <c r="AH47" s="6">
        <v>5.2234463022484703E-2</v>
      </c>
      <c r="AI47" s="6">
        <v>2.8665771678903901E-2</v>
      </c>
      <c r="AJ47" s="6">
        <v>0.283443123139064</v>
      </c>
      <c r="AK47" s="6">
        <v>0.61427003702059302</v>
      </c>
      <c r="AL47" s="6">
        <v>7.2451875719702297E-2</v>
      </c>
      <c r="AM47" s="6">
        <v>1.16919244173654E-3</v>
      </c>
      <c r="AN47" s="6">
        <v>8.8274638143918394E-2</v>
      </c>
      <c r="AO47" s="9">
        <f t="shared" si="3"/>
        <v>8.6035219806171057E-2</v>
      </c>
      <c r="AP47" s="10">
        <f t="shared" si="7"/>
        <v>9.1171423207516394E-2</v>
      </c>
      <c r="AQ47" s="10">
        <f t="shared" si="6"/>
        <v>0.10024115970189187</v>
      </c>
    </row>
    <row r="48" spans="1:43" x14ac:dyDescent="0.25">
      <c r="A48" s="14">
        <v>2013</v>
      </c>
      <c r="B48" s="15">
        <v>0.127</v>
      </c>
      <c r="C48" s="25">
        <v>105.99075000000001</v>
      </c>
      <c r="D48" s="15">
        <v>1.6500391999999999E-2</v>
      </c>
      <c r="E48" s="11">
        <f t="shared" si="4"/>
        <v>0.10870591774449601</v>
      </c>
      <c r="F48" s="11"/>
      <c r="G48" s="5">
        <v>45934474</v>
      </c>
      <c r="H48" s="5">
        <f t="shared" si="1"/>
        <v>45934474</v>
      </c>
      <c r="I48" s="11">
        <f t="shared" si="5"/>
        <v>5.4302016507757678E-2</v>
      </c>
      <c r="J48" s="11"/>
      <c r="K48" s="15">
        <v>2.2695114808258001E-2</v>
      </c>
      <c r="L48" s="15">
        <f t="shared" si="10"/>
        <v>4.6259769698128061E-2</v>
      </c>
      <c r="M48" s="11">
        <f t="shared" si="11"/>
        <v>2.3239012649183324</v>
      </c>
      <c r="N48" s="11">
        <f t="shared" si="12"/>
        <v>1.7217554954101755</v>
      </c>
      <c r="O48" s="11">
        <f t="shared" si="8"/>
        <v>1.3775885606893372</v>
      </c>
      <c r="P48" s="11">
        <f t="shared" si="9"/>
        <v>1.3153599652026859</v>
      </c>
      <c r="Q48" s="11">
        <v>4.5791975160967405E-2</v>
      </c>
      <c r="R48" s="11">
        <v>8.6040164195978708E-2</v>
      </c>
      <c r="S48" s="11">
        <v>2.24067133366515E-2</v>
      </c>
      <c r="T48" s="11">
        <v>2.5330733756974401E-2</v>
      </c>
      <c r="U48" s="11">
        <v>6.5128849647906301E-2</v>
      </c>
      <c r="V48" s="11">
        <v>9.1041862000758297E-2</v>
      </c>
      <c r="W48" s="11">
        <v>2.08296901483014E-2</v>
      </c>
      <c r="X48" s="11">
        <v>2.06119102090703E-2</v>
      </c>
      <c r="Y48" s="11">
        <v>1.3192290998421901E-2</v>
      </c>
      <c r="Z48" s="11">
        <v>0.12236337375942595</v>
      </c>
      <c r="AA48" s="11">
        <v>0.127</v>
      </c>
      <c r="AB48" s="1">
        <f t="shared" si="13"/>
        <v>0.127</v>
      </c>
      <c r="AC48" s="1"/>
      <c r="AE48">
        <v>2013</v>
      </c>
      <c r="AF48" s="6">
        <v>8.1666666666666704E-4</v>
      </c>
      <c r="AG48" s="6">
        <v>-5.7615720356293303E-2</v>
      </c>
      <c r="AH48" s="6">
        <v>0.20591646330056501</v>
      </c>
      <c r="AI48" s="6">
        <v>2.52452944738275E-2</v>
      </c>
      <c r="AJ48" s="6">
        <v>0.26910785494916201</v>
      </c>
      <c r="AK48" s="6">
        <v>0.63296355629912904</v>
      </c>
      <c r="AL48" s="6">
        <v>7.16537722106136E-2</v>
      </c>
      <c r="AM48" s="6">
        <v>1.02952206726756E-3</v>
      </c>
      <c r="AN48" s="6">
        <v>0.120166544812116</v>
      </c>
      <c r="AO48" s="9">
        <f t="shared" si="3"/>
        <v>0.12236337375942595</v>
      </c>
      <c r="AP48" s="10">
        <f t="shared" si="7"/>
        <v>9.2310434275783115E-2</v>
      </c>
      <c r="AQ48" s="10">
        <f t="shared" si="6"/>
        <v>0.10139366605146378</v>
      </c>
    </row>
    <row r="49" spans="1:43" x14ac:dyDescent="0.25">
      <c r="A49" s="14">
        <v>2014</v>
      </c>
      <c r="B49" s="15">
        <v>0.17199999999999999</v>
      </c>
      <c r="C49" s="25">
        <v>107.56125</v>
      </c>
      <c r="D49" s="15">
        <v>1.4817331E-2</v>
      </c>
      <c r="E49" s="11">
        <f t="shared" si="4"/>
        <v>0.15488764745977712</v>
      </c>
      <c r="F49" s="11"/>
      <c r="G49" s="11"/>
      <c r="H49" s="11"/>
      <c r="I49" s="11"/>
      <c r="J49" s="11"/>
      <c r="K49" s="15">
        <v>2.3050563876510402E-2</v>
      </c>
      <c r="L49" s="15">
        <f t="shared" si="10"/>
        <v>1.2064947396879444E-2</v>
      </c>
      <c r="M49" s="11">
        <f t="shared" si="11"/>
        <v>2.7236122824842854</v>
      </c>
      <c r="N49" s="11">
        <f t="shared" si="12"/>
        <v>1.9884341535952006</v>
      </c>
      <c r="O49" s="11">
        <f t="shared" si="8"/>
        <v>1.4093427538030567</v>
      </c>
      <c r="P49" s="11">
        <f t="shared" si="9"/>
        <v>1.3312297139908176</v>
      </c>
      <c r="Q49" s="11">
        <v>7.0716915953509792E-3</v>
      </c>
      <c r="R49" s="11">
        <v>-1.1153803336697198E-2</v>
      </c>
      <c r="S49" s="11">
        <v>3.24282394053017E-2</v>
      </c>
      <c r="T49" s="11">
        <v>3.7666027853366303E-3</v>
      </c>
      <c r="U49" s="11">
        <v>0</v>
      </c>
      <c r="V49" s="11">
        <v>0</v>
      </c>
      <c r="W49" s="11">
        <v>0</v>
      </c>
      <c r="X49" s="11">
        <v>0</v>
      </c>
      <c r="Y49" s="11">
        <v>1.3673341730490101E-2</v>
      </c>
      <c r="Z49" s="11">
        <v>0.17462253711460635</v>
      </c>
      <c r="AA49" s="11">
        <v>0.17199999999999999</v>
      </c>
      <c r="AB49" s="1">
        <f t="shared" si="13"/>
        <v>0.17199999999999999</v>
      </c>
      <c r="AC49" s="1"/>
      <c r="AE49">
        <v>2014</v>
      </c>
      <c r="AF49" s="6">
        <v>4.4166666666666698E-4</v>
      </c>
      <c r="AG49" s="6">
        <v>2.4326148789233001E-2</v>
      </c>
      <c r="AH49" s="6">
        <v>0.24699769492495499</v>
      </c>
      <c r="AI49" s="6">
        <v>2.2381042555887201E-2</v>
      </c>
      <c r="AJ49" s="6">
        <v>0.25545576753612098</v>
      </c>
      <c r="AK49" s="6">
        <v>0.65384516717573404</v>
      </c>
      <c r="AL49" s="6">
        <v>6.7405244794781605E-2</v>
      </c>
      <c r="AM49" s="6">
        <v>9.1277793747610004E-4</v>
      </c>
      <c r="AN49" s="6">
        <v>0.176866714152949</v>
      </c>
      <c r="AO49" s="9">
        <f t="shared" si="3"/>
        <v>0.17462253711460635</v>
      </c>
      <c r="AP49" s="10">
        <f t="shared" si="7"/>
        <v>9.6834655333944281E-2</v>
      </c>
      <c r="AQ49" s="10">
        <f t="shared" si="6"/>
        <v>0.10534446984705118</v>
      </c>
    </row>
    <row r="50" spans="1:43" x14ac:dyDescent="0.25">
      <c r="A50" s="14">
        <v>2015</v>
      </c>
      <c r="C50" s="6">
        <v>108.667</v>
      </c>
      <c r="D50">
        <v>1.0280189E-2</v>
      </c>
      <c r="M50" s="11">
        <f>+COUNT(M34:M49)</f>
        <v>16</v>
      </c>
      <c r="Z50" s="11">
        <v>6.2172329190269514E-2</v>
      </c>
      <c r="AE50">
        <v>2015</v>
      </c>
      <c r="AF50" s="6">
        <v>2.4166666666666699E-4</v>
      </c>
      <c r="AG50" s="6">
        <v>4.1176526236052099E-2</v>
      </c>
      <c r="AH50" s="6">
        <v>7.3629271747186503E-2</v>
      </c>
      <c r="AI50" s="6">
        <v>2.3309080855826999E-2</v>
      </c>
      <c r="AJ50" s="6">
        <v>0.26291890652667699</v>
      </c>
      <c r="AK50" s="6">
        <v>0.64232488818812605</v>
      </c>
      <c r="AL50" s="6">
        <v>7.0496355385331194E-2</v>
      </c>
      <c r="AM50" s="6">
        <v>9.5076904403888795E-4</v>
      </c>
      <c r="AN50" s="6">
        <v>6.21723291902695E-2</v>
      </c>
      <c r="AO50" s="9">
        <f t="shared" si="3"/>
        <v>6.2172329190269514E-2</v>
      </c>
      <c r="AP50" s="10">
        <f t="shared" si="7"/>
        <v>9.6993707816893593E-2</v>
      </c>
      <c r="AQ50" s="10">
        <f t="shared" si="6"/>
        <v>0.10545796077502211</v>
      </c>
    </row>
    <row r="51" spans="1:43" x14ac:dyDescent="0.25">
      <c r="M51" s="10">
        <f>+M49^(0.0625)-1</f>
        <v>6.4624803882874948E-2</v>
      </c>
      <c r="Q51" s="11" t="e">
        <f>+PRODUCT(1+Q6:Q49)</f>
        <v>#VALUE!</v>
      </c>
    </row>
    <row r="52" spans="1:43" x14ac:dyDescent="0.25">
      <c r="AJ52" s="6" t="s">
        <v>186</v>
      </c>
      <c r="AK52" s="6">
        <f>+AVERAGE(AK5:AK33)</f>
        <v>0.32205865929149913</v>
      </c>
      <c r="AN52">
        <f>+_xlfn.STDEV.P(AN5:AN50)</f>
        <v>0.10759453861318799</v>
      </c>
      <c r="AO52">
        <f>+_xlfn.STDEV.P(AO5:AO50)</f>
        <v>0.13327720341168878</v>
      </c>
    </row>
    <row r="53" spans="1:43" x14ac:dyDescent="0.25">
      <c r="AJ53" s="6" t="s">
        <v>185</v>
      </c>
      <c r="AK53" s="6">
        <f>+AVERAGE(AK34:AK50)</f>
        <v>0.62438409775637338</v>
      </c>
    </row>
    <row r="54" spans="1:43" x14ac:dyDescent="0.25">
      <c r="AJ54" s="6" t="s">
        <v>184</v>
      </c>
      <c r="AK54" s="6">
        <f>+AVERAGE(AK6:AK50)</f>
        <v>0.44038075234807617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pane xSplit="1" ySplit="4" topLeftCell="B13" activePane="bottomRight" state="frozen"/>
      <selection pane="topRight" activeCell="B1" sqref="B1"/>
      <selection pane="bottomLeft" activeCell="A3" sqref="A3"/>
      <selection pane="bottomRight" activeCell="U49" sqref="U49"/>
    </sheetView>
  </sheetViews>
  <sheetFormatPr defaultRowHeight="15" x14ac:dyDescent="0.25"/>
  <cols>
    <col min="2" max="12" width="9.140625" style="11"/>
    <col min="18" max="19" width="9.28515625" style="6" bestFit="1" customWidth="1"/>
    <col min="20" max="20" width="11.28515625" style="6" customWidth="1"/>
    <col min="21" max="25" width="9.28515625" style="6" bestFit="1" customWidth="1"/>
  </cols>
  <sheetData>
    <row r="1" spans="1:30" x14ac:dyDescent="0.25">
      <c r="A1" s="2" t="s">
        <v>15</v>
      </c>
    </row>
    <row r="2" spans="1:30" x14ac:dyDescent="0.25">
      <c r="B2" s="12" t="s">
        <v>56</v>
      </c>
      <c r="U2" s="8">
        <f t="shared" ref="U2:Y2" si="0">+U50</f>
        <v>2.3309080855826999E-2</v>
      </c>
      <c r="V2" s="8">
        <f t="shared" si="0"/>
        <v>0.26291890652667699</v>
      </c>
      <c r="W2" s="8">
        <f t="shared" si="0"/>
        <v>0.64232488818812605</v>
      </c>
      <c r="X2" s="8">
        <f t="shared" si="0"/>
        <v>7.0496355385331194E-2</v>
      </c>
      <c r="Y2" s="8">
        <f t="shared" si="0"/>
        <v>9.5076904403888795E-4</v>
      </c>
    </row>
    <row r="3" spans="1:30" x14ac:dyDescent="0.25">
      <c r="B3" s="13" t="s">
        <v>28</v>
      </c>
      <c r="C3" s="11" t="s">
        <v>29</v>
      </c>
      <c r="D3" s="11" t="s">
        <v>29</v>
      </c>
      <c r="E3" s="13" t="s">
        <v>29</v>
      </c>
      <c r="F3" s="13" t="s">
        <v>29</v>
      </c>
      <c r="G3" s="11" t="s">
        <v>30</v>
      </c>
      <c r="H3" s="13" t="s">
        <v>30</v>
      </c>
      <c r="I3" s="11" t="s">
        <v>28</v>
      </c>
      <c r="J3" s="11" t="s">
        <v>28</v>
      </c>
      <c r="K3" s="11" t="s">
        <v>32</v>
      </c>
      <c r="L3" s="11" t="s">
        <v>58</v>
      </c>
      <c r="M3" s="1"/>
      <c r="N3" s="1"/>
      <c r="O3" s="1"/>
      <c r="R3" s="6" t="s">
        <v>51</v>
      </c>
      <c r="S3" s="6" t="s">
        <v>51</v>
      </c>
      <c r="T3" s="6" t="s">
        <v>51</v>
      </c>
      <c r="U3" s="6" t="s">
        <v>52</v>
      </c>
      <c r="V3" s="6" t="s">
        <v>52</v>
      </c>
      <c r="W3" s="6" t="s">
        <v>52</v>
      </c>
      <c r="X3" s="6" t="s">
        <v>52</v>
      </c>
      <c r="Y3" s="6" t="s">
        <v>52</v>
      </c>
      <c r="Z3" s="6" t="s">
        <v>58</v>
      </c>
      <c r="AA3" s="1" t="s">
        <v>57</v>
      </c>
    </row>
    <row r="4" spans="1:30" x14ac:dyDescent="0.25">
      <c r="A4" t="s">
        <v>11</v>
      </c>
      <c r="B4" s="13" t="s">
        <v>9</v>
      </c>
      <c r="C4" s="11" t="s">
        <v>10</v>
      </c>
      <c r="D4" s="11" t="s">
        <v>7</v>
      </c>
      <c r="E4" s="13" t="s">
        <v>5</v>
      </c>
      <c r="F4" s="13" t="s">
        <v>14</v>
      </c>
      <c r="G4" s="11" t="s">
        <v>13</v>
      </c>
      <c r="H4" s="13" t="s">
        <v>12</v>
      </c>
      <c r="I4" s="11" t="s">
        <v>27</v>
      </c>
      <c r="J4" s="11" t="s">
        <v>26</v>
      </c>
      <c r="K4" s="11" t="s">
        <v>31</v>
      </c>
      <c r="L4" s="11" t="s">
        <v>66</v>
      </c>
      <c r="M4" s="1"/>
      <c r="N4" s="1" t="s">
        <v>76</v>
      </c>
      <c r="O4" s="1"/>
      <c r="Q4" t="s">
        <v>11</v>
      </c>
      <c r="R4" s="6" t="s">
        <v>49</v>
      </c>
      <c r="S4" s="6" t="s">
        <v>48</v>
      </c>
      <c r="T4" s="6" t="s">
        <v>47</v>
      </c>
      <c r="U4" s="6" t="s">
        <v>46</v>
      </c>
      <c r="V4" s="6" t="s">
        <v>45</v>
      </c>
      <c r="W4" s="6" t="s">
        <v>44</v>
      </c>
      <c r="X4" s="6" t="s">
        <v>43</v>
      </c>
      <c r="Y4" s="6" t="s">
        <v>42</v>
      </c>
      <c r="Z4" s="6" t="s">
        <v>59</v>
      </c>
      <c r="AA4" s="6" t="s">
        <v>65</v>
      </c>
    </row>
    <row r="5" spans="1:30" x14ac:dyDescent="0.25">
      <c r="A5">
        <v>1970</v>
      </c>
      <c r="L5" s="11">
        <v>-0.15432597494082687</v>
      </c>
      <c r="M5" s="1"/>
      <c r="N5" s="1"/>
      <c r="O5" s="1"/>
      <c r="Q5">
        <v>1970</v>
      </c>
      <c r="R5" s="6">
        <v>7.0658333333333295E-2</v>
      </c>
      <c r="S5" s="6">
        <v>2.6238108053705201E-3</v>
      </c>
      <c r="T5" s="6">
        <v>-0.231348171372843</v>
      </c>
      <c r="U5" s="6">
        <v>8.9958119706274493E-3</v>
      </c>
      <c r="V5" s="6">
        <v>0.85390726238097903</v>
      </c>
      <c r="W5" s="6">
        <v>0.13709692564839299</v>
      </c>
      <c r="X5" s="6">
        <v>0</v>
      </c>
      <c r="Y5" s="6">
        <v>-8.3266726846886704E-17</v>
      </c>
      <c r="Z5" s="6">
        <v>-2.8841002866950301E-2</v>
      </c>
      <c r="AA5" s="9">
        <f>+R5*$U$2+S5*$V$2+T5*$W$2+((T5+S5)/2)*$X$2</f>
        <v>-0.15432597494082687</v>
      </c>
      <c r="AD5" t="s">
        <v>60</v>
      </c>
    </row>
    <row r="6" spans="1:30" x14ac:dyDescent="0.25">
      <c r="A6">
        <v>1971</v>
      </c>
      <c r="B6" s="11">
        <v>1.7499602522656098E-2</v>
      </c>
      <c r="C6" s="11">
        <v>2.17350783044961E-2</v>
      </c>
      <c r="D6" s="11">
        <v>5.1201933767031103E-2</v>
      </c>
      <c r="E6" s="11">
        <v>3.7691713260092401E-2</v>
      </c>
      <c r="F6" s="11">
        <v>1.5412900024658399E-3</v>
      </c>
      <c r="G6" s="11">
        <v>0</v>
      </c>
      <c r="H6" s="11">
        <v>0</v>
      </c>
      <c r="I6" s="11">
        <v>1.9161604164847901E-2</v>
      </c>
      <c r="J6" s="11">
        <v>3.1652246011225203E-2</v>
      </c>
      <c r="K6" s="11">
        <v>6.1608898450961104E-3</v>
      </c>
      <c r="L6" s="11">
        <v>0.3261462420251624</v>
      </c>
      <c r="M6" s="1"/>
      <c r="N6" s="1"/>
      <c r="O6" s="1"/>
      <c r="Q6">
        <v>1971</v>
      </c>
      <c r="R6" s="6">
        <v>4.9424999999999997E-2</v>
      </c>
      <c r="S6" s="6">
        <v>0.14659584142036799</v>
      </c>
      <c r="T6" s="6">
        <v>0.41513476593586801</v>
      </c>
      <c r="U6" s="6">
        <v>9.9663366665008399E-3</v>
      </c>
      <c r="V6" s="6">
        <v>0.82254614198298603</v>
      </c>
      <c r="W6" s="6">
        <v>0.16748752135051301</v>
      </c>
      <c r="X6" s="6">
        <v>0</v>
      </c>
      <c r="Y6" s="6">
        <v>2.7755575615628901E-17</v>
      </c>
      <c r="Z6" s="6">
        <v>0.190604322953839</v>
      </c>
      <c r="AA6" s="9">
        <f t="shared" ref="AA6:AA50" si="1">+R6*$U$2+S6*$V$2+T6*$W$2+((T6+S6)/2)*$X$2</f>
        <v>0.3261462420251624</v>
      </c>
      <c r="AD6" t="s">
        <v>61</v>
      </c>
    </row>
    <row r="7" spans="1:30" x14ac:dyDescent="0.25">
      <c r="A7">
        <v>1972</v>
      </c>
      <c r="B7" s="11">
        <v>4.2949706237759996E-2</v>
      </c>
      <c r="C7" s="11">
        <v>0.109504544072415</v>
      </c>
      <c r="D7" s="11">
        <v>0.22263091039642799</v>
      </c>
      <c r="E7" s="11">
        <v>8.7620870056574804E-2</v>
      </c>
      <c r="F7" s="11">
        <v>7.8251532619244599E-2</v>
      </c>
      <c r="G7" s="11">
        <v>0</v>
      </c>
      <c r="H7" s="11">
        <v>0</v>
      </c>
      <c r="I7" s="11">
        <v>4.6529780791674698E-2</v>
      </c>
      <c r="J7" s="11">
        <v>5.3936540345662004E-2</v>
      </c>
      <c r="K7" s="11">
        <v>4.0604055172711498E-2</v>
      </c>
      <c r="L7" s="11">
        <v>0.11363567471997872</v>
      </c>
      <c r="M7" s="1"/>
      <c r="N7" s="1"/>
      <c r="O7" s="1"/>
      <c r="Q7">
        <v>1972</v>
      </c>
      <c r="R7" s="6">
        <v>4.1116666666666697E-2</v>
      </c>
      <c r="S7" s="6">
        <v>0.107194347217711</v>
      </c>
      <c r="T7" s="6">
        <v>0.119124358865267</v>
      </c>
      <c r="U7" s="6">
        <v>1.0091051441164499E-2</v>
      </c>
      <c r="V7" s="6">
        <v>0.76662993678594205</v>
      </c>
      <c r="W7" s="6">
        <v>0.223279011772893</v>
      </c>
      <c r="X7" s="6">
        <v>0</v>
      </c>
      <c r="Y7" s="6">
        <v>-2.7755575615628901E-17</v>
      </c>
      <c r="Z7" s="6">
        <v>0.109191275155263</v>
      </c>
      <c r="AA7" s="9">
        <f t="shared" si="1"/>
        <v>0.11363567471997872</v>
      </c>
      <c r="AD7" t="s">
        <v>62</v>
      </c>
    </row>
    <row r="8" spans="1:30" x14ac:dyDescent="0.25">
      <c r="A8">
        <v>1973</v>
      </c>
      <c r="B8" s="11">
        <v>5.4585043797880504E-2</v>
      </c>
      <c r="C8" s="11">
        <v>8.3889233154261098E-2</v>
      </c>
      <c r="D8" s="11">
        <v>0.14341453020228501</v>
      </c>
      <c r="E8" s="11">
        <v>7.0964396742321398E-2</v>
      </c>
      <c r="F8" s="11">
        <v>6.5230735997514402E-2</v>
      </c>
      <c r="G8" s="11">
        <v>0</v>
      </c>
      <c r="H8" s="11">
        <v>0</v>
      </c>
      <c r="I8" s="11">
        <v>5.19196023671211E-2</v>
      </c>
      <c r="J8" s="11">
        <v>5.17646481025184E-2</v>
      </c>
      <c r="K8" s="11">
        <v>5.6350861539870102E-2</v>
      </c>
      <c r="L8" s="11">
        <v>4.0734032751487247E-3</v>
      </c>
      <c r="M8" s="1"/>
      <c r="N8" s="1"/>
      <c r="O8" s="1"/>
      <c r="Q8">
        <v>1973</v>
      </c>
      <c r="R8" s="6">
        <v>5.3466666666666697E-2</v>
      </c>
      <c r="S8" s="6">
        <v>5.85948724537511E-3</v>
      </c>
      <c r="T8" s="6">
        <v>1.5939804076272599E-3</v>
      </c>
      <c r="U8" s="6">
        <v>1.18879209788301E-2</v>
      </c>
      <c r="V8" s="6">
        <v>0.71262998535725797</v>
      </c>
      <c r="W8" s="6">
        <v>0.27548209366391202</v>
      </c>
      <c r="X8" s="6">
        <v>0</v>
      </c>
      <c r="Y8" s="6">
        <v>0</v>
      </c>
      <c r="Z8" s="6">
        <v>5.2503668781599001E-3</v>
      </c>
      <c r="AA8" s="9">
        <f t="shared" si="1"/>
        <v>4.0734032751487247E-3</v>
      </c>
      <c r="AD8" t="s">
        <v>63</v>
      </c>
    </row>
    <row r="9" spans="1:30" x14ac:dyDescent="0.25">
      <c r="A9">
        <v>1974</v>
      </c>
      <c r="B9" s="11">
        <v>2.4785952417032901E-2</v>
      </c>
      <c r="C9" s="11">
        <v>1.6542785669228399E-2</v>
      </c>
      <c r="D9" s="11">
        <v>2.16511780178004E-2</v>
      </c>
      <c r="E9" s="11">
        <v>6.5263633827300702E-2</v>
      </c>
      <c r="F9" s="11">
        <v>-1.5392798660665098E-2</v>
      </c>
      <c r="G9" s="11">
        <v>0</v>
      </c>
      <c r="H9" s="11">
        <v>0</v>
      </c>
      <c r="I9" s="11">
        <v>2.17797704010241E-2</v>
      </c>
      <c r="J9" s="11">
        <v>5.0164184275814695E-4</v>
      </c>
      <c r="K9" s="11">
        <v>1.60219480496618E-2</v>
      </c>
      <c r="L9" s="11">
        <v>-9.2123757518496982E-2</v>
      </c>
      <c r="M9" s="1"/>
      <c r="N9" s="1"/>
      <c r="O9" s="1"/>
      <c r="Q9">
        <v>1974</v>
      </c>
      <c r="R9" s="6">
        <v>7.8983333333333294E-2</v>
      </c>
      <c r="S9" s="6">
        <v>2.1657081728294399E-2</v>
      </c>
      <c r="T9" s="6">
        <v>-0.14820868831689901</v>
      </c>
      <c r="U9" s="6">
        <v>1.5876203413856201E-2</v>
      </c>
      <c r="V9" s="6">
        <v>0.74550823932431598</v>
      </c>
      <c r="W9" s="6">
        <v>0.23861555726182701</v>
      </c>
      <c r="X9" s="6">
        <v>0</v>
      </c>
      <c r="Y9" s="6">
        <v>5.5511151231257802E-17</v>
      </c>
      <c r="Z9" s="6">
        <v>-1.79654104193133E-2</v>
      </c>
      <c r="AA9" s="9">
        <f t="shared" si="1"/>
        <v>-9.2123757518496982E-2</v>
      </c>
      <c r="AD9" t="s">
        <v>64</v>
      </c>
    </row>
    <row r="10" spans="1:30" x14ac:dyDescent="0.25">
      <c r="A10">
        <v>1975</v>
      </c>
      <c r="B10" s="11">
        <v>-3.5766767405107204E-3</v>
      </c>
      <c r="C10" s="11">
        <v>-1.02016985256583E-2</v>
      </c>
      <c r="D10" s="11">
        <v>9.7587439643504609E-3</v>
      </c>
      <c r="E10" s="11">
        <v>4.2209870644114699E-3</v>
      </c>
      <c r="F10" s="11">
        <v>-2.9525518324305298E-2</v>
      </c>
      <c r="G10" s="11">
        <v>0</v>
      </c>
      <c r="H10" s="11">
        <v>0</v>
      </c>
      <c r="I10" s="11">
        <v>6.4788469227828206E-3</v>
      </c>
      <c r="J10" s="11">
        <v>1.29103603101106E-2</v>
      </c>
      <c r="K10" s="11">
        <v>-2.2362914194312401E-2</v>
      </c>
      <c r="L10" s="11">
        <v>0.1219168442620454</v>
      </c>
      <c r="M10" s="1"/>
      <c r="N10" s="1"/>
      <c r="O10" s="1"/>
      <c r="Q10">
        <v>1975</v>
      </c>
      <c r="R10" s="6">
        <v>6.6733333333333297E-2</v>
      </c>
      <c r="S10" s="6">
        <v>5.4888945499760103E-2</v>
      </c>
      <c r="T10" s="6">
        <v>0.15348200806783299</v>
      </c>
      <c r="U10" s="6">
        <v>2.04873410577944E-2</v>
      </c>
      <c r="V10" s="6">
        <v>0.79105990352594302</v>
      </c>
      <c r="W10" s="6">
        <v>0.186974064189108</v>
      </c>
      <c r="X10" s="6">
        <v>1.4786912271541101E-3</v>
      </c>
      <c r="Y10" s="6">
        <v>-2.8839777788114399E-17</v>
      </c>
      <c r="Z10" s="6">
        <v>7.3638845470469602E-2</v>
      </c>
      <c r="AA10" s="9">
        <f t="shared" si="1"/>
        <v>0.1219168442620454</v>
      </c>
    </row>
    <row r="11" spans="1:30" x14ac:dyDescent="0.25">
      <c r="A11">
        <v>1976</v>
      </c>
      <c r="B11" s="11">
        <v>2.59150017622942E-2</v>
      </c>
      <c r="C11" s="11">
        <v>3.7730975657977804E-2</v>
      </c>
      <c r="D11" s="11">
        <v>6.2117889978038097E-2</v>
      </c>
      <c r="E11" s="11">
        <v>2.7922533020379801E-2</v>
      </c>
      <c r="F11" s="11">
        <v>3.1825565241488198E-2</v>
      </c>
      <c r="G11" s="11">
        <v>0</v>
      </c>
      <c r="H11" s="11">
        <v>0</v>
      </c>
      <c r="I11" s="11">
        <v>4.0944286461626296E-2</v>
      </c>
      <c r="J11" s="11">
        <v>6.0815658963477001E-2</v>
      </c>
      <c r="K11" s="11">
        <v>1.7549958846678301E-2</v>
      </c>
      <c r="L11" s="11">
        <v>0.12057036391092768</v>
      </c>
      <c r="M11" s="1"/>
      <c r="N11" s="1"/>
      <c r="O11" s="1"/>
      <c r="Q11">
        <v>1976</v>
      </c>
      <c r="R11" s="6">
        <v>5.5074999999999999E-2</v>
      </c>
      <c r="S11" s="6">
        <v>8.6352660561208106E-2</v>
      </c>
      <c r="T11" s="6">
        <v>0.138050197061894</v>
      </c>
      <c r="U11" s="6">
        <v>1.38792904860631E-2</v>
      </c>
      <c r="V11" s="6">
        <v>0.75113261153344102</v>
      </c>
      <c r="W11" s="6">
        <v>0.233241188666206</v>
      </c>
      <c r="X11" s="6">
        <v>1.7469093142901001E-3</v>
      </c>
      <c r="Y11" s="6">
        <v>9.3891908137244696E-17</v>
      </c>
      <c r="Z11" s="6">
        <v>9.8021699143108501E-2</v>
      </c>
      <c r="AA11" s="9">
        <f t="shared" si="1"/>
        <v>0.12057036391092768</v>
      </c>
    </row>
    <row r="12" spans="1:30" x14ac:dyDescent="0.25">
      <c r="A12">
        <v>1977</v>
      </c>
      <c r="B12" s="11">
        <v>4.9869810501952799E-2</v>
      </c>
      <c r="C12" s="11">
        <v>6.9945819581222507E-2</v>
      </c>
      <c r="D12" s="11">
        <v>0.12289614123852299</v>
      </c>
      <c r="E12" s="11">
        <v>6.7897532457348697E-2</v>
      </c>
      <c r="F12" s="11">
        <v>4.3270329954373105E-2</v>
      </c>
      <c r="G12" s="11">
        <v>0</v>
      </c>
      <c r="H12" s="11">
        <v>0</v>
      </c>
      <c r="I12" s="11">
        <v>5.35403281405505E-2</v>
      </c>
      <c r="J12" s="11">
        <v>4.6282214145398903E-2</v>
      </c>
      <c r="K12" s="11">
        <v>4.9969451004653706E-2</v>
      </c>
      <c r="L12" s="11">
        <v>3.899394470779291E-2</v>
      </c>
      <c r="M12" s="1"/>
      <c r="N12" s="1"/>
      <c r="O12" s="1"/>
      <c r="Q12">
        <v>1977</v>
      </c>
      <c r="R12" s="6">
        <v>4.8233333333333302E-2</v>
      </c>
      <c r="S12" s="6">
        <v>0.124530097316209</v>
      </c>
      <c r="T12" s="6">
        <v>1.0905008833175199E-3</v>
      </c>
      <c r="U12" s="6">
        <v>1.1837291654458199E-2</v>
      </c>
      <c r="V12" s="6">
        <v>0.73410462692439704</v>
      </c>
      <c r="W12" s="6">
        <v>0.25198195106025001</v>
      </c>
      <c r="X12" s="6">
        <v>2.0761303608950801E-3</v>
      </c>
      <c r="Y12" s="6">
        <v>2.0816681711721701E-17</v>
      </c>
      <c r="Z12" s="6">
        <v>9.2394261574456807E-2</v>
      </c>
      <c r="AA12" s="9">
        <f t="shared" si="1"/>
        <v>3.899394470779291E-2</v>
      </c>
    </row>
    <row r="13" spans="1:30" x14ac:dyDescent="0.25">
      <c r="A13">
        <v>1978</v>
      </c>
      <c r="B13" s="11">
        <v>5.09627639419932E-2</v>
      </c>
      <c r="C13" s="11">
        <v>5.0930252659886002E-2</v>
      </c>
      <c r="D13" s="11">
        <v>7.0854652617133695E-2</v>
      </c>
      <c r="E13" s="11">
        <v>7.1037517287511801E-2</v>
      </c>
      <c r="F13" s="11">
        <v>2.5667385491478099E-2</v>
      </c>
      <c r="G13" s="11">
        <v>0</v>
      </c>
      <c r="H13" s="11">
        <v>0</v>
      </c>
      <c r="I13" s="11">
        <v>4.5273318368119202E-2</v>
      </c>
      <c r="J13" s="11">
        <v>4.2370454232017601E-2</v>
      </c>
      <c r="K13" s="11">
        <v>5.1448611028994E-2</v>
      </c>
      <c r="L13" s="11">
        <v>-8.0893504114739855E-3</v>
      </c>
      <c r="M13" s="1"/>
      <c r="N13" s="1"/>
      <c r="O13" s="1"/>
      <c r="Q13">
        <v>1978</v>
      </c>
      <c r="R13" s="6">
        <v>6.11916666666667E-2</v>
      </c>
      <c r="S13" s="6">
        <v>-2.0675030975035001E-2</v>
      </c>
      <c r="T13" s="6">
        <v>-4.9456780150834998E-3</v>
      </c>
      <c r="U13" s="6">
        <v>1.29209203108335E-2</v>
      </c>
      <c r="V13" s="6">
        <v>0.75587383818375697</v>
      </c>
      <c r="W13" s="6">
        <v>0.22855401493219599</v>
      </c>
      <c r="X13" s="6">
        <v>2.6512265732134702E-3</v>
      </c>
      <c r="Y13" s="6">
        <v>-1.38777878078145E-17</v>
      </c>
      <c r="Z13" s="6">
        <v>-1.6001380088139502E-2</v>
      </c>
      <c r="AA13" s="9">
        <f t="shared" si="1"/>
        <v>-8.0893504114739855E-3</v>
      </c>
    </row>
    <row r="14" spans="1:30" x14ac:dyDescent="0.25">
      <c r="A14">
        <v>1979</v>
      </c>
      <c r="B14" s="11">
        <v>4.3362121236951101E-2</v>
      </c>
      <c r="C14" s="11">
        <v>2.4046953710995397E-2</v>
      </c>
      <c r="D14" s="11">
        <v>4.1142030850801099E-2</v>
      </c>
      <c r="E14" s="11">
        <v>4.0131625004516697E-2</v>
      </c>
      <c r="F14" s="11">
        <v>2.2569981032087598E-3</v>
      </c>
      <c r="G14" s="11">
        <v>0</v>
      </c>
      <c r="H14" s="11">
        <v>0</v>
      </c>
      <c r="I14" s="11">
        <v>3.27486771574515E-2</v>
      </c>
      <c r="J14" s="11">
        <v>2.9479628904058499E-2</v>
      </c>
      <c r="K14" s="11">
        <v>4.1162201346092199E-2</v>
      </c>
      <c r="L14" s="11">
        <v>0.11508481132313492</v>
      </c>
      <c r="M14" s="1"/>
      <c r="N14" s="1"/>
      <c r="O14" s="1"/>
      <c r="Q14">
        <v>1979</v>
      </c>
      <c r="R14" s="6">
        <v>8.6608333333333301E-2</v>
      </c>
      <c r="S14" s="6">
        <v>7.3903808549325004E-2</v>
      </c>
      <c r="T14" s="6">
        <v>0.134347677253804</v>
      </c>
      <c r="U14" s="6">
        <v>1.7957240918120499E-2</v>
      </c>
      <c r="V14" s="6">
        <v>0.76047833526739195</v>
      </c>
      <c r="W14" s="6">
        <v>0.218319139311213</v>
      </c>
      <c r="X14" s="6">
        <v>3.2452845032747901E-3</v>
      </c>
      <c r="Y14" s="6">
        <v>9.4108748571741797E-17</v>
      </c>
      <c r="Z14" s="6">
        <v>8.7426078929035797E-2</v>
      </c>
      <c r="AA14" s="9">
        <f t="shared" si="1"/>
        <v>0.11508481132313492</v>
      </c>
      <c r="AB14" s="10">
        <f>+_xlfn.STDEV.P(Z5:Z14)</f>
        <v>6.7565991826660163E-2</v>
      </c>
      <c r="AC14" s="10">
        <f t="shared" ref="AC14:AC50" si="2">+_xlfn.STDEV.P(AA5:AA14)</f>
        <v>0.12708655983407585</v>
      </c>
    </row>
    <row r="15" spans="1:30" x14ac:dyDescent="0.25">
      <c r="A15">
        <v>1980</v>
      </c>
      <c r="B15" s="11">
        <v>1.4387359228485498E-2</v>
      </c>
      <c r="C15" s="11">
        <v>1.0238166323120199E-2</v>
      </c>
      <c r="D15" s="11">
        <v>4.6264665028194402E-2</v>
      </c>
      <c r="E15" s="11">
        <v>5.5583980588669105E-3</v>
      </c>
      <c r="F15" s="11">
        <v>-8.5415448633733605E-3</v>
      </c>
      <c r="G15" s="11">
        <v>0</v>
      </c>
      <c r="H15" s="11">
        <v>0</v>
      </c>
      <c r="I15" s="11">
        <v>1.7884121571994E-2</v>
      </c>
      <c r="J15" s="11">
        <v>7.6033838924583095E-3</v>
      </c>
      <c r="K15" s="11">
        <v>1.94890267518674E-3</v>
      </c>
      <c r="L15" s="11">
        <v>0.12152363091057036</v>
      </c>
      <c r="M15" s="1"/>
      <c r="N15" s="1"/>
      <c r="O15" s="1"/>
      <c r="Q15">
        <v>1980</v>
      </c>
      <c r="R15" s="6">
        <v>0.11121666666666701</v>
      </c>
      <c r="S15" s="6">
        <v>9.7527087259788297E-3</v>
      </c>
      <c r="T15" s="6">
        <v>0.17123368940268399</v>
      </c>
      <c r="U15" s="6">
        <v>2.3890379728799101E-2</v>
      </c>
      <c r="V15" s="6">
        <v>0.75137737775772395</v>
      </c>
      <c r="W15" s="6">
        <v>0.220261701773968</v>
      </c>
      <c r="X15" s="6">
        <v>4.4705407395093698E-3</v>
      </c>
      <c r="Y15" s="6">
        <v>7.9797279894933102E-17</v>
      </c>
      <c r="Z15" s="6">
        <v>4.8105750469334498E-2</v>
      </c>
      <c r="AA15" s="9">
        <f t="shared" si="1"/>
        <v>0.12152363091057036</v>
      </c>
      <c r="AB15" s="10">
        <f t="shared" ref="AB15:AB50" si="3">+_xlfn.STDEV.P(Z6:Z15)</f>
        <v>6.1159595527030854E-2</v>
      </c>
      <c r="AC15" s="10">
        <f t="shared" si="2"/>
        <v>0.10607970958872368</v>
      </c>
    </row>
    <row r="16" spans="1:30" x14ac:dyDescent="0.25">
      <c r="A16">
        <v>1981</v>
      </c>
      <c r="B16" s="11">
        <v>1.1729092795317799E-2</v>
      </c>
      <c r="C16" s="11">
        <v>9.7632962732632211E-5</v>
      </c>
      <c r="D16" s="11">
        <v>9.4650960218585593E-3</v>
      </c>
      <c r="E16" s="11">
        <v>-1.5663525899139198E-2</v>
      </c>
      <c r="F16" s="11">
        <v>5.95730881848993E-3</v>
      </c>
      <c r="G16" s="11">
        <v>0</v>
      </c>
      <c r="H16" s="11">
        <v>0</v>
      </c>
      <c r="I16" s="11">
        <v>5.7217310240996301E-3</v>
      </c>
      <c r="J16" s="11">
        <v>7.9143398182064603E-3</v>
      </c>
      <c r="K16" s="11">
        <v>-1.6486901388695898E-3</v>
      </c>
      <c r="L16" s="11">
        <v>0.11661828898248666</v>
      </c>
      <c r="M16" s="1"/>
      <c r="N16" s="1"/>
      <c r="O16" s="1"/>
      <c r="Q16">
        <v>1981</v>
      </c>
      <c r="R16" s="6">
        <v>0.13015833333333299</v>
      </c>
      <c r="S16" s="6">
        <v>-9.6826724652001997E-2</v>
      </c>
      <c r="T16" s="6">
        <v>0.21024294973351201</v>
      </c>
      <c r="U16" s="6">
        <v>2.1781323036276799E-2</v>
      </c>
      <c r="V16" s="6">
        <v>0.74775937404735304</v>
      </c>
      <c r="W16" s="6">
        <v>0.22507875215933301</v>
      </c>
      <c r="X16" s="6">
        <v>5.3805507570368902E-3</v>
      </c>
      <c r="Y16" s="6">
        <v>2.6020852139652099E-18</v>
      </c>
      <c r="Z16" s="6">
        <v>-2.1941728658462101E-2</v>
      </c>
      <c r="AA16" s="9">
        <f t="shared" si="1"/>
        <v>0.11661828898248666</v>
      </c>
      <c r="AB16" s="10">
        <f t="shared" si="3"/>
        <v>5.0545310711004938E-2</v>
      </c>
      <c r="AC16" s="10">
        <f t="shared" si="2"/>
        <v>7.1748648780864316E-2</v>
      </c>
    </row>
    <row r="17" spans="1:29" x14ac:dyDescent="0.25">
      <c r="A17">
        <v>1982</v>
      </c>
      <c r="B17" s="11">
        <v>3.12975872544598E-3</v>
      </c>
      <c r="C17" s="11">
        <v>8.5830290763743693E-3</v>
      </c>
      <c r="D17" s="11">
        <v>3.7142931893702699E-2</v>
      </c>
      <c r="E17" s="11">
        <v>7.7002131017400201E-3</v>
      </c>
      <c r="F17" s="11">
        <v>-9.4688700880803407E-3</v>
      </c>
      <c r="G17" s="11">
        <v>0</v>
      </c>
      <c r="H17" s="11">
        <v>0</v>
      </c>
      <c r="I17" s="11">
        <v>7.5719857401441003E-3</v>
      </c>
      <c r="J17" s="11">
        <v>2.2831020285293798E-3</v>
      </c>
      <c r="K17" s="11">
        <v>-1.3286689275989501E-2</v>
      </c>
      <c r="L17" s="11">
        <v>-4.7083564979213163E-2</v>
      </c>
      <c r="M17" s="1"/>
      <c r="N17" s="1"/>
      <c r="O17" s="1"/>
      <c r="Q17">
        <v>1982</v>
      </c>
      <c r="R17" s="6">
        <v>0.13009166666666699</v>
      </c>
      <c r="S17" s="6">
        <v>0.10885894493114801</v>
      </c>
      <c r="T17" s="6">
        <v>-0.12186735352325501</v>
      </c>
      <c r="U17" s="6">
        <v>1.9928496357446399E-2</v>
      </c>
      <c r="V17" s="6">
        <v>0.75890876099278703</v>
      </c>
      <c r="W17" s="6">
        <v>0.214690585054301</v>
      </c>
      <c r="X17" s="6">
        <v>6.4721575954654496E-3</v>
      </c>
      <c r="Y17" s="6">
        <v>9.7144514654701197E-17</v>
      </c>
      <c r="Z17" s="6">
        <v>5.9000668663816397E-2</v>
      </c>
      <c r="AA17" s="9">
        <f t="shared" si="1"/>
        <v>-4.7083564979213163E-2</v>
      </c>
      <c r="AB17" s="10">
        <f t="shared" si="3"/>
        <v>4.6317794299783825E-2</v>
      </c>
      <c r="AC17" s="10">
        <f t="shared" si="2"/>
        <v>7.6917979467677186E-2</v>
      </c>
    </row>
    <row r="18" spans="1:29" x14ac:dyDescent="0.25">
      <c r="A18">
        <v>1983</v>
      </c>
      <c r="B18" s="11">
        <v>1.3296208711572199E-2</v>
      </c>
      <c r="C18" s="11">
        <v>4.2491460039195796E-3</v>
      </c>
      <c r="D18" s="11">
        <v>3.8463144800031199E-2</v>
      </c>
      <c r="E18" s="11">
        <v>1.4597790133754401E-2</v>
      </c>
      <c r="F18" s="11">
        <v>-2.7044162736940599E-2</v>
      </c>
      <c r="G18" s="11">
        <v>0</v>
      </c>
      <c r="H18" s="11">
        <v>0</v>
      </c>
      <c r="I18" s="11">
        <v>3.7175375410930502E-2</v>
      </c>
      <c r="J18" s="11">
        <v>5.96774046135162E-2</v>
      </c>
      <c r="K18" s="11">
        <v>4.72182655808018E-4</v>
      </c>
      <c r="L18" s="11">
        <v>0.5284593338367084</v>
      </c>
      <c r="M18" s="1"/>
      <c r="N18" s="1"/>
      <c r="O18" s="1"/>
      <c r="Q18">
        <v>1983</v>
      </c>
      <c r="R18" s="6">
        <v>8.4316666666666706E-2</v>
      </c>
      <c r="S18" s="6">
        <v>0.34968947663403899</v>
      </c>
      <c r="T18" s="6">
        <v>0.62314770091526395</v>
      </c>
      <c r="U18" s="6">
        <v>2.6857140656233999E-2</v>
      </c>
      <c r="V18" s="6">
        <v>0.73446749835344505</v>
      </c>
      <c r="W18" s="6">
        <v>0.23186574896103301</v>
      </c>
      <c r="X18" s="6">
        <v>6.8096120292874896E-3</v>
      </c>
      <c r="Y18" s="6">
        <v>-1.21430643318376E-17</v>
      </c>
      <c r="Z18" s="6">
        <v>0.40689898993971202</v>
      </c>
      <c r="AA18" s="9">
        <f t="shared" si="1"/>
        <v>0.5284593338367084</v>
      </c>
      <c r="AB18" s="10">
        <f t="shared" si="3"/>
        <v>0.11751238414327704</v>
      </c>
      <c r="AC18" s="10">
        <f t="shared" si="2"/>
        <v>0.16105056558712819</v>
      </c>
    </row>
    <row r="19" spans="1:29" x14ac:dyDescent="0.25">
      <c r="A19">
        <v>1984</v>
      </c>
      <c r="B19" s="11">
        <v>5.9751718323007207E-2</v>
      </c>
      <c r="C19" s="11">
        <v>0.10648721533846001</v>
      </c>
      <c r="D19" s="11">
        <v>0.14114522052148701</v>
      </c>
      <c r="E19" s="11">
        <v>0.124298943639561</v>
      </c>
      <c r="F19" s="11">
        <v>6.7067980911007102E-2</v>
      </c>
      <c r="G19" s="11">
        <v>0</v>
      </c>
      <c r="H19" s="11">
        <v>0</v>
      </c>
      <c r="I19" s="11">
        <v>5.58585384224006E-2</v>
      </c>
      <c r="J19" s="11">
        <v>5.7138354601273596E-2</v>
      </c>
      <c r="K19" s="11">
        <v>6.3343234806989793E-2</v>
      </c>
      <c r="L19" s="11">
        <v>-4.2362771314479235E-2</v>
      </c>
      <c r="M19" s="1"/>
      <c r="N19" s="1"/>
      <c r="O19" s="1"/>
      <c r="Q19">
        <v>1984</v>
      </c>
      <c r="R19" s="6">
        <v>9.2266666666666705E-2</v>
      </c>
      <c r="S19" s="6">
        <v>-4.1566897336903497E-2</v>
      </c>
      <c r="T19" s="6">
        <v>-4.7403805650639397E-2</v>
      </c>
      <c r="U19" s="6">
        <v>3.3722150668648802E-2</v>
      </c>
      <c r="V19" s="6">
        <v>0.65828882848222203</v>
      </c>
      <c r="W19" s="6">
        <v>0.29679796839355399</v>
      </c>
      <c r="X19" s="6">
        <v>7.8800901906121001E-3</v>
      </c>
      <c r="Y19" s="6">
        <v>3.3109622649630699E-3</v>
      </c>
      <c r="Z19" s="6">
        <v>-3.8671495509688299E-2</v>
      </c>
      <c r="AA19" s="9">
        <f t="shared" si="1"/>
        <v>-4.2362771314479235E-2</v>
      </c>
      <c r="AB19" s="10">
        <f t="shared" si="3"/>
        <v>0.11940439519850196</v>
      </c>
      <c r="AC19" s="10">
        <f t="shared" si="2"/>
        <v>0.15566724281089095</v>
      </c>
    </row>
    <row r="20" spans="1:29" x14ac:dyDescent="0.25">
      <c r="A20">
        <v>1985</v>
      </c>
      <c r="B20" s="11">
        <v>5.6958158698586302E-2</v>
      </c>
      <c r="C20" s="11">
        <v>6.1258582324225701E-2</v>
      </c>
      <c r="D20" s="11">
        <v>4.8878788032525093E-2</v>
      </c>
      <c r="E20" s="11">
        <v>7.6684572508546295E-2</v>
      </c>
      <c r="F20" s="11">
        <v>5.8131810088235501E-2</v>
      </c>
      <c r="G20" s="11">
        <v>0</v>
      </c>
      <c r="H20" s="11">
        <v>0</v>
      </c>
      <c r="I20" s="11">
        <v>5.7740201021124198E-2</v>
      </c>
      <c r="J20" s="11">
        <v>5.2932744752144198E-2</v>
      </c>
      <c r="K20" s="11">
        <v>5.95625415307037E-2</v>
      </c>
      <c r="L20" s="11">
        <v>0.32081790883389283</v>
      </c>
      <c r="M20" s="1"/>
      <c r="N20" s="1"/>
      <c r="O20" s="1"/>
      <c r="Q20">
        <v>1985</v>
      </c>
      <c r="R20" s="6">
        <v>8.6916666666666698E-2</v>
      </c>
      <c r="S20" s="6">
        <v>0.356640659169359</v>
      </c>
      <c r="T20" s="6">
        <v>0.31355062127222499</v>
      </c>
      <c r="U20" s="6">
        <v>3.9994728110915999E-2</v>
      </c>
      <c r="V20" s="6">
        <v>0.66806008807493</v>
      </c>
      <c r="W20" s="6">
        <v>0.27652777340045398</v>
      </c>
      <c r="X20" s="6">
        <v>8.2545176364745999E-3</v>
      </c>
      <c r="Y20" s="6">
        <v>7.16289277722544E-3</v>
      </c>
      <c r="Z20" s="6">
        <v>0.33120510664826902</v>
      </c>
      <c r="AA20" s="9">
        <f t="shared" si="1"/>
        <v>0.32081790883389283</v>
      </c>
      <c r="AB20" s="10">
        <f t="shared" si="3"/>
        <v>0.14127167260286569</v>
      </c>
      <c r="AC20" s="10">
        <f t="shared" si="2"/>
        <v>0.16853370761004108</v>
      </c>
    </row>
    <row r="21" spans="1:29" x14ac:dyDescent="0.25">
      <c r="A21">
        <v>1986</v>
      </c>
      <c r="B21" s="11">
        <v>3.8679194558701099E-2</v>
      </c>
      <c r="C21" s="11">
        <v>2.96452422032496E-2</v>
      </c>
      <c r="D21" s="11">
        <v>2.8129973681539702E-2</v>
      </c>
      <c r="E21" s="11">
        <v>4.7027192057744693E-2</v>
      </c>
      <c r="F21" s="11">
        <v>1.61239212192274E-2</v>
      </c>
      <c r="G21" s="11">
        <v>0</v>
      </c>
      <c r="H21" s="11">
        <v>0</v>
      </c>
      <c r="I21" s="11">
        <v>4.4317958694335899E-2</v>
      </c>
      <c r="J21" s="11">
        <v>3.9611579751137403E-2</v>
      </c>
      <c r="K21" s="11">
        <v>3.4824513311432402E-2</v>
      </c>
      <c r="L21" s="11">
        <v>0.33660225355836021</v>
      </c>
      <c r="M21" s="1"/>
      <c r="N21" s="1"/>
      <c r="O21" s="1"/>
      <c r="Q21">
        <v>1986</v>
      </c>
      <c r="R21" s="6">
        <v>6.8275000000000002E-2</v>
      </c>
      <c r="S21" s="6">
        <v>0.30292893323022702</v>
      </c>
      <c r="T21" s="6">
        <v>0.36112325243908799</v>
      </c>
      <c r="U21" s="6">
        <v>4.2221015476513697E-2</v>
      </c>
      <c r="V21" s="6">
        <v>0.63190555170345197</v>
      </c>
      <c r="W21" s="6">
        <v>0.30410757988393999</v>
      </c>
      <c r="X21" s="6">
        <v>9.4241354626909898E-3</v>
      </c>
      <c r="Y21" s="6">
        <v>1.23417174734036E-2</v>
      </c>
      <c r="Z21" s="6">
        <v>0.30725449172653402</v>
      </c>
      <c r="AA21" s="9">
        <f t="shared" si="1"/>
        <v>0.33660225355836021</v>
      </c>
      <c r="AB21" s="10">
        <f t="shared" si="3"/>
        <v>0.15369003249360397</v>
      </c>
      <c r="AC21" s="10">
        <f t="shared" si="2"/>
        <v>0.17986025672228226</v>
      </c>
    </row>
    <row r="22" spans="1:29" x14ac:dyDescent="0.25">
      <c r="A22">
        <v>1987</v>
      </c>
      <c r="B22" s="11">
        <v>3.4864083135438102E-2</v>
      </c>
      <c r="C22" s="11">
        <v>5.7123258159199802E-2</v>
      </c>
      <c r="D22" s="11">
        <v>0.10576802867306</v>
      </c>
      <c r="E22" s="11">
        <v>3.5949199787789599E-2</v>
      </c>
      <c r="F22" s="11">
        <v>3.7375567660122899E-2</v>
      </c>
      <c r="G22" s="11">
        <v>0</v>
      </c>
      <c r="H22" s="11">
        <v>0</v>
      </c>
      <c r="I22" s="11">
        <v>3.83396152477916E-2</v>
      </c>
      <c r="J22" s="11">
        <v>3.9618389174236796E-2</v>
      </c>
      <c r="K22" s="11">
        <v>2.9661292172308399E-2</v>
      </c>
      <c r="L22" s="11">
        <v>0.17344380518997349</v>
      </c>
      <c r="M22" s="1"/>
      <c r="N22" s="1"/>
      <c r="O22" s="1"/>
      <c r="Q22">
        <v>1987</v>
      </c>
      <c r="R22" s="6">
        <v>5.5175000000000002E-2</v>
      </c>
      <c r="S22" s="6">
        <v>5.5552681155869197E-3</v>
      </c>
      <c r="T22" s="6">
        <v>0.251635339630913</v>
      </c>
      <c r="U22" s="6">
        <v>3.05786602643854E-2</v>
      </c>
      <c r="V22" s="6">
        <v>0.62525028298973695</v>
      </c>
      <c r="W22" s="6">
        <v>0.316877449179646</v>
      </c>
      <c r="X22" s="6">
        <v>1.00881700654514E-2</v>
      </c>
      <c r="Y22" s="6">
        <v>1.7205437500780098E-2</v>
      </c>
      <c r="Z22" s="6">
        <v>8.6195466382231495E-2</v>
      </c>
      <c r="AA22" s="9">
        <f t="shared" si="1"/>
        <v>0.17344380518997349</v>
      </c>
      <c r="AB22" s="10">
        <f t="shared" si="3"/>
        <v>0.15383501109287015</v>
      </c>
      <c r="AC22" s="10">
        <f t="shared" si="2"/>
        <v>0.17619288609870801</v>
      </c>
    </row>
    <row r="23" spans="1:29" x14ac:dyDescent="0.25">
      <c r="A23">
        <v>1988</v>
      </c>
      <c r="B23" s="11">
        <v>3.8391556358679704E-2</v>
      </c>
      <c r="C23" s="11">
        <v>4.0514750921606002E-2</v>
      </c>
      <c r="D23" s="11">
        <v>2.0946372184574603E-2</v>
      </c>
      <c r="E23" s="11">
        <v>6.7236236981500497E-2</v>
      </c>
      <c r="F23" s="11">
        <v>3.3643454043919802E-2</v>
      </c>
      <c r="G23" s="11">
        <v>0</v>
      </c>
      <c r="H23" s="11">
        <v>0</v>
      </c>
      <c r="I23" s="11">
        <v>4.2682645099246602E-2</v>
      </c>
      <c r="J23" s="11">
        <v>4.3560861715224497E-2</v>
      </c>
      <c r="K23" s="11">
        <v>3.4435235130534599E-2</v>
      </c>
      <c r="L23" s="11">
        <v>-3.2220210874521683E-2</v>
      </c>
      <c r="M23" s="1"/>
      <c r="N23" s="1"/>
      <c r="O23" s="1"/>
      <c r="Q23">
        <v>1988</v>
      </c>
      <c r="R23" s="6">
        <v>5.96E-2</v>
      </c>
      <c r="S23" s="6">
        <v>5.53371969510974E-2</v>
      </c>
      <c r="T23" s="6">
        <v>-7.3953888193845504E-2</v>
      </c>
      <c r="U23" s="6">
        <v>2.2479055384483099E-2</v>
      </c>
      <c r="V23" s="6">
        <v>0.62256675924056604</v>
      </c>
      <c r="W23" s="6">
        <v>0.32304416563619998</v>
      </c>
      <c r="X23" s="6">
        <v>1.0925844807580199E-2</v>
      </c>
      <c r="Y23" s="6">
        <v>2.09841749311712E-2</v>
      </c>
      <c r="Z23" s="6">
        <v>1.17987774254088E-2</v>
      </c>
      <c r="AA23" s="9">
        <f t="shared" si="1"/>
        <v>-3.2220210874521683E-2</v>
      </c>
      <c r="AB23" s="10">
        <f t="shared" si="3"/>
        <v>0.15149616664861182</v>
      </c>
      <c r="AC23" s="10">
        <f t="shared" si="2"/>
        <v>0.17864717821434081</v>
      </c>
    </row>
    <row r="24" spans="1:29" x14ac:dyDescent="0.25">
      <c r="A24">
        <v>1989</v>
      </c>
      <c r="B24" s="11">
        <v>3.9368703747192597E-2</v>
      </c>
      <c r="C24" s="11">
        <v>3.83077808950422E-2</v>
      </c>
      <c r="D24" s="11">
        <v>6.8826308345969089E-2</v>
      </c>
      <c r="E24" s="11">
        <v>3.5314062460423498E-2</v>
      </c>
      <c r="F24" s="11">
        <v>1.5767968051365398E-2</v>
      </c>
      <c r="G24" s="11">
        <v>0</v>
      </c>
      <c r="H24" s="11">
        <v>0</v>
      </c>
      <c r="I24" s="11">
        <v>3.5040324098485301E-2</v>
      </c>
      <c r="J24" s="11">
        <v>3.1152006000551201E-2</v>
      </c>
      <c r="K24" s="11">
        <v>3.5757667817990599E-2</v>
      </c>
      <c r="L24" s="11">
        <v>0.1807813635505876</v>
      </c>
      <c r="M24" s="1"/>
      <c r="N24" s="1"/>
      <c r="O24" s="1"/>
      <c r="Q24">
        <v>1989</v>
      </c>
      <c r="R24" s="6">
        <v>7.9216666666666699E-2</v>
      </c>
      <c r="S24" s="6">
        <v>0.136295429324685</v>
      </c>
      <c r="T24" s="6">
        <v>0.20410505091164799</v>
      </c>
      <c r="U24" s="6">
        <v>2.29697318451666E-2</v>
      </c>
      <c r="V24" s="6">
        <v>0.58886264546260503</v>
      </c>
      <c r="W24" s="6">
        <v>0.35714729410652601</v>
      </c>
      <c r="X24" s="6">
        <v>1.4138280272506701E-2</v>
      </c>
      <c r="Y24" s="6">
        <v>1.6882048313196101E-2</v>
      </c>
      <c r="Z24" s="6">
        <v>0.15738077801140499</v>
      </c>
      <c r="AA24" s="9">
        <f t="shared" si="1"/>
        <v>0.1807813635505876</v>
      </c>
      <c r="AB24" s="10">
        <f t="shared" si="3"/>
        <v>0.15108827616526205</v>
      </c>
      <c r="AC24" s="10">
        <f t="shared" si="2"/>
        <v>0.1781153600209093</v>
      </c>
    </row>
    <row r="25" spans="1:29" x14ac:dyDescent="0.25">
      <c r="A25">
        <v>1990</v>
      </c>
      <c r="B25" s="11">
        <v>2.78374824024239E-2</v>
      </c>
      <c r="C25" s="11">
        <v>1.78559421745676E-2</v>
      </c>
      <c r="D25" s="11">
        <v>4.2134655240994905E-2</v>
      </c>
      <c r="E25" s="11">
        <v>2.7415420975704898E-2</v>
      </c>
      <c r="F25" s="11">
        <v>-1.20161790684354E-2</v>
      </c>
      <c r="G25" s="11">
        <v>0</v>
      </c>
      <c r="H25" s="11">
        <v>0</v>
      </c>
      <c r="I25" s="11">
        <v>2.6640991023130903E-2</v>
      </c>
      <c r="J25" s="11">
        <v>2.0772807899254002E-2</v>
      </c>
      <c r="K25" s="11">
        <v>2.0151768225075098E-2</v>
      </c>
      <c r="L25" s="11">
        <v>0.13125174143037671</v>
      </c>
      <c r="M25" s="1"/>
      <c r="N25" s="1"/>
      <c r="O25" s="1"/>
      <c r="Q25">
        <v>1990</v>
      </c>
      <c r="R25" s="6">
        <v>7.7508333333333304E-2</v>
      </c>
      <c r="S25" s="6">
        <v>5.9279854901757703E-2</v>
      </c>
      <c r="T25" s="6">
        <v>0.16495607272614199</v>
      </c>
      <c r="U25" s="6">
        <v>2.1277795200017199E-2</v>
      </c>
      <c r="V25" s="6">
        <v>0.546662098628383</v>
      </c>
      <c r="W25" s="6">
        <v>0.398215635494645</v>
      </c>
      <c r="X25" s="6">
        <v>2.01007317057279E-2</v>
      </c>
      <c r="Y25" s="6">
        <v>1.37437389712265E-2</v>
      </c>
      <c r="Z25" s="6">
        <v>0.10199699676930001</v>
      </c>
      <c r="AA25" s="9">
        <f t="shared" si="1"/>
        <v>0.13125174143037671</v>
      </c>
      <c r="AB25" s="10">
        <f t="shared" si="3"/>
        <v>0.14884714411427952</v>
      </c>
      <c r="AC25" s="10">
        <f t="shared" si="2"/>
        <v>0.17789808856782349</v>
      </c>
    </row>
    <row r="26" spans="1:29" x14ac:dyDescent="0.25">
      <c r="A26">
        <v>1991</v>
      </c>
      <c r="B26" s="11">
        <v>9.1311846866651107E-3</v>
      </c>
      <c r="C26" s="11">
        <v>-1.53143992566442E-3</v>
      </c>
      <c r="D26" s="11">
        <v>-1.7110510241961699E-3</v>
      </c>
      <c r="E26" s="11">
        <v>-3.5443502012114401E-4</v>
      </c>
      <c r="F26" s="11">
        <v>-2.4873462984992003E-3</v>
      </c>
      <c r="G26" s="11">
        <v>0</v>
      </c>
      <c r="H26" s="11">
        <v>0</v>
      </c>
      <c r="I26" s="11">
        <v>3.86442529341949E-3</v>
      </c>
      <c r="J26" s="11">
        <v>-6.5618543726826293E-3</v>
      </c>
      <c r="K26" s="11">
        <v>-5.1645963801150094E-3</v>
      </c>
      <c r="L26" s="11">
        <v>7.8825488979170605E-2</v>
      </c>
      <c r="M26" s="1"/>
      <c r="N26" s="1"/>
      <c r="O26" s="1"/>
      <c r="Q26">
        <v>1991</v>
      </c>
      <c r="R26" s="6">
        <v>6.5125000000000002E-2</v>
      </c>
      <c r="S26" s="6">
        <v>9.6912287740030495E-2</v>
      </c>
      <c r="T26" s="6">
        <v>7.1448281027866697E-2</v>
      </c>
      <c r="U26" s="6">
        <v>2.08509945274566E-2</v>
      </c>
      <c r="V26" s="6">
        <v>0.54841546014142095</v>
      </c>
      <c r="W26" s="6">
        <v>0.38766854350837898</v>
      </c>
      <c r="X26" s="6">
        <v>2.6572682150276E-2</v>
      </c>
      <c r="Y26" s="6">
        <v>1.6492319672467101E-2</v>
      </c>
      <c r="Z26" s="6">
        <v>8.4441264875412203E-2</v>
      </c>
      <c r="AA26" s="9">
        <f t="shared" si="1"/>
        <v>7.8825488979170605E-2</v>
      </c>
      <c r="AB26" s="10">
        <f t="shared" si="3"/>
        <v>0.14044958177768319</v>
      </c>
      <c r="AC26" s="10">
        <f t="shared" si="2"/>
        <v>0.17931619895957979</v>
      </c>
    </row>
    <row r="27" spans="1:29" x14ac:dyDescent="0.25">
      <c r="A27">
        <v>1992</v>
      </c>
      <c r="B27" s="11">
        <v>1.7404515343454399E-2</v>
      </c>
      <c r="C27" s="11">
        <v>3.74511531558753E-2</v>
      </c>
      <c r="D27" s="11">
        <v>2.88736095768201E-2</v>
      </c>
      <c r="E27" s="11">
        <v>2.51666254565346E-2</v>
      </c>
      <c r="F27" s="11">
        <v>5.7049494000052603E-2</v>
      </c>
      <c r="G27" s="11">
        <v>0</v>
      </c>
      <c r="H27" s="11">
        <v>0</v>
      </c>
      <c r="I27" s="11">
        <v>2.01248769360815E-2</v>
      </c>
      <c r="J27" s="11">
        <v>3.9201009710671399E-2</v>
      </c>
      <c r="K27" s="11">
        <v>6.0322026118162994E-3</v>
      </c>
      <c r="L27" s="11">
        <v>0.14060170740335934</v>
      </c>
      <c r="M27" s="1"/>
      <c r="N27" s="1"/>
      <c r="O27" s="1"/>
      <c r="Q27">
        <v>1992</v>
      </c>
      <c r="R27" s="6">
        <v>4.3725E-2</v>
      </c>
      <c r="S27" s="6">
        <v>0.15916188111581001</v>
      </c>
      <c r="T27" s="6">
        <v>0.13596420588533201</v>
      </c>
      <c r="U27" s="6">
        <v>1.7962084270239199E-2</v>
      </c>
      <c r="V27" s="6">
        <v>0.47536771576556802</v>
      </c>
      <c r="W27" s="6">
        <v>0.46126537019772901</v>
      </c>
      <c r="X27" s="6">
        <v>2.3659009682352902E-2</v>
      </c>
      <c r="Y27" s="6">
        <v>2.17458200841112E-2</v>
      </c>
      <c r="Z27" s="6">
        <v>0.14265258723396501</v>
      </c>
      <c r="AA27" s="9">
        <f t="shared" si="1"/>
        <v>0.14060170740335934</v>
      </c>
      <c r="AB27" s="10">
        <f t="shared" si="3"/>
        <v>0.13718917474712106</v>
      </c>
      <c r="AC27" s="10">
        <f t="shared" si="2"/>
        <v>0.16566312946402439</v>
      </c>
    </row>
    <row r="28" spans="1:29" x14ac:dyDescent="0.25">
      <c r="A28">
        <v>1993</v>
      </c>
      <c r="B28" s="11">
        <v>3.14356299752949E-2</v>
      </c>
      <c r="C28" s="11">
        <v>4.4100421551235808E-2</v>
      </c>
      <c r="D28" s="11">
        <v>4.3476959783040198E-2</v>
      </c>
      <c r="E28" s="11">
        <v>3.0448653032478599E-2</v>
      </c>
      <c r="F28" s="11">
        <v>5.72913310050207E-2</v>
      </c>
      <c r="G28" s="11">
        <v>0</v>
      </c>
      <c r="H28" s="11">
        <v>0</v>
      </c>
      <c r="I28" s="11">
        <v>3.58066199293803E-2</v>
      </c>
      <c r="J28" s="11">
        <v>3.6490336674226097E-2</v>
      </c>
      <c r="K28" s="11">
        <v>2.5021359057115701E-2</v>
      </c>
      <c r="L28" s="11">
        <v>0.14476664247003745</v>
      </c>
      <c r="M28" s="1"/>
      <c r="N28" s="1"/>
      <c r="O28" s="1"/>
      <c r="Q28">
        <v>1993</v>
      </c>
      <c r="R28" s="6">
        <v>3.0200000000000001E-2</v>
      </c>
      <c r="S28" s="6">
        <v>0.170966461061832</v>
      </c>
      <c r="T28" s="6">
        <v>0.13738169611727499</v>
      </c>
      <c r="U28" s="6">
        <v>1.7290335242302699E-2</v>
      </c>
      <c r="V28" s="6">
        <v>0.47229500945928898</v>
      </c>
      <c r="W28" s="6">
        <v>0.45818245558527598</v>
      </c>
      <c r="X28" s="6">
        <v>2.6468420580123501E-2</v>
      </c>
      <c r="Y28" s="6">
        <v>2.5763779133009101E-2</v>
      </c>
      <c r="Z28" s="6">
        <v>0.148295401702881</v>
      </c>
      <c r="AA28" s="9">
        <f t="shared" si="1"/>
        <v>0.14476664247003745</v>
      </c>
      <c r="AB28" s="10">
        <f t="shared" si="3"/>
        <v>0.10965465170452693</v>
      </c>
      <c r="AC28" s="10">
        <f t="shared" si="2"/>
        <v>0.11865134242211227</v>
      </c>
    </row>
    <row r="29" spans="1:29" x14ac:dyDescent="0.25">
      <c r="A29">
        <v>1994</v>
      </c>
      <c r="B29" s="11">
        <v>3.4001149694479399E-2</v>
      </c>
      <c r="C29" s="11">
        <v>3.1787447681396699E-2</v>
      </c>
      <c r="D29" s="11">
        <v>2.1703301850830199E-2</v>
      </c>
      <c r="E29" s="11">
        <v>4.9388812858398398E-2</v>
      </c>
      <c r="F29" s="11">
        <v>2.48075158592138E-2</v>
      </c>
      <c r="G29" s="11">
        <v>0</v>
      </c>
      <c r="H29" s="11">
        <v>0</v>
      </c>
      <c r="I29" s="11">
        <v>3.8198876255989701E-2</v>
      </c>
      <c r="J29" s="11">
        <v>3.9761754527108305E-2</v>
      </c>
      <c r="K29" s="11">
        <v>2.8493432131092601E-2</v>
      </c>
      <c r="L29" s="11">
        <v>-4.339535807526042E-3</v>
      </c>
      <c r="M29" s="1"/>
      <c r="N29" s="1"/>
      <c r="O29" s="1"/>
      <c r="Q29">
        <v>1994</v>
      </c>
      <c r="R29" s="6">
        <v>3.3233333333333302E-2</v>
      </c>
      <c r="S29" s="6">
        <v>-4.8483470272486603E-2</v>
      </c>
      <c r="T29" s="6">
        <v>1.37874440013894E-2</v>
      </c>
      <c r="U29" s="6">
        <v>1.5914674167838701E-2</v>
      </c>
      <c r="V29" s="6">
        <v>0.45281113275048701</v>
      </c>
      <c r="W29" s="6">
        <v>0.48527044249564599</v>
      </c>
      <c r="X29" s="6">
        <v>2.68298171589311E-2</v>
      </c>
      <c r="Y29" s="6">
        <v>1.9173933427098E-2</v>
      </c>
      <c r="Z29" s="6">
        <v>-1.51997623913074E-2</v>
      </c>
      <c r="AA29" s="9">
        <f t="shared" si="1"/>
        <v>-4.339535807526042E-3</v>
      </c>
      <c r="AB29" s="10">
        <f t="shared" si="3"/>
        <v>0.10614444579439331</v>
      </c>
      <c r="AC29" s="10">
        <f t="shared" si="2"/>
        <v>0.11312265195252463</v>
      </c>
    </row>
    <row r="30" spans="1:29" x14ac:dyDescent="0.25">
      <c r="A30">
        <v>1995</v>
      </c>
      <c r="B30" s="11">
        <v>3.3655232055347102E-2</v>
      </c>
      <c r="C30" s="11">
        <v>4.7132940958888696E-2</v>
      </c>
      <c r="D30" s="11">
        <v>5.0301881625047305E-2</v>
      </c>
      <c r="E30" s="11">
        <v>5.2870048021226801E-2</v>
      </c>
      <c r="F30" s="11">
        <v>3.9047498628934203E-2</v>
      </c>
      <c r="G30" s="11">
        <v>0</v>
      </c>
      <c r="H30" s="11">
        <v>0</v>
      </c>
      <c r="I30" s="11">
        <v>3.3736073474753901E-2</v>
      </c>
      <c r="J30" s="11">
        <v>2.8402928549246399E-2</v>
      </c>
      <c r="K30" s="11">
        <v>2.8025280858793501E-2</v>
      </c>
      <c r="L30" s="11">
        <v>0.22526806903522298</v>
      </c>
      <c r="M30" s="1"/>
      <c r="N30" s="1"/>
      <c r="O30" s="1"/>
      <c r="Q30">
        <v>1995</v>
      </c>
      <c r="R30" s="6">
        <v>5.2725000000000001E-2</v>
      </c>
      <c r="S30" s="6">
        <v>0.15574773469309899</v>
      </c>
      <c r="T30" s="6">
        <v>0.26211232229106401</v>
      </c>
      <c r="U30" s="6">
        <v>1.26849099852734E-2</v>
      </c>
      <c r="V30" s="6">
        <v>0.449113911799216</v>
      </c>
      <c r="W30" s="6">
        <v>0.48598619502672902</v>
      </c>
      <c r="X30" s="6">
        <v>2.73202434271624E-2</v>
      </c>
      <c r="Y30" s="6">
        <v>2.4894739761618798E-2</v>
      </c>
      <c r="Z30" s="6">
        <v>0.203708275678359</v>
      </c>
      <c r="AA30" s="9">
        <f t="shared" si="1"/>
        <v>0.22526806903522298</v>
      </c>
      <c r="AB30" s="10">
        <f t="shared" si="3"/>
        <v>8.7987957845756665E-2</v>
      </c>
      <c r="AC30" s="10">
        <f t="shared" si="2"/>
        <v>0.10147794952565933</v>
      </c>
    </row>
    <row r="31" spans="1:29" x14ac:dyDescent="0.25">
      <c r="A31">
        <v>1996</v>
      </c>
      <c r="B31" s="11">
        <v>3.2649077200426403E-2</v>
      </c>
      <c r="C31" s="11">
        <v>2.81229433314267E-2</v>
      </c>
      <c r="D31" s="11">
        <v>4.2809436268387797E-2</v>
      </c>
      <c r="E31" s="11">
        <v>3.3699757112180199E-2</v>
      </c>
      <c r="F31" s="11">
        <v>9.8482407738336494E-3</v>
      </c>
      <c r="G31" s="11">
        <v>0</v>
      </c>
      <c r="H31" s="11">
        <v>0</v>
      </c>
      <c r="I31" s="11">
        <v>3.41927306034569E-2</v>
      </c>
      <c r="J31" s="11">
        <v>3.9154708365749101E-2</v>
      </c>
      <c r="K31" s="11">
        <v>2.6663590611824103E-2</v>
      </c>
      <c r="L31" s="11">
        <v>0.18627504194080841</v>
      </c>
      <c r="M31" s="1"/>
      <c r="N31" s="1"/>
      <c r="O31" s="1"/>
      <c r="Q31">
        <v>1996</v>
      </c>
      <c r="R31" s="6">
        <v>5.1441666666666698E-2</v>
      </c>
      <c r="S31" s="6">
        <v>2.5117154637173299E-2</v>
      </c>
      <c r="T31" s="6">
        <v>0.26209258329980301</v>
      </c>
      <c r="U31" s="6">
        <v>1.0753466174756201E-2</v>
      </c>
      <c r="V31" s="6">
        <v>0.39714139195058001</v>
      </c>
      <c r="W31" s="6">
        <v>0.54510588682813899</v>
      </c>
      <c r="X31" s="6">
        <v>2.37595121846776E-2</v>
      </c>
      <c r="Y31" s="6">
        <v>2.32397428618469E-2</v>
      </c>
      <c r="Z31" s="6">
        <v>0.15680842966167099</v>
      </c>
      <c r="AA31" s="9">
        <f t="shared" si="1"/>
        <v>0.18627504194080841</v>
      </c>
      <c r="AB31" s="10">
        <f t="shared" si="3"/>
        <v>6.5041751486273572E-2</v>
      </c>
      <c r="AC31" s="10">
        <f t="shared" si="2"/>
        <v>7.9658427811671872E-2</v>
      </c>
    </row>
    <row r="32" spans="1:29" x14ac:dyDescent="0.25">
      <c r="A32">
        <v>1997</v>
      </c>
      <c r="B32" s="11">
        <v>4.1478988030363005E-2</v>
      </c>
      <c r="C32" s="11">
        <v>4.3203440661221899E-2</v>
      </c>
      <c r="D32" s="11">
        <v>6.6498817355860204E-2</v>
      </c>
      <c r="E32" s="11">
        <v>3.9356083737808398E-2</v>
      </c>
      <c r="F32" s="11">
        <v>2.5504539811746798E-2</v>
      </c>
      <c r="G32" s="11">
        <v>0</v>
      </c>
      <c r="H32" s="11">
        <v>0</v>
      </c>
      <c r="I32" s="11">
        <v>3.8875953628122503E-2</v>
      </c>
      <c r="J32" s="11">
        <v>3.7238649716308497E-2</v>
      </c>
      <c r="K32" s="11">
        <v>3.8613643230396101E-2</v>
      </c>
      <c r="L32" s="11">
        <v>0.26218258515285109</v>
      </c>
      <c r="M32" s="1"/>
      <c r="N32" s="1"/>
      <c r="O32" s="1"/>
      <c r="Q32">
        <v>1997</v>
      </c>
      <c r="R32" s="6">
        <v>5.0450000000000002E-2</v>
      </c>
      <c r="S32" s="6">
        <v>8.3108027967431705E-2</v>
      </c>
      <c r="T32" s="6">
        <v>0.34863629554449599</v>
      </c>
      <c r="U32" s="6">
        <v>1.1276629346532599E-2</v>
      </c>
      <c r="V32" s="6">
        <v>0.367596909795886</v>
      </c>
      <c r="W32" s="6">
        <v>0.58005654913517701</v>
      </c>
      <c r="X32" s="6">
        <v>2.27280851177219E-2</v>
      </c>
      <c r="Y32" s="6">
        <v>1.83418266046824E-2</v>
      </c>
      <c r="Z32" s="6">
        <v>0.238254287574339</v>
      </c>
      <c r="AA32" s="9">
        <f t="shared" si="1"/>
        <v>0.26218258515285109</v>
      </c>
      <c r="AB32" s="10">
        <f t="shared" si="3"/>
        <v>7.5193944211426986E-2</v>
      </c>
      <c r="AC32" s="10">
        <f t="shared" si="2"/>
        <v>8.9212827624470692E-2</v>
      </c>
    </row>
    <row r="33" spans="1:29" x14ac:dyDescent="0.25">
      <c r="A33">
        <v>1998</v>
      </c>
      <c r="B33" s="11">
        <v>4.4679777179927702E-2</v>
      </c>
      <c r="C33" s="11">
        <v>5.0255690004959302E-2</v>
      </c>
      <c r="D33" s="11">
        <v>8.9369574751816394E-2</v>
      </c>
      <c r="E33" s="11">
        <v>3.8766715760456497E-2</v>
      </c>
      <c r="F33" s="11">
        <v>2.4069509131326997E-2</v>
      </c>
      <c r="G33" s="11">
        <v>0</v>
      </c>
      <c r="H33" s="11">
        <v>0</v>
      </c>
      <c r="I33" s="11">
        <v>4.5991910176071099E-2</v>
      </c>
      <c r="J33" s="11">
        <v>4.6886957383093494E-2</v>
      </c>
      <c r="K33" s="11">
        <v>4.2945464864265002E-2</v>
      </c>
      <c r="L33" s="11">
        <v>0.25009617527412109</v>
      </c>
      <c r="M33" s="1"/>
      <c r="N33" s="1"/>
      <c r="O33" s="1"/>
      <c r="Q33">
        <v>1998</v>
      </c>
      <c r="R33" s="6">
        <v>5.04166666666667E-2</v>
      </c>
      <c r="S33" s="6">
        <v>0.14598521796862801</v>
      </c>
      <c r="T33" s="6">
        <v>0.30313044109343501</v>
      </c>
      <c r="U33" s="6">
        <v>9.5207936587942098E-3</v>
      </c>
      <c r="V33" s="6">
        <v>0.34438241030500699</v>
      </c>
      <c r="W33" s="6">
        <v>0.61051955477628495</v>
      </c>
      <c r="X33" s="6">
        <v>1.9899543519088701E-2</v>
      </c>
      <c r="Y33" s="6">
        <v>1.5677697740824899E-2</v>
      </c>
      <c r="Z33" s="6">
        <v>0.24029040815004299</v>
      </c>
      <c r="AA33" s="9">
        <f t="shared" si="1"/>
        <v>0.25009617527412109</v>
      </c>
      <c r="AB33" s="10">
        <f t="shared" si="3"/>
        <v>7.2598564401059204E-2</v>
      </c>
      <c r="AC33" s="10">
        <f t="shared" si="2"/>
        <v>7.6792265099964938E-2</v>
      </c>
    </row>
    <row r="34" spans="1:29" x14ac:dyDescent="0.25">
      <c r="A34">
        <v>1999</v>
      </c>
      <c r="B34" s="11">
        <v>4.5698734087443703E-2</v>
      </c>
      <c r="C34" s="11">
        <v>4.3706656746744101E-2</v>
      </c>
      <c r="D34" s="11">
        <v>6.5585876023043305E-2</v>
      </c>
      <c r="E34" s="11">
        <v>4.5481764518192899E-2</v>
      </c>
      <c r="F34" s="11">
        <v>1.9739227702326799E-2</v>
      </c>
      <c r="G34" s="11">
        <v>7.5461051690601605E-2</v>
      </c>
      <c r="H34" s="11">
        <v>8.9000140292266008E-2</v>
      </c>
      <c r="I34" s="11">
        <v>4.9243365996394506E-2</v>
      </c>
      <c r="J34" s="11">
        <v>5.5249689403632701E-2</v>
      </c>
      <c r="K34" s="11">
        <v>4.43244809036559E-2</v>
      </c>
      <c r="L34" s="11">
        <v>0.16338541272140911</v>
      </c>
      <c r="M34" s="1"/>
      <c r="N34" s="1"/>
      <c r="O34" s="1"/>
      <c r="Q34">
        <v>1999</v>
      </c>
      <c r="R34" s="6">
        <v>4.4841666666666703E-2</v>
      </c>
      <c r="S34" s="6">
        <v>2.6920853040782001E-2</v>
      </c>
      <c r="T34" s="6">
        <v>0.22774412119068399</v>
      </c>
      <c r="U34" s="6">
        <v>1.06144818262433E-2</v>
      </c>
      <c r="V34" s="6">
        <v>0.337730391288389</v>
      </c>
      <c r="W34" s="6">
        <v>0.614637939226369</v>
      </c>
      <c r="X34" s="6">
        <v>1.88303475812743E-2</v>
      </c>
      <c r="Y34" s="6">
        <v>1.8186840077724999E-2</v>
      </c>
      <c r="Z34" s="6">
        <v>0.151945853597512</v>
      </c>
      <c r="AA34" s="9">
        <f t="shared" si="1"/>
        <v>0.16338541272140911</v>
      </c>
      <c r="AB34" s="10">
        <f t="shared" si="3"/>
        <v>7.2530615700899706E-2</v>
      </c>
      <c r="AC34" s="10">
        <f t="shared" si="2"/>
        <v>7.6488512599452135E-2</v>
      </c>
    </row>
    <row r="35" spans="1:29" x14ac:dyDescent="0.25">
      <c r="A35">
        <v>2000</v>
      </c>
      <c r="B35" s="11">
        <v>4.3820310446850197E-2</v>
      </c>
      <c r="C35" s="11">
        <v>5.9738136266931301E-2</v>
      </c>
      <c r="D35" s="11">
        <v>0.10568532824572101</v>
      </c>
      <c r="E35" s="11">
        <v>4.1976166649034606E-2</v>
      </c>
      <c r="F35" s="11">
        <v>2.89130326258807E-2</v>
      </c>
      <c r="G35" s="11">
        <v>6.5091964908761096E-2</v>
      </c>
      <c r="H35" s="11">
        <v>7.7396493510608608E-2</v>
      </c>
      <c r="I35" s="11">
        <v>5.4900160175826801E-2</v>
      </c>
      <c r="J35" s="11">
        <v>5.2435449980460201E-2</v>
      </c>
      <c r="K35" s="11">
        <v>4.1782296528593096E-2</v>
      </c>
      <c r="L35" s="11">
        <v>6.2826591715583996E-2</v>
      </c>
      <c r="M35" s="1"/>
      <c r="N35" s="1"/>
      <c r="O35" s="1"/>
      <c r="Q35">
        <v>2000</v>
      </c>
      <c r="R35" s="6">
        <v>5.2316666666666699E-2</v>
      </c>
      <c r="S35" s="6">
        <v>4.1930797967178898E-2</v>
      </c>
      <c r="T35" s="6">
        <v>7.2471526697193797E-2</v>
      </c>
      <c r="U35" s="6">
        <v>9.5916867822660509E-3</v>
      </c>
      <c r="V35" s="6">
        <v>0.31395414970313701</v>
      </c>
      <c r="W35" s="6">
        <v>0.63907273921607999</v>
      </c>
      <c r="X35" s="6">
        <v>2.0322072118701798E-2</v>
      </c>
      <c r="Y35" s="6">
        <v>1.7059352179815399E-2</v>
      </c>
      <c r="Z35" s="6">
        <v>6.11431763300537E-2</v>
      </c>
      <c r="AA35" s="9">
        <f t="shared" si="1"/>
        <v>6.2826591715583996E-2</v>
      </c>
      <c r="AB35" s="10">
        <f t="shared" si="3"/>
        <v>7.5926808561682019E-2</v>
      </c>
      <c r="AC35" s="10">
        <f t="shared" si="2"/>
        <v>8.1459285317737634E-2</v>
      </c>
    </row>
    <row r="36" spans="1:29" x14ac:dyDescent="0.25">
      <c r="A36">
        <v>2001</v>
      </c>
      <c r="B36" s="11">
        <v>2.5026801377428399E-2</v>
      </c>
      <c r="C36" s="11">
        <v>1.40016497802155E-2</v>
      </c>
      <c r="D36" s="11">
        <v>4.5592676650486198E-2</v>
      </c>
      <c r="E36" s="11">
        <v>4.9459907937401196E-3</v>
      </c>
      <c r="F36" s="11">
        <v>-1.2764684308863098E-2</v>
      </c>
      <c r="G36" s="11">
        <v>6.0647522759290799E-2</v>
      </c>
      <c r="H36" s="11">
        <v>7.0346950428112495E-2</v>
      </c>
      <c r="I36" s="11">
        <v>3.0957816089726999E-2</v>
      </c>
      <c r="J36" s="11">
        <v>1.5993819197637399E-2</v>
      </c>
      <c r="K36" s="11">
        <v>1.6347903521386001E-2</v>
      </c>
      <c r="L36" s="11">
        <v>-6.7922327883966918E-2</v>
      </c>
      <c r="M36" s="11">
        <v>-5.4300000000000001E-2</v>
      </c>
      <c r="N36" s="1"/>
      <c r="O36" s="1"/>
      <c r="Q36">
        <v>2001</v>
      </c>
      <c r="R36" s="6">
        <v>5.1275000000000001E-2</v>
      </c>
      <c r="S36" s="6">
        <v>0.106456467727708</v>
      </c>
      <c r="T36" s="6">
        <v>-0.14885378516691999</v>
      </c>
      <c r="U36" s="6">
        <v>1.0579661720860299E-2</v>
      </c>
      <c r="V36" s="6">
        <v>0.33829938333591802</v>
      </c>
      <c r="W36" s="6">
        <v>0.61035586607508796</v>
      </c>
      <c r="X36" s="6">
        <v>2.3744314088754499E-2</v>
      </c>
      <c r="Y36" s="6">
        <v>1.7020774779378502E-2</v>
      </c>
      <c r="Z36" s="6">
        <v>-5.4800499035868699E-2</v>
      </c>
      <c r="AA36" s="9">
        <f t="shared" si="1"/>
        <v>-6.7922327883966918E-2</v>
      </c>
      <c r="AB36" s="10">
        <f t="shared" si="3"/>
        <v>9.5348877072858551E-2</v>
      </c>
      <c r="AC36" s="10">
        <f t="shared" si="2"/>
        <v>0.10340077522605691</v>
      </c>
    </row>
    <row r="37" spans="1:29" x14ac:dyDescent="0.25">
      <c r="A37">
        <v>2002</v>
      </c>
      <c r="B37" s="11">
        <v>1.3830179186194301E-2</v>
      </c>
      <c r="C37" s="11">
        <v>-6.1598752057963099E-2</v>
      </c>
      <c r="D37" s="11">
        <v>-0.124459008151763</v>
      </c>
      <c r="E37" s="11">
        <v>-1.6764823137614699E-2</v>
      </c>
      <c r="F37" s="11">
        <v>-3.2342084764690603E-2</v>
      </c>
      <c r="G37" s="11">
        <v>-4.7441482340119599E-2</v>
      </c>
      <c r="H37" s="11">
        <v>-7.7107766289274501E-2</v>
      </c>
      <c r="I37" s="11">
        <v>1.7068280903794999E-2</v>
      </c>
      <c r="J37" s="11">
        <v>1.83371143427313E-2</v>
      </c>
      <c r="K37" s="11">
        <v>1.1948372093358401E-3</v>
      </c>
      <c r="L37" s="11">
        <v>-9.3052842970921923E-2</v>
      </c>
      <c r="M37" s="11">
        <v>-6.3950000000000007E-2</v>
      </c>
      <c r="N37" s="1"/>
      <c r="O37" s="1"/>
      <c r="Q37">
        <v>2002</v>
      </c>
      <c r="R37" s="6">
        <v>2.1291666666666698E-2</v>
      </c>
      <c r="S37" s="6">
        <v>9.7737221639675395E-2</v>
      </c>
      <c r="T37" s="6">
        <v>-0.18107442684033401</v>
      </c>
      <c r="U37" s="6">
        <v>1.27421139396309E-2</v>
      </c>
      <c r="V37" s="6">
        <v>0.332094375466298</v>
      </c>
      <c r="W37" s="6">
        <v>0.61615156208507904</v>
      </c>
      <c r="X37" s="6">
        <v>2.3925900581651099E-2</v>
      </c>
      <c r="Y37" s="6">
        <v>1.5086047927340401E-2</v>
      </c>
      <c r="Z37" s="6">
        <v>-7.9836967371653494E-2</v>
      </c>
      <c r="AA37" s="9">
        <f t="shared" si="1"/>
        <v>-9.3052842970921923E-2</v>
      </c>
      <c r="AB37" s="10">
        <f t="shared" si="3"/>
        <v>0.11341883113711833</v>
      </c>
      <c r="AC37" s="10">
        <f t="shared" si="2"/>
        <v>0.12411629200863125</v>
      </c>
    </row>
    <row r="38" spans="1:29" x14ac:dyDescent="0.25">
      <c r="A38">
        <v>2003</v>
      </c>
      <c r="B38" s="11">
        <v>2.3011996404986201E-2</v>
      </c>
      <c r="C38" s="11">
        <v>7.9890356579410612E-3</v>
      </c>
      <c r="D38" s="11">
        <v>-3.7007283363635797E-2</v>
      </c>
      <c r="E38" s="11">
        <v>9.6235383804675195E-3</v>
      </c>
      <c r="F38" s="11">
        <v>5.5433000882059401E-2</v>
      </c>
      <c r="G38" s="11">
        <v>-3.5879031743418999E-2</v>
      </c>
      <c r="H38" s="11">
        <v>-5.3512146011887293E-2</v>
      </c>
      <c r="I38" s="11">
        <v>2.3526746037874302E-2</v>
      </c>
      <c r="J38" s="11">
        <v>2.9289880335839902E-2</v>
      </c>
      <c r="K38" s="11">
        <v>1.36211460375828E-2</v>
      </c>
      <c r="L38" s="11">
        <v>4.7820834906857526E-2</v>
      </c>
      <c r="M38" s="11">
        <v>4.4999999999999998E-2</v>
      </c>
      <c r="N38" s="1"/>
      <c r="O38" s="1"/>
      <c r="Q38">
        <v>2003</v>
      </c>
      <c r="R38" s="6">
        <v>1.29333333333333E-2</v>
      </c>
      <c r="S38" s="6">
        <v>0.15815819318237301</v>
      </c>
      <c r="T38" s="6">
        <v>5.3396970169927705E-4</v>
      </c>
      <c r="U38" s="6">
        <v>1.5268119301499E-2</v>
      </c>
      <c r="V38" s="6">
        <v>0.35742844561210602</v>
      </c>
      <c r="W38" s="6">
        <v>0.58643155018249804</v>
      </c>
      <c r="X38" s="6">
        <v>2.7163308683635201E-2</v>
      </c>
      <c r="Y38" s="6">
        <v>1.3708576220261399E-2</v>
      </c>
      <c r="Z38" s="6">
        <v>5.9196143609258997E-2</v>
      </c>
      <c r="AA38" s="9">
        <f t="shared" si="1"/>
        <v>4.7820834906857526E-2</v>
      </c>
      <c r="AB38" s="10">
        <f t="shared" si="3"/>
        <v>0.11317190087145744</v>
      </c>
      <c r="AC38" s="10">
        <f t="shared" si="2"/>
        <v>0.12503516496038949</v>
      </c>
    </row>
    <row r="39" spans="1:29" x14ac:dyDescent="0.25">
      <c r="A39">
        <v>2004</v>
      </c>
      <c r="B39" s="11">
        <v>3.3029155955522901E-2</v>
      </c>
      <c r="C39" s="11">
        <v>5.3037453210450301E-2</v>
      </c>
      <c r="D39" s="11">
        <v>5.7482329204056597E-2</v>
      </c>
      <c r="E39" s="11">
        <v>4.7464238832879604E-2</v>
      </c>
      <c r="F39" s="11">
        <v>5.4243896129462399E-2</v>
      </c>
      <c r="G39" s="11">
        <v>1.0593009850431701E-2</v>
      </c>
      <c r="H39" s="11">
        <v>6.487234585359259E-3</v>
      </c>
      <c r="I39" s="11">
        <v>3.2260408742564299E-2</v>
      </c>
      <c r="J39" s="11">
        <v>3.5475099762690698E-2</v>
      </c>
      <c r="K39" s="11">
        <v>2.71779741894255E-2</v>
      </c>
      <c r="L39" s="11">
        <v>0.11516987536455321</v>
      </c>
      <c r="M39" s="11">
        <v>0.152</v>
      </c>
      <c r="N39" s="1"/>
      <c r="O39" s="1"/>
      <c r="Q39">
        <v>2004</v>
      </c>
      <c r="R39" s="6">
        <v>9.5999999999999992E-3</v>
      </c>
      <c r="S39" s="6">
        <v>-4.9555374975453703E-2</v>
      </c>
      <c r="T39" s="6">
        <v>0.19145077687457401</v>
      </c>
      <c r="U39" s="6">
        <v>1.1700850333320001E-2</v>
      </c>
      <c r="V39" s="6">
        <v>0.304376077953672</v>
      </c>
      <c r="W39" s="6">
        <v>0.65015480257215896</v>
      </c>
      <c r="X39" s="6">
        <v>2.3979917304583601E-2</v>
      </c>
      <c r="Y39" s="6">
        <v>9.7883518362656408E-3</v>
      </c>
      <c r="Z39" s="6">
        <v>0.111202819529544</v>
      </c>
      <c r="AA39" s="9">
        <f t="shared" si="1"/>
        <v>0.11516987536455321</v>
      </c>
      <c r="AB39" s="10">
        <f t="shared" si="3"/>
        <v>0.10691520552355574</v>
      </c>
      <c r="AC39" s="10">
        <f t="shared" si="2"/>
        <v>0.1197811729243627</v>
      </c>
    </row>
    <row r="40" spans="1:29" x14ac:dyDescent="0.25">
      <c r="A40">
        <v>2005</v>
      </c>
      <c r="B40" s="11">
        <v>3.5611545373198501E-2</v>
      </c>
      <c r="C40" s="11">
        <v>6.7478448500427793E-2</v>
      </c>
      <c r="D40" s="11">
        <v>9.2485557620042305E-2</v>
      </c>
      <c r="E40" s="11">
        <v>4.44547103651367E-2</v>
      </c>
      <c r="F40" s="11">
        <v>6.5610619486672198E-2</v>
      </c>
      <c r="G40" s="11">
        <v>5.8841606933186803E-2</v>
      </c>
      <c r="H40" s="11">
        <v>7.56152077917666E-2</v>
      </c>
      <c r="I40" s="11">
        <v>3.2797489319861102E-2</v>
      </c>
      <c r="J40" s="11">
        <v>3.15889454438553E-2</v>
      </c>
      <c r="K40" s="11">
        <v>3.0672878047145299E-2</v>
      </c>
      <c r="L40" s="11">
        <v>7.2996140249388247E-2</v>
      </c>
      <c r="M40" s="11">
        <v>0.10100000000000001</v>
      </c>
      <c r="N40" s="1"/>
      <c r="O40" s="1"/>
      <c r="Q40">
        <v>2005</v>
      </c>
      <c r="R40" s="6">
        <v>2.2233333333333299E-2</v>
      </c>
      <c r="S40" s="6">
        <v>0.10151919948727101</v>
      </c>
      <c r="T40" s="6">
        <v>6.22932346443823E-2</v>
      </c>
      <c r="U40" s="6">
        <v>1.4487925714490001E-2</v>
      </c>
      <c r="V40" s="6">
        <v>0.28900199009190503</v>
      </c>
      <c r="W40" s="6">
        <v>0.65950346959494099</v>
      </c>
      <c r="X40" s="6">
        <v>3.0981070398283E-2</v>
      </c>
      <c r="Y40" s="6">
        <v>6.02554420038043E-3</v>
      </c>
      <c r="Z40" s="6">
        <v>7.32815122233125E-2</v>
      </c>
      <c r="AA40" s="9">
        <f t="shared" si="1"/>
        <v>7.2996140249388247E-2</v>
      </c>
      <c r="AB40" s="10">
        <f t="shared" si="3"/>
        <v>0.10240077267492075</v>
      </c>
      <c r="AC40" s="10">
        <f t="shared" si="2"/>
        <v>0.11437845544932664</v>
      </c>
    </row>
    <row r="41" spans="1:29" x14ac:dyDescent="0.25">
      <c r="A41">
        <v>2006</v>
      </c>
      <c r="B41" s="11">
        <v>3.00024636082219E-2</v>
      </c>
      <c r="C41" s="11">
        <v>6.6887814723044295E-2</v>
      </c>
      <c r="D41" s="11">
        <v>7.4732713115029603E-2</v>
      </c>
      <c r="E41" s="11">
        <v>4.5601598494793498E-2</v>
      </c>
      <c r="F41" s="11">
        <v>7.9815763686199803E-2</v>
      </c>
      <c r="G41" s="11">
        <v>5.7819218460689499E-2</v>
      </c>
      <c r="H41" s="11">
        <v>6.4909152829706593E-2</v>
      </c>
      <c r="I41" s="11">
        <v>2.8007862262719799E-2</v>
      </c>
      <c r="J41" s="11">
        <v>2.4432215740774602E-2</v>
      </c>
      <c r="K41" s="11">
        <v>2.3081768292549397E-2</v>
      </c>
      <c r="L41" s="11">
        <v>4.3368924263215029E-2</v>
      </c>
      <c r="M41" s="11">
        <v>0.1174</v>
      </c>
      <c r="N41" s="1"/>
      <c r="O41" s="1"/>
      <c r="Q41">
        <v>2006</v>
      </c>
      <c r="R41" s="6">
        <v>4.0708333333333298E-2</v>
      </c>
      <c r="S41" s="6">
        <v>-5.3356114003954298E-2</v>
      </c>
      <c r="T41" s="6">
        <v>8.6085309917171907E-2</v>
      </c>
      <c r="U41" s="6">
        <v>2.0308804479249699E-2</v>
      </c>
      <c r="V41" s="6">
        <v>0.28444411457261698</v>
      </c>
      <c r="W41" s="6">
        <v>0.64502178130916399</v>
      </c>
      <c r="X41" s="6">
        <v>4.7750151933105597E-2</v>
      </c>
      <c r="Y41" s="6">
        <v>2.4751477058631401E-3</v>
      </c>
      <c r="Z41" s="6">
        <v>4.1958216963530297E-2</v>
      </c>
      <c r="AA41" s="9">
        <f t="shared" si="1"/>
        <v>4.3368924263215029E-2</v>
      </c>
      <c r="AB41" s="10">
        <f t="shared" si="3"/>
        <v>0.10134357829711275</v>
      </c>
      <c r="AC41" s="10">
        <f t="shared" si="2"/>
        <v>0.11159723609080287</v>
      </c>
    </row>
    <row r="42" spans="1:29" x14ac:dyDescent="0.25">
      <c r="A42">
        <v>2007</v>
      </c>
      <c r="B42" s="11">
        <v>2.2167914586799599E-2</v>
      </c>
      <c r="C42" s="11">
        <v>2.8471093669696298E-2</v>
      </c>
      <c r="D42" s="11">
        <v>5.2140094966342199E-2</v>
      </c>
      <c r="E42" s="11">
        <v>8.8498559969384903E-3</v>
      </c>
      <c r="F42" s="11">
        <v>2.3034528409087599E-2</v>
      </c>
      <c r="G42" s="11">
        <v>4.66970867445941E-2</v>
      </c>
      <c r="H42" s="11">
        <v>4.8895578250749604E-2</v>
      </c>
      <c r="I42" s="11">
        <v>2.0454627516891598E-2</v>
      </c>
      <c r="J42" s="11">
        <v>1.8275394138888901E-2</v>
      </c>
      <c r="K42" s="11">
        <v>1.2478799038164401E-2</v>
      </c>
      <c r="L42" s="11">
        <v>0.15924371655296715</v>
      </c>
      <c r="M42" s="11">
        <v>0.17199999999999999</v>
      </c>
      <c r="N42" s="1"/>
      <c r="O42" s="1"/>
      <c r="Q42">
        <v>2007</v>
      </c>
      <c r="R42" s="6">
        <v>4.8825E-2</v>
      </c>
      <c r="S42" s="6">
        <v>6.0752597164098698E-2</v>
      </c>
      <c r="T42" s="6">
        <v>0.206606833970049</v>
      </c>
      <c r="U42" s="6">
        <v>2.3473286176221499E-2</v>
      </c>
      <c r="V42" s="6">
        <v>0.28074384412631098</v>
      </c>
      <c r="W42" s="6">
        <v>0.633783347292871</v>
      </c>
      <c r="X42" s="6">
        <v>6.1028494559045597E-2</v>
      </c>
      <c r="Y42" s="6">
        <v>9.7102784555100395E-4</v>
      </c>
      <c r="Z42" s="6">
        <v>0.15730424346732</v>
      </c>
      <c r="AA42" s="9">
        <f t="shared" si="1"/>
        <v>0.15924371655296715</v>
      </c>
      <c r="AB42" s="10">
        <f t="shared" si="3"/>
        <v>9.1472238641540915E-2</v>
      </c>
      <c r="AC42" s="10">
        <f t="shared" si="2"/>
        <v>9.8863399251801085E-2</v>
      </c>
    </row>
    <row r="43" spans="1:29" x14ac:dyDescent="0.25">
      <c r="A43">
        <v>2008</v>
      </c>
      <c r="B43" s="11">
        <v>7.3454853751589201E-3</v>
      </c>
      <c r="C43" s="11">
        <v>1.2743350882484602E-2</v>
      </c>
      <c r="D43" s="11">
        <v>2.6080837700686699E-2</v>
      </c>
      <c r="E43" s="11">
        <v>-6.2964674529877099E-3</v>
      </c>
      <c r="F43" s="11">
        <v>1.6656922954984901E-2</v>
      </c>
      <c r="G43" s="11">
        <v>6.46959157402381E-2</v>
      </c>
      <c r="H43" s="11">
        <v>7.2033982329039903E-2</v>
      </c>
      <c r="I43" s="11">
        <v>8.9322117071364508E-3</v>
      </c>
      <c r="J43" s="11">
        <v>6.8432368942609404E-4</v>
      </c>
      <c r="K43" s="11">
        <v>-7.5812913099323398E-3</v>
      </c>
      <c r="L43" s="11">
        <v>-4.9096504399700071E-2</v>
      </c>
      <c r="M43" s="11">
        <v>-4.9799999999999997E-2</v>
      </c>
      <c r="N43" s="1"/>
      <c r="O43" s="1"/>
      <c r="Q43">
        <v>2008</v>
      </c>
      <c r="R43" s="6">
        <v>2.8408333333333299E-2</v>
      </c>
      <c r="S43" s="6">
        <v>0.134695324021398</v>
      </c>
      <c r="T43" s="6">
        <v>-0.13270950852052599</v>
      </c>
      <c r="U43" s="6">
        <v>2.3461868414685099E-2</v>
      </c>
      <c r="V43" s="6">
        <v>0.27711295664943902</v>
      </c>
      <c r="W43" s="6">
        <v>0.63251683592001595</v>
      </c>
      <c r="X43" s="6">
        <v>6.5940476452343799E-2</v>
      </c>
      <c r="Y43" s="6">
        <v>9.6786256351602496E-4</v>
      </c>
      <c r="Z43" s="8">
        <v>-4.5883193550795898E-2</v>
      </c>
      <c r="AA43" s="9">
        <f t="shared" si="1"/>
        <v>-4.9096504399700071E-2</v>
      </c>
      <c r="AB43" s="10">
        <f t="shared" si="3"/>
        <v>7.9650976928966152E-2</v>
      </c>
      <c r="AC43" s="10">
        <f t="shared" si="2"/>
        <v>8.5886365636167056E-2</v>
      </c>
    </row>
    <row r="44" spans="1:29" x14ac:dyDescent="0.25">
      <c r="A44">
        <v>2009</v>
      </c>
      <c r="B44" s="11">
        <v>-1.5317750748213099E-2</v>
      </c>
      <c r="C44" s="11">
        <v>-9.6121433477753301E-2</v>
      </c>
      <c r="D44" s="11">
        <v>-0.12514778629657999</v>
      </c>
      <c r="E44" s="11">
        <v>-6.8356026872738798E-2</v>
      </c>
      <c r="F44" s="11">
        <v>-9.0904860343788099E-2</v>
      </c>
      <c r="G44" s="11">
        <v>-7.6163486360387195E-2</v>
      </c>
      <c r="H44" s="11">
        <v>-9.7650384289671197E-2</v>
      </c>
      <c r="I44" s="11">
        <v>-2.1845853140395902E-2</v>
      </c>
      <c r="J44" s="11">
        <v>-3.6815819652916304E-2</v>
      </c>
      <c r="K44" s="11">
        <v>-3.8252820094030297E-2</v>
      </c>
      <c r="L44" s="11">
        <v>-0.15665128274566753</v>
      </c>
      <c r="M44" s="11">
        <v>-0.18179999999999999</v>
      </c>
      <c r="N44" s="1"/>
      <c r="O44" s="1"/>
      <c r="Q44">
        <v>2009</v>
      </c>
      <c r="R44" s="6">
        <v>5.4416666666666702E-3</v>
      </c>
      <c r="S44" s="6">
        <v>7.8098602165253397E-2</v>
      </c>
      <c r="T44" s="6">
        <v>-0.26574928159097</v>
      </c>
      <c r="U44" s="6">
        <v>2.9771890737738799E-2</v>
      </c>
      <c r="V44" s="6">
        <v>0.35486669974391799</v>
      </c>
      <c r="W44" s="6">
        <v>0.53945745502699005</v>
      </c>
      <c r="X44" s="6">
        <v>7.4679919058003696E-2</v>
      </c>
      <c r="Y44" s="6">
        <v>1.22403543334941E-3</v>
      </c>
      <c r="Z44" s="8">
        <v>-0.122490697987234</v>
      </c>
      <c r="AA44" s="9">
        <f t="shared" si="1"/>
        <v>-0.15665128274566753</v>
      </c>
      <c r="AB44" s="10">
        <f t="shared" si="3"/>
        <v>8.598093069938581E-2</v>
      </c>
      <c r="AC44" s="10">
        <f t="shared" si="2"/>
        <v>9.5117741018343221E-2</v>
      </c>
    </row>
    <row r="45" spans="1:29" x14ac:dyDescent="0.25">
      <c r="A45">
        <v>2010</v>
      </c>
      <c r="B45" s="11">
        <v>-1.5932114150520199E-3</v>
      </c>
      <c r="C45" s="11">
        <v>-2.7815584008775998E-2</v>
      </c>
      <c r="D45" s="11">
        <v>-5.1776886953003601E-2</v>
      </c>
      <c r="E45" s="11">
        <v>-2.9086281316980701E-2</v>
      </c>
      <c r="F45" s="11">
        <v>-2.1914199269723201E-3</v>
      </c>
      <c r="G45" s="11">
        <v>-5.3596581086849102E-2</v>
      </c>
      <c r="H45" s="11">
        <v>-9.4655090934111008E-2</v>
      </c>
      <c r="I45" s="11">
        <v>-3.2413077354328801E-3</v>
      </c>
      <c r="J45" s="11">
        <v>2.6215891554572299E-2</v>
      </c>
      <c r="K45" s="11">
        <v>-1.9678570551114501E-2</v>
      </c>
      <c r="L45" s="11">
        <v>0.12553465901850769</v>
      </c>
      <c r="M45" s="11">
        <v>0.13469999999999999</v>
      </c>
      <c r="N45" s="1"/>
      <c r="O45" s="1"/>
      <c r="Q45">
        <v>2010</v>
      </c>
      <c r="R45" s="6">
        <v>1.16666666666667E-3</v>
      </c>
      <c r="S45" s="6">
        <v>8.3142354687157596E-2</v>
      </c>
      <c r="T45" s="6">
        <v>0.14864397168402499</v>
      </c>
      <c r="U45" s="6">
        <v>2.5844156986202599E-2</v>
      </c>
      <c r="V45" s="6">
        <v>0.29018024166942302</v>
      </c>
      <c r="W45" s="6">
        <v>0.61608285004069996</v>
      </c>
      <c r="X45" s="6">
        <v>6.6833279105146998E-2</v>
      </c>
      <c r="Y45" s="6">
        <v>1.0594721985279099E-3</v>
      </c>
      <c r="Z45" s="6">
        <v>0.123478941930592</v>
      </c>
      <c r="AA45" s="9">
        <f t="shared" si="1"/>
        <v>0.12553465901850769</v>
      </c>
      <c r="AB45" s="10">
        <f t="shared" si="3"/>
        <v>9.0851725911881981E-2</v>
      </c>
      <c r="AC45" s="10">
        <f t="shared" si="2"/>
        <v>0.10010144447299289</v>
      </c>
    </row>
    <row r="46" spans="1:29" x14ac:dyDescent="0.25">
      <c r="A46">
        <v>2011</v>
      </c>
      <c r="B46" s="11">
        <v>2.06112490368974E-2</v>
      </c>
      <c r="C46" s="11">
        <v>6.1706374446400397E-2</v>
      </c>
      <c r="D46" s="11">
        <v>7.8700198844806404E-2</v>
      </c>
      <c r="E46" s="11">
        <v>4.2449043416343805E-2</v>
      </c>
      <c r="F46" s="11">
        <v>6.2901595415448402E-2</v>
      </c>
      <c r="G46" s="11">
        <v>2.5208877599028599E-2</v>
      </c>
      <c r="H46" s="11">
        <v>6.7679401238735407E-2</v>
      </c>
      <c r="I46" s="11">
        <v>2.8372757279414702E-2</v>
      </c>
      <c r="J46" s="11">
        <v>2.9962956600767997E-2</v>
      </c>
      <c r="K46" s="11">
        <v>1.0372069356616401E-2</v>
      </c>
      <c r="L46" s="11">
        <v>0.21335382669849462</v>
      </c>
      <c r="M46" s="11">
        <v>0.20735000000000001</v>
      </c>
      <c r="N46" s="1"/>
      <c r="O46" s="1"/>
      <c r="Q46">
        <v>2011</v>
      </c>
      <c r="R46" s="6">
        <v>1.16666666666667E-3</v>
      </c>
      <c r="S46" s="6">
        <v>1.1950010787167399E-2</v>
      </c>
      <c r="T46" s="6">
        <v>0.309580683561195</v>
      </c>
      <c r="U46" s="6">
        <v>2.6817874711811601E-2</v>
      </c>
      <c r="V46" s="6">
        <v>0.276434632013144</v>
      </c>
      <c r="W46" s="6">
        <v>0.62795581463281103</v>
      </c>
      <c r="X46" s="6">
        <v>6.7696505592168305E-2</v>
      </c>
      <c r="Y46" s="6">
        <v>1.09517305006508E-3</v>
      </c>
      <c r="Z46" s="6">
        <v>0.20862092691925799</v>
      </c>
      <c r="AA46" s="9">
        <f t="shared" si="1"/>
        <v>0.21335382669849462</v>
      </c>
      <c r="AB46" s="10">
        <f t="shared" si="3"/>
        <v>0.1011154180895394</v>
      </c>
      <c r="AC46" s="10">
        <f t="shared" si="2"/>
        <v>0.11049541387424076</v>
      </c>
    </row>
    <row r="47" spans="1:29" x14ac:dyDescent="0.25">
      <c r="A47">
        <v>2012</v>
      </c>
      <c r="B47" s="11">
        <v>1.9641395230234601E-2</v>
      </c>
      <c r="C47" s="11">
        <v>2.6239492083634103E-2</v>
      </c>
      <c r="D47" s="11">
        <v>5.9371352379975699E-2</v>
      </c>
      <c r="E47" s="11">
        <v>2.8394345642658202E-2</v>
      </c>
      <c r="F47" s="11">
        <v>-8.2724219131881712E-3</v>
      </c>
      <c r="G47" s="11">
        <v>1.40356680686551E-2</v>
      </c>
      <c r="H47" s="11">
        <v>2.4316345803601501E-2</v>
      </c>
      <c r="I47" s="11">
        <v>2.4074766901329498E-2</v>
      </c>
      <c r="J47" s="11">
        <v>1.9041896612570098E-2</v>
      </c>
      <c r="K47" s="11">
        <v>9.0595075148082911E-3</v>
      </c>
      <c r="L47" s="11">
        <v>8.6035219806171057E-2</v>
      </c>
      <c r="M47" s="11">
        <v>1.9E-2</v>
      </c>
      <c r="N47" s="1"/>
      <c r="O47" s="1"/>
      <c r="Q47">
        <v>2012</v>
      </c>
      <c r="R47" s="6">
        <v>4.75E-4</v>
      </c>
      <c r="S47" s="6">
        <v>0.16980909502652</v>
      </c>
      <c r="T47" s="6">
        <v>5.2234463022484703E-2</v>
      </c>
      <c r="U47" s="6">
        <v>2.8665771678903901E-2</v>
      </c>
      <c r="V47" s="6">
        <v>0.283443123139064</v>
      </c>
      <c r="W47" s="6">
        <v>0.61427003702059302</v>
      </c>
      <c r="X47" s="6">
        <v>7.2451875719702297E-2</v>
      </c>
      <c r="Y47" s="6">
        <v>1.16919244173654E-3</v>
      </c>
      <c r="Z47" s="6">
        <v>8.8274638143918394E-2</v>
      </c>
      <c r="AA47" s="9">
        <f t="shared" si="1"/>
        <v>8.6035219806171057E-2</v>
      </c>
      <c r="AB47" s="10">
        <f t="shared" si="3"/>
        <v>9.1171423207516394E-2</v>
      </c>
      <c r="AC47" s="10">
        <f t="shared" si="2"/>
        <v>0.10024115970189187</v>
      </c>
    </row>
    <row r="48" spans="1:29" x14ac:dyDescent="0.25">
      <c r="A48">
        <v>2013</v>
      </c>
      <c r="B48" s="11">
        <v>2.2695114808258001E-2</v>
      </c>
      <c r="C48" s="11">
        <v>4.5791975160967405E-2</v>
      </c>
      <c r="D48" s="11">
        <v>8.6040164195978708E-2</v>
      </c>
      <c r="E48" s="11">
        <v>2.24067133366515E-2</v>
      </c>
      <c r="F48" s="11">
        <v>2.5330733756974401E-2</v>
      </c>
      <c r="G48" s="11">
        <v>6.5128849647906301E-2</v>
      </c>
      <c r="H48" s="11">
        <v>9.1041862000758297E-2</v>
      </c>
      <c r="I48" s="11">
        <v>2.08296901483014E-2</v>
      </c>
      <c r="J48" s="11">
        <v>2.06119102090703E-2</v>
      </c>
      <c r="K48" s="11">
        <v>1.3192290998421901E-2</v>
      </c>
      <c r="L48" s="11">
        <v>0.12236337375942595</v>
      </c>
      <c r="M48" s="11">
        <v>0.127</v>
      </c>
      <c r="N48" s="1"/>
      <c r="O48" s="1"/>
      <c r="Q48">
        <v>2013</v>
      </c>
      <c r="R48" s="6">
        <v>8.1666666666666704E-4</v>
      </c>
      <c r="S48" s="6">
        <v>-5.7615720356293303E-2</v>
      </c>
      <c r="T48" s="6">
        <v>0.20591646330056501</v>
      </c>
      <c r="U48" s="6">
        <v>2.52452944738275E-2</v>
      </c>
      <c r="V48" s="6">
        <v>0.26910785494916201</v>
      </c>
      <c r="W48" s="6">
        <v>0.63296355629912904</v>
      </c>
      <c r="X48" s="6">
        <v>7.16537722106136E-2</v>
      </c>
      <c r="Y48" s="6">
        <v>1.02952206726756E-3</v>
      </c>
      <c r="Z48" s="6">
        <v>0.120166544812116</v>
      </c>
      <c r="AA48" s="9">
        <f t="shared" si="1"/>
        <v>0.12236337375942595</v>
      </c>
      <c r="AB48" s="10">
        <f t="shared" si="3"/>
        <v>9.2310434275783115E-2</v>
      </c>
      <c r="AC48" s="10">
        <f t="shared" si="2"/>
        <v>0.10139366605146378</v>
      </c>
    </row>
    <row r="49" spans="1:29" x14ac:dyDescent="0.25">
      <c r="A49">
        <v>2014</v>
      </c>
      <c r="B49" s="11">
        <v>2.3050563876510402E-2</v>
      </c>
      <c r="C49" s="11">
        <v>7.0716915953509792E-3</v>
      </c>
      <c r="D49" s="11">
        <v>-1.1153803336697198E-2</v>
      </c>
      <c r="E49" s="11">
        <v>3.24282394053017E-2</v>
      </c>
      <c r="F49" s="11">
        <v>3.7666027853366303E-3</v>
      </c>
      <c r="G49" s="11">
        <v>0</v>
      </c>
      <c r="H49" s="11">
        <v>0</v>
      </c>
      <c r="I49" s="11">
        <v>0</v>
      </c>
      <c r="J49" s="11">
        <v>0</v>
      </c>
      <c r="K49" s="11">
        <v>1.3673341730490101E-2</v>
      </c>
      <c r="L49" s="11">
        <v>0.17462253711460635</v>
      </c>
      <c r="M49" s="11">
        <v>0.17199999999999999</v>
      </c>
      <c r="N49" s="1"/>
      <c r="O49" s="1"/>
      <c r="Q49">
        <v>2014</v>
      </c>
      <c r="R49" s="6">
        <v>4.4166666666666698E-4</v>
      </c>
      <c r="S49" s="6">
        <v>2.4326148789233001E-2</v>
      </c>
      <c r="T49" s="6">
        <v>0.24699769492495499</v>
      </c>
      <c r="U49" s="6">
        <v>2.2381042555887201E-2</v>
      </c>
      <c r="V49" s="6">
        <v>0.25545576753612098</v>
      </c>
      <c r="W49" s="6">
        <v>0.65384516717573404</v>
      </c>
      <c r="X49" s="6">
        <v>6.7405244794781605E-2</v>
      </c>
      <c r="Y49" s="6">
        <v>9.1277793747610004E-4</v>
      </c>
      <c r="Z49" s="6">
        <v>0.176866714152949</v>
      </c>
      <c r="AA49" s="9">
        <f t="shared" si="1"/>
        <v>0.17462253711460635</v>
      </c>
      <c r="AB49" s="10">
        <f t="shared" si="3"/>
        <v>9.6834655333944281E-2</v>
      </c>
      <c r="AC49" s="10">
        <f t="shared" si="2"/>
        <v>0.10534446984705118</v>
      </c>
    </row>
    <row r="50" spans="1:29" x14ac:dyDescent="0.25">
      <c r="A50">
        <v>2015</v>
      </c>
      <c r="L50" s="11">
        <v>6.2172329190269514E-2</v>
      </c>
      <c r="Q50">
        <v>2015</v>
      </c>
      <c r="R50" s="6">
        <v>2.4166666666666699E-4</v>
      </c>
      <c r="S50" s="6">
        <v>4.1176526236052099E-2</v>
      </c>
      <c r="T50" s="6">
        <v>7.3629271747186503E-2</v>
      </c>
      <c r="U50" s="6">
        <v>2.3309080855826999E-2</v>
      </c>
      <c r="V50" s="6">
        <v>0.26291890652667699</v>
      </c>
      <c r="W50" s="6">
        <v>0.64232488818812605</v>
      </c>
      <c r="X50" s="6">
        <v>7.0496355385331194E-2</v>
      </c>
      <c r="Y50" s="6">
        <v>9.5076904403888795E-4</v>
      </c>
      <c r="Z50" s="6">
        <v>6.21723291902695E-2</v>
      </c>
      <c r="AA50" s="9">
        <f t="shared" si="1"/>
        <v>6.2172329190269514E-2</v>
      </c>
      <c r="AB50" s="10">
        <f t="shared" si="3"/>
        <v>9.6993707816893593E-2</v>
      </c>
      <c r="AC50" s="10">
        <f t="shared" si="2"/>
        <v>0.10545796077502211</v>
      </c>
    </row>
    <row r="52" spans="1:29" x14ac:dyDescent="0.25">
      <c r="Z52">
        <f>+_xlfn.STDEV.P(Z5:Z50)</f>
        <v>0.10759453861318799</v>
      </c>
      <c r="AA52">
        <f>+_xlfn.STDEV.P(AA5:AA50)</f>
        <v>0.13327720341168878</v>
      </c>
    </row>
  </sheetData>
  <hyperlinks>
    <hyperlink ref="A1" location="TOC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5" x14ac:dyDescent="0.25"/>
  <sheetData>
    <row r="1" spans="1:3" x14ac:dyDescent="0.25">
      <c r="A1" s="2" t="s">
        <v>15</v>
      </c>
    </row>
    <row r="2" spans="1:3" x14ac:dyDescent="0.25">
      <c r="B2" t="s">
        <v>70</v>
      </c>
      <c r="C2" t="s">
        <v>71</v>
      </c>
    </row>
    <row r="3" spans="1:3" x14ac:dyDescent="0.25">
      <c r="A3" t="s">
        <v>67</v>
      </c>
      <c r="B3" t="s">
        <v>68</v>
      </c>
      <c r="C3" t="s">
        <v>69</v>
      </c>
    </row>
    <row r="4" spans="1:3" x14ac:dyDescent="0.25">
      <c r="A4">
        <v>2001</v>
      </c>
      <c r="B4" s="11">
        <v>-5.4300000000000001E-2</v>
      </c>
      <c r="C4" s="11">
        <v>-6.1820109999999998E-2</v>
      </c>
    </row>
    <row r="5" spans="1:3" x14ac:dyDescent="0.25">
      <c r="A5">
        <v>2002</v>
      </c>
      <c r="B5" s="11">
        <v>-6.3950000000000007E-2</v>
      </c>
      <c r="C5" s="11">
        <v>-5.7811019999999998E-2</v>
      </c>
    </row>
    <row r="6" spans="1:3" x14ac:dyDescent="0.25">
      <c r="A6">
        <v>2003</v>
      </c>
      <c r="B6" s="11">
        <v>4.4999999999999998E-2</v>
      </c>
      <c r="C6" s="11">
        <v>5.9103879999999998E-2</v>
      </c>
    </row>
    <row r="7" spans="1:3" x14ac:dyDescent="0.25">
      <c r="A7">
        <v>2004</v>
      </c>
      <c r="B7" s="11">
        <v>0.152</v>
      </c>
      <c r="C7" s="11">
        <v>0.16040740000000001</v>
      </c>
    </row>
    <row r="8" spans="1:3" x14ac:dyDescent="0.25">
      <c r="A8">
        <v>2005</v>
      </c>
      <c r="B8" s="11">
        <v>0.10100000000000001</v>
      </c>
      <c r="C8" s="11">
        <v>0.10497328</v>
      </c>
    </row>
    <row r="9" spans="1:3" x14ac:dyDescent="0.25">
      <c r="A9">
        <v>2006</v>
      </c>
      <c r="B9" s="11">
        <v>0.1174</v>
      </c>
      <c r="C9" s="11">
        <v>0.11714674</v>
      </c>
    </row>
    <row r="10" spans="1:3" x14ac:dyDescent="0.25">
      <c r="A10">
        <v>2007</v>
      </c>
      <c r="B10" s="11">
        <v>0.17199999999999999</v>
      </c>
      <c r="C10" s="11">
        <v>0.17100302000000001</v>
      </c>
    </row>
    <row r="11" spans="1:3" x14ac:dyDescent="0.25">
      <c r="A11">
        <v>2008</v>
      </c>
      <c r="B11" s="11">
        <v>-4.9799999999999997E-2</v>
      </c>
      <c r="C11" s="11">
        <v>-5.6906779999999997E-2</v>
      </c>
    </row>
    <row r="12" spans="1:3" x14ac:dyDescent="0.25">
      <c r="A12">
        <v>2009</v>
      </c>
      <c r="B12" s="11">
        <v>-0.18179999999999999</v>
      </c>
      <c r="C12" s="11">
        <v>-0.15178148999999999</v>
      </c>
    </row>
    <row r="13" spans="1:3" x14ac:dyDescent="0.25">
      <c r="A13">
        <v>2010</v>
      </c>
      <c r="B13" s="11">
        <v>0.13469999999999999</v>
      </c>
      <c r="C13" s="11">
        <v>0.13919851</v>
      </c>
    </row>
    <row r="14" spans="1:3" x14ac:dyDescent="0.25">
      <c r="A14">
        <v>2011</v>
      </c>
      <c r="B14" s="11">
        <v>0.20735000000000001</v>
      </c>
      <c r="C14" s="11">
        <v>0.18516650000000001</v>
      </c>
    </row>
    <row r="15" spans="1:3" x14ac:dyDescent="0.25">
      <c r="A15">
        <v>2012</v>
      </c>
      <c r="B15" s="11">
        <v>1.9E-2</v>
      </c>
      <c r="C15" s="11">
        <v>3.64728E-2</v>
      </c>
    </row>
    <row r="16" spans="1:3" x14ac:dyDescent="0.25">
      <c r="A16">
        <v>2013</v>
      </c>
      <c r="B16" s="11">
        <v>0.127</v>
      </c>
      <c r="C16" s="11">
        <v>0.12642064</v>
      </c>
    </row>
    <row r="17" spans="1:3" x14ac:dyDescent="0.25">
      <c r="A17">
        <v>2014</v>
      </c>
      <c r="B17" s="11">
        <v>0.17199999999999999</v>
      </c>
      <c r="C17" s="11">
        <v>0.16371761000000001</v>
      </c>
    </row>
  </sheetData>
  <hyperlinks>
    <hyperlink ref="A1" location="TOC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2" t="s">
        <v>15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>
        <v>1970</v>
      </c>
      <c r="C3" t="s">
        <v>5</v>
      </c>
      <c r="D3">
        <v>14177082</v>
      </c>
      <c r="E3">
        <v>68473265.161317796</v>
      </c>
      <c r="F3" t="s">
        <v>6</v>
      </c>
    </row>
    <row r="4" spans="1:6" x14ac:dyDescent="0.25">
      <c r="A4">
        <v>2</v>
      </c>
      <c r="B4">
        <v>1971</v>
      </c>
      <c r="C4" t="s">
        <v>5</v>
      </c>
      <c r="D4">
        <v>15472998</v>
      </c>
      <c r="E4">
        <v>71054139.837760493</v>
      </c>
      <c r="F4">
        <v>3.7691713260092401</v>
      </c>
    </row>
    <row r="5" spans="1:6" x14ac:dyDescent="0.25">
      <c r="A5">
        <v>3</v>
      </c>
      <c r="B5">
        <v>1972</v>
      </c>
      <c r="C5" t="s">
        <v>5</v>
      </c>
      <c r="D5">
        <v>17618951</v>
      </c>
      <c r="E5">
        <v>77279965.391466603</v>
      </c>
      <c r="F5">
        <v>8.7620870056574809</v>
      </c>
    </row>
    <row r="6" spans="1:6" x14ac:dyDescent="0.25">
      <c r="A6">
        <v>4</v>
      </c>
      <c r="B6">
        <v>1973</v>
      </c>
      <c r="C6" t="s">
        <v>5</v>
      </c>
      <c r="D6">
        <v>19792894</v>
      </c>
      <c r="E6">
        <v>82764091.515739501</v>
      </c>
      <c r="F6">
        <v>7.0964396742321396</v>
      </c>
    </row>
    <row r="7" spans="1:6" x14ac:dyDescent="0.25">
      <c r="A7">
        <v>5</v>
      </c>
      <c r="B7">
        <v>1974</v>
      </c>
      <c r="C7" t="s">
        <v>5</v>
      </c>
      <c r="D7">
        <v>22611751</v>
      </c>
      <c r="E7">
        <v>88165576.878472</v>
      </c>
      <c r="F7">
        <v>6.5263633827300698</v>
      </c>
    </row>
    <row r="8" spans="1:6" x14ac:dyDescent="0.25">
      <c r="A8">
        <v>6</v>
      </c>
      <c r="B8">
        <v>1975</v>
      </c>
      <c r="C8" t="s">
        <v>5</v>
      </c>
      <c r="D8">
        <v>24780056</v>
      </c>
      <c r="E8">
        <v>88537722.638002396</v>
      </c>
      <c r="F8">
        <v>0.422098706441147</v>
      </c>
    </row>
    <row r="9" spans="1:6" x14ac:dyDescent="0.25">
      <c r="A9">
        <v>7</v>
      </c>
      <c r="B9">
        <v>1976</v>
      </c>
      <c r="C9" t="s">
        <v>5</v>
      </c>
      <c r="D9">
        <v>27332726</v>
      </c>
      <c r="E9">
        <v>91009920.121911198</v>
      </c>
      <c r="F9">
        <v>2.7922533020379801</v>
      </c>
    </row>
    <row r="10" spans="1:6" x14ac:dyDescent="0.25">
      <c r="A10">
        <v>8</v>
      </c>
      <c r="B10">
        <v>1977</v>
      </c>
      <c r="C10" t="s">
        <v>5</v>
      </c>
      <c r="D10">
        <v>30895901</v>
      </c>
      <c r="E10">
        <v>97189269.127329394</v>
      </c>
      <c r="F10">
        <v>6.7897532457348699</v>
      </c>
    </row>
    <row r="11" spans="1:6" x14ac:dyDescent="0.25">
      <c r="A11">
        <v>9</v>
      </c>
      <c r="B11">
        <v>1978</v>
      </c>
      <c r="C11" t="s">
        <v>5</v>
      </c>
      <c r="D11">
        <v>35279902</v>
      </c>
      <c r="E11">
        <v>104093353.51312301</v>
      </c>
      <c r="F11">
        <v>7.1037517287511802</v>
      </c>
    </row>
    <row r="12" spans="1:6" x14ac:dyDescent="0.25">
      <c r="A12">
        <v>10</v>
      </c>
      <c r="B12">
        <v>1979</v>
      </c>
      <c r="C12" t="s">
        <v>5</v>
      </c>
      <c r="D12">
        <v>39505479</v>
      </c>
      <c r="E12">
        <v>108270788.941774</v>
      </c>
      <c r="F12">
        <v>4.0131625004516698</v>
      </c>
    </row>
    <row r="13" spans="1:6" x14ac:dyDescent="0.25">
      <c r="A13">
        <v>11</v>
      </c>
      <c r="B13">
        <v>1980</v>
      </c>
      <c r="C13" t="s">
        <v>5</v>
      </c>
      <c r="D13">
        <v>43167534</v>
      </c>
      <c r="E13">
        <v>108872601.08486</v>
      </c>
      <c r="F13">
        <v>0.55583980588669102</v>
      </c>
    </row>
    <row r="14" spans="1:6" x14ac:dyDescent="0.25">
      <c r="A14">
        <v>12</v>
      </c>
      <c r="B14">
        <v>1981</v>
      </c>
      <c r="C14" t="s">
        <v>5</v>
      </c>
      <c r="D14">
        <v>46412126</v>
      </c>
      <c r="E14">
        <v>107167272.278061</v>
      </c>
      <c r="F14">
        <v>-1.5663525899139199</v>
      </c>
    </row>
    <row r="15" spans="1:6" x14ac:dyDescent="0.25">
      <c r="A15">
        <v>13</v>
      </c>
      <c r="B15">
        <v>1982</v>
      </c>
      <c r="C15" t="s">
        <v>5</v>
      </c>
      <c r="D15">
        <v>50356889</v>
      </c>
      <c r="E15">
        <v>107992483.11213399</v>
      </c>
      <c r="F15">
        <v>0.77002131017400199</v>
      </c>
    </row>
    <row r="16" spans="1:6" x14ac:dyDescent="0.25">
      <c r="A16">
        <v>14</v>
      </c>
      <c r="B16">
        <v>1983</v>
      </c>
      <c r="C16" t="s">
        <v>5</v>
      </c>
      <c r="D16">
        <v>53639404</v>
      </c>
      <c r="E16">
        <v>109568934.716628</v>
      </c>
      <c r="F16">
        <v>1.45977901337544</v>
      </c>
    </row>
    <row r="17" spans="1:6" x14ac:dyDescent="0.25">
      <c r="A17">
        <v>15</v>
      </c>
      <c r="B17">
        <v>1984</v>
      </c>
      <c r="C17" t="s">
        <v>5</v>
      </c>
      <c r="D17">
        <v>62563602</v>
      </c>
      <c r="E17">
        <v>123188237.55761699</v>
      </c>
      <c r="F17">
        <v>12.4298943639561</v>
      </c>
    </row>
    <row r="18" spans="1:6" x14ac:dyDescent="0.25">
      <c r="A18">
        <v>16</v>
      </c>
      <c r="B18">
        <v>1985</v>
      </c>
      <c r="C18" t="s">
        <v>5</v>
      </c>
      <c r="D18">
        <v>69632708</v>
      </c>
      <c r="E18">
        <v>132634874.892804</v>
      </c>
      <c r="F18">
        <v>7.6684572508546296</v>
      </c>
    </row>
    <row r="19" spans="1:6" x14ac:dyDescent="0.25">
      <c r="A19">
        <v>17</v>
      </c>
      <c r="B19">
        <v>1986</v>
      </c>
      <c r="C19" t="s">
        <v>5</v>
      </c>
      <c r="D19">
        <v>74805816</v>
      </c>
      <c r="E19">
        <v>138872320.62794301</v>
      </c>
      <c r="F19">
        <v>4.7027192057744696</v>
      </c>
    </row>
    <row r="20" spans="1:6" x14ac:dyDescent="0.25">
      <c r="A20">
        <v>18</v>
      </c>
      <c r="B20">
        <v>1987</v>
      </c>
      <c r="C20" t="s">
        <v>5</v>
      </c>
      <c r="D20">
        <v>79230293</v>
      </c>
      <c r="E20">
        <v>143864669.42719001</v>
      </c>
      <c r="F20">
        <v>3.5949199787789601</v>
      </c>
    </row>
    <row r="21" spans="1:6" x14ac:dyDescent="0.25">
      <c r="A21">
        <v>19</v>
      </c>
      <c r="B21">
        <v>1988</v>
      </c>
      <c r="C21" t="s">
        <v>5</v>
      </c>
      <c r="D21">
        <v>87079049</v>
      </c>
      <c r="E21">
        <v>153537588.434062</v>
      </c>
      <c r="F21">
        <v>6.7236236981500497</v>
      </c>
    </row>
    <row r="22" spans="1:6" x14ac:dyDescent="0.25">
      <c r="A22">
        <v>20</v>
      </c>
      <c r="B22">
        <v>1989</v>
      </c>
      <c r="C22" t="s">
        <v>5</v>
      </c>
      <c r="D22">
        <v>93489922</v>
      </c>
      <c r="E22">
        <v>158959624.42204499</v>
      </c>
      <c r="F22">
        <v>3.5314062460423501</v>
      </c>
    </row>
    <row r="23" spans="1:6" x14ac:dyDescent="0.25">
      <c r="A23">
        <v>21</v>
      </c>
      <c r="B23">
        <v>1990</v>
      </c>
      <c r="C23" t="s">
        <v>5</v>
      </c>
      <c r="D23">
        <v>99701944</v>
      </c>
      <c r="E23">
        <v>163317569.44371599</v>
      </c>
      <c r="F23">
        <v>2.7415420975704898</v>
      </c>
    </row>
    <row r="24" spans="1:6" x14ac:dyDescent="0.25">
      <c r="A24">
        <v>22</v>
      </c>
      <c r="B24">
        <v>1991</v>
      </c>
      <c r="C24" t="s">
        <v>5</v>
      </c>
      <c r="D24">
        <v>103165478</v>
      </c>
      <c r="E24">
        <v>163259683.97770399</v>
      </c>
      <c r="F24">
        <v>-3.5443502012114401E-2</v>
      </c>
    </row>
    <row r="25" spans="1:6" x14ac:dyDescent="0.25">
      <c r="A25">
        <v>23</v>
      </c>
      <c r="B25">
        <v>1992</v>
      </c>
      <c r="C25" t="s">
        <v>5</v>
      </c>
      <c r="D25">
        <v>108712128</v>
      </c>
      <c r="E25">
        <v>167368379.296523</v>
      </c>
      <c r="F25">
        <v>2.5166625456534599</v>
      </c>
    </row>
    <row r="26" spans="1:6" x14ac:dyDescent="0.25">
      <c r="A26">
        <v>24</v>
      </c>
      <c r="B26">
        <v>1993</v>
      </c>
      <c r="C26" t="s">
        <v>5</v>
      </c>
      <c r="D26">
        <v>114634988</v>
      </c>
      <c r="E26">
        <v>172464521.006331</v>
      </c>
      <c r="F26">
        <v>3.0448653032478599</v>
      </c>
    </row>
    <row r="27" spans="1:6" x14ac:dyDescent="0.25">
      <c r="A27">
        <v>25</v>
      </c>
      <c r="B27">
        <v>1994</v>
      </c>
      <c r="C27" t="s">
        <v>5</v>
      </c>
      <c r="D27">
        <v>123005615</v>
      </c>
      <c r="E27">
        <v>180982338.95902601</v>
      </c>
      <c r="F27">
        <v>4.9388812858398401</v>
      </c>
    </row>
    <row r="28" spans="1:6" x14ac:dyDescent="0.25">
      <c r="A28">
        <v>26</v>
      </c>
      <c r="B28">
        <v>1995</v>
      </c>
      <c r="C28" t="s">
        <v>5</v>
      </c>
      <c r="D28">
        <v>132236159</v>
      </c>
      <c r="E28">
        <v>190550883.91078401</v>
      </c>
      <c r="F28">
        <v>5.2870048021226799</v>
      </c>
    </row>
    <row r="29" spans="1:6" x14ac:dyDescent="0.25">
      <c r="A29">
        <v>27</v>
      </c>
      <c r="B29">
        <v>1996</v>
      </c>
      <c r="C29" t="s">
        <v>5</v>
      </c>
      <c r="D29">
        <v>139363248</v>
      </c>
      <c r="E29">
        <v>196972402.41608801</v>
      </c>
      <c r="F29">
        <v>3.3699757112180202</v>
      </c>
    </row>
    <row r="30" spans="1:6" x14ac:dyDescent="0.25">
      <c r="A30">
        <v>28</v>
      </c>
      <c r="B30">
        <v>1997</v>
      </c>
      <c r="C30" t="s">
        <v>5</v>
      </c>
      <c r="D30">
        <v>147413533</v>
      </c>
      <c r="E30">
        <v>204724464.77961299</v>
      </c>
      <c r="F30">
        <v>3.9356083737808398</v>
      </c>
    </row>
    <row r="31" spans="1:6" x14ac:dyDescent="0.25">
      <c r="A31">
        <v>29</v>
      </c>
      <c r="B31">
        <v>1998</v>
      </c>
      <c r="C31" t="s">
        <v>5</v>
      </c>
      <c r="D31">
        <v>155272097</v>
      </c>
      <c r="E31">
        <v>212660959.91493601</v>
      </c>
      <c r="F31">
        <v>3.8766715760456498</v>
      </c>
    </row>
    <row r="32" spans="1:6" x14ac:dyDescent="0.25">
      <c r="A32">
        <v>30</v>
      </c>
      <c r="B32">
        <v>1999</v>
      </c>
      <c r="C32" t="s">
        <v>5</v>
      </c>
      <c r="D32">
        <v>164378016</v>
      </c>
      <c r="E32">
        <v>222333155.616</v>
      </c>
      <c r="F32">
        <v>4.5481764518192902</v>
      </c>
    </row>
    <row r="33" spans="1:6" x14ac:dyDescent="0.25">
      <c r="A33">
        <v>31</v>
      </c>
      <c r="B33">
        <v>2000</v>
      </c>
      <c r="C33" t="s">
        <v>5</v>
      </c>
      <c r="D33">
        <v>174461160</v>
      </c>
      <c r="E33">
        <v>231665849.20774299</v>
      </c>
      <c r="F33">
        <v>4.1976166649034603</v>
      </c>
    </row>
    <row r="34" spans="1:6" x14ac:dyDescent="0.25">
      <c r="A34">
        <v>32</v>
      </c>
      <c r="B34">
        <v>2001</v>
      </c>
      <c r="C34" t="s">
        <v>5</v>
      </c>
      <c r="D34">
        <v>179318645</v>
      </c>
      <c r="E34">
        <v>232811666.36514801</v>
      </c>
      <c r="F34">
        <v>0.49459907937401199</v>
      </c>
    </row>
    <row r="35" spans="1:6" x14ac:dyDescent="0.25">
      <c r="A35">
        <v>33</v>
      </c>
      <c r="B35">
        <v>2002</v>
      </c>
      <c r="C35" t="s">
        <v>5</v>
      </c>
      <c r="D35">
        <v>179665257</v>
      </c>
      <c r="E35">
        <v>228908619.95416301</v>
      </c>
      <c r="F35">
        <v>-1.6764823137614699</v>
      </c>
    </row>
    <row r="36" spans="1:6" x14ac:dyDescent="0.25">
      <c r="A36">
        <v>34</v>
      </c>
      <c r="B36">
        <v>2003</v>
      </c>
      <c r="C36" t="s">
        <v>5</v>
      </c>
      <c r="D36">
        <v>184596707</v>
      </c>
      <c r="E36">
        <v>231111530.84391201</v>
      </c>
      <c r="F36">
        <v>0.96235383804675201</v>
      </c>
    </row>
    <row r="37" spans="1:6" x14ac:dyDescent="0.25">
      <c r="A37">
        <v>35</v>
      </c>
      <c r="B37">
        <v>2004</v>
      </c>
      <c r="C37" t="s">
        <v>5</v>
      </c>
      <c r="D37">
        <v>197948848</v>
      </c>
      <c r="E37">
        <v>242081063.74092001</v>
      </c>
      <c r="F37">
        <v>4.7464238832879602</v>
      </c>
    </row>
    <row r="38" spans="1:6" x14ac:dyDescent="0.25">
      <c r="A38">
        <v>36</v>
      </c>
      <c r="B38">
        <v>2005</v>
      </c>
      <c r="C38" t="s">
        <v>5</v>
      </c>
      <c r="D38">
        <v>212920979</v>
      </c>
      <c r="E38">
        <v>252842707.31440699</v>
      </c>
      <c r="F38">
        <v>4.4454710365136698</v>
      </c>
    </row>
    <row r="39" spans="1:6" x14ac:dyDescent="0.25">
      <c r="A39">
        <v>37</v>
      </c>
      <c r="B39">
        <v>2006</v>
      </c>
      <c r="C39" t="s">
        <v>5</v>
      </c>
      <c r="D39">
        <v>229630169</v>
      </c>
      <c r="E39">
        <v>264372738.93569499</v>
      </c>
      <c r="F39">
        <v>4.5601598494793496</v>
      </c>
    </row>
    <row r="40" spans="1:6" x14ac:dyDescent="0.25">
      <c r="A40">
        <v>38</v>
      </c>
      <c r="B40">
        <v>2007</v>
      </c>
      <c r="C40" t="s">
        <v>5</v>
      </c>
      <c r="D40">
        <v>238303540</v>
      </c>
      <c r="E40">
        <v>266712399.604792</v>
      </c>
      <c r="F40">
        <v>0.88498559969384905</v>
      </c>
    </row>
    <row r="41" spans="1:6" x14ac:dyDescent="0.25">
      <c r="A41">
        <v>39</v>
      </c>
      <c r="B41">
        <v>2008</v>
      </c>
      <c r="C41" t="s">
        <v>5</v>
      </c>
      <c r="D41">
        <v>242232908</v>
      </c>
      <c r="E41">
        <v>265033053.66137201</v>
      </c>
      <c r="F41">
        <v>-0.62964674529877096</v>
      </c>
    </row>
    <row r="42" spans="1:6" x14ac:dyDescent="0.25">
      <c r="A42">
        <v>40</v>
      </c>
      <c r="B42">
        <v>2009</v>
      </c>
      <c r="C42" t="s">
        <v>5</v>
      </c>
      <c r="D42">
        <v>228728864</v>
      </c>
      <c r="E42">
        <v>246916447.12313101</v>
      </c>
      <c r="F42">
        <v>-6.8356026872738802</v>
      </c>
    </row>
    <row r="43" spans="1:6" x14ac:dyDescent="0.25">
      <c r="A43">
        <v>41</v>
      </c>
      <c r="B43">
        <v>2010</v>
      </c>
      <c r="C43" t="s">
        <v>5</v>
      </c>
      <c r="D43">
        <v>224314387</v>
      </c>
      <c r="E43">
        <v>239734565.880319</v>
      </c>
      <c r="F43">
        <v>-2.90862813169807</v>
      </c>
    </row>
    <row r="44" spans="1:6" x14ac:dyDescent="0.25">
      <c r="A44">
        <v>42</v>
      </c>
      <c r="B44">
        <v>2011</v>
      </c>
      <c r="C44" t="s">
        <v>5</v>
      </c>
      <c r="D44">
        <v>237688541</v>
      </c>
      <c r="E44">
        <v>249911068.87577099</v>
      </c>
      <c r="F44">
        <v>4.2449043416343804</v>
      </c>
    </row>
    <row r="45" spans="1:6" x14ac:dyDescent="0.25">
      <c r="A45">
        <v>43</v>
      </c>
      <c r="B45">
        <v>2012</v>
      </c>
      <c r="C45" t="s">
        <v>5</v>
      </c>
      <c r="D45">
        <v>249155625</v>
      </c>
      <c r="E45">
        <v>257007130.14535499</v>
      </c>
      <c r="F45">
        <v>2.8394345642658201</v>
      </c>
    </row>
    <row r="46" spans="1:6" x14ac:dyDescent="0.25">
      <c r="A46">
        <v>44</v>
      </c>
      <c r="B46">
        <v>2013</v>
      </c>
      <c r="C46" t="s">
        <v>5</v>
      </c>
      <c r="D46">
        <v>258921934</v>
      </c>
      <c r="E46">
        <v>262765815.235998</v>
      </c>
      <c r="F46">
        <v>2.24067133366515</v>
      </c>
    </row>
    <row r="47" spans="1:6" x14ac:dyDescent="0.25">
      <c r="A47">
        <v>45</v>
      </c>
      <c r="B47">
        <v>2014</v>
      </c>
      <c r="C47" t="s">
        <v>5</v>
      </c>
      <c r="D47">
        <v>271286848</v>
      </c>
      <c r="E47">
        <v>271286848</v>
      </c>
      <c r="F47">
        <v>3.2428239405301702</v>
      </c>
    </row>
    <row r="48" spans="1:6" x14ac:dyDescent="0.25">
      <c r="A48">
        <v>46</v>
      </c>
      <c r="B48">
        <v>1970</v>
      </c>
      <c r="C48" t="s">
        <v>7</v>
      </c>
      <c r="D48">
        <v>9182862</v>
      </c>
      <c r="E48">
        <v>44351901.517236702</v>
      </c>
      <c r="F48" t="s">
        <v>6</v>
      </c>
    </row>
    <row r="49" spans="1:6" x14ac:dyDescent="0.25">
      <c r="A49">
        <v>47</v>
      </c>
      <c r="B49">
        <v>1971</v>
      </c>
      <c r="C49" t="s">
        <v>7</v>
      </c>
      <c r="D49">
        <v>10152745</v>
      </c>
      <c r="E49">
        <v>46622804.641164199</v>
      </c>
      <c r="F49">
        <v>5.12019337670311</v>
      </c>
    </row>
    <row r="50" spans="1:6" x14ac:dyDescent="0.25">
      <c r="A50">
        <v>48</v>
      </c>
      <c r="B50">
        <v>1972</v>
      </c>
      <c r="C50" t="s">
        <v>7</v>
      </c>
      <c r="D50">
        <v>12995916</v>
      </c>
      <c r="E50">
        <v>57002482.0836614</v>
      </c>
      <c r="F50">
        <v>22.263091039642799</v>
      </c>
    </row>
    <row r="51" spans="1:6" x14ac:dyDescent="0.25">
      <c r="A51">
        <v>49</v>
      </c>
      <c r="B51">
        <v>1973</v>
      </c>
      <c r="C51" t="s">
        <v>7</v>
      </c>
      <c r="D51">
        <v>15587082</v>
      </c>
      <c r="E51">
        <v>65177466.272053801</v>
      </c>
      <c r="F51">
        <v>14.341453020228499</v>
      </c>
    </row>
    <row r="52" spans="1:6" x14ac:dyDescent="0.25">
      <c r="A52">
        <v>50</v>
      </c>
      <c r="B52">
        <v>1974</v>
      </c>
      <c r="C52" t="s">
        <v>7</v>
      </c>
      <c r="D52">
        <v>17077931</v>
      </c>
      <c r="E52">
        <v>66588635.197059199</v>
      </c>
      <c r="F52">
        <v>2.1651178017800401</v>
      </c>
    </row>
    <row r="53" spans="1:6" x14ac:dyDescent="0.25">
      <c r="A53">
        <v>51</v>
      </c>
      <c r="B53">
        <v>1975</v>
      </c>
      <c r="C53" t="s">
        <v>7</v>
      </c>
      <c r="D53">
        <v>18818789</v>
      </c>
      <c r="E53">
        <v>67238456.638882905</v>
      </c>
      <c r="F53">
        <v>0.97587439643504603</v>
      </c>
    </row>
    <row r="54" spans="1:6" x14ac:dyDescent="0.25">
      <c r="A54">
        <v>52</v>
      </c>
      <c r="B54">
        <v>1976</v>
      </c>
      <c r="C54" t="s">
        <v>7</v>
      </c>
      <c r="D54">
        <v>21447895</v>
      </c>
      <c r="E54">
        <v>71415167.690670103</v>
      </c>
      <c r="F54">
        <v>6.2117889978038097</v>
      </c>
    </row>
    <row r="55" spans="1:6" x14ac:dyDescent="0.25">
      <c r="A55">
        <v>53</v>
      </c>
      <c r="B55">
        <v>1977</v>
      </c>
      <c r="C55" t="s">
        <v>7</v>
      </c>
      <c r="D55">
        <v>25492510</v>
      </c>
      <c r="E55">
        <v>80191816.225755498</v>
      </c>
      <c r="F55">
        <v>12.289614123852299</v>
      </c>
    </row>
    <row r="56" spans="1:6" x14ac:dyDescent="0.25">
      <c r="A56">
        <v>54</v>
      </c>
      <c r="B56">
        <v>1978</v>
      </c>
      <c r="C56" t="s">
        <v>7</v>
      </c>
      <c r="D56">
        <v>29104822</v>
      </c>
      <c r="E56">
        <v>85873779.507168397</v>
      </c>
      <c r="F56">
        <v>7.0854652617133702</v>
      </c>
    </row>
    <row r="57" spans="1:6" x14ac:dyDescent="0.25">
      <c r="A57">
        <v>55</v>
      </c>
      <c r="B57">
        <v>1979</v>
      </c>
      <c r="C57" t="s">
        <v>7</v>
      </c>
      <c r="D57">
        <v>32622451</v>
      </c>
      <c r="E57">
        <v>89406801.192927197</v>
      </c>
      <c r="F57">
        <v>4.1142030850801099</v>
      </c>
    </row>
    <row r="58" spans="1:6" x14ac:dyDescent="0.25">
      <c r="A58">
        <v>56</v>
      </c>
      <c r="B58">
        <v>1980</v>
      </c>
      <c r="C58" t="s">
        <v>7</v>
      </c>
      <c r="D58">
        <v>37089481</v>
      </c>
      <c r="E58">
        <v>93543176.901360393</v>
      </c>
      <c r="F58">
        <v>4.6264665028194401</v>
      </c>
    </row>
    <row r="59" spans="1:6" x14ac:dyDescent="0.25">
      <c r="A59">
        <v>57</v>
      </c>
      <c r="B59">
        <v>1981</v>
      </c>
      <c r="C59" t="s">
        <v>7</v>
      </c>
      <c r="D59">
        <v>40895235</v>
      </c>
      <c r="E59">
        <v>94428572.052921504</v>
      </c>
      <c r="F59">
        <v>0.946509602185856</v>
      </c>
    </row>
    <row r="60" spans="1:6" x14ac:dyDescent="0.25">
      <c r="A60">
        <v>58</v>
      </c>
      <c r="B60">
        <v>1982</v>
      </c>
      <c r="C60" t="s">
        <v>7</v>
      </c>
      <c r="D60">
        <v>45667517</v>
      </c>
      <c r="E60">
        <v>97935926.073502705</v>
      </c>
      <c r="F60">
        <v>3.7142931893702702</v>
      </c>
    </row>
    <row r="61" spans="1:6" x14ac:dyDescent="0.25">
      <c r="A61">
        <v>59</v>
      </c>
      <c r="B61">
        <v>1983</v>
      </c>
      <c r="C61" t="s">
        <v>7</v>
      </c>
      <c r="D61">
        <v>49788567</v>
      </c>
      <c r="E61">
        <v>101702849.779193</v>
      </c>
      <c r="F61">
        <v>3.8463144800031199</v>
      </c>
    </row>
    <row r="62" spans="1:6" x14ac:dyDescent="0.25">
      <c r="A62">
        <v>60</v>
      </c>
      <c r="B62">
        <v>1984</v>
      </c>
      <c r="C62" t="s">
        <v>7</v>
      </c>
      <c r="D62">
        <v>58942227</v>
      </c>
      <c r="E62">
        <v>116057720.938941</v>
      </c>
      <c r="F62">
        <v>14.1145220521487</v>
      </c>
    </row>
    <row r="63" spans="1:6" x14ac:dyDescent="0.25">
      <c r="A63">
        <v>61</v>
      </c>
      <c r="B63">
        <v>1985</v>
      </c>
      <c r="C63" t="s">
        <v>7</v>
      </c>
      <c r="D63">
        <v>63907951</v>
      </c>
      <c r="E63">
        <v>121730481.680253</v>
      </c>
      <c r="F63">
        <v>4.8878788032525096</v>
      </c>
    </row>
    <row r="64" spans="1:6" x14ac:dyDescent="0.25">
      <c r="A64">
        <v>62</v>
      </c>
      <c r="B64">
        <v>1986</v>
      </c>
      <c r="C64" t="s">
        <v>7</v>
      </c>
      <c r="D64">
        <v>67416629</v>
      </c>
      <c r="E64">
        <v>125154756.92615999</v>
      </c>
      <c r="F64">
        <v>2.8129973681539702</v>
      </c>
    </row>
    <row r="65" spans="1:6" x14ac:dyDescent="0.25">
      <c r="A65">
        <v>63</v>
      </c>
      <c r="B65">
        <v>1987</v>
      </c>
      <c r="C65" t="s">
        <v>7</v>
      </c>
      <c r="D65">
        <v>76216412</v>
      </c>
      <c r="E65">
        <v>138392128.845296</v>
      </c>
      <c r="F65">
        <v>10.576802867306</v>
      </c>
    </row>
    <row r="66" spans="1:6" x14ac:dyDescent="0.25">
      <c r="A66">
        <v>64</v>
      </c>
      <c r="B66">
        <v>1988</v>
      </c>
      <c r="C66" t="s">
        <v>7</v>
      </c>
      <c r="D66">
        <v>80133347</v>
      </c>
      <c r="E66">
        <v>141290941.88350499</v>
      </c>
      <c r="F66">
        <v>2.0946372184574602</v>
      </c>
    </row>
    <row r="67" spans="1:6" x14ac:dyDescent="0.25">
      <c r="A67">
        <v>65</v>
      </c>
      <c r="B67">
        <v>1989</v>
      </c>
      <c r="C67" t="s">
        <v>7</v>
      </c>
      <c r="D67">
        <v>88817680</v>
      </c>
      <c r="E67">
        <v>151015475.81607199</v>
      </c>
      <c r="F67">
        <v>6.8826308345969096</v>
      </c>
    </row>
    <row r="68" spans="1:6" x14ac:dyDescent="0.25">
      <c r="A68">
        <v>66</v>
      </c>
      <c r="B68">
        <v>1990</v>
      </c>
      <c r="C68" t="s">
        <v>7</v>
      </c>
      <c r="D68">
        <v>96076243</v>
      </c>
      <c r="E68">
        <v>157378460.82563701</v>
      </c>
      <c r="F68">
        <v>4.2134655240994903</v>
      </c>
    </row>
    <row r="69" spans="1:6" x14ac:dyDescent="0.25">
      <c r="A69">
        <v>67</v>
      </c>
      <c r="B69">
        <v>1991</v>
      </c>
      <c r="C69" t="s">
        <v>7</v>
      </c>
      <c r="D69">
        <v>99278910</v>
      </c>
      <c r="E69">
        <v>157109178.24905401</v>
      </c>
      <c r="F69">
        <v>-0.17110510241961699</v>
      </c>
    </row>
    <row r="70" spans="1:6" x14ac:dyDescent="0.25">
      <c r="A70">
        <v>68</v>
      </c>
      <c r="B70">
        <v>1992</v>
      </c>
      <c r="C70" t="s">
        <v>7</v>
      </c>
      <c r="D70">
        <v>104994892</v>
      </c>
      <c r="E70">
        <v>161645487.32275301</v>
      </c>
      <c r="F70">
        <v>2.8873609576820098</v>
      </c>
    </row>
    <row r="71" spans="1:6" x14ac:dyDescent="0.25">
      <c r="A71">
        <v>69</v>
      </c>
      <c r="B71">
        <v>1993</v>
      </c>
      <c r="C71" t="s">
        <v>7</v>
      </c>
      <c r="D71">
        <v>112115039</v>
      </c>
      <c r="E71">
        <v>168673341.67419401</v>
      </c>
      <c r="F71">
        <v>4.3476959783040199</v>
      </c>
    </row>
    <row r="72" spans="1:6" x14ac:dyDescent="0.25">
      <c r="A72">
        <v>70</v>
      </c>
      <c r="B72">
        <v>1994</v>
      </c>
      <c r="C72" t="s">
        <v>7</v>
      </c>
      <c r="D72">
        <v>117127800</v>
      </c>
      <c r="E72">
        <v>172334110.12273699</v>
      </c>
      <c r="F72">
        <v>2.1703301850830199</v>
      </c>
    </row>
    <row r="73" spans="1:6" x14ac:dyDescent="0.25">
      <c r="A73">
        <v>71</v>
      </c>
      <c r="B73">
        <v>1995</v>
      </c>
      <c r="C73" t="s">
        <v>7</v>
      </c>
      <c r="D73">
        <v>125610125</v>
      </c>
      <c r="E73">
        <v>181002840.13008901</v>
      </c>
      <c r="F73">
        <v>5.0301881625047304</v>
      </c>
    </row>
    <row r="74" spans="1:6" x14ac:dyDescent="0.25">
      <c r="A74">
        <v>72</v>
      </c>
      <c r="B74">
        <v>1996</v>
      </c>
      <c r="C74" t="s">
        <v>7</v>
      </c>
      <c r="D74">
        <v>133546718</v>
      </c>
      <c r="E74">
        <v>188751469.67903501</v>
      </c>
      <c r="F74">
        <v>4.2809436268387797</v>
      </c>
    </row>
    <row r="75" spans="1:6" x14ac:dyDescent="0.25">
      <c r="A75">
        <v>73</v>
      </c>
      <c r="B75">
        <v>1997</v>
      </c>
      <c r="C75" t="s">
        <v>7</v>
      </c>
      <c r="D75">
        <v>144950037</v>
      </c>
      <c r="E75">
        <v>201303219.18687201</v>
      </c>
      <c r="F75">
        <v>6.6498817355860202</v>
      </c>
    </row>
    <row r="76" spans="1:6" x14ac:dyDescent="0.25">
      <c r="A76">
        <v>74</v>
      </c>
      <c r="B76">
        <v>1998</v>
      </c>
      <c r="C76" t="s">
        <v>7</v>
      </c>
      <c r="D76">
        <v>160114849</v>
      </c>
      <c r="E76">
        <v>219293602.28177401</v>
      </c>
      <c r="F76">
        <v>8.9369574751816394</v>
      </c>
    </row>
    <row r="77" spans="1:6" x14ac:dyDescent="0.25">
      <c r="A77">
        <v>75</v>
      </c>
      <c r="B77">
        <v>1999</v>
      </c>
      <c r="C77" t="s">
        <v>7</v>
      </c>
      <c r="D77">
        <v>172764266</v>
      </c>
      <c r="E77">
        <v>233676165.29367301</v>
      </c>
      <c r="F77">
        <v>6.5585876023043301</v>
      </c>
    </row>
    <row r="78" spans="1:6" x14ac:dyDescent="0.25">
      <c r="A78">
        <v>76</v>
      </c>
      <c r="B78">
        <v>2000</v>
      </c>
      <c r="C78" t="s">
        <v>7</v>
      </c>
      <c r="D78">
        <v>194573057</v>
      </c>
      <c r="E78">
        <v>258372307.52593601</v>
      </c>
      <c r="F78">
        <v>10.568532824572101</v>
      </c>
    </row>
    <row r="79" spans="1:6" x14ac:dyDescent="0.25">
      <c r="A79">
        <v>77</v>
      </c>
      <c r="B79">
        <v>2001</v>
      </c>
      <c r="C79" t="s">
        <v>7</v>
      </c>
      <c r="D79">
        <v>208079457</v>
      </c>
      <c r="E79">
        <v>270152192.59840602</v>
      </c>
      <c r="F79">
        <v>4.5592676650486199</v>
      </c>
    </row>
    <row r="80" spans="1:6" x14ac:dyDescent="0.25">
      <c r="A80">
        <v>78</v>
      </c>
      <c r="B80">
        <v>2002</v>
      </c>
      <c r="C80" t="s">
        <v>7</v>
      </c>
      <c r="D80">
        <v>185646573</v>
      </c>
      <c r="E80">
        <v>236529318.657585</v>
      </c>
      <c r="F80">
        <v>-12.4459008151763</v>
      </c>
    </row>
    <row r="81" spans="1:6" x14ac:dyDescent="0.25">
      <c r="A81">
        <v>79</v>
      </c>
      <c r="B81">
        <v>2003</v>
      </c>
      <c r="C81" t="s">
        <v>7</v>
      </c>
      <c r="D81">
        <v>181932513</v>
      </c>
      <c r="E81">
        <v>227776011.13821599</v>
      </c>
      <c r="F81">
        <v>-3.7007283363635799</v>
      </c>
    </row>
    <row r="82" spans="1:6" x14ac:dyDescent="0.25">
      <c r="A82">
        <v>80</v>
      </c>
      <c r="B82">
        <v>2004</v>
      </c>
      <c r="C82" t="s">
        <v>7</v>
      </c>
      <c r="D82">
        <v>196957835</v>
      </c>
      <c r="E82">
        <v>240869106.79524899</v>
      </c>
      <c r="F82">
        <v>5.7482329204056599</v>
      </c>
    </row>
    <row r="83" spans="1:6" x14ac:dyDescent="0.25">
      <c r="A83">
        <v>81</v>
      </c>
      <c r="B83">
        <v>2005</v>
      </c>
      <c r="C83" t="s">
        <v>7</v>
      </c>
      <c r="D83">
        <v>221597486</v>
      </c>
      <c r="E83">
        <v>263146020.45065001</v>
      </c>
      <c r="F83">
        <v>9.24855576200423</v>
      </c>
    </row>
    <row r="84" spans="1:6" x14ac:dyDescent="0.25">
      <c r="A84">
        <v>82</v>
      </c>
      <c r="B84">
        <v>2006</v>
      </c>
      <c r="C84" t="s">
        <v>7</v>
      </c>
      <c r="D84">
        <v>245645917</v>
      </c>
      <c r="E84">
        <v>282811636.50435001</v>
      </c>
      <c r="F84">
        <v>7.4732713115029599</v>
      </c>
    </row>
    <row r="85" spans="1:6" x14ac:dyDescent="0.25">
      <c r="A85">
        <v>83</v>
      </c>
      <c r="B85">
        <v>2007</v>
      </c>
      <c r="C85" t="s">
        <v>7</v>
      </c>
      <c r="D85">
        <v>265863142</v>
      </c>
      <c r="E85">
        <v>297557462.08927298</v>
      </c>
      <c r="F85">
        <v>5.2140094966342199</v>
      </c>
    </row>
    <row r="86" spans="1:6" x14ac:dyDescent="0.25">
      <c r="A86">
        <v>84</v>
      </c>
      <c r="B86">
        <v>2008</v>
      </c>
      <c r="C86" t="s">
        <v>7</v>
      </c>
      <c r="D86">
        <v>279052248</v>
      </c>
      <c r="E86">
        <v>305318009.964652</v>
      </c>
      <c r="F86">
        <v>2.6080837700686699</v>
      </c>
    </row>
    <row r="87" spans="1:6" x14ac:dyDescent="0.25">
      <c r="A87">
        <v>85</v>
      </c>
      <c r="B87">
        <v>2009</v>
      </c>
      <c r="C87" t="s">
        <v>7</v>
      </c>
      <c r="D87">
        <v>247433257</v>
      </c>
      <c r="E87">
        <v>267108136.90109801</v>
      </c>
      <c r="F87">
        <v>-12.514778629658</v>
      </c>
    </row>
    <row r="88" spans="1:6" x14ac:dyDescent="0.25">
      <c r="A88">
        <v>86</v>
      </c>
      <c r="B88">
        <v>2010</v>
      </c>
      <c r="C88" t="s">
        <v>7</v>
      </c>
      <c r="D88">
        <v>236986784</v>
      </c>
      <c r="E88">
        <v>253278109.09254301</v>
      </c>
      <c r="F88">
        <v>-5.1776886953003602</v>
      </c>
    </row>
    <row r="89" spans="1:6" x14ac:dyDescent="0.25">
      <c r="A89">
        <v>87</v>
      </c>
      <c r="B89">
        <v>2011</v>
      </c>
      <c r="C89" t="s">
        <v>7</v>
      </c>
      <c r="D89">
        <v>259849070</v>
      </c>
      <c r="E89">
        <v>273211146.64116198</v>
      </c>
      <c r="F89">
        <v>7.8700198844806399</v>
      </c>
    </row>
    <row r="90" spans="1:6" x14ac:dyDescent="0.25">
      <c r="A90">
        <v>88</v>
      </c>
      <c r="B90">
        <v>2012</v>
      </c>
      <c r="C90" t="s">
        <v>7</v>
      </c>
      <c r="D90">
        <v>280589983</v>
      </c>
      <c r="E90">
        <v>289432061.90253198</v>
      </c>
      <c r="F90">
        <v>5.9371352379975697</v>
      </c>
    </row>
    <row r="91" spans="1:6" x14ac:dyDescent="0.25">
      <c r="A91">
        <v>89</v>
      </c>
      <c r="B91">
        <v>2013</v>
      </c>
      <c r="C91" t="s">
        <v>7</v>
      </c>
      <c r="D91">
        <v>309736583</v>
      </c>
      <c r="E91">
        <v>314334844.03220701</v>
      </c>
      <c r="F91">
        <v>8.6040164195978708</v>
      </c>
    </row>
    <row r="92" spans="1:6" x14ac:dyDescent="0.25">
      <c r="A92">
        <v>90</v>
      </c>
      <c r="B92">
        <v>2014</v>
      </c>
      <c r="C92" t="s">
        <v>7</v>
      </c>
      <c r="D92">
        <v>310828815</v>
      </c>
      <c r="E92">
        <v>310828815</v>
      </c>
      <c r="F92">
        <v>-1.1153803336697199</v>
      </c>
    </row>
    <row r="93" spans="1:6" x14ac:dyDescent="0.25">
      <c r="A93">
        <v>91</v>
      </c>
      <c r="B93">
        <v>1970</v>
      </c>
      <c r="C93" t="s">
        <v>8</v>
      </c>
      <c r="D93">
        <v>24602050</v>
      </c>
      <c r="E93">
        <v>118824359.847957</v>
      </c>
      <c r="F93" t="s">
        <v>6</v>
      </c>
    </row>
    <row r="94" spans="1:6" x14ac:dyDescent="0.25">
      <c r="A94">
        <v>92</v>
      </c>
      <c r="B94">
        <v>1971</v>
      </c>
      <c r="C94" t="s">
        <v>8</v>
      </c>
      <c r="D94">
        <v>25915490</v>
      </c>
      <c r="E94">
        <v>119007502.64584</v>
      </c>
      <c r="F94">
        <v>0.15412900024658399</v>
      </c>
    </row>
    <row r="95" spans="1:6" x14ac:dyDescent="0.25">
      <c r="A95">
        <v>93</v>
      </c>
      <c r="B95">
        <v>1972</v>
      </c>
      <c r="C95" t="s">
        <v>8</v>
      </c>
      <c r="D95">
        <v>29255502</v>
      </c>
      <c r="E95">
        <v>128320022.121066</v>
      </c>
      <c r="F95">
        <v>7.8251532619244601</v>
      </c>
    </row>
    <row r="96" spans="1:6" x14ac:dyDescent="0.25">
      <c r="A96">
        <v>94</v>
      </c>
      <c r="B96">
        <v>1973</v>
      </c>
      <c r="C96" t="s">
        <v>8</v>
      </c>
      <c r="D96">
        <v>32689288</v>
      </c>
      <c r="E96">
        <v>136690431.607241</v>
      </c>
      <c r="F96">
        <v>6.5230735997514397</v>
      </c>
    </row>
    <row r="97" spans="1:6" x14ac:dyDescent="0.25">
      <c r="A97">
        <v>95</v>
      </c>
      <c r="B97">
        <v>1974</v>
      </c>
      <c r="C97" t="s">
        <v>8</v>
      </c>
      <c r="D97">
        <v>34517256</v>
      </c>
      <c r="E97">
        <v>134586383.31467101</v>
      </c>
      <c r="F97">
        <v>-1.5392798660665099</v>
      </c>
    </row>
    <row r="98" spans="1:6" x14ac:dyDescent="0.25">
      <c r="A98">
        <v>96</v>
      </c>
      <c r="B98">
        <v>1975</v>
      </c>
      <c r="C98" t="s">
        <v>8</v>
      </c>
      <c r="D98">
        <v>36556043</v>
      </c>
      <c r="E98">
        <v>130612650.58791199</v>
      </c>
      <c r="F98">
        <v>-2.95255183243053</v>
      </c>
    </row>
    <row r="99" spans="1:6" x14ac:dyDescent="0.25">
      <c r="A99">
        <v>97</v>
      </c>
      <c r="B99">
        <v>1976</v>
      </c>
      <c r="C99" t="s">
        <v>8</v>
      </c>
      <c r="D99">
        <v>40474896</v>
      </c>
      <c r="E99">
        <v>134769472.02056101</v>
      </c>
      <c r="F99">
        <v>3.1825565241488198</v>
      </c>
    </row>
    <row r="100" spans="1:6" x14ac:dyDescent="0.25">
      <c r="A100">
        <v>98</v>
      </c>
      <c r="B100">
        <v>1977</v>
      </c>
      <c r="C100" t="s">
        <v>8</v>
      </c>
      <c r="D100">
        <v>44696234</v>
      </c>
      <c r="E100">
        <v>140600991.542667</v>
      </c>
      <c r="F100">
        <v>4.3270329954373103</v>
      </c>
    </row>
    <row r="101" spans="1:6" x14ac:dyDescent="0.25">
      <c r="A101">
        <v>99</v>
      </c>
      <c r="B101">
        <v>1978</v>
      </c>
      <c r="C101" t="s">
        <v>8</v>
      </c>
      <c r="D101">
        <v>48876410</v>
      </c>
      <c r="E101">
        <v>144209851.39307699</v>
      </c>
      <c r="F101">
        <v>2.5667385491478099</v>
      </c>
    </row>
    <row r="102" spans="1:6" x14ac:dyDescent="0.25">
      <c r="A102">
        <v>100</v>
      </c>
      <c r="B102">
        <v>1979</v>
      </c>
      <c r="C102" t="s">
        <v>8</v>
      </c>
      <c r="D102">
        <v>52737563</v>
      </c>
      <c r="E102">
        <v>144535332.75413501</v>
      </c>
      <c r="F102">
        <v>0.22569981032087599</v>
      </c>
    </row>
    <row r="103" spans="1:6" x14ac:dyDescent="0.25">
      <c r="A103">
        <v>101</v>
      </c>
      <c r="B103">
        <v>1980</v>
      </c>
      <c r="C103" t="s">
        <v>8</v>
      </c>
      <c r="D103">
        <v>56818163</v>
      </c>
      <c r="E103">
        <v>143300777.72507301</v>
      </c>
      <c r="F103">
        <v>-0.85415448633733604</v>
      </c>
    </row>
    <row r="104" spans="1:6" x14ac:dyDescent="0.25">
      <c r="A104">
        <v>102</v>
      </c>
      <c r="B104">
        <v>1981</v>
      </c>
      <c r="C104" t="s">
        <v>8</v>
      </c>
      <c r="D104">
        <v>62430582</v>
      </c>
      <c r="E104">
        <v>144154464.71191099</v>
      </c>
      <c r="F104">
        <v>0.59573088184899303</v>
      </c>
    </row>
    <row r="105" spans="1:6" x14ac:dyDescent="0.25">
      <c r="A105">
        <v>103</v>
      </c>
      <c r="B105">
        <v>1982</v>
      </c>
      <c r="C105" t="s">
        <v>8</v>
      </c>
      <c r="D105">
        <v>66582729</v>
      </c>
      <c r="E105">
        <v>142789484.81293699</v>
      </c>
      <c r="F105">
        <v>-0.946887008808034</v>
      </c>
    </row>
    <row r="106" spans="1:6" x14ac:dyDescent="0.25">
      <c r="A106">
        <v>104</v>
      </c>
      <c r="B106">
        <v>1983</v>
      </c>
      <c r="C106" t="s">
        <v>8</v>
      </c>
      <c r="D106">
        <v>68012049</v>
      </c>
      <c r="E106">
        <v>138927862.74853301</v>
      </c>
      <c r="F106">
        <v>-2.70441627369406</v>
      </c>
    </row>
    <row r="107" spans="1:6" x14ac:dyDescent="0.25">
      <c r="A107">
        <v>105</v>
      </c>
      <c r="B107">
        <v>1984</v>
      </c>
      <c r="C107" t="s">
        <v>8</v>
      </c>
      <c r="D107">
        <v>75289419</v>
      </c>
      <c r="E107">
        <v>148245473.99535799</v>
      </c>
      <c r="F107">
        <v>6.7067980911007101</v>
      </c>
    </row>
    <row r="108" spans="1:6" x14ac:dyDescent="0.25">
      <c r="A108">
        <v>106</v>
      </c>
      <c r="B108">
        <v>1985</v>
      </c>
      <c r="C108" t="s">
        <v>8</v>
      </c>
      <c r="D108">
        <v>82352496</v>
      </c>
      <c r="E108">
        <v>156863251.73609701</v>
      </c>
      <c r="F108">
        <v>5.81318100882355</v>
      </c>
    </row>
    <row r="109" spans="1:6" x14ac:dyDescent="0.25">
      <c r="A109">
        <v>107</v>
      </c>
      <c r="B109">
        <v>1986</v>
      </c>
      <c r="C109" t="s">
        <v>8</v>
      </c>
      <c r="D109">
        <v>85859343</v>
      </c>
      <c r="E109">
        <v>159392502.44928101</v>
      </c>
      <c r="F109">
        <v>1.61239212192274</v>
      </c>
    </row>
    <row r="110" spans="1:6" x14ac:dyDescent="0.25">
      <c r="A110">
        <v>108</v>
      </c>
      <c r="B110">
        <v>1987</v>
      </c>
      <c r="C110" t="s">
        <v>8</v>
      </c>
      <c r="D110">
        <v>91062803</v>
      </c>
      <c r="E110">
        <v>165349887.70909101</v>
      </c>
      <c r="F110">
        <v>3.7375567660122901</v>
      </c>
    </row>
    <row r="111" spans="1:6" x14ac:dyDescent="0.25">
      <c r="A111">
        <v>109</v>
      </c>
      <c r="B111">
        <v>1988</v>
      </c>
      <c r="C111" t="s">
        <v>8</v>
      </c>
      <c r="D111">
        <v>96933440</v>
      </c>
      <c r="E111">
        <v>170912829.057399</v>
      </c>
      <c r="F111">
        <v>3.36434540439198</v>
      </c>
    </row>
    <row r="112" spans="1:6" x14ac:dyDescent="0.25">
      <c r="A112">
        <v>110</v>
      </c>
      <c r="B112">
        <v>1989</v>
      </c>
      <c r="C112" t="s">
        <v>8</v>
      </c>
      <c r="D112">
        <v>102105032</v>
      </c>
      <c r="E112">
        <v>173607777.08554399</v>
      </c>
      <c r="F112">
        <v>1.57679680513654</v>
      </c>
    </row>
    <row r="113" spans="1:6" x14ac:dyDescent="0.25">
      <c r="A113">
        <v>111</v>
      </c>
      <c r="B113">
        <v>1990</v>
      </c>
      <c r="C113" t="s">
        <v>8</v>
      </c>
      <c r="D113">
        <v>104710378</v>
      </c>
      <c r="E113">
        <v>171521674.948412</v>
      </c>
      <c r="F113">
        <v>-1.20161790684354</v>
      </c>
    </row>
    <row r="114" spans="1:6" x14ac:dyDescent="0.25">
      <c r="A114">
        <v>112</v>
      </c>
      <c r="B114">
        <v>1991</v>
      </c>
      <c r="C114" t="s">
        <v>8</v>
      </c>
      <c r="D114">
        <v>108116721</v>
      </c>
      <c r="E114">
        <v>171095041.145116</v>
      </c>
      <c r="F114">
        <v>-0.24873462984992001</v>
      </c>
    </row>
    <row r="115" spans="1:6" x14ac:dyDescent="0.25">
      <c r="A115">
        <v>113</v>
      </c>
      <c r="B115">
        <v>1992</v>
      </c>
      <c r="C115" t="s">
        <v>8</v>
      </c>
      <c r="D115">
        <v>117472803</v>
      </c>
      <c r="E115">
        <v>180855926.668363</v>
      </c>
      <c r="F115">
        <v>5.7049494000052601</v>
      </c>
    </row>
    <row r="116" spans="1:6" x14ac:dyDescent="0.25">
      <c r="A116">
        <v>114</v>
      </c>
      <c r="B116">
        <v>1993</v>
      </c>
      <c r="C116" t="s">
        <v>8</v>
      </c>
      <c r="D116">
        <v>127099792</v>
      </c>
      <c r="E116">
        <v>191217403.42734</v>
      </c>
      <c r="F116">
        <v>5.7291331005020698</v>
      </c>
    </row>
    <row r="117" spans="1:6" x14ac:dyDescent="0.25">
      <c r="A117">
        <v>115</v>
      </c>
      <c r="B117">
        <v>1994</v>
      </c>
      <c r="C117" t="s">
        <v>8</v>
      </c>
      <c r="D117">
        <v>133185964</v>
      </c>
      <c r="E117">
        <v>195961032.19542199</v>
      </c>
      <c r="F117">
        <v>2.48075158592138</v>
      </c>
    </row>
    <row r="118" spans="1:6" x14ac:dyDescent="0.25">
      <c r="A118">
        <v>116</v>
      </c>
      <c r="B118">
        <v>1995</v>
      </c>
      <c r="C118" t="s">
        <v>8</v>
      </c>
      <c r="D118">
        <v>141300721</v>
      </c>
      <c r="E118">
        <v>203612820.331397</v>
      </c>
      <c r="F118">
        <v>3.9047498628934201</v>
      </c>
    </row>
    <row r="119" spans="1:6" x14ac:dyDescent="0.25">
      <c r="A119">
        <v>117</v>
      </c>
      <c r="B119">
        <v>1996</v>
      </c>
      <c r="C119" t="s">
        <v>8</v>
      </c>
      <c r="D119">
        <v>145480274</v>
      </c>
      <c r="E119">
        <v>205618048.41066</v>
      </c>
      <c r="F119">
        <v>0.98482407738336497</v>
      </c>
    </row>
    <row r="120" spans="1:6" x14ac:dyDescent="0.25">
      <c r="A120">
        <v>118</v>
      </c>
      <c r="B120">
        <v>1997</v>
      </c>
      <c r="C120" t="s">
        <v>8</v>
      </c>
      <c r="D120">
        <v>151833090</v>
      </c>
      <c r="E120">
        <v>210862242.11236301</v>
      </c>
      <c r="F120">
        <v>2.5504539811746798</v>
      </c>
    </row>
    <row r="121" spans="1:6" x14ac:dyDescent="0.25">
      <c r="A121">
        <v>119</v>
      </c>
      <c r="B121">
        <v>1998</v>
      </c>
      <c r="C121" t="s">
        <v>8</v>
      </c>
      <c r="D121">
        <v>157664495</v>
      </c>
      <c r="E121">
        <v>215937592.77433899</v>
      </c>
      <c r="F121">
        <v>2.4069509131326998</v>
      </c>
    </row>
    <row r="122" spans="1:6" x14ac:dyDescent="0.25">
      <c r="A122">
        <v>120</v>
      </c>
      <c r="B122">
        <v>1999</v>
      </c>
      <c r="C122" t="s">
        <v>8</v>
      </c>
      <c r="D122">
        <v>162800931</v>
      </c>
      <c r="E122">
        <v>220200034.08760399</v>
      </c>
      <c r="F122">
        <v>1.97392277023268</v>
      </c>
    </row>
    <row r="123" spans="1:6" x14ac:dyDescent="0.25">
      <c r="A123">
        <v>121</v>
      </c>
      <c r="B123">
        <v>2000</v>
      </c>
      <c r="C123" t="s">
        <v>8</v>
      </c>
      <c r="D123">
        <v>170621120</v>
      </c>
      <c r="E123">
        <v>226566684.85739899</v>
      </c>
      <c r="F123">
        <v>2.8913032625880701</v>
      </c>
    </row>
    <row r="124" spans="1:6" x14ac:dyDescent="0.25">
      <c r="A124">
        <v>122</v>
      </c>
      <c r="B124">
        <v>2001</v>
      </c>
      <c r="C124" t="s">
        <v>8</v>
      </c>
      <c r="D124">
        <v>172281023</v>
      </c>
      <c r="E124">
        <v>223674632.65028799</v>
      </c>
      <c r="F124">
        <v>-1.2764684308863099</v>
      </c>
    </row>
    <row r="125" spans="1:6" x14ac:dyDescent="0.25">
      <c r="A125">
        <v>123</v>
      </c>
      <c r="B125">
        <v>2002</v>
      </c>
      <c r="C125" t="s">
        <v>8</v>
      </c>
      <c r="D125">
        <v>169879331</v>
      </c>
      <c r="E125">
        <v>216440528.72140199</v>
      </c>
      <c r="F125">
        <v>-3.23420847646906</v>
      </c>
    </row>
    <row r="126" spans="1:6" x14ac:dyDescent="0.25">
      <c r="A126">
        <v>124</v>
      </c>
      <c r="B126">
        <v>2003</v>
      </c>
      <c r="C126" t="s">
        <v>8</v>
      </c>
      <c r="D126">
        <v>182461647</v>
      </c>
      <c r="E126">
        <v>228438476.74092901</v>
      </c>
      <c r="F126">
        <v>5.5433000882059398</v>
      </c>
    </row>
    <row r="127" spans="1:6" x14ac:dyDescent="0.25">
      <c r="A127">
        <v>125</v>
      </c>
      <c r="B127">
        <v>2004</v>
      </c>
      <c r="C127" t="s">
        <v>8</v>
      </c>
      <c r="D127">
        <v>196925751</v>
      </c>
      <c r="E127">
        <v>240829869.74523601</v>
      </c>
      <c r="F127">
        <v>5.4243896129462401</v>
      </c>
    </row>
    <row r="128" spans="1:6" x14ac:dyDescent="0.25">
      <c r="A128">
        <v>126</v>
      </c>
      <c r="B128">
        <v>2005</v>
      </c>
      <c r="C128" t="s">
        <v>8</v>
      </c>
      <c r="D128">
        <v>216111020</v>
      </c>
      <c r="E128">
        <v>256630866.69011599</v>
      </c>
      <c r="F128">
        <v>6.5610619486672199</v>
      </c>
    </row>
    <row r="129" spans="1:6" x14ac:dyDescent="0.25">
      <c r="A129">
        <v>127</v>
      </c>
      <c r="B129">
        <v>2006</v>
      </c>
      <c r="C129" t="s">
        <v>8</v>
      </c>
      <c r="D129">
        <v>240697084</v>
      </c>
      <c r="E129">
        <v>277114055.30043799</v>
      </c>
      <c r="F129">
        <v>7.9815763686199803</v>
      </c>
    </row>
    <row r="130" spans="1:6" x14ac:dyDescent="0.25">
      <c r="A130">
        <v>128</v>
      </c>
      <c r="B130">
        <v>2007</v>
      </c>
      <c r="C130" t="s">
        <v>8</v>
      </c>
      <c r="D130">
        <v>253300550</v>
      </c>
      <c r="E130">
        <v>283497246.87981403</v>
      </c>
      <c r="F130">
        <v>2.30345284090876</v>
      </c>
    </row>
    <row r="131" spans="1:6" x14ac:dyDescent="0.25">
      <c r="A131">
        <v>129</v>
      </c>
      <c r="B131">
        <v>2008</v>
      </c>
      <c r="C131" t="s">
        <v>8</v>
      </c>
      <c r="D131">
        <v>263424625</v>
      </c>
      <c r="E131">
        <v>288219438.67904103</v>
      </c>
      <c r="F131">
        <v>1.6656922954984901</v>
      </c>
    </row>
    <row r="132" spans="1:6" x14ac:dyDescent="0.25">
      <c r="A132">
        <v>130</v>
      </c>
      <c r="B132">
        <v>2009</v>
      </c>
      <c r="C132" t="s">
        <v>8</v>
      </c>
      <c r="D132">
        <v>242718879</v>
      </c>
      <c r="E132">
        <v>262018890.85755801</v>
      </c>
      <c r="F132">
        <v>-9.0904860343788094</v>
      </c>
    </row>
    <row r="133" spans="1:6" x14ac:dyDescent="0.25">
      <c r="A133">
        <v>131</v>
      </c>
      <c r="B133">
        <v>2010</v>
      </c>
      <c r="C133" t="s">
        <v>8</v>
      </c>
      <c r="D133">
        <v>244628082</v>
      </c>
      <c r="E133">
        <v>261444697.43889001</v>
      </c>
      <c r="F133">
        <v>-0.219141992697232</v>
      </c>
    </row>
    <row r="134" spans="1:6" x14ac:dyDescent="0.25">
      <c r="A134">
        <v>132</v>
      </c>
      <c r="B134">
        <v>2011</v>
      </c>
      <c r="C134" t="s">
        <v>8</v>
      </c>
      <c r="D134">
        <v>264299079</v>
      </c>
      <c r="E134">
        <v>277889986.02070498</v>
      </c>
      <c r="F134">
        <v>6.2901595415448401</v>
      </c>
    </row>
    <row r="135" spans="1:6" x14ac:dyDescent="0.25">
      <c r="A135">
        <v>133</v>
      </c>
      <c r="B135">
        <v>2012</v>
      </c>
      <c r="C135" t="s">
        <v>8</v>
      </c>
      <c r="D135">
        <v>267171920</v>
      </c>
      <c r="E135">
        <v>275591162.81089199</v>
      </c>
      <c r="F135">
        <v>-0.82724219131881704</v>
      </c>
    </row>
    <row r="136" spans="1:6" x14ac:dyDescent="0.25">
      <c r="A136">
        <v>134</v>
      </c>
      <c r="B136">
        <v>2013</v>
      </c>
      <c r="C136" t="s">
        <v>8</v>
      </c>
      <c r="D136">
        <v>278438471</v>
      </c>
      <c r="E136">
        <v>282572089.18182898</v>
      </c>
      <c r="F136">
        <v>2.5330733756974402</v>
      </c>
    </row>
    <row r="137" spans="1:6" x14ac:dyDescent="0.25">
      <c r="A137">
        <v>135</v>
      </c>
      <c r="B137">
        <v>2014</v>
      </c>
      <c r="C137" t="s">
        <v>8</v>
      </c>
      <c r="D137">
        <v>283636426</v>
      </c>
      <c r="E137">
        <v>283636426</v>
      </c>
      <c r="F137">
        <v>0.37666027853366302</v>
      </c>
    </row>
    <row r="138" spans="1:6" x14ac:dyDescent="0.25">
      <c r="A138">
        <v>136</v>
      </c>
      <c r="B138">
        <v>1970</v>
      </c>
      <c r="C138" t="s">
        <v>9</v>
      </c>
      <c r="D138" t="s">
        <v>6</v>
      </c>
      <c r="E138">
        <v>4717.25</v>
      </c>
      <c r="F138" t="s">
        <v>6</v>
      </c>
    </row>
    <row r="139" spans="1:6" x14ac:dyDescent="0.25">
      <c r="A139">
        <v>137</v>
      </c>
      <c r="B139">
        <v>1971</v>
      </c>
      <c r="C139" t="s">
        <v>9</v>
      </c>
      <c r="D139" t="s">
        <v>6</v>
      </c>
      <c r="E139">
        <v>4799.8</v>
      </c>
      <c r="F139">
        <v>1.7499602522656099</v>
      </c>
    </row>
    <row r="140" spans="1:6" x14ac:dyDescent="0.25">
      <c r="A140">
        <v>138</v>
      </c>
      <c r="B140">
        <v>1972</v>
      </c>
      <c r="C140" t="s">
        <v>9</v>
      </c>
      <c r="D140" t="s">
        <v>6</v>
      </c>
      <c r="E140">
        <v>5005.95</v>
      </c>
      <c r="F140">
        <v>4.2949706237759999</v>
      </c>
    </row>
    <row r="141" spans="1:6" x14ac:dyDescent="0.25">
      <c r="A141">
        <v>139</v>
      </c>
      <c r="B141">
        <v>1973</v>
      </c>
      <c r="C141" t="s">
        <v>9</v>
      </c>
      <c r="D141" t="s">
        <v>6</v>
      </c>
      <c r="E141">
        <v>5279.2</v>
      </c>
      <c r="F141">
        <v>5.4585043797880504</v>
      </c>
    </row>
    <row r="142" spans="1:6" x14ac:dyDescent="0.25">
      <c r="A142">
        <v>140</v>
      </c>
      <c r="B142">
        <v>1974</v>
      </c>
      <c r="C142" t="s">
        <v>9</v>
      </c>
      <c r="D142" t="s">
        <v>6</v>
      </c>
      <c r="E142">
        <v>5410.05</v>
      </c>
      <c r="F142">
        <v>2.4785952417032902</v>
      </c>
    </row>
    <row r="143" spans="1:6" x14ac:dyDescent="0.25">
      <c r="A143">
        <v>141</v>
      </c>
      <c r="B143">
        <v>1975</v>
      </c>
      <c r="C143" t="s">
        <v>9</v>
      </c>
      <c r="D143" t="s">
        <v>6</v>
      </c>
      <c r="E143">
        <v>5390.7</v>
      </c>
      <c r="F143">
        <v>-0.35766767405107203</v>
      </c>
    </row>
    <row r="144" spans="1:6" x14ac:dyDescent="0.25">
      <c r="A144">
        <v>142</v>
      </c>
      <c r="B144">
        <v>1976</v>
      </c>
      <c r="C144" t="s">
        <v>9</v>
      </c>
      <c r="D144" t="s">
        <v>6</v>
      </c>
      <c r="E144">
        <v>5530.4</v>
      </c>
      <c r="F144">
        <v>2.5915001762294199</v>
      </c>
    </row>
    <row r="145" spans="1:6" x14ac:dyDescent="0.25">
      <c r="A145">
        <v>143</v>
      </c>
      <c r="B145">
        <v>1977</v>
      </c>
      <c r="C145" t="s">
        <v>9</v>
      </c>
      <c r="D145" t="s">
        <v>6</v>
      </c>
      <c r="E145">
        <v>5806.2</v>
      </c>
      <c r="F145">
        <v>4.98698105019528</v>
      </c>
    </row>
    <row r="146" spans="1:6" x14ac:dyDescent="0.25">
      <c r="A146">
        <v>144</v>
      </c>
      <c r="B146">
        <v>1978</v>
      </c>
      <c r="C146" t="s">
        <v>9</v>
      </c>
      <c r="D146" t="s">
        <v>6</v>
      </c>
      <c r="E146">
        <v>6102.1</v>
      </c>
      <c r="F146">
        <v>5.0962763941993199</v>
      </c>
    </row>
    <row r="147" spans="1:6" x14ac:dyDescent="0.25">
      <c r="A147">
        <v>145</v>
      </c>
      <c r="B147">
        <v>1979</v>
      </c>
      <c r="C147" t="s">
        <v>9</v>
      </c>
      <c r="D147" t="s">
        <v>6</v>
      </c>
      <c r="E147">
        <v>6366.7</v>
      </c>
      <c r="F147">
        <v>4.3362121236951099</v>
      </c>
    </row>
    <row r="148" spans="1:6" x14ac:dyDescent="0.25">
      <c r="A148">
        <v>146</v>
      </c>
      <c r="B148">
        <v>1980</v>
      </c>
      <c r="C148" t="s">
        <v>9</v>
      </c>
      <c r="D148" t="s">
        <v>6</v>
      </c>
      <c r="E148">
        <v>6458.3</v>
      </c>
      <c r="F148">
        <v>1.4387359228485499</v>
      </c>
    </row>
    <row r="149" spans="1:6" x14ac:dyDescent="0.25">
      <c r="A149">
        <v>147</v>
      </c>
      <c r="B149">
        <v>1981</v>
      </c>
      <c r="C149" t="s">
        <v>9</v>
      </c>
      <c r="D149" t="s">
        <v>6</v>
      </c>
      <c r="E149">
        <v>6534.05</v>
      </c>
      <c r="F149">
        <v>1.1729092795317799</v>
      </c>
    </row>
    <row r="150" spans="1:6" x14ac:dyDescent="0.25">
      <c r="A150">
        <v>148</v>
      </c>
      <c r="B150">
        <v>1982</v>
      </c>
      <c r="C150" t="s">
        <v>9</v>
      </c>
      <c r="D150" t="s">
        <v>6</v>
      </c>
      <c r="E150">
        <v>6554.5</v>
      </c>
      <c r="F150">
        <v>0.31297587254459802</v>
      </c>
    </row>
    <row r="151" spans="1:6" x14ac:dyDescent="0.25">
      <c r="A151">
        <v>149</v>
      </c>
      <c r="B151">
        <v>1983</v>
      </c>
      <c r="C151" t="s">
        <v>9</v>
      </c>
      <c r="D151" t="s">
        <v>6</v>
      </c>
      <c r="E151">
        <v>6641.65</v>
      </c>
      <c r="F151">
        <v>1.3296208711572199</v>
      </c>
    </row>
    <row r="152" spans="1:6" x14ac:dyDescent="0.25">
      <c r="A152">
        <v>150</v>
      </c>
      <c r="B152">
        <v>1984</v>
      </c>
      <c r="C152" t="s">
        <v>9</v>
      </c>
      <c r="D152" t="s">
        <v>6</v>
      </c>
      <c r="E152">
        <v>7038.5</v>
      </c>
      <c r="F152">
        <v>5.9751718323007204</v>
      </c>
    </row>
    <row r="153" spans="1:6" x14ac:dyDescent="0.25">
      <c r="A153">
        <v>151</v>
      </c>
      <c r="B153">
        <v>1985</v>
      </c>
      <c r="C153" t="s">
        <v>9</v>
      </c>
      <c r="D153" t="s">
        <v>6</v>
      </c>
      <c r="E153">
        <v>7439.4</v>
      </c>
      <c r="F153">
        <v>5.6958158698586301</v>
      </c>
    </row>
    <row r="154" spans="1:6" x14ac:dyDescent="0.25">
      <c r="A154">
        <v>152</v>
      </c>
      <c r="B154">
        <v>1986</v>
      </c>
      <c r="C154" t="s">
        <v>9</v>
      </c>
      <c r="D154" t="s">
        <v>6</v>
      </c>
      <c r="E154">
        <v>7727.15</v>
      </c>
      <c r="F154">
        <v>3.8679194558701102</v>
      </c>
    </row>
    <row r="155" spans="1:6" x14ac:dyDescent="0.25">
      <c r="A155">
        <v>153</v>
      </c>
      <c r="B155">
        <v>1987</v>
      </c>
      <c r="C155" t="s">
        <v>9</v>
      </c>
      <c r="D155" t="s">
        <v>6</v>
      </c>
      <c r="E155">
        <v>7996.55</v>
      </c>
      <c r="F155">
        <v>3.48640831354381</v>
      </c>
    </row>
    <row r="156" spans="1:6" x14ac:dyDescent="0.25">
      <c r="A156">
        <v>154</v>
      </c>
      <c r="B156">
        <v>1988</v>
      </c>
      <c r="C156" t="s">
        <v>9</v>
      </c>
      <c r="D156" t="s">
        <v>6</v>
      </c>
      <c r="E156">
        <v>8303.5499999999993</v>
      </c>
      <c r="F156">
        <v>3.8391556358679702</v>
      </c>
    </row>
    <row r="157" spans="1:6" x14ac:dyDescent="0.25">
      <c r="A157">
        <v>155</v>
      </c>
      <c r="B157">
        <v>1989</v>
      </c>
      <c r="C157" t="s">
        <v>9</v>
      </c>
      <c r="D157" t="s">
        <v>6</v>
      </c>
      <c r="E157">
        <v>8630.4500000000007</v>
      </c>
      <c r="F157">
        <v>3.9368703747192599</v>
      </c>
    </row>
    <row r="158" spans="1:6" x14ac:dyDescent="0.25">
      <c r="A158">
        <v>156</v>
      </c>
      <c r="B158">
        <v>1990</v>
      </c>
      <c r="C158" t="s">
        <v>9</v>
      </c>
      <c r="D158" t="s">
        <v>6</v>
      </c>
      <c r="E158">
        <v>8870.7000000000007</v>
      </c>
      <c r="F158">
        <v>2.7837482402423901</v>
      </c>
    </row>
    <row r="159" spans="1:6" x14ac:dyDescent="0.25">
      <c r="A159">
        <v>157</v>
      </c>
      <c r="B159">
        <v>1991</v>
      </c>
      <c r="C159" t="s">
        <v>9</v>
      </c>
      <c r="D159" t="s">
        <v>6</v>
      </c>
      <c r="E159">
        <v>8951.7000000000007</v>
      </c>
      <c r="F159">
        <v>0.91311846866651103</v>
      </c>
    </row>
    <row r="160" spans="1:6" x14ac:dyDescent="0.25">
      <c r="A160">
        <v>158</v>
      </c>
      <c r="B160">
        <v>1992</v>
      </c>
      <c r="C160" t="s">
        <v>9</v>
      </c>
      <c r="D160" t="s">
        <v>6</v>
      </c>
      <c r="E160">
        <v>9107.5</v>
      </c>
      <c r="F160">
        <v>1.7404515343454401</v>
      </c>
    </row>
    <row r="161" spans="1:6" x14ac:dyDescent="0.25">
      <c r="A161">
        <v>159</v>
      </c>
      <c r="B161">
        <v>1993</v>
      </c>
      <c r="C161" t="s">
        <v>9</v>
      </c>
      <c r="D161" t="s">
        <v>6</v>
      </c>
      <c r="E161">
        <v>9393.7999999999993</v>
      </c>
      <c r="F161">
        <v>3.1435629975294899</v>
      </c>
    </row>
    <row r="162" spans="1:6" x14ac:dyDescent="0.25">
      <c r="A162">
        <v>160</v>
      </c>
      <c r="B162">
        <v>1994</v>
      </c>
      <c r="C162" t="s">
        <v>9</v>
      </c>
      <c r="D162" t="s">
        <v>6</v>
      </c>
      <c r="E162">
        <v>9713.2000000000007</v>
      </c>
      <c r="F162">
        <v>3.40011496944794</v>
      </c>
    </row>
    <row r="163" spans="1:6" x14ac:dyDescent="0.25">
      <c r="A163">
        <v>161</v>
      </c>
      <c r="B163">
        <v>1995</v>
      </c>
      <c r="C163" t="s">
        <v>9</v>
      </c>
      <c r="D163" t="s">
        <v>6</v>
      </c>
      <c r="E163">
        <v>10040.1</v>
      </c>
      <c r="F163">
        <v>3.3655232055347102</v>
      </c>
    </row>
    <row r="164" spans="1:6" x14ac:dyDescent="0.25">
      <c r="A164">
        <v>162</v>
      </c>
      <c r="B164">
        <v>1996</v>
      </c>
      <c r="C164" t="s">
        <v>9</v>
      </c>
      <c r="D164" t="s">
        <v>6</v>
      </c>
      <c r="E164">
        <v>10367.9</v>
      </c>
      <c r="F164">
        <v>3.2649077200426402</v>
      </c>
    </row>
    <row r="165" spans="1:6" x14ac:dyDescent="0.25">
      <c r="A165">
        <v>163</v>
      </c>
      <c r="B165">
        <v>1997</v>
      </c>
      <c r="C165" t="s">
        <v>9</v>
      </c>
      <c r="D165" t="s">
        <v>6</v>
      </c>
      <c r="E165">
        <v>10797.95</v>
      </c>
      <c r="F165">
        <v>4.1478988030363002</v>
      </c>
    </row>
    <row r="166" spans="1:6" x14ac:dyDescent="0.25">
      <c r="A166">
        <v>164</v>
      </c>
      <c r="B166">
        <v>1998</v>
      </c>
      <c r="C166" t="s">
        <v>9</v>
      </c>
      <c r="D166" t="s">
        <v>6</v>
      </c>
      <c r="E166">
        <v>11280.4</v>
      </c>
      <c r="F166">
        <v>4.4679777179927704</v>
      </c>
    </row>
    <row r="167" spans="1:6" x14ac:dyDescent="0.25">
      <c r="A167">
        <v>165</v>
      </c>
      <c r="B167">
        <v>1999</v>
      </c>
      <c r="C167" t="s">
        <v>9</v>
      </c>
      <c r="D167" t="s">
        <v>6</v>
      </c>
      <c r="E167">
        <v>11795.9</v>
      </c>
      <c r="F167">
        <v>4.5698734087443702</v>
      </c>
    </row>
    <row r="168" spans="1:6" x14ac:dyDescent="0.25">
      <c r="A168">
        <v>166</v>
      </c>
      <c r="B168">
        <v>2000</v>
      </c>
      <c r="C168" t="s">
        <v>9</v>
      </c>
      <c r="D168" t="s">
        <v>6</v>
      </c>
      <c r="E168">
        <v>12312.8</v>
      </c>
      <c r="F168">
        <v>4.3820310446850197</v>
      </c>
    </row>
    <row r="169" spans="1:6" x14ac:dyDescent="0.25">
      <c r="A169">
        <v>167</v>
      </c>
      <c r="B169">
        <v>2001</v>
      </c>
      <c r="C169" t="s">
        <v>9</v>
      </c>
      <c r="D169" t="s">
        <v>6</v>
      </c>
      <c r="E169">
        <v>12620.95</v>
      </c>
      <c r="F169">
        <v>2.50268013774284</v>
      </c>
    </row>
    <row r="170" spans="1:6" x14ac:dyDescent="0.25">
      <c r="A170">
        <v>168</v>
      </c>
      <c r="B170">
        <v>2002</v>
      </c>
      <c r="C170" t="s">
        <v>9</v>
      </c>
      <c r="D170" t="s">
        <v>6</v>
      </c>
      <c r="E170">
        <v>12795.5</v>
      </c>
      <c r="F170">
        <v>1.38301791861943</v>
      </c>
    </row>
    <row r="171" spans="1:6" x14ac:dyDescent="0.25">
      <c r="A171">
        <v>169</v>
      </c>
      <c r="B171">
        <v>2003</v>
      </c>
      <c r="C171" t="s">
        <v>9</v>
      </c>
      <c r="D171" t="s">
        <v>6</v>
      </c>
      <c r="E171">
        <v>13089.95</v>
      </c>
      <c r="F171">
        <v>2.3011996404986199</v>
      </c>
    </row>
    <row r="172" spans="1:6" x14ac:dyDescent="0.25">
      <c r="A172">
        <v>170</v>
      </c>
      <c r="B172">
        <v>2004</v>
      </c>
      <c r="C172" t="s">
        <v>9</v>
      </c>
      <c r="D172" t="s">
        <v>6</v>
      </c>
      <c r="E172">
        <v>13522.3</v>
      </c>
      <c r="F172">
        <v>3.3029155955522902</v>
      </c>
    </row>
    <row r="173" spans="1:6" x14ac:dyDescent="0.25">
      <c r="A173">
        <v>171</v>
      </c>
      <c r="B173">
        <v>2005</v>
      </c>
      <c r="C173" t="s">
        <v>9</v>
      </c>
      <c r="D173" t="s">
        <v>6</v>
      </c>
      <c r="E173">
        <v>14003.85</v>
      </c>
      <c r="F173">
        <v>3.5611545373198501</v>
      </c>
    </row>
    <row r="174" spans="1:6" x14ac:dyDescent="0.25">
      <c r="A174">
        <v>172</v>
      </c>
      <c r="B174">
        <v>2006</v>
      </c>
      <c r="C174" t="s">
        <v>9</v>
      </c>
      <c r="D174" t="s">
        <v>6</v>
      </c>
      <c r="E174">
        <v>14424</v>
      </c>
      <c r="F174">
        <v>3.0002463608221901</v>
      </c>
    </row>
    <row r="175" spans="1:6" x14ac:dyDescent="0.25">
      <c r="A175">
        <v>173</v>
      </c>
      <c r="B175">
        <v>2007</v>
      </c>
      <c r="C175" t="s">
        <v>9</v>
      </c>
      <c r="D175" t="s">
        <v>6</v>
      </c>
      <c r="E175">
        <v>14743.75</v>
      </c>
      <c r="F175">
        <v>2.21679145867996</v>
      </c>
    </row>
    <row r="176" spans="1:6" x14ac:dyDescent="0.25">
      <c r="A176">
        <v>174</v>
      </c>
      <c r="B176">
        <v>2008</v>
      </c>
      <c r="C176" t="s">
        <v>9</v>
      </c>
      <c r="D176" t="s">
        <v>6</v>
      </c>
      <c r="E176">
        <v>14852.05</v>
      </c>
      <c r="F176">
        <v>0.734548537515892</v>
      </c>
    </row>
    <row r="177" spans="1:6" x14ac:dyDescent="0.25">
      <c r="A177">
        <v>175</v>
      </c>
      <c r="B177">
        <v>2009</v>
      </c>
      <c r="C177" t="s">
        <v>9</v>
      </c>
      <c r="D177" t="s">
        <v>6</v>
      </c>
      <c r="E177">
        <v>14624.55</v>
      </c>
      <c r="F177">
        <v>-1.5317750748213099</v>
      </c>
    </row>
    <row r="178" spans="1:6" x14ac:dyDescent="0.25">
      <c r="A178">
        <v>176</v>
      </c>
      <c r="B178">
        <v>2010</v>
      </c>
      <c r="C178" t="s">
        <v>9</v>
      </c>
      <c r="D178" t="s">
        <v>6</v>
      </c>
      <c r="E178">
        <v>14601.25</v>
      </c>
      <c r="F178">
        <v>-0.15932114150520199</v>
      </c>
    </row>
    <row r="179" spans="1:6" x14ac:dyDescent="0.25">
      <c r="A179">
        <v>177</v>
      </c>
      <c r="B179">
        <v>2011</v>
      </c>
      <c r="C179" t="s">
        <v>9</v>
      </c>
      <c r="D179" t="s">
        <v>6</v>
      </c>
      <c r="E179">
        <v>14902.2</v>
      </c>
      <c r="F179">
        <v>2.0611249036897399</v>
      </c>
    </row>
    <row r="180" spans="1:6" x14ac:dyDescent="0.25">
      <c r="A180">
        <v>178</v>
      </c>
      <c r="B180">
        <v>2012</v>
      </c>
      <c r="C180" t="s">
        <v>9</v>
      </c>
      <c r="D180" t="s">
        <v>6</v>
      </c>
      <c r="E180">
        <v>15194.9</v>
      </c>
      <c r="F180">
        <v>1.96413952302346</v>
      </c>
    </row>
    <row r="181" spans="1:6" x14ac:dyDescent="0.25">
      <c r="A181">
        <v>179</v>
      </c>
      <c r="B181">
        <v>2013</v>
      </c>
      <c r="C181" t="s">
        <v>9</v>
      </c>
      <c r="D181" t="s">
        <v>6</v>
      </c>
      <c r="E181">
        <v>15539.75</v>
      </c>
      <c r="F181">
        <v>2.2695114808258001</v>
      </c>
    </row>
    <row r="182" spans="1:6" x14ac:dyDescent="0.25">
      <c r="A182">
        <v>180</v>
      </c>
      <c r="B182">
        <v>2014</v>
      </c>
      <c r="C182" t="s">
        <v>9</v>
      </c>
      <c r="D182" t="s">
        <v>6</v>
      </c>
      <c r="E182">
        <v>15897.95</v>
      </c>
      <c r="F182">
        <v>2.3050563876510402</v>
      </c>
    </row>
    <row r="183" spans="1:6" x14ac:dyDescent="0.25">
      <c r="A183">
        <v>181</v>
      </c>
      <c r="B183">
        <v>1970</v>
      </c>
      <c r="C183" t="s">
        <v>10</v>
      </c>
      <c r="D183">
        <v>47961994</v>
      </c>
      <c r="E183">
        <v>231649526.526512</v>
      </c>
      <c r="F183" t="s">
        <v>6</v>
      </c>
    </row>
    <row r="184" spans="1:6" x14ac:dyDescent="0.25">
      <c r="A184">
        <v>182</v>
      </c>
      <c r="B184">
        <v>1971</v>
      </c>
      <c r="C184" t="s">
        <v>10</v>
      </c>
      <c r="D184">
        <v>51541233</v>
      </c>
      <c r="E184">
        <v>236684447.12476501</v>
      </c>
      <c r="F184">
        <v>2.1735078304496098</v>
      </c>
    </row>
    <row r="185" spans="1:6" x14ac:dyDescent="0.25">
      <c r="A185">
        <v>183</v>
      </c>
      <c r="B185">
        <v>1972</v>
      </c>
      <c r="C185" t="s">
        <v>10</v>
      </c>
      <c r="D185">
        <v>59870369</v>
      </c>
      <c r="E185">
        <v>262602469.596194</v>
      </c>
      <c r="F185">
        <v>10.9504544072415</v>
      </c>
    </row>
    <row r="186" spans="1:6" x14ac:dyDescent="0.25">
      <c r="A186">
        <v>184</v>
      </c>
      <c r="B186">
        <v>1973</v>
      </c>
      <c r="C186" t="s">
        <v>10</v>
      </c>
      <c r="D186">
        <v>68069264</v>
      </c>
      <c r="E186">
        <v>284631989.39503402</v>
      </c>
      <c r="F186">
        <v>8.3889233154261102</v>
      </c>
    </row>
    <row r="187" spans="1:6" x14ac:dyDescent="0.25">
      <c r="A187">
        <v>185</v>
      </c>
      <c r="B187">
        <v>1974</v>
      </c>
      <c r="C187" t="s">
        <v>10</v>
      </c>
      <c r="D187">
        <v>74206938</v>
      </c>
      <c r="E187">
        <v>289340595.39020199</v>
      </c>
      <c r="F187">
        <v>1.6542785669228399</v>
      </c>
    </row>
    <row r="188" spans="1:6" x14ac:dyDescent="0.25">
      <c r="A188">
        <v>186</v>
      </c>
      <c r="B188">
        <v>1975</v>
      </c>
      <c r="C188" t="s">
        <v>10</v>
      </c>
      <c r="D188">
        <v>80154888</v>
      </c>
      <c r="E188">
        <v>286388829.864797</v>
      </c>
      <c r="F188">
        <v>-1.02016985256583</v>
      </c>
    </row>
    <row r="189" spans="1:6" x14ac:dyDescent="0.25">
      <c r="A189">
        <v>187</v>
      </c>
      <c r="B189">
        <v>1976</v>
      </c>
      <c r="C189" t="s">
        <v>10</v>
      </c>
      <c r="D189">
        <v>89255517</v>
      </c>
      <c r="E189">
        <v>297194559.83314198</v>
      </c>
      <c r="F189">
        <v>3.7730975657977801</v>
      </c>
    </row>
    <row r="190" spans="1:6" x14ac:dyDescent="0.25">
      <c r="A190">
        <v>188</v>
      </c>
      <c r="B190">
        <v>1977</v>
      </c>
      <c r="C190" t="s">
        <v>10</v>
      </c>
      <c r="D190">
        <v>101084645</v>
      </c>
      <c r="E190">
        <v>317982076.89575201</v>
      </c>
      <c r="F190">
        <v>6.9945819581222501</v>
      </c>
    </row>
    <row r="191" spans="1:6" x14ac:dyDescent="0.25">
      <c r="A191">
        <v>189</v>
      </c>
      <c r="B191">
        <v>1978</v>
      </c>
      <c r="C191" t="s">
        <v>10</v>
      </c>
      <c r="D191">
        <v>113261134</v>
      </c>
      <c r="E191">
        <v>334176984.41336799</v>
      </c>
      <c r="F191">
        <v>5.0930252659885999</v>
      </c>
    </row>
    <row r="192" spans="1:6" x14ac:dyDescent="0.25">
      <c r="A192">
        <v>190</v>
      </c>
      <c r="B192">
        <v>1979</v>
      </c>
      <c r="C192" t="s">
        <v>10</v>
      </c>
      <c r="D192">
        <v>124865493</v>
      </c>
      <c r="E192">
        <v>342212922.88883698</v>
      </c>
      <c r="F192">
        <v>2.4046953710995398</v>
      </c>
    </row>
    <row r="193" spans="1:6" x14ac:dyDescent="0.25">
      <c r="A193">
        <v>191</v>
      </c>
      <c r="B193">
        <v>1980</v>
      </c>
      <c r="C193" t="s">
        <v>10</v>
      </c>
      <c r="D193">
        <v>137075178</v>
      </c>
      <c r="E193">
        <v>345716555.711294</v>
      </c>
      <c r="F193">
        <v>1.0238166323120199</v>
      </c>
    </row>
    <row r="194" spans="1:6" x14ac:dyDescent="0.25">
      <c r="A194">
        <v>192</v>
      </c>
      <c r="B194">
        <v>1981</v>
      </c>
      <c r="C194" t="s">
        <v>10</v>
      </c>
      <c r="D194">
        <v>149737943</v>
      </c>
      <c r="E194">
        <v>345750309.04289299</v>
      </c>
      <c r="F194">
        <v>9.7632962732632205E-3</v>
      </c>
    </row>
    <row r="195" spans="1:6" x14ac:dyDescent="0.25">
      <c r="A195">
        <v>193</v>
      </c>
      <c r="B195">
        <v>1982</v>
      </c>
      <c r="C195" t="s">
        <v>10</v>
      </c>
      <c r="D195">
        <v>162607135</v>
      </c>
      <c r="E195">
        <v>348717893.99857402</v>
      </c>
      <c r="F195">
        <v>0.858302907637437</v>
      </c>
    </row>
    <row r="196" spans="1:6" x14ac:dyDescent="0.25">
      <c r="A196">
        <v>194</v>
      </c>
      <c r="B196">
        <v>1983</v>
      </c>
      <c r="C196" t="s">
        <v>10</v>
      </c>
      <c r="D196">
        <v>171440020</v>
      </c>
      <c r="E196">
        <v>350199647.244353</v>
      </c>
      <c r="F196">
        <v>0.424914600391958</v>
      </c>
    </row>
    <row r="197" spans="1:6" x14ac:dyDescent="0.25">
      <c r="A197">
        <v>195</v>
      </c>
      <c r="B197">
        <v>1984</v>
      </c>
      <c r="C197" t="s">
        <v>10</v>
      </c>
      <c r="D197">
        <v>196795248</v>
      </c>
      <c r="E197">
        <v>387491432.49191499</v>
      </c>
      <c r="F197">
        <v>10.648721533846</v>
      </c>
    </row>
    <row r="198" spans="1:6" x14ac:dyDescent="0.25">
      <c r="A198">
        <v>196</v>
      </c>
      <c r="B198">
        <v>1985</v>
      </c>
      <c r="C198" t="s">
        <v>10</v>
      </c>
      <c r="D198">
        <v>215893155</v>
      </c>
      <c r="E198">
        <v>411228608.30915397</v>
      </c>
      <c r="F198">
        <v>6.1258582324225701</v>
      </c>
    </row>
    <row r="199" spans="1:6" x14ac:dyDescent="0.25">
      <c r="A199">
        <v>197</v>
      </c>
      <c r="B199">
        <v>1986</v>
      </c>
      <c r="C199" t="s">
        <v>10</v>
      </c>
      <c r="D199">
        <v>228081788</v>
      </c>
      <c r="E199">
        <v>423419580.00338399</v>
      </c>
      <c r="F199">
        <v>2.96452422032496</v>
      </c>
    </row>
    <row r="200" spans="1:6" x14ac:dyDescent="0.25">
      <c r="A200">
        <v>198</v>
      </c>
      <c r="B200">
        <v>1987</v>
      </c>
      <c r="C200" t="s">
        <v>10</v>
      </c>
      <c r="D200">
        <v>246509508</v>
      </c>
      <c r="E200">
        <v>447606685.98157698</v>
      </c>
      <c r="F200">
        <v>5.7123258159199803</v>
      </c>
    </row>
    <row r="201" spans="1:6" x14ac:dyDescent="0.25">
      <c r="A201">
        <v>199</v>
      </c>
      <c r="B201">
        <v>1988</v>
      </c>
      <c r="C201" t="s">
        <v>10</v>
      </c>
      <c r="D201">
        <v>264145836</v>
      </c>
      <c r="E201">
        <v>465741359.37496603</v>
      </c>
      <c r="F201">
        <v>4.0514750921606</v>
      </c>
    </row>
    <row r="202" spans="1:6" x14ac:dyDescent="0.25">
      <c r="A202">
        <v>200</v>
      </c>
      <c r="B202">
        <v>1989</v>
      </c>
      <c r="C202" t="s">
        <v>10</v>
      </c>
      <c r="D202">
        <v>284412634</v>
      </c>
      <c r="E202">
        <v>483582877.32366198</v>
      </c>
      <c r="F202">
        <v>3.8307780895042201</v>
      </c>
    </row>
    <row r="203" spans="1:6" x14ac:dyDescent="0.25">
      <c r="A203">
        <v>201</v>
      </c>
      <c r="B203">
        <v>1990</v>
      </c>
      <c r="C203" t="s">
        <v>10</v>
      </c>
      <c r="D203">
        <v>300488565</v>
      </c>
      <c r="E203">
        <v>492217705.21776402</v>
      </c>
      <c r="F203">
        <v>1.7855942174567601</v>
      </c>
    </row>
    <row r="204" spans="1:6" x14ac:dyDescent="0.25">
      <c r="A204">
        <v>202</v>
      </c>
      <c r="B204">
        <v>1991</v>
      </c>
      <c r="C204" t="s">
        <v>10</v>
      </c>
      <c r="D204">
        <v>310561109</v>
      </c>
      <c r="E204">
        <v>491463903.37187499</v>
      </c>
      <c r="F204">
        <v>-0.15314399256644201</v>
      </c>
    </row>
    <row r="205" spans="1:6" x14ac:dyDescent="0.25">
      <c r="A205">
        <v>203</v>
      </c>
      <c r="B205">
        <v>1992</v>
      </c>
      <c r="C205" t="s">
        <v>10</v>
      </c>
      <c r="D205">
        <v>331179823</v>
      </c>
      <c r="E205">
        <v>509869793.28763902</v>
      </c>
      <c r="F205">
        <v>3.7451153155875301</v>
      </c>
    </row>
    <row r="206" spans="1:6" x14ac:dyDescent="0.25">
      <c r="A206">
        <v>204</v>
      </c>
      <c r="B206">
        <v>1993</v>
      </c>
      <c r="C206" t="s">
        <v>10</v>
      </c>
      <c r="D206">
        <v>353849819</v>
      </c>
      <c r="E206">
        <v>532355266.10786498</v>
      </c>
      <c r="F206">
        <v>4.4100421551235804</v>
      </c>
    </row>
    <row r="207" spans="1:6" x14ac:dyDescent="0.25">
      <c r="A207">
        <v>205</v>
      </c>
      <c r="B207">
        <v>1994</v>
      </c>
      <c r="C207" t="s">
        <v>10</v>
      </c>
      <c r="D207">
        <v>373319379</v>
      </c>
      <c r="E207">
        <v>549277481.27718496</v>
      </c>
      <c r="F207">
        <v>3.1787447681396701</v>
      </c>
    </row>
    <row r="208" spans="1:6" x14ac:dyDescent="0.25">
      <c r="A208">
        <v>206</v>
      </c>
      <c r="B208">
        <v>1995</v>
      </c>
      <c r="C208" t="s">
        <v>10</v>
      </c>
      <c r="D208">
        <v>399147005</v>
      </c>
      <c r="E208">
        <v>575166544.37226999</v>
      </c>
      <c r="F208">
        <v>4.7132940958888696</v>
      </c>
    </row>
    <row r="209" spans="1:6" x14ac:dyDescent="0.25">
      <c r="A209">
        <v>207</v>
      </c>
      <c r="B209">
        <v>1996</v>
      </c>
      <c r="C209" t="s">
        <v>10</v>
      </c>
      <c r="D209">
        <v>418390240</v>
      </c>
      <c r="E209">
        <v>591341920.50578296</v>
      </c>
      <c r="F209">
        <v>2.81229433314267</v>
      </c>
    </row>
    <row r="210" spans="1:6" x14ac:dyDescent="0.25">
      <c r="A210">
        <v>208</v>
      </c>
      <c r="B210">
        <v>1997</v>
      </c>
      <c r="C210" t="s">
        <v>10</v>
      </c>
      <c r="D210">
        <v>444196660</v>
      </c>
      <c r="E210">
        <v>616889926.078848</v>
      </c>
      <c r="F210">
        <v>4.3203440661221899</v>
      </c>
    </row>
    <row r="211" spans="1:6" x14ac:dyDescent="0.25">
      <c r="A211">
        <v>209</v>
      </c>
      <c r="B211">
        <v>1998</v>
      </c>
      <c r="C211" t="s">
        <v>10</v>
      </c>
      <c r="D211">
        <v>473051441</v>
      </c>
      <c r="E211">
        <v>647892154.97104895</v>
      </c>
      <c r="F211">
        <v>5.0255690004959304</v>
      </c>
    </row>
    <row r="212" spans="1:6" x14ac:dyDescent="0.25">
      <c r="A212">
        <v>210</v>
      </c>
      <c r="B212">
        <v>1999</v>
      </c>
      <c r="C212" t="s">
        <v>10</v>
      </c>
      <c r="D212">
        <v>499943213</v>
      </c>
      <c r="E212">
        <v>676209354.99727702</v>
      </c>
      <c r="F212">
        <v>4.3706656746744104</v>
      </c>
    </row>
    <row r="213" spans="1:6" x14ac:dyDescent="0.25">
      <c r="A213">
        <v>211</v>
      </c>
      <c r="B213">
        <v>2000</v>
      </c>
      <c r="C213" t="s">
        <v>10</v>
      </c>
      <c r="D213">
        <v>539655337</v>
      </c>
      <c r="E213">
        <v>716604841.59107804</v>
      </c>
      <c r="F213">
        <v>5.9738136266931301</v>
      </c>
    </row>
    <row r="214" spans="1:6" x14ac:dyDescent="0.25">
      <c r="A214">
        <v>212</v>
      </c>
      <c r="B214">
        <v>2001</v>
      </c>
      <c r="C214" t="s">
        <v>10</v>
      </c>
      <c r="D214">
        <v>559679125</v>
      </c>
      <c r="E214">
        <v>726638491.61384296</v>
      </c>
      <c r="F214">
        <v>1.4001649780215499</v>
      </c>
    </row>
    <row r="215" spans="1:6" x14ac:dyDescent="0.25">
      <c r="A215">
        <v>213</v>
      </c>
      <c r="B215">
        <v>2002</v>
      </c>
      <c r="C215" t="s">
        <v>10</v>
      </c>
      <c r="D215">
        <v>535191161</v>
      </c>
      <c r="E215">
        <v>681878467.33315003</v>
      </c>
      <c r="F215">
        <v>-6.1598752057963102</v>
      </c>
    </row>
    <row r="216" spans="1:6" x14ac:dyDescent="0.25">
      <c r="A216">
        <v>214</v>
      </c>
      <c r="B216">
        <v>2003</v>
      </c>
      <c r="C216" t="s">
        <v>10</v>
      </c>
      <c r="D216">
        <v>548990867</v>
      </c>
      <c r="E216">
        <v>687326018.72305596</v>
      </c>
      <c r="F216">
        <v>0.79890356579410604</v>
      </c>
    </row>
    <row r="217" spans="1:6" x14ac:dyDescent="0.25">
      <c r="A217">
        <v>215</v>
      </c>
      <c r="B217">
        <v>2004</v>
      </c>
      <c r="C217" t="s">
        <v>10</v>
      </c>
      <c r="D217">
        <v>591832434</v>
      </c>
      <c r="E217">
        <v>723780040.28140497</v>
      </c>
      <c r="F217">
        <v>5.3037453210450298</v>
      </c>
    </row>
    <row r="218" spans="1:6" x14ac:dyDescent="0.25">
      <c r="A218">
        <v>216</v>
      </c>
      <c r="B218">
        <v>2005</v>
      </c>
      <c r="C218" t="s">
        <v>10</v>
      </c>
      <c r="D218">
        <v>650629485</v>
      </c>
      <c r="E218">
        <v>772619594.45517194</v>
      </c>
      <c r="F218">
        <v>6.7478448500427799</v>
      </c>
    </row>
    <row r="219" spans="1:6" x14ac:dyDescent="0.25">
      <c r="A219">
        <v>217</v>
      </c>
      <c r="B219">
        <v>2006</v>
      </c>
      <c r="C219" t="s">
        <v>10</v>
      </c>
      <c r="D219">
        <v>715973170</v>
      </c>
      <c r="E219">
        <v>824298430.74048305</v>
      </c>
      <c r="F219">
        <v>6.6887814723044299</v>
      </c>
    </row>
    <row r="220" spans="1:6" x14ac:dyDescent="0.25">
      <c r="A220">
        <v>218</v>
      </c>
      <c r="B220">
        <v>2007</v>
      </c>
      <c r="C220" t="s">
        <v>10</v>
      </c>
      <c r="D220">
        <v>757467232</v>
      </c>
      <c r="E220">
        <v>847767108.573879</v>
      </c>
      <c r="F220">
        <v>2.8471093669696299</v>
      </c>
    </row>
    <row r="221" spans="1:6" x14ac:dyDescent="0.25">
      <c r="A221">
        <v>219</v>
      </c>
      <c r="B221">
        <v>2008</v>
      </c>
      <c r="C221" t="s">
        <v>10</v>
      </c>
      <c r="D221">
        <v>784709781</v>
      </c>
      <c r="E221">
        <v>858570502.30506504</v>
      </c>
      <c r="F221">
        <v>1.2743350882484601</v>
      </c>
    </row>
    <row r="222" spans="1:6" x14ac:dyDescent="0.25">
      <c r="A222">
        <v>220</v>
      </c>
      <c r="B222">
        <v>2009</v>
      </c>
      <c r="C222" t="s">
        <v>10</v>
      </c>
      <c r="D222">
        <v>718881000</v>
      </c>
      <c r="E222">
        <v>776043474.88178802</v>
      </c>
      <c r="F222">
        <v>-9.61214334777533</v>
      </c>
    </row>
    <row r="223" spans="1:6" x14ac:dyDescent="0.25">
      <c r="A223">
        <v>221</v>
      </c>
      <c r="B223">
        <v>2010</v>
      </c>
      <c r="C223" t="s">
        <v>10</v>
      </c>
      <c r="D223">
        <v>705929253</v>
      </c>
      <c r="E223">
        <v>754457372.41175103</v>
      </c>
      <c r="F223">
        <v>-2.7815584008776</v>
      </c>
    </row>
    <row r="224" spans="1:6" x14ac:dyDescent="0.25">
      <c r="A224">
        <v>222</v>
      </c>
      <c r="B224">
        <v>2011</v>
      </c>
      <c r="C224" t="s">
        <v>10</v>
      </c>
      <c r="D224">
        <v>761836690</v>
      </c>
      <c r="E224">
        <v>801012201.53763795</v>
      </c>
      <c r="F224">
        <v>6.1706374446400396</v>
      </c>
    </row>
    <row r="225" spans="1:6" x14ac:dyDescent="0.25">
      <c r="A225">
        <v>223</v>
      </c>
      <c r="B225">
        <v>2012</v>
      </c>
      <c r="C225" t="s">
        <v>10</v>
      </c>
      <c r="D225">
        <v>796917528</v>
      </c>
      <c r="E225">
        <v>822030354.85877895</v>
      </c>
      <c r="F225">
        <v>2.6239492083634102</v>
      </c>
    </row>
    <row r="226" spans="1:6" x14ac:dyDescent="0.25">
      <c r="A226">
        <v>224</v>
      </c>
      <c r="B226">
        <v>2013</v>
      </c>
      <c r="C226" t="s">
        <v>10</v>
      </c>
      <c r="D226">
        <v>847096988</v>
      </c>
      <c r="E226">
        <v>859672748.45003402</v>
      </c>
      <c r="F226">
        <v>4.5791975160967402</v>
      </c>
    </row>
    <row r="227" spans="1:6" x14ac:dyDescent="0.25">
      <c r="A227">
        <v>225</v>
      </c>
      <c r="B227">
        <v>2014</v>
      </c>
      <c r="C227" t="s">
        <v>10</v>
      </c>
      <c r="D227">
        <v>865752089</v>
      </c>
      <c r="E227">
        <v>865752089</v>
      </c>
      <c r="F227">
        <v>0.70716915953509796</v>
      </c>
    </row>
  </sheetData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5" x14ac:dyDescent="0.25"/>
  <cols>
    <col min="7" max="7" width="9.140625" style="1"/>
  </cols>
  <sheetData>
    <row r="1" spans="1:7" x14ac:dyDescent="0.25">
      <c r="A1" s="2" t="s">
        <v>15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11</v>
      </c>
      <c r="G2" s="1" t="s">
        <v>4</v>
      </c>
    </row>
    <row r="3" spans="1:7" x14ac:dyDescent="0.25">
      <c r="A3">
        <v>1</v>
      </c>
      <c r="B3">
        <v>1997</v>
      </c>
      <c r="C3" t="s">
        <v>13</v>
      </c>
      <c r="D3">
        <v>4950214359</v>
      </c>
      <c r="E3">
        <v>6866704479.1373796</v>
      </c>
      <c r="F3">
        <v>1998</v>
      </c>
      <c r="G3" s="1" t="s">
        <v>6</v>
      </c>
    </row>
    <row r="4" spans="1:7" x14ac:dyDescent="0.25">
      <c r="A4">
        <v>2</v>
      </c>
      <c r="B4">
        <v>1998</v>
      </c>
      <c r="C4" t="s">
        <v>13</v>
      </c>
      <c r="D4">
        <v>5381508195</v>
      </c>
      <c r="E4">
        <v>7384873220.7816496</v>
      </c>
      <c r="F4">
        <v>1999</v>
      </c>
      <c r="G4" s="1">
        <v>7.5461051690601604</v>
      </c>
    </row>
    <row r="5" spans="1:7" x14ac:dyDescent="0.25">
      <c r="A5">
        <v>3</v>
      </c>
      <c r="B5">
        <v>1999</v>
      </c>
      <c r="C5" t="s">
        <v>13</v>
      </c>
      <c r="D5">
        <v>5813855173</v>
      </c>
      <c r="E5">
        <v>7865569129.32442</v>
      </c>
      <c r="F5">
        <v>2000</v>
      </c>
      <c r="G5" s="1">
        <v>6.5091964908761097</v>
      </c>
    </row>
    <row r="6" spans="1:7" x14ac:dyDescent="0.25">
      <c r="A6">
        <v>4</v>
      </c>
      <c r="B6">
        <v>2000</v>
      </c>
      <c r="C6" t="s">
        <v>13</v>
      </c>
      <c r="D6">
        <v>6307009049</v>
      </c>
      <c r="E6">
        <v>8342596412.1099005</v>
      </c>
      <c r="F6">
        <v>2001</v>
      </c>
      <c r="G6" s="1">
        <v>6.0647522759290799</v>
      </c>
    </row>
    <row r="7" spans="1:7" x14ac:dyDescent="0.25">
      <c r="A7">
        <v>5</v>
      </c>
      <c r="B7">
        <v>2001</v>
      </c>
      <c r="C7" t="s">
        <v>13</v>
      </c>
      <c r="D7">
        <v>6144619443</v>
      </c>
      <c r="E7">
        <v>7946811271.7540503</v>
      </c>
      <c r="F7">
        <v>2002</v>
      </c>
      <c r="G7" s="1">
        <v>-4.7441482340119601</v>
      </c>
    </row>
    <row r="8" spans="1:7" x14ac:dyDescent="0.25">
      <c r="A8">
        <v>6</v>
      </c>
      <c r="B8">
        <v>2002</v>
      </c>
      <c r="C8" t="s">
        <v>13</v>
      </c>
      <c r="D8">
        <v>6015047033</v>
      </c>
      <c r="E8">
        <v>7661687377.8758202</v>
      </c>
      <c r="F8">
        <v>2003</v>
      </c>
      <c r="G8" s="1">
        <v>-3.5879031743418999</v>
      </c>
    </row>
    <row r="9" spans="1:7" x14ac:dyDescent="0.25">
      <c r="A9">
        <v>7</v>
      </c>
      <c r="B9">
        <v>2003</v>
      </c>
      <c r="C9" t="s">
        <v>13</v>
      </c>
      <c r="D9">
        <v>6199925184</v>
      </c>
      <c r="E9">
        <v>7742847707.7405901</v>
      </c>
      <c r="F9">
        <v>2004</v>
      </c>
      <c r="G9" s="1">
        <v>1.0593009850431701</v>
      </c>
    </row>
    <row r="10" spans="1:7" x14ac:dyDescent="0.25">
      <c r="A10">
        <v>8</v>
      </c>
      <c r="B10">
        <v>2004</v>
      </c>
      <c r="C10" t="s">
        <v>13</v>
      </c>
      <c r="D10">
        <v>6745101602</v>
      </c>
      <c r="E10">
        <v>8198449309.1029902</v>
      </c>
      <c r="F10">
        <v>2005</v>
      </c>
      <c r="G10" s="1">
        <v>5.8841606933186803</v>
      </c>
    </row>
    <row r="11" spans="1:7" x14ac:dyDescent="0.25">
      <c r="A11">
        <v>9</v>
      </c>
      <c r="B11">
        <v>2005</v>
      </c>
      <c r="C11" t="s">
        <v>13</v>
      </c>
      <c r="D11">
        <v>7364640131</v>
      </c>
      <c r="E11">
        <v>8672477240.7448997</v>
      </c>
      <c r="F11">
        <v>2006</v>
      </c>
      <c r="G11" s="1">
        <v>5.7819218460689497</v>
      </c>
    </row>
    <row r="12" spans="1:7" x14ac:dyDescent="0.25">
      <c r="A12">
        <v>10</v>
      </c>
      <c r="B12">
        <v>2006</v>
      </c>
      <c r="C12" t="s">
        <v>13</v>
      </c>
      <c r="D12">
        <v>7945456251</v>
      </c>
      <c r="E12">
        <v>9077456662.7464905</v>
      </c>
      <c r="F12">
        <v>2007</v>
      </c>
      <c r="G12" s="1">
        <v>4.6697086744594101</v>
      </c>
    </row>
    <row r="13" spans="1:7" x14ac:dyDescent="0.25">
      <c r="A13">
        <v>11</v>
      </c>
      <c r="B13">
        <v>2007</v>
      </c>
      <c r="C13" t="s">
        <v>13</v>
      </c>
      <c r="D13">
        <v>8685052796</v>
      </c>
      <c r="E13">
        <v>9664731034.1351891</v>
      </c>
      <c r="F13">
        <v>2008</v>
      </c>
      <c r="G13" s="1">
        <v>6.4695915740238101</v>
      </c>
    </row>
    <row r="14" spans="1:7" x14ac:dyDescent="0.25">
      <c r="A14">
        <v>12</v>
      </c>
      <c r="B14">
        <v>2008</v>
      </c>
      <c r="C14" t="s">
        <v>13</v>
      </c>
      <c r="D14">
        <v>8178369208</v>
      </c>
      <c r="E14">
        <v>8928631423.8400307</v>
      </c>
      <c r="F14">
        <v>2009</v>
      </c>
      <c r="G14" s="1">
        <v>-7.6163486360387198</v>
      </c>
    </row>
    <row r="15" spans="1:7" x14ac:dyDescent="0.25">
      <c r="A15">
        <v>13</v>
      </c>
      <c r="B15">
        <v>2009</v>
      </c>
      <c r="C15" t="s">
        <v>13</v>
      </c>
      <c r="D15">
        <v>7801040718</v>
      </c>
      <c r="E15">
        <v>8450087305.7376003</v>
      </c>
      <c r="F15">
        <v>2010</v>
      </c>
      <c r="G15" s="1">
        <v>-5.3596581086849104</v>
      </c>
    </row>
    <row r="16" spans="1:7" x14ac:dyDescent="0.25">
      <c r="A16">
        <v>14</v>
      </c>
      <c r="B16">
        <v>2010</v>
      </c>
      <c r="C16" t="s">
        <v>13</v>
      </c>
      <c r="D16">
        <v>8095747954</v>
      </c>
      <c r="E16">
        <v>8663104522.3290405</v>
      </c>
      <c r="F16">
        <v>2011</v>
      </c>
      <c r="G16" s="1">
        <v>2.5208877599028598</v>
      </c>
    </row>
    <row r="17" spans="1:7" x14ac:dyDescent="0.25">
      <c r="A17">
        <v>15</v>
      </c>
      <c r="B17">
        <v>2011</v>
      </c>
      <c r="C17" t="s">
        <v>13</v>
      </c>
      <c r="D17">
        <v>8378794024</v>
      </c>
      <c r="E17">
        <v>8784696981.8485203</v>
      </c>
      <c r="F17">
        <v>2012</v>
      </c>
      <c r="G17" s="1">
        <v>1.4035668068655101</v>
      </c>
    </row>
    <row r="18" spans="1:7" x14ac:dyDescent="0.25">
      <c r="A18">
        <v>16</v>
      </c>
      <c r="B18">
        <v>2012</v>
      </c>
      <c r="C18" t="s">
        <v>13</v>
      </c>
      <c r="D18">
        <v>9085078279</v>
      </c>
      <c r="E18">
        <v>9356834190.7817497</v>
      </c>
      <c r="F18">
        <v>2013</v>
      </c>
      <c r="G18" s="1">
        <v>6.5128849647906302</v>
      </c>
    </row>
    <row r="19" spans="1:7" x14ac:dyDescent="0.25">
      <c r="A19">
        <v>17</v>
      </c>
      <c r="B19">
        <v>1996</v>
      </c>
      <c r="C19" t="s">
        <v>7</v>
      </c>
      <c r="D19">
        <v>133546718</v>
      </c>
      <c r="E19">
        <v>188751469.67903501</v>
      </c>
      <c r="F19">
        <v>1996</v>
      </c>
      <c r="G19" s="1" t="s">
        <v>6</v>
      </c>
    </row>
    <row r="20" spans="1:7" x14ac:dyDescent="0.25">
      <c r="A20">
        <v>18</v>
      </c>
      <c r="B20">
        <v>1997</v>
      </c>
      <c r="C20" t="s">
        <v>7</v>
      </c>
      <c r="D20">
        <v>144950037</v>
      </c>
      <c r="E20">
        <v>201303219.18687201</v>
      </c>
      <c r="F20">
        <v>1997</v>
      </c>
      <c r="G20" s="1">
        <v>6.6498817355860202</v>
      </c>
    </row>
    <row r="21" spans="1:7" x14ac:dyDescent="0.25">
      <c r="A21">
        <v>19</v>
      </c>
      <c r="B21">
        <v>1998</v>
      </c>
      <c r="C21" t="s">
        <v>7</v>
      </c>
      <c r="D21">
        <v>160114849</v>
      </c>
      <c r="E21">
        <v>219293602.28177401</v>
      </c>
      <c r="F21">
        <v>1998</v>
      </c>
      <c r="G21" s="1">
        <v>8.9369574751816394</v>
      </c>
    </row>
    <row r="22" spans="1:7" x14ac:dyDescent="0.25">
      <c r="A22">
        <v>20</v>
      </c>
      <c r="B22">
        <v>1999</v>
      </c>
      <c r="C22" t="s">
        <v>7</v>
      </c>
      <c r="D22">
        <v>172764266</v>
      </c>
      <c r="E22">
        <v>233676165.29367301</v>
      </c>
      <c r="F22">
        <v>1999</v>
      </c>
      <c r="G22" s="1">
        <v>6.5585876023043301</v>
      </c>
    </row>
    <row r="23" spans="1:7" x14ac:dyDescent="0.25">
      <c r="A23">
        <v>21</v>
      </c>
      <c r="B23">
        <v>2000</v>
      </c>
      <c r="C23" t="s">
        <v>7</v>
      </c>
      <c r="D23">
        <v>194573057</v>
      </c>
      <c r="E23">
        <v>258372307.52593601</v>
      </c>
      <c r="F23">
        <v>2000</v>
      </c>
      <c r="G23" s="1">
        <v>10.568532824572101</v>
      </c>
    </row>
    <row r="24" spans="1:7" x14ac:dyDescent="0.25">
      <c r="A24">
        <v>22</v>
      </c>
      <c r="B24">
        <v>2001</v>
      </c>
      <c r="C24" t="s">
        <v>7</v>
      </c>
      <c r="D24">
        <v>208079457</v>
      </c>
      <c r="E24">
        <v>270152192.59840602</v>
      </c>
      <c r="F24">
        <v>2001</v>
      </c>
      <c r="G24" s="1">
        <v>4.5592676650486199</v>
      </c>
    </row>
    <row r="25" spans="1:7" x14ac:dyDescent="0.25">
      <c r="A25">
        <v>23</v>
      </c>
      <c r="B25">
        <v>2002</v>
      </c>
      <c r="C25" t="s">
        <v>7</v>
      </c>
      <c r="D25">
        <v>185646573</v>
      </c>
      <c r="E25">
        <v>236529318.657585</v>
      </c>
      <c r="F25">
        <v>2002</v>
      </c>
      <c r="G25" s="1">
        <v>-12.4459008151763</v>
      </c>
    </row>
    <row r="26" spans="1:7" x14ac:dyDescent="0.25">
      <c r="A26">
        <v>24</v>
      </c>
      <c r="B26">
        <v>2003</v>
      </c>
      <c r="C26" t="s">
        <v>7</v>
      </c>
      <c r="D26">
        <v>181932513</v>
      </c>
      <c r="E26">
        <v>227776011.13821599</v>
      </c>
      <c r="F26">
        <v>2003</v>
      </c>
      <c r="G26" s="1">
        <v>-3.7007283363635799</v>
      </c>
    </row>
    <row r="27" spans="1:7" x14ac:dyDescent="0.25">
      <c r="A27">
        <v>25</v>
      </c>
      <c r="B27">
        <v>2004</v>
      </c>
      <c r="C27" t="s">
        <v>7</v>
      </c>
      <c r="D27">
        <v>196957835</v>
      </c>
      <c r="E27">
        <v>240869106.79524899</v>
      </c>
      <c r="F27">
        <v>2004</v>
      </c>
      <c r="G27" s="1">
        <v>5.7482329204056599</v>
      </c>
    </row>
    <row r="28" spans="1:7" x14ac:dyDescent="0.25">
      <c r="A28">
        <v>26</v>
      </c>
      <c r="B28">
        <v>2005</v>
      </c>
      <c r="C28" t="s">
        <v>7</v>
      </c>
      <c r="D28">
        <v>221597486</v>
      </c>
      <c r="E28">
        <v>263146020.45065001</v>
      </c>
      <c r="F28">
        <v>2005</v>
      </c>
      <c r="G28" s="1">
        <v>9.24855576200423</v>
      </c>
    </row>
    <row r="29" spans="1:7" x14ac:dyDescent="0.25">
      <c r="A29">
        <v>27</v>
      </c>
      <c r="B29">
        <v>2006</v>
      </c>
      <c r="C29" t="s">
        <v>7</v>
      </c>
      <c r="D29">
        <v>245645917</v>
      </c>
      <c r="E29">
        <v>282811636.50435001</v>
      </c>
      <c r="F29">
        <v>2006</v>
      </c>
      <c r="G29" s="1">
        <v>7.4732713115029599</v>
      </c>
    </row>
    <row r="30" spans="1:7" x14ac:dyDescent="0.25">
      <c r="A30">
        <v>28</v>
      </c>
      <c r="B30">
        <v>2007</v>
      </c>
      <c r="C30" t="s">
        <v>7</v>
      </c>
      <c r="D30">
        <v>265863142</v>
      </c>
      <c r="E30">
        <v>297557462.08927298</v>
      </c>
      <c r="F30">
        <v>2007</v>
      </c>
      <c r="G30" s="1">
        <v>5.2140094966342199</v>
      </c>
    </row>
    <row r="31" spans="1:7" x14ac:dyDescent="0.25">
      <c r="A31">
        <v>29</v>
      </c>
      <c r="B31">
        <v>2008</v>
      </c>
      <c r="C31" t="s">
        <v>7</v>
      </c>
      <c r="D31">
        <v>279052248</v>
      </c>
      <c r="E31">
        <v>305318009.964652</v>
      </c>
      <c r="F31">
        <v>2008</v>
      </c>
      <c r="G31" s="1">
        <v>2.6080837700686699</v>
      </c>
    </row>
    <row r="32" spans="1:7" x14ac:dyDescent="0.25">
      <c r="A32">
        <v>30</v>
      </c>
      <c r="B32">
        <v>2009</v>
      </c>
      <c r="C32" t="s">
        <v>7</v>
      </c>
      <c r="D32">
        <v>247433257</v>
      </c>
      <c r="E32">
        <v>267108136.90109801</v>
      </c>
      <c r="F32">
        <v>2009</v>
      </c>
      <c r="G32" s="1">
        <v>-12.514778629658</v>
      </c>
    </row>
    <row r="33" spans="1:7" x14ac:dyDescent="0.25">
      <c r="A33">
        <v>31</v>
      </c>
      <c r="B33">
        <v>2010</v>
      </c>
      <c r="C33" t="s">
        <v>7</v>
      </c>
      <c r="D33">
        <v>236986784</v>
      </c>
      <c r="E33">
        <v>253278109.09254301</v>
      </c>
      <c r="F33">
        <v>2010</v>
      </c>
      <c r="G33" s="1">
        <v>-5.1776886953003602</v>
      </c>
    </row>
    <row r="34" spans="1:7" x14ac:dyDescent="0.25">
      <c r="A34">
        <v>32</v>
      </c>
      <c r="B34">
        <v>2011</v>
      </c>
      <c r="C34" t="s">
        <v>7</v>
      </c>
      <c r="D34">
        <v>259849070</v>
      </c>
      <c r="E34">
        <v>273211146.64116198</v>
      </c>
      <c r="F34">
        <v>2011</v>
      </c>
      <c r="G34" s="1">
        <v>7.8700198844806399</v>
      </c>
    </row>
    <row r="35" spans="1:7" x14ac:dyDescent="0.25">
      <c r="A35">
        <v>33</v>
      </c>
      <c r="B35">
        <v>2012</v>
      </c>
      <c r="C35" t="s">
        <v>7</v>
      </c>
      <c r="D35">
        <v>280589983</v>
      </c>
      <c r="E35">
        <v>289432061.90253198</v>
      </c>
      <c r="F35">
        <v>2012</v>
      </c>
      <c r="G35" s="1">
        <v>5.9371352379975697</v>
      </c>
    </row>
    <row r="36" spans="1:7" x14ac:dyDescent="0.25">
      <c r="A36">
        <v>34</v>
      </c>
      <c r="B36">
        <v>2013</v>
      </c>
      <c r="C36" t="s">
        <v>7</v>
      </c>
      <c r="D36">
        <v>309736583</v>
      </c>
      <c r="E36">
        <v>314334844.03220701</v>
      </c>
      <c r="F36">
        <v>2013</v>
      </c>
      <c r="G36" s="1">
        <v>8.6040164195978708</v>
      </c>
    </row>
    <row r="37" spans="1:7" x14ac:dyDescent="0.25">
      <c r="A37">
        <v>35</v>
      </c>
      <c r="B37">
        <v>2014</v>
      </c>
      <c r="C37" t="s">
        <v>7</v>
      </c>
      <c r="D37">
        <v>310828815</v>
      </c>
      <c r="E37">
        <v>310828815</v>
      </c>
      <c r="F37">
        <v>2014</v>
      </c>
      <c r="G37" s="1">
        <v>-1.1153803336697199</v>
      </c>
    </row>
    <row r="38" spans="1:7" x14ac:dyDescent="0.25">
      <c r="A38">
        <v>36</v>
      </c>
      <c r="B38">
        <v>1997</v>
      </c>
      <c r="C38" t="s">
        <v>12</v>
      </c>
      <c r="D38">
        <v>3424816435</v>
      </c>
      <c r="E38">
        <v>4750744240.3339796</v>
      </c>
      <c r="F38">
        <v>1998</v>
      </c>
      <c r="G38" s="1" t="s">
        <v>6</v>
      </c>
    </row>
    <row r="39" spans="1:7" x14ac:dyDescent="0.25">
      <c r="A39">
        <v>37</v>
      </c>
      <c r="B39">
        <v>1998</v>
      </c>
      <c r="C39" t="s">
        <v>12</v>
      </c>
      <c r="D39">
        <v>3770079846</v>
      </c>
      <c r="E39">
        <v>5173561144.2163801</v>
      </c>
      <c r="F39">
        <v>1999</v>
      </c>
      <c r="G39" s="1">
        <v>8.9000140292266003</v>
      </c>
    </row>
    <row r="40" spans="1:7" x14ac:dyDescent="0.25">
      <c r="A40">
        <v>38</v>
      </c>
      <c r="B40">
        <v>1999</v>
      </c>
      <c r="C40" t="s">
        <v>12</v>
      </c>
      <c r="D40">
        <v>4120018827</v>
      </c>
      <c r="E40">
        <v>5573976635.7414598</v>
      </c>
      <c r="F40">
        <v>2000</v>
      </c>
      <c r="G40" s="1">
        <v>7.7396493510608604</v>
      </c>
    </row>
    <row r="41" spans="1:7" x14ac:dyDescent="0.25">
      <c r="A41">
        <v>39</v>
      </c>
      <c r="B41">
        <v>2000</v>
      </c>
      <c r="C41" t="s">
        <v>12</v>
      </c>
      <c r="D41">
        <v>4510367610</v>
      </c>
      <c r="E41">
        <v>5966088893.8234196</v>
      </c>
      <c r="F41">
        <v>2001</v>
      </c>
      <c r="G41" s="1">
        <v>7.0346950428112498</v>
      </c>
    </row>
    <row r="42" spans="1:7" x14ac:dyDescent="0.25">
      <c r="A42">
        <v>40</v>
      </c>
      <c r="B42">
        <v>2001</v>
      </c>
      <c r="C42" t="s">
        <v>12</v>
      </c>
      <c r="D42">
        <v>4257383797</v>
      </c>
      <c r="E42">
        <v>5506057105.7374496</v>
      </c>
      <c r="F42">
        <v>2002</v>
      </c>
      <c r="G42" s="1">
        <v>-7.7107766289274497</v>
      </c>
    </row>
    <row r="43" spans="1:7" x14ac:dyDescent="0.25">
      <c r="A43">
        <v>41</v>
      </c>
      <c r="B43">
        <v>2002</v>
      </c>
      <c r="C43" t="s">
        <v>12</v>
      </c>
      <c r="D43">
        <v>4091385076</v>
      </c>
      <c r="E43">
        <v>5211416173.9454403</v>
      </c>
      <c r="F43">
        <v>2003</v>
      </c>
      <c r="G43" s="1">
        <v>-5.3512146011887296</v>
      </c>
    </row>
    <row r="44" spans="1:7" x14ac:dyDescent="0.25">
      <c r="A44">
        <v>42</v>
      </c>
      <c r="B44">
        <v>2003</v>
      </c>
      <c r="C44" t="s">
        <v>12</v>
      </c>
      <c r="D44">
        <v>4200004532</v>
      </c>
      <c r="E44">
        <v>5245223853.1877604</v>
      </c>
      <c r="F44">
        <v>2004</v>
      </c>
      <c r="G44" s="1">
        <v>0.64872345853592595</v>
      </c>
    </row>
    <row r="45" spans="1:7" x14ac:dyDescent="0.25">
      <c r="A45">
        <v>43</v>
      </c>
      <c r="B45">
        <v>2004</v>
      </c>
      <c r="C45" t="s">
        <v>12</v>
      </c>
      <c r="D45">
        <v>4641707200</v>
      </c>
      <c r="E45">
        <v>5641842544.7608805</v>
      </c>
      <c r="F45">
        <v>2005</v>
      </c>
      <c r="G45" s="1">
        <v>7.5615207791766599</v>
      </c>
    </row>
    <row r="46" spans="1:7" x14ac:dyDescent="0.25">
      <c r="A46">
        <v>44</v>
      </c>
      <c r="B46">
        <v>2005</v>
      </c>
      <c r="C46" t="s">
        <v>12</v>
      </c>
      <c r="D46">
        <v>5102016780</v>
      </c>
      <c r="E46">
        <v>6008049764.7398996</v>
      </c>
      <c r="F46">
        <v>2006</v>
      </c>
      <c r="G46" s="1">
        <v>6.4909152829706596</v>
      </c>
    </row>
    <row r="47" spans="1:7" x14ac:dyDescent="0.25">
      <c r="A47">
        <v>45</v>
      </c>
      <c r="B47">
        <v>2006</v>
      </c>
      <c r="C47" t="s">
        <v>12</v>
      </c>
      <c r="D47">
        <v>5515951417</v>
      </c>
      <c r="E47">
        <v>6301816832.1461401</v>
      </c>
      <c r="F47">
        <v>2007</v>
      </c>
      <c r="G47" s="1">
        <v>4.8895578250749603</v>
      </c>
    </row>
    <row r="48" spans="1:7" x14ac:dyDescent="0.25">
      <c r="A48">
        <v>46</v>
      </c>
      <c r="B48">
        <v>2007</v>
      </c>
      <c r="C48" t="s">
        <v>12</v>
      </c>
      <c r="D48">
        <v>6070955069</v>
      </c>
      <c r="E48">
        <v>6755761794.4737997</v>
      </c>
      <c r="F48">
        <v>2008</v>
      </c>
      <c r="G48" s="1">
        <v>7.2033982329039903</v>
      </c>
    </row>
    <row r="49" spans="1:7" x14ac:dyDescent="0.25">
      <c r="A49">
        <v>47</v>
      </c>
      <c r="B49">
        <v>2008</v>
      </c>
      <c r="C49" t="s">
        <v>12</v>
      </c>
      <c r="D49">
        <v>5583814510</v>
      </c>
      <c r="E49">
        <v>6096059059.0739603</v>
      </c>
      <c r="F49">
        <v>2009</v>
      </c>
      <c r="G49" s="1">
        <v>-9.7650384289671202</v>
      </c>
    </row>
    <row r="50" spans="1:7" x14ac:dyDescent="0.25">
      <c r="A50">
        <v>48</v>
      </c>
      <c r="B50">
        <v>2009</v>
      </c>
      <c r="C50" t="s">
        <v>12</v>
      </c>
      <c r="D50">
        <v>5095121893</v>
      </c>
      <c r="E50">
        <v>5519036034.4975996</v>
      </c>
      <c r="F50">
        <v>2010</v>
      </c>
      <c r="G50" s="1">
        <v>-9.4655090934111001</v>
      </c>
    </row>
    <row r="51" spans="1:7" x14ac:dyDescent="0.25">
      <c r="A51">
        <v>49</v>
      </c>
      <c r="B51">
        <v>2010</v>
      </c>
      <c r="C51" t="s">
        <v>12</v>
      </c>
      <c r="D51">
        <v>5506650561</v>
      </c>
      <c r="E51">
        <v>5892561088.7273998</v>
      </c>
      <c r="F51">
        <v>2011</v>
      </c>
      <c r="G51" s="1">
        <v>6.7679401238735402</v>
      </c>
    </row>
    <row r="52" spans="1:7" x14ac:dyDescent="0.25">
      <c r="A52">
        <v>50</v>
      </c>
      <c r="B52">
        <v>2011</v>
      </c>
      <c r="C52" t="s">
        <v>12</v>
      </c>
      <c r="D52">
        <v>5756956202</v>
      </c>
      <c r="E52">
        <v>6035846641.8297396</v>
      </c>
      <c r="F52">
        <v>2012</v>
      </c>
      <c r="G52" s="1">
        <v>2.43163458036015</v>
      </c>
    </row>
    <row r="53" spans="1:7" x14ac:dyDescent="0.25">
      <c r="A53">
        <v>51</v>
      </c>
      <c r="B53">
        <v>2012</v>
      </c>
      <c r="C53" t="s">
        <v>12</v>
      </c>
      <c r="D53">
        <v>6394098925</v>
      </c>
      <c r="E53">
        <v>6585361358.8529501</v>
      </c>
      <c r="F53">
        <v>2013</v>
      </c>
      <c r="G53" s="1">
        <v>9.10418620007583</v>
      </c>
    </row>
    <row r="54" spans="1:7" x14ac:dyDescent="0.25">
      <c r="A54">
        <v>52</v>
      </c>
      <c r="B54">
        <v>1996</v>
      </c>
      <c r="C54" t="s">
        <v>10</v>
      </c>
      <c r="D54">
        <v>418390240</v>
      </c>
      <c r="E54">
        <v>591341920.50578296</v>
      </c>
      <c r="F54">
        <v>1996</v>
      </c>
      <c r="G54" s="1" t="s">
        <v>6</v>
      </c>
    </row>
    <row r="55" spans="1:7" x14ac:dyDescent="0.25">
      <c r="A55">
        <v>53</v>
      </c>
      <c r="B55">
        <v>1997</v>
      </c>
      <c r="C55" t="s">
        <v>10</v>
      </c>
      <c r="D55">
        <v>444196660</v>
      </c>
      <c r="E55">
        <v>616889926.078848</v>
      </c>
      <c r="F55">
        <v>1997</v>
      </c>
      <c r="G55" s="1">
        <v>4.3203440661221899</v>
      </c>
    </row>
    <row r="56" spans="1:7" x14ac:dyDescent="0.25">
      <c r="A56">
        <v>54</v>
      </c>
      <c r="B56">
        <v>1998</v>
      </c>
      <c r="C56" t="s">
        <v>10</v>
      </c>
      <c r="D56">
        <v>473051441</v>
      </c>
      <c r="E56">
        <v>647892154.97104895</v>
      </c>
      <c r="F56">
        <v>1998</v>
      </c>
      <c r="G56" s="1">
        <v>5.0255690004959304</v>
      </c>
    </row>
    <row r="57" spans="1:7" x14ac:dyDescent="0.25">
      <c r="A57">
        <v>55</v>
      </c>
      <c r="B57">
        <v>1999</v>
      </c>
      <c r="C57" t="s">
        <v>10</v>
      </c>
      <c r="D57">
        <v>499943213</v>
      </c>
      <c r="E57">
        <v>676209354.99727702</v>
      </c>
      <c r="F57">
        <v>1999</v>
      </c>
      <c r="G57" s="1">
        <v>4.3706656746744104</v>
      </c>
    </row>
    <row r="58" spans="1:7" x14ac:dyDescent="0.25">
      <c r="A58">
        <v>56</v>
      </c>
      <c r="B58">
        <v>2000</v>
      </c>
      <c r="C58" t="s">
        <v>10</v>
      </c>
      <c r="D58">
        <v>539655337</v>
      </c>
      <c r="E58">
        <v>716604841.59107804</v>
      </c>
      <c r="F58">
        <v>2000</v>
      </c>
      <c r="G58" s="1">
        <v>5.9738136266931301</v>
      </c>
    </row>
    <row r="59" spans="1:7" x14ac:dyDescent="0.25">
      <c r="A59">
        <v>57</v>
      </c>
      <c r="B59">
        <v>2001</v>
      </c>
      <c r="C59" t="s">
        <v>10</v>
      </c>
      <c r="D59">
        <v>559679125</v>
      </c>
      <c r="E59">
        <v>726638491.61384296</v>
      </c>
      <c r="F59">
        <v>2001</v>
      </c>
      <c r="G59" s="1">
        <v>1.4001649780215499</v>
      </c>
    </row>
    <row r="60" spans="1:7" x14ac:dyDescent="0.25">
      <c r="A60">
        <v>58</v>
      </c>
      <c r="B60">
        <v>2002</v>
      </c>
      <c r="C60" t="s">
        <v>10</v>
      </c>
      <c r="D60">
        <v>535191161</v>
      </c>
      <c r="E60">
        <v>681878467.33315003</v>
      </c>
      <c r="F60">
        <v>2002</v>
      </c>
      <c r="G60" s="1">
        <v>-6.1598752057963102</v>
      </c>
    </row>
    <row r="61" spans="1:7" x14ac:dyDescent="0.25">
      <c r="A61">
        <v>59</v>
      </c>
      <c r="B61">
        <v>2003</v>
      </c>
      <c r="C61" t="s">
        <v>10</v>
      </c>
      <c r="D61">
        <v>548990867</v>
      </c>
      <c r="E61">
        <v>687326018.72305596</v>
      </c>
      <c r="F61">
        <v>2003</v>
      </c>
      <c r="G61" s="1">
        <v>0.79890356579410604</v>
      </c>
    </row>
    <row r="62" spans="1:7" x14ac:dyDescent="0.25">
      <c r="A62">
        <v>60</v>
      </c>
      <c r="B62">
        <v>2004</v>
      </c>
      <c r="C62" t="s">
        <v>10</v>
      </c>
      <c r="D62">
        <v>591832434</v>
      </c>
      <c r="E62">
        <v>723780040.28140497</v>
      </c>
      <c r="F62">
        <v>2004</v>
      </c>
      <c r="G62" s="1">
        <v>5.3037453210450298</v>
      </c>
    </row>
    <row r="63" spans="1:7" x14ac:dyDescent="0.25">
      <c r="A63">
        <v>61</v>
      </c>
      <c r="B63">
        <v>2005</v>
      </c>
      <c r="C63" t="s">
        <v>10</v>
      </c>
      <c r="D63">
        <v>650629485</v>
      </c>
      <c r="E63">
        <v>772619594.45517194</v>
      </c>
      <c r="F63">
        <v>2005</v>
      </c>
      <c r="G63" s="1">
        <v>6.7478448500427799</v>
      </c>
    </row>
    <row r="64" spans="1:7" x14ac:dyDescent="0.25">
      <c r="A64">
        <v>62</v>
      </c>
      <c r="B64">
        <v>2006</v>
      </c>
      <c r="C64" t="s">
        <v>10</v>
      </c>
      <c r="D64">
        <v>715973170</v>
      </c>
      <c r="E64">
        <v>824298430.74048305</v>
      </c>
      <c r="F64">
        <v>2006</v>
      </c>
      <c r="G64" s="1">
        <v>6.6887814723044299</v>
      </c>
    </row>
    <row r="65" spans="1:7" x14ac:dyDescent="0.25">
      <c r="A65">
        <v>63</v>
      </c>
      <c r="B65">
        <v>2007</v>
      </c>
      <c r="C65" t="s">
        <v>10</v>
      </c>
      <c r="D65">
        <v>757467232</v>
      </c>
      <c r="E65">
        <v>847767108.573879</v>
      </c>
      <c r="F65">
        <v>2007</v>
      </c>
      <c r="G65" s="1">
        <v>2.8471093669696299</v>
      </c>
    </row>
    <row r="66" spans="1:7" x14ac:dyDescent="0.25">
      <c r="A66">
        <v>64</v>
      </c>
      <c r="B66">
        <v>2008</v>
      </c>
      <c r="C66" t="s">
        <v>10</v>
      </c>
      <c r="D66">
        <v>784709781</v>
      </c>
      <c r="E66">
        <v>858570502.30506504</v>
      </c>
      <c r="F66">
        <v>2008</v>
      </c>
      <c r="G66" s="1">
        <v>1.2743350882484601</v>
      </c>
    </row>
    <row r="67" spans="1:7" x14ac:dyDescent="0.25">
      <c r="A67">
        <v>65</v>
      </c>
      <c r="B67">
        <v>2009</v>
      </c>
      <c r="C67" t="s">
        <v>10</v>
      </c>
      <c r="D67">
        <v>718881000</v>
      </c>
      <c r="E67">
        <v>776043474.88178802</v>
      </c>
      <c r="F67">
        <v>2009</v>
      </c>
      <c r="G67" s="1">
        <v>-9.61214334777533</v>
      </c>
    </row>
    <row r="68" spans="1:7" x14ac:dyDescent="0.25">
      <c r="A68">
        <v>66</v>
      </c>
      <c r="B68">
        <v>2010</v>
      </c>
      <c r="C68" t="s">
        <v>10</v>
      </c>
      <c r="D68">
        <v>705929253</v>
      </c>
      <c r="E68">
        <v>754457372.41175103</v>
      </c>
      <c r="F68">
        <v>2010</v>
      </c>
      <c r="G68" s="1">
        <v>-2.7815584008776</v>
      </c>
    </row>
    <row r="69" spans="1:7" x14ac:dyDescent="0.25">
      <c r="A69">
        <v>67</v>
      </c>
      <c r="B69">
        <v>2011</v>
      </c>
      <c r="C69" t="s">
        <v>10</v>
      </c>
      <c r="D69">
        <v>761836690</v>
      </c>
      <c r="E69">
        <v>801012201.53763795</v>
      </c>
      <c r="F69">
        <v>2011</v>
      </c>
      <c r="G69" s="1">
        <v>6.1706374446400396</v>
      </c>
    </row>
    <row r="70" spans="1:7" x14ac:dyDescent="0.25">
      <c r="A70">
        <v>68</v>
      </c>
      <c r="B70">
        <v>2012</v>
      </c>
      <c r="C70" t="s">
        <v>10</v>
      </c>
      <c r="D70">
        <v>796917528</v>
      </c>
      <c r="E70">
        <v>822030354.85877895</v>
      </c>
      <c r="F70">
        <v>2012</v>
      </c>
      <c r="G70" s="1">
        <v>2.6239492083634102</v>
      </c>
    </row>
    <row r="71" spans="1:7" x14ac:dyDescent="0.25">
      <c r="A71">
        <v>69</v>
      </c>
      <c r="B71">
        <v>2013</v>
      </c>
      <c r="C71" t="s">
        <v>10</v>
      </c>
      <c r="D71">
        <v>847096988</v>
      </c>
      <c r="E71">
        <v>859672748.45003402</v>
      </c>
      <c r="F71">
        <v>2013</v>
      </c>
      <c r="G71" s="1">
        <v>4.5791975160967402</v>
      </c>
    </row>
    <row r="72" spans="1:7" x14ac:dyDescent="0.25">
      <c r="A72">
        <v>70</v>
      </c>
      <c r="B72">
        <v>2014</v>
      </c>
      <c r="C72" t="s">
        <v>10</v>
      </c>
      <c r="D72">
        <v>865752089</v>
      </c>
      <c r="E72">
        <v>865752089</v>
      </c>
      <c r="F72">
        <v>2014</v>
      </c>
      <c r="G72" s="1">
        <v>0.70716915953509796</v>
      </c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opLeftCell="A76" workbookViewId="0">
      <selection activeCell="F136" sqref="F136:F179"/>
    </sheetView>
  </sheetViews>
  <sheetFormatPr defaultRowHeight="15" x14ac:dyDescent="0.25"/>
  <cols>
    <col min="4" max="5" width="15.28515625" style="5" bestFit="1" customWidth="1"/>
    <col min="6" max="6" width="9.28515625" style="1" bestFit="1" customWidth="1"/>
  </cols>
  <sheetData>
    <row r="1" spans="1:6" x14ac:dyDescent="0.25">
      <c r="B1" t="s">
        <v>0</v>
      </c>
      <c r="C1" t="s">
        <v>1</v>
      </c>
      <c r="D1" s="5" t="s">
        <v>2</v>
      </c>
      <c r="E1" s="5" t="s">
        <v>3</v>
      </c>
      <c r="F1" s="1" t="s">
        <v>4</v>
      </c>
    </row>
    <row r="2" spans="1:6" x14ac:dyDescent="0.25">
      <c r="A2">
        <v>1</v>
      </c>
      <c r="B2">
        <v>1970</v>
      </c>
      <c r="C2" t="s">
        <v>5</v>
      </c>
      <c r="D2" s="5">
        <v>14177082</v>
      </c>
      <c r="E2" s="5">
        <v>68473265.161317796</v>
      </c>
      <c r="F2" s="1" t="s">
        <v>6</v>
      </c>
    </row>
    <row r="3" spans="1:6" x14ac:dyDescent="0.25">
      <c r="A3">
        <v>2</v>
      </c>
      <c r="B3">
        <v>1971</v>
      </c>
      <c r="C3" t="s">
        <v>5</v>
      </c>
      <c r="D3" s="5">
        <v>15472998</v>
      </c>
      <c r="E3" s="5">
        <v>71054139.837760493</v>
      </c>
      <c r="F3" s="1">
        <v>3.7691713260092401</v>
      </c>
    </row>
    <row r="4" spans="1:6" x14ac:dyDescent="0.25">
      <c r="A4">
        <v>3</v>
      </c>
      <c r="B4">
        <v>1972</v>
      </c>
      <c r="C4" t="s">
        <v>5</v>
      </c>
      <c r="D4" s="5">
        <v>17618951</v>
      </c>
      <c r="E4" s="5">
        <v>77279965.391466603</v>
      </c>
      <c r="F4" s="1">
        <v>8.7620870056574809</v>
      </c>
    </row>
    <row r="5" spans="1:6" x14ac:dyDescent="0.25">
      <c r="A5">
        <v>4</v>
      </c>
      <c r="B5">
        <v>1973</v>
      </c>
      <c r="C5" t="s">
        <v>5</v>
      </c>
      <c r="D5" s="5">
        <v>19792894</v>
      </c>
      <c r="E5" s="5">
        <v>82764091.515739501</v>
      </c>
      <c r="F5" s="1">
        <v>7.0964396742321396</v>
      </c>
    </row>
    <row r="6" spans="1:6" x14ac:dyDescent="0.25">
      <c r="A6">
        <v>5</v>
      </c>
      <c r="B6">
        <v>1974</v>
      </c>
      <c r="C6" t="s">
        <v>5</v>
      </c>
      <c r="D6" s="5">
        <v>22611751</v>
      </c>
      <c r="E6" s="5">
        <v>88165576.878472</v>
      </c>
      <c r="F6" s="1">
        <v>6.5263633827300698</v>
      </c>
    </row>
    <row r="7" spans="1:6" x14ac:dyDescent="0.25">
      <c r="A7">
        <v>6</v>
      </c>
      <c r="B7">
        <v>1975</v>
      </c>
      <c r="C7" t="s">
        <v>5</v>
      </c>
      <c r="D7" s="5">
        <v>24780056</v>
      </c>
      <c r="E7" s="5">
        <v>88537722.638002396</v>
      </c>
      <c r="F7" s="1">
        <v>0.422098706441147</v>
      </c>
    </row>
    <row r="8" spans="1:6" x14ac:dyDescent="0.25">
      <c r="A8">
        <v>7</v>
      </c>
      <c r="B8">
        <v>1976</v>
      </c>
      <c r="C8" t="s">
        <v>5</v>
      </c>
      <c r="D8" s="5">
        <v>27332726</v>
      </c>
      <c r="E8" s="5">
        <v>91009920.121911198</v>
      </c>
      <c r="F8" s="1">
        <v>2.7922533020379801</v>
      </c>
    </row>
    <row r="9" spans="1:6" x14ac:dyDescent="0.25">
      <c r="A9">
        <v>8</v>
      </c>
      <c r="B9">
        <v>1977</v>
      </c>
      <c r="C9" t="s">
        <v>5</v>
      </c>
      <c r="D9" s="5">
        <v>30895901</v>
      </c>
      <c r="E9" s="5">
        <v>97189269.127329394</v>
      </c>
      <c r="F9" s="1">
        <v>6.7897532457348699</v>
      </c>
    </row>
    <row r="10" spans="1:6" x14ac:dyDescent="0.25">
      <c r="A10">
        <v>9</v>
      </c>
      <c r="B10">
        <v>1978</v>
      </c>
      <c r="C10" t="s">
        <v>5</v>
      </c>
      <c r="D10" s="5">
        <v>35279902</v>
      </c>
      <c r="E10" s="5">
        <v>104093353.51312301</v>
      </c>
      <c r="F10" s="1">
        <v>7.1037517287511802</v>
      </c>
    </row>
    <row r="11" spans="1:6" x14ac:dyDescent="0.25">
      <c r="A11">
        <v>10</v>
      </c>
      <c r="B11">
        <v>1979</v>
      </c>
      <c r="C11" t="s">
        <v>5</v>
      </c>
      <c r="D11" s="5">
        <v>39505479</v>
      </c>
      <c r="E11" s="5">
        <v>108270788.941774</v>
      </c>
      <c r="F11" s="1">
        <v>4.0131625004516698</v>
      </c>
    </row>
    <row r="12" spans="1:6" x14ac:dyDescent="0.25">
      <c r="A12">
        <v>11</v>
      </c>
      <c r="B12">
        <v>1980</v>
      </c>
      <c r="C12" t="s">
        <v>5</v>
      </c>
      <c r="D12" s="5">
        <v>43167534</v>
      </c>
      <c r="E12" s="5">
        <v>108872601.08486</v>
      </c>
      <c r="F12" s="1">
        <v>0.55583980588669102</v>
      </c>
    </row>
    <row r="13" spans="1:6" x14ac:dyDescent="0.25">
      <c r="A13">
        <v>12</v>
      </c>
      <c r="B13">
        <v>1981</v>
      </c>
      <c r="C13" t="s">
        <v>5</v>
      </c>
      <c r="D13" s="5">
        <v>46412126</v>
      </c>
      <c r="E13" s="5">
        <v>107167272.278061</v>
      </c>
      <c r="F13" s="1">
        <v>-1.5663525899139199</v>
      </c>
    </row>
    <row r="14" spans="1:6" x14ac:dyDescent="0.25">
      <c r="A14">
        <v>13</v>
      </c>
      <c r="B14">
        <v>1982</v>
      </c>
      <c r="C14" t="s">
        <v>5</v>
      </c>
      <c r="D14" s="5">
        <v>50356889</v>
      </c>
      <c r="E14" s="5">
        <v>107992483.11213399</v>
      </c>
      <c r="F14" s="1">
        <v>0.77002131017400199</v>
      </c>
    </row>
    <row r="15" spans="1:6" x14ac:dyDescent="0.25">
      <c r="A15">
        <v>14</v>
      </c>
      <c r="B15">
        <v>1983</v>
      </c>
      <c r="C15" t="s">
        <v>5</v>
      </c>
      <c r="D15" s="5">
        <v>53639404</v>
      </c>
      <c r="E15" s="5">
        <v>109568934.716628</v>
      </c>
      <c r="F15" s="1">
        <v>1.45977901337544</v>
      </c>
    </row>
    <row r="16" spans="1:6" x14ac:dyDescent="0.25">
      <c r="A16">
        <v>15</v>
      </c>
      <c r="B16">
        <v>1984</v>
      </c>
      <c r="C16" t="s">
        <v>5</v>
      </c>
      <c r="D16" s="5">
        <v>62563602</v>
      </c>
      <c r="E16" s="5">
        <v>123188237.55761699</v>
      </c>
      <c r="F16" s="1">
        <v>12.4298943639561</v>
      </c>
    </row>
    <row r="17" spans="1:6" x14ac:dyDescent="0.25">
      <c r="A17">
        <v>16</v>
      </c>
      <c r="B17">
        <v>1985</v>
      </c>
      <c r="C17" t="s">
        <v>5</v>
      </c>
      <c r="D17" s="5">
        <v>69632708</v>
      </c>
      <c r="E17" s="5">
        <v>132634874.892804</v>
      </c>
      <c r="F17" s="1">
        <v>7.6684572508546296</v>
      </c>
    </row>
    <row r="18" spans="1:6" x14ac:dyDescent="0.25">
      <c r="A18">
        <v>17</v>
      </c>
      <c r="B18">
        <v>1986</v>
      </c>
      <c r="C18" t="s">
        <v>5</v>
      </c>
      <c r="D18" s="5">
        <v>74805816</v>
      </c>
      <c r="E18" s="5">
        <v>138872320.62794301</v>
      </c>
      <c r="F18" s="1">
        <v>4.7027192057744696</v>
      </c>
    </row>
    <row r="19" spans="1:6" x14ac:dyDescent="0.25">
      <c r="A19">
        <v>18</v>
      </c>
      <c r="B19">
        <v>1987</v>
      </c>
      <c r="C19" t="s">
        <v>5</v>
      </c>
      <c r="D19" s="5">
        <v>79230293</v>
      </c>
      <c r="E19" s="5">
        <v>143864669.42719001</v>
      </c>
      <c r="F19" s="1">
        <v>3.5949199787789601</v>
      </c>
    </row>
    <row r="20" spans="1:6" x14ac:dyDescent="0.25">
      <c r="A20">
        <v>19</v>
      </c>
      <c r="B20">
        <v>1988</v>
      </c>
      <c r="C20" t="s">
        <v>5</v>
      </c>
      <c r="D20" s="5">
        <v>87079049</v>
      </c>
      <c r="E20" s="5">
        <v>153537588.434062</v>
      </c>
      <c r="F20" s="1">
        <v>6.7236236981500497</v>
      </c>
    </row>
    <row r="21" spans="1:6" x14ac:dyDescent="0.25">
      <c r="A21">
        <v>20</v>
      </c>
      <c r="B21">
        <v>1989</v>
      </c>
      <c r="C21" t="s">
        <v>5</v>
      </c>
      <c r="D21" s="5">
        <v>93489922</v>
      </c>
      <c r="E21" s="5">
        <v>158959624.42204499</v>
      </c>
      <c r="F21" s="1">
        <v>3.5314062460423501</v>
      </c>
    </row>
    <row r="22" spans="1:6" x14ac:dyDescent="0.25">
      <c r="A22">
        <v>21</v>
      </c>
      <c r="B22">
        <v>1990</v>
      </c>
      <c r="C22" t="s">
        <v>5</v>
      </c>
      <c r="D22" s="5">
        <v>99701944</v>
      </c>
      <c r="E22" s="5">
        <v>163317569.44371599</v>
      </c>
      <c r="F22" s="1">
        <v>2.7415420975704898</v>
      </c>
    </row>
    <row r="23" spans="1:6" x14ac:dyDescent="0.25">
      <c r="A23">
        <v>22</v>
      </c>
      <c r="B23">
        <v>1991</v>
      </c>
      <c r="C23" t="s">
        <v>5</v>
      </c>
      <c r="D23" s="5">
        <v>103165478</v>
      </c>
      <c r="E23" s="5">
        <v>163259683.97770399</v>
      </c>
      <c r="F23" s="1">
        <v>-3.5443502012114401E-2</v>
      </c>
    </row>
    <row r="24" spans="1:6" x14ac:dyDescent="0.25">
      <c r="A24">
        <v>23</v>
      </c>
      <c r="B24">
        <v>1992</v>
      </c>
      <c r="C24" t="s">
        <v>5</v>
      </c>
      <c r="D24" s="5">
        <v>108712128</v>
      </c>
      <c r="E24" s="5">
        <v>167368379.296523</v>
      </c>
      <c r="F24" s="1">
        <v>2.5166625456534599</v>
      </c>
    </row>
    <row r="25" spans="1:6" x14ac:dyDescent="0.25">
      <c r="A25">
        <v>24</v>
      </c>
      <c r="B25">
        <v>1993</v>
      </c>
      <c r="C25" t="s">
        <v>5</v>
      </c>
      <c r="D25" s="5">
        <v>114634988</v>
      </c>
      <c r="E25" s="5">
        <v>172464521.006331</v>
      </c>
      <c r="F25" s="1">
        <v>3.0448653032478599</v>
      </c>
    </row>
    <row r="26" spans="1:6" x14ac:dyDescent="0.25">
      <c r="A26">
        <v>25</v>
      </c>
      <c r="B26">
        <v>1994</v>
      </c>
      <c r="C26" t="s">
        <v>5</v>
      </c>
      <c r="D26" s="5">
        <v>123005615</v>
      </c>
      <c r="E26" s="5">
        <v>180982338.95902601</v>
      </c>
      <c r="F26" s="1">
        <v>4.9388812858398401</v>
      </c>
    </row>
    <row r="27" spans="1:6" x14ac:dyDescent="0.25">
      <c r="A27">
        <v>26</v>
      </c>
      <c r="B27">
        <v>1995</v>
      </c>
      <c r="C27" t="s">
        <v>5</v>
      </c>
      <c r="D27" s="5">
        <v>132236159</v>
      </c>
      <c r="E27" s="5">
        <v>190550883.91078401</v>
      </c>
      <c r="F27" s="1">
        <v>5.2870048021226799</v>
      </c>
    </row>
    <row r="28" spans="1:6" x14ac:dyDescent="0.25">
      <c r="A28">
        <v>27</v>
      </c>
      <c r="B28">
        <v>1996</v>
      </c>
      <c r="C28" t="s">
        <v>5</v>
      </c>
      <c r="D28" s="5">
        <v>139363248</v>
      </c>
      <c r="E28" s="5">
        <v>196972402.41608801</v>
      </c>
      <c r="F28" s="1">
        <v>3.3699757112180202</v>
      </c>
    </row>
    <row r="29" spans="1:6" x14ac:dyDescent="0.25">
      <c r="A29">
        <v>28</v>
      </c>
      <c r="B29">
        <v>1997</v>
      </c>
      <c r="C29" t="s">
        <v>5</v>
      </c>
      <c r="D29" s="5">
        <v>147413533</v>
      </c>
      <c r="E29" s="5">
        <v>204724464.77961299</v>
      </c>
      <c r="F29" s="1">
        <v>3.9356083737808398</v>
      </c>
    </row>
    <row r="30" spans="1:6" x14ac:dyDescent="0.25">
      <c r="A30">
        <v>29</v>
      </c>
      <c r="B30">
        <v>1998</v>
      </c>
      <c r="C30" t="s">
        <v>5</v>
      </c>
      <c r="D30" s="5">
        <v>155272097</v>
      </c>
      <c r="E30" s="5">
        <v>212660959.91493601</v>
      </c>
      <c r="F30" s="1">
        <v>3.8766715760456498</v>
      </c>
    </row>
    <row r="31" spans="1:6" x14ac:dyDescent="0.25">
      <c r="A31">
        <v>30</v>
      </c>
      <c r="B31">
        <v>1999</v>
      </c>
      <c r="C31" t="s">
        <v>5</v>
      </c>
      <c r="D31" s="5">
        <v>164378016</v>
      </c>
      <c r="E31" s="5">
        <v>222333155.616</v>
      </c>
      <c r="F31" s="1">
        <v>4.5481764518192902</v>
      </c>
    </row>
    <row r="32" spans="1:6" x14ac:dyDescent="0.25">
      <c r="A32">
        <v>31</v>
      </c>
      <c r="B32">
        <v>2000</v>
      </c>
      <c r="C32" t="s">
        <v>5</v>
      </c>
      <c r="D32" s="5">
        <v>174461160</v>
      </c>
      <c r="E32" s="5">
        <v>231665849.20774299</v>
      </c>
      <c r="F32" s="1">
        <v>4.1976166649034603</v>
      </c>
    </row>
    <row r="33" spans="1:6" x14ac:dyDescent="0.25">
      <c r="A33">
        <v>32</v>
      </c>
      <c r="B33">
        <v>2001</v>
      </c>
      <c r="C33" t="s">
        <v>5</v>
      </c>
      <c r="D33" s="5">
        <v>179318645</v>
      </c>
      <c r="E33" s="5">
        <v>232811666.36514801</v>
      </c>
      <c r="F33" s="1">
        <v>0.49459907937401199</v>
      </c>
    </row>
    <row r="34" spans="1:6" x14ac:dyDescent="0.25">
      <c r="A34">
        <v>33</v>
      </c>
      <c r="B34">
        <v>2002</v>
      </c>
      <c r="C34" t="s">
        <v>5</v>
      </c>
      <c r="D34" s="5">
        <v>179665257</v>
      </c>
      <c r="E34" s="5">
        <v>228908619.95416301</v>
      </c>
      <c r="F34" s="1">
        <v>-1.6764823137614699</v>
      </c>
    </row>
    <row r="35" spans="1:6" x14ac:dyDescent="0.25">
      <c r="A35">
        <v>34</v>
      </c>
      <c r="B35">
        <v>2003</v>
      </c>
      <c r="C35" t="s">
        <v>5</v>
      </c>
      <c r="D35" s="5">
        <v>184596707</v>
      </c>
      <c r="E35" s="5">
        <v>231111530.84391201</v>
      </c>
      <c r="F35" s="1">
        <v>0.96235383804675201</v>
      </c>
    </row>
    <row r="36" spans="1:6" x14ac:dyDescent="0.25">
      <c r="A36">
        <v>35</v>
      </c>
      <c r="B36">
        <v>2004</v>
      </c>
      <c r="C36" t="s">
        <v>5</v>
      </c>
      <c r="D36" s="5">
        <v>197948848</v>
      </c>
      <c r="E36" s="5">
        <v>242081063.74092001</v>
      </c>
      <c r="F36" s="1">
        <v>4.7464238832879602</v>
      </c>
    </row>
    <row r="37" spans="1:6" x14ac:dyDescent="0.25">
      <c r="A37">
        <v>36</v>
      </c>
      <c r="B37">
        <v>2005</v>
      </c>
      <c r="C37" t="s">
        <v>5</v>
      </c>
      <c r="D37" s="5">
        <v>212920979</v>
      </c>
      <c r="E37" s="5">
        <v>252842707.31440699</v>
      </c>
      <c r="F37" s="1">
        <v>4.4454710365136698</v>
      </c>
    </row>
    <row r="38" spans="1:6" x14ac:dyDescent="0.25">
      <c r="A38">
        <v>37</v>
      </c>
      <c r="B38">
        <v>2006</v>
      </c>
      <c r="C38" t="s">
        <v>5</v>
      </c>
      <c r="D38" s="5">
        <v>229630169</v>
      </c>
      <c r="E38" s="5">
        <v>264372738.93569499</v>
      </c>
      <c r="F38" s="1">
        <v>4.5601598494793496</v>
      </c>
    </row>
    <row r="39" spans="1:6" x14ac:dyDescent="0.25">
      <c r="A39">
        <v>38</v>
      </c>
      <c r="B39">
        <v>2007</v>
      </c>
      <c r="C39" t="s">
        <v>5</v>
      </c>
      <c r="D39" s="5">
        <v>238303540</v>
      </c>
      <c r="E39" s="5">
        <v>266712399.604792</v>
      </c>
      <c r="F39" s="1">
        <v>0.88498559969384905</v>
      </c>
    </row>
    <row r="40" spans="1:6" x14ac:dyDescent="0.25">
      <c r="A40">
        <v>39</v>
      </c>
      <c r="B40">
        <v>2008</v>
      </c>
      <c r="C40" t="s">
        <v>5</v>
      </c>
      <c r="D40" s="5">
        <v>242232908</v>
      </c>
      <c r="E40" s="5">
        <v>265033053.66137201</v>
      </c>
      <c r="F40" s="1">
        <v>-0.62964674529877096</v>
      </c>
    </row>
    <row r="41" spans="1:6" x14ac:dyDescent="0.25">
      <c r="A41">
        <v>40</v>
      </c>
      <c r="B41">
        <v>2009</v>
      </c>
      <c r="C41" t="s">
        <v>5</v>
      </c>
      <c r="D41" s="5">
        <v>228728864</v>
      </c>
      <c r="E41" s="5">
        <v>246916447.12313101</v>
      </c>
      <c r="F41" s="1">
        <v>-6.8356026872738802</v>
      </c>
    </row>
    <row r="42" spans="1:6" x14ac:dyDescent="0.25">
      <c r="A42">
        <v>41</v>
      </c>
      <c r="B42">
        <v>2010</v>
      </c>
      <c r="C42" t="s">
        <v>5</v>
      </c>
      <c r="D42" s="5">
        <v>224314387</v>
      </c>
      <c r="E42" s="5">
        <v>239734565.880319</v>
      </c>
      <c r="F42" s="1">
        <v>-2.90862813169807</v>
      </c>
    </row>
    <row r="43" spans="1:6" x14ac:dyDescent="0.25">
      <c r="A43">
        <v>42</v>
      </c>
      <c r="B43">
        <v>2011</v>
      </c>
      <c r="C43" t="s">
        <v>5</v>
      </c>
      <c r="D43" s="5">
        <v>237688541</v>
      </c>
      <c r="E43" s="5">
        <v>249911068.87577099</v>
      </c>
      <c r="F43" s="1">
        <v>4.2449043416343804</v>
      </c>
    </row>
    <row r="44" spans="1:6" x14ac:dyDescent="0.25">
      <c r="A44">
        <v>43</v>
      </c>
      <c r="B44">
        <v>2012</v>
      </c>
      <c r="C44" t="s">
        <v>5</v>
      </c>
      <c r="D44" s="5">
        <v>249155625</v>
      </c>
      <c r="E44" s="5">
        <v>257007130.14535499</v>
      </c>
      <c r="F44" s="1">
        <v>2.8394345642658201</v>
      </c>
    </row>
    <row r="45" spans="1:6" x14ac:dyDescent="0.25">
      <c r="A45">
        <v>44</v>
      </c>
      <c r="B45">
        <v>2013</v>
      </c>
      <c r="C45" t="s">
        <v>5</v>
      </c>
      <c r="D45" s="5">
        <v>258921934</v>
      </c>
      <c r="E45" s="5">
        <v>262765815.235998</v>
      </c>
      <c r="F45" s="1">
        <v>2.24067133366515</v>
      </c>
    </row>
    <row r="46" spans="1:6" x14ac:dyDescent="0.25">
      <c r="A46">
        <v>45</v>
      </c>
      <c r="B46">
        <v>2014</v>
      </c>
      <c r="C46" t="s">
        <v>5</v>
      </c>
      <c r="D46" s="5">
        <v>271286848</v>
      </c>
      <c r="E46" s="5">
        <v>271286848</v>
      </c>
      <c r="F46" s="1">
        <v>3.2428239405301702</v>
      </c>
    </row>
    <row r="47" spans="1:6" x14ac:dyDescent="0.25">
      <c r="A47">
        <v>46</v>
      </c>
      <c r="B47">
        <v>1970</v>
      </c>
      <c r="C47" t="s">
        <v>27</v>
      </c>
      <c r="D47" s="5">
        <v>647.70000000000005</v>
      </c>
      <c r="E47" s="5">
        <v>2295.94913708578</v>
      </c>
      <c r="F47" s="1" t="s">
        <v>6</v>
      </c>
    </row>
    <row r="48" spans="1:6" x14ac:dyDescent="0.25">
      <c r="A48">
        <v>47</v>
      </c>
      <c r="B48">
        <v>1971</v>
      </c>
      <c r="C48" t="s">
        <v>27</v>
      </c>
      <c r="D48" s="5">
        <v>701</v>
      </c>
      <c r="E48" s="5">
        <v>2339.9432056332398</v>
      </c>
      <c r="F48" s="1">
        <v>1.9161604164847901</v>
      </c>
    </row>
    <row r="49" spans="1:6" x14ac:dyDescent="0.25">
      <c r="A49">
        <v>48</v>
      </c>
      <c r="B49">
        <v>1972</v>
      </c>
      <c r="C49" t="s">
        <v>27</v>
      </c>
      <c r="D49" s="5">
        <v>769.4</v>
      </c>
      <c r="E49" s="5">
        <v>2448.8202500563202</v>
      </c>
      <c r="F49" s="1">
        <v>4.65297807916747</v>
      </c>
    </row>
    <row r="50" spans="1:6" x14ac:dyDescent="0.25">
      <c r="A50">
        <v>49</v>
      </c>
      <c r="B50">
        <v>1973</v>
      </c>
      <c r="C50" t="s">
        <v>27</v>
      </c>
      <c r="D50" s="5">
        <v>851.1</v>
      </c>
      <c r="E50" s="5">
        <v>2575.9620237078002</v>
      </c>
      <c r="F50" s="1">
        <v>5.1919602367121103</v>
      </c>
    </row>
    <row r="51" spans="1:6" x14ac:dyDescent="0.25">
      <c r="A51">
        <v>50</v>
      </c>
      <c r="B51">
        <v>1974</v>
      </c>
      <c r="C51" t="s">
        <v>27</v>
      </c>
      <c r="D51" s="5">
        <v>932</v>
      </c>
      <c r="E51" s="5">
        <v>2632.0658851459102</v>
      </c>
      <c r="F51" s="1">
        <v>2.1779770401024101</v>
      </c>
    </row>
    <row r="52" spans="1:6" x14ac:dyDescent="0.25">
      <c r="A52">
        <v>51</v>
      </c>
      <c r="B52">
        <v>1975</v>
      </c>
      <c r="C52" t="s">
        <v>27</v>
      </c>
      <c r="D52" s="5">
        <v>1032.8</v>
      </c>
      <c r="E52" s="5">
        <v>2649.11863710645</v>
      </c>
      <c r="F52" s="1">
        <v>0.64788469227828205</v>
      </c>
    </row>
    <row r="53" spans="1:6" x14ac:dyDescent="0.25">
      <c r="A53">
        <v>52</v>
      </c>
      <c r="B53">
        <v>1976</v>
      </c>
      <c r="C53" t="s">
        <v>27</v>
      </c>
      <c r="D53" s="5">
        <v>1150.2</v>
      </c>
      <c r="E53" s="5">
        <v>2757.5849094549699</v>
      </c>
      <c r="F53" s="1">
        <v>4.0944286461626298</v>
      </c>
    </row>
    <row r="54" spans="1:6" x14ac:dyDescent="0.25">
      <c r="A54">
        <v>53</v>
      </c>
      <c r="B54">
        <v>1977</v>
      </c>
      <c r="C54" t="s">
        <v>27</v>
      </c>
      <c r="D54" s="5">
        <v>1276.7</v>
      </c>
      <c r="E54" s="5">
        <v>2905.2269103826202</v>
      </c>
      <c r="F54" s="1">
        <v>5.3540328140550502</v>
      </c>
    </row>
    <row r="55" spans="1:6" x14ac:dyDescent="0.25">
      <c r="A55">
        <v>54</v>
      </c>
      <c r="B55">
        <v>1978</v>
      </c>
      <c r="C55" t="s">
        <v>27</v>
      </c>
      <c r="D55" s="5">
        <v>1426.2</v>
      </c>
      <c r="E55" s="5">
        <v>3036.7561732280001</v>
      </c>
      <c r="F55" s="1">
        <v>4.5273318368119204</v>
      </c>
    </row>
    <row r="56" spans="1:6" x14ac:dyDescent="0.25">
      <c r="A56">
        <v>55</v>
      </c>
      <c r="B56">
        <v>1979</v>
      </c>
      <c r="C56" t="s">
        <v>27</v>
      </c>
      <c r="D56" s="5">
        <v>1589.5</v>
      </c>
      <c r="E56" s="5">
        <v>3136.2059207509401</v>
      </c>
      <c r="F56" s="1">
        <v>3.2748677157451498</v>
      </c>
    </row>
    <row r="57" spans="1:6" x14ac:dyDescent="0.25">
      <c r="A57">
        <v>56</v>
      </c>
      <c r="B57">
        <v>1980</v>
      </c>
      <c r="C57" t="s">
        <v>27</v>
      </c>
      <c r="D57" s="5">
        <v>1754.6</v>
      </c>
      <c r="E57" s="5">
        <v>3192.2942087124602</v>
      </c>
      <c r="F57" s="1">
        <v>1.7884121571994001</v>
      </c>
    </row>
    <row r="58" spans="1:6" x14ac:dyDescent="0.25">
      <c r="A58">
        <v>57</v>
      </c>
      <c r="B58">
        <v>1981</v>
      </c>
      <c r="C58" t="s">
        <v>27</v>
      </c>
      <c r="D58" s="5">
        <v>1937.5</v>
      </c>
      <c r="E58" s="5">
        <v>3210.5596575244999</v>
      </c>
      <c r="F58" s="1">
        <v>0.572173102409963</v>
      </c>
    </row>
    <row r="59" spans="1:6" x14ac:dyDescent="0.25">
      <c r="A59">
        <v>58</v>
      </c>
      <c r="B59">
        <v>1982</v>
      </c>
      <c r="C59" t="s">
        <v>27</v>
      </c>
      <c r="D59" s="5">
        <v>2073.9</v>
      </c>
      <c r="E59" s="5">
        <v>3234.86996946916</v>
      </c>
      <c r="F59" s="1">
        <v>0.75719857401441004</v>
      </c>
    </row>
    <row r="60" spans="1:6" x14ac:dyDescent="0.25">
      <c r="A60">
        <v>59</v>
      </c>
      <c r="B60">
        <v>1983</v>
      </c>
      <c r="C60" t="s">
        <v>27</v>
      </c>
      <c r="D60" s="5">
        <v>2286.5</v>
      </c>
      <c r="E60" s="5">
        <v>3355.1274749897202</v>
      </c>
      <c r="F60" s="1">
        <v>3.71753754109305</v>
      </c>
    </row>
    <row r="61" spans="1:6" x14ac:dyDescent="0.25">
      <c r="A61">
        <v>60</v>
      </c>
      <c r="B61">
        <v>1984</v>
      </c>
      <c r="C61" t="s">
        <v>27</v>
      </c>
      <c r="D61" s="5">
        <v>2498.1999999999998</v>
      </c>
      <c r="E61" s="5">
        <v>3542.5399919634901</v>
      </c>
      <c r="F61" s="1">
        <v>5.5858538422400601</v>
      </c>
    </row>
    <row r="62" spans="1:6" x14ac:dyDescent="0.25">
      <c r="A62">
        <v>61</v>
      </c>
      <c r="B62">
        <v>1985</v>
      </c>
      <c r="C62" t="s">
        <v>27</v>
      </c>
      <c r="D62" s="5">
        <v>2722.7</v>
      </c>
      <c r="E62" s="5">
        <v>3747.08696322483</v>
      </c>
      <c r="F62" s="1">
        <v>5.77402010211242</v>
      </c>
    </row>
    <row r="63" spans="1:6" x14ac:dyDescent="0.25">
      <c r="A63">
        <v>62</v>
      </c>
      <c r="B63">
        <v>1986</v>
      </c>
      <c r="C63" t="s">
        <v>27</v>
      </c>
      <c r="D63" s="5">
        <v>2898.4</v>
      </c>
      <c r="E63" s="5">
        <v>3913.1502084851099</v>
      </c>
      <c r="F63" s="1">
        <v>4.4317958694335902</v>
      </c>
    </row>
    <row r="64" spans="1:6" x14ac:dyDescent="0.25">
      <c r="A64">
        <v>63</v>
      </c>
      <c r="B64">
        <v>1987</v>
      </c>
      <c r="C64" t="s">
        <v>27</v>
      </c>
      <c r="D64" s="5">
        <v>3092.1</v>
      </c>
      <c r="E64" s="5">
        <v>4063.1788818852501</v>
      </c>
      <c r="F64" s="1">
        <v>3.8339615247791601</v>
      </c>
    </row>
    <row r="65" spans="1:6" x14ac:dyDescent="0.25">
      <c r="A65">
        <v>64</v>
      </c>
      <c r="B65">
        <v>1988</v>
      </c>
      <c r="C65" t="s">
        <v>27</v>
      </c>
      <c r="D65" s="5">
        <v>3346.9</v>
      </c>
      <c r="E65" s="5">
        <v>4236.6061040755103</v>
      </c>
      <c r="F65" s="1">
        <v>4.2682645099246601</v>
      </c>
    </row>
    <row r="66" spans="1:6" x14ac:dyDescent="0.25">
      <c r="A66">
        <v>65</v>
      </c>
      <c r="B66">
        <v>1989</v>
      </c>
      <c r="C66" t="s">
        <v>27</v>
      </c>
      <c r="D66" s="5">
        <v>3592.8</v>
      </c>
      <c r="E66" s="5">
        <v>4385.0581550399402</v>
      </c>
      <c r="F66" s="1">
        <v>3.5040324098485298</v>
      </c>
    </row>
    <row r="67" spans="1:6" x14ac:dyDescent="0.25">
      <c r="A67">
        <v>66</v>
      </c>
      <c r="B67">
        <v>1990</v>
      </c>
      <c r="C67" t="s">
        <v>27</v>
      </c>
      <c r="D67" s="5">
        <v>3825.6</v>
      </c>
      <c r="E67" s="5">
        <v>4501.8804499842599</v>
      </c>
      <c r="F67" s="1">
        <v>2.6640991023130902</v>
      </c>
    </row>
    <row r="68" spans="1:6" x14ac:dyDescent="0.25">
      <c r="A68">
        <v>67</v>
      </c>
      <c r="B68">
        <v>1991</v>
      </c>
      <c r="C68" t="s">
        <v>27</v>
      </c>
      <c r="D68" s="5">
        <v>3960.2</v>
      </c>
      <c r="E68" s="5">
        <v>4519.2776306631304</v>
      </c>
      <c r="F68" s="1">
        <v>0.386442529341949</v>
      </c>
    </row>
    <row r="69" spans="1:6" x14ac:dyDescent="0.25">
      <c r="A69">
        <v>68</v>
      </c>
      <c r="B69">
        <v>1992</v>
      </c>
      <c r="C69" t="s">
        <v>27</v>
      </c>
      <c r="D69" s="5">
        <v>4215.7</v>
      </c>
      <c r="E69" s="5">
        <v>4610.2275368202199</v>
      </c>
      <c r="F69" s="1">
        <v>2.0124876936081502</v>
      </c>
    </row>
    <row r="70" spans="1:6" x14ac:dyDescent="0.25">
      <c r="A70">
        <v>69</v>
      </c>
      <c r="B70">
        <v>1993</v>
      </c>
      <c r="C70" t="s">
        <v>27</v>
      </c>
      <c r="D70" s="5">
        <v>4471</v>
      </c>
      <c r="E70" s="5">
        <v>4775.3042020190996</v>
      </c>
      <c r="F70" s="1">
        <v>3.5806619929380301</v>
      </c>
    </row>
    <row r="71" spans="1:6" x14ac:dyDescent="0.25">
      <c r="A71">
        <v>70</v>
      </c>
      <c r="B71">
        <v>1994</v>
      </c>
      <c r="C71" t="s">
        <v>27</v>
      </c>
      <c r="D71" s="5">
        <v>4741</v>
      </c>
      <c r="E71" s="5">
        <v>4957.7154563167396</v>
      </c>
      <c r="F71" s="1">
        <v>3.81988762559897</v>
      </c>
    </row>
    <row r="72" spans="1:6" x14ac:dyDescent="0.25">
      <c r="A72">
        <v>71</v>
      </c>
      <c r="B72">
        <v>1995</v>
      </c>
      <c r="C72" t="s">
        <v>27</v>
      </c>
      <c r="D72" s="5">
        <v>4984.2</v>
      </c>
      <c r="E72" s="5">
        <v>5124.9693092179596</v>
      </c>
      <c r="F72" s="1">
        <v>3.37360734747539</v>
      </c>
    </row>
    <row r="73" spans="1:6" x14ac:dyDescent="0.25">
      <c r="A73">
        <v>72</v>
      </c>
      <c r="B73">
        <v>1996</v>
      </c>
      <c r="C73" t="s">
        <v>27</v>
      </c>
      <c r="D73" s="5">
        <v>5268.1</v>
      </c>
      <c r="E73" s="5">
        <v>5300.2060041590303</v>
      </c>
      <c r="F73" s="1">
        <v>3.4192730603456898</v>
      </c>
    </row>
    <row r="74" spans="1:6" x14ac:dyDescent="0.25">
      <c r="A74">
        <v>73</v>
      </c>
      <c r="B74">
        <v>1997</v>
      </c>
      <c r="C74" t="s">
        <v>27</v>
      </c>
      <c r="D74" s="5">
        <v>5560.7</v>
      </c>
      <c r="E74" s="5">
        <v>5506.2565669962196</v>
      </c>
      <c r="F74" s="1">
        <v>3.8875953628122502</v>
      </c>
    </row>
    <row r="75" spans="1:6" x14ac:dyDescent="0.25">
      <c r="A75">
        <v>74</v>
      </c>
      <c r="B75">
        <v>1998</v>
      </c>
      <c r="C75" t="s">
        <v>27</v>
      </c>
      <c r="D75" s="5">
        <v>5903</v>
      </c>
      <c r="E75" s="5">
        <v>5759.4998244319104</v>
      </c>
      <c r="F75" s="1">
        <v>4.5991910176071098</v>
      </c>
    </row>
    <row r="76" spans="1:6" x14ac:dyDescent="0.25">
      <c r="A76">
        <v>75</v>
      </c>
      <c r="B76">
        <v>1999</v>
      </c>
      <c r="C76" t="s">
        <v>27</v>
      </c>
      <c r="D76" s="5">
        <v>6307</v>
      </c>
      <c r="E76" s="5">
        <v>6043.11698224258</v>
      </c>
      <c r="F76" s="1">
        <v>4.9243365996394504</v>
      </c>
    </row>
    <row r="77" spans="1:6" x14ac:dyDescent="0.25">
      <c r="A77">
        <v>76</v>
      </c>
      <c r="B77">
        <v>2000</v>
      </c>
      <c r="C77" t="s">
        <v>27</v>
      </c>
      <c r="D77" s="5">
        <v>6792.4</v>
      </c>
      <c r="E77" s="5">
        <v>6374.8850725289503</v>
      </c>
      <c r="F77" s="1">
        <v>5.49001601758268</v>
      </c>
    </row>
    <row r="78" spans="1:6" x14ac:dyDescent="0.25">
      <c r="A78">
        <v>77</v>
      </c>
      <c r="B78">
        <v>2001</v>
      </c>
      <c r="C78" t="s">
        <v>27</v>
      </c>
      <c r="D78" s="5">
        <v>7103.1</v>
      </c>
      <c r="E78" s="5">
        <v>6572.2375921974499</v>
      </c>
      <c r="F78" s="1">
        <v>3.0957816089726999</v>
      </c>
    </row>
    <row r="79" spans="1:6" x14ac:dyDescent="0.25">
      <c r="A79">
        <v>78</v>
      </c>
      <c r="B79">
        <v>2002</v>
      </c>
      <c r="C79" t="s">
        <v>27</v>
      </c>
      <c r="D79" s="5">
        <v>7384.1</v>
      </c>
      <c r="E79" s="5">
        <v>6684.4143895875604</v>
      </c>
      <c r="F79" s="1">
        <v>1.7068280903794999</v>
      </c>
    </row>
    <row r="80" spans="1:6" x14ac:dyDescent="0.25">
      <c r="A80">
        <v>79</v>
      </c>
      <c r="B80">
        <v>2003</v>
      </c>
      <c r="C80" t="s">
        <v>27</v>
      </c>
      <c r="D80" s="5">
        <v>7765.5</v>
      </c>
      <c r="E80" s="5">
        <v>6841.6769093433004</v>
      </c>
      <c r="F80" s="1">
        <v>2.3526746037874302</v>
      </c>
    </row>
    <row r="81" spans="1:6" x14ac:dyDescent="0.25">
      <c r="A81">
        <v>80</v>
      </c>
      <c r="B81">
        <v>2004</v>
      </c>
      <c r="C81" t="s">
        <v>27</v>
      </c>
      <c r="D81" s="5">
        <v>8260</v>
      </c>
      <c r="E81" s="5">
        <v>7062.3922029232799</v>
      </c>
      <c r="F81" s="1">
        <v>3.2260408742564302</v>
      </c>
    </row>
    <row r="82" spans="1:6" x14ac:dyDescent="0.25">
      <c r="A82">
        <v>81</v>
      </c>
      <c r="B82">
        <v>2005</v>
      </c>
      <c r="C82" t="s">
        <v>27</v>
      </c>
      <c r="D82" s="5">
        <v>8794.1</v>
      </c>
      <c r="E82" s="5">
        <v>7294.0209357713202</v>
      </c>
      <c r="F82" s="1">
        <v>3.2797489319861102</v>
      </c>
    </row>
    <row r="83" spans="1:6" x14ac:dyDescent="0.25">
      <c r="A83">
        <v>82</v>
      </c>
      <c r="B83">
        <v>2006</v>
      </c>
      <c r="C83" t="s">
        <v>27</v>
      </c>
      <c r="D83" s="5">
        <v>9304</v>
      </c>
      <c r="E83" s="5">
        <v>7498.3108694818002</v>
      </c>
      <c r="F83" s="1">
        <v>2.8007862262719798</v>
      </c>
    </row>
    <row r="84" spans="1:6" x14ac:dyDescent="0.25">
      <c r="A84">
        <v>83</v>
      </c>
      <c r="B84">
        <v>2007</v>
      </c>
      <c r="C84" t="s">
        <v>27</v>
      </c>
      <c r="D84" s="5">
        <v>9750.5</v>
      </c>
      <c r="E84" s="5">
        <v>7651.6860253229097</v>
      </c>
      <c r="F84" s="1">
        <v>2.0454627516891599</v>
      </c>
    </row>
    <row r="85" spans="1:6" x14ac:dyDescent="0.25">
      <c r="A85">
        <v>84</v>
      </c>
      <c r="B85">
        <v>2008</v>
      </c>
      <c r="C85" t="s">
        <v>27</v>
      </c>
      <c r="D85" s="5">
        <v>10013.6</v>
      </c>
      <c r="E85" s="5">
        <v>7720.0325048176301</v>
      </c>
      <c r="F85" s="1">
        <v>0.89322117071364504</v>
      </c>
    </row>
    <row r="86" spans="1:6" x14ac:dyDescent="0.25">
      <c r="A86">
        <v>85</v>
      </c>
      <c r="B86">
        <v>2009</v>
      </c>
      <c r="C86" t="s">
        <v>27</v>
      </c>
      <c r="D86" s="5">
        <v>9847</v>
      </c>
      <c r="E86" s="5">
        <v>7551.3818084782997</v>
      </c>
      <c r="F86" s="1">
        <v>-2.1845853140395901</v>
      </c>
    </row>
    <row r="87" spans="1:6" x14ac:dyDescent="0.25">
      <c r="A87">
        <v>86</v>
      </c>
      <c r="B87">
        <v>2010</v>
      </c>
      <c r="C87" t="s">
        <v>27</v>
      </c>
      <c r="D87" s="5">
        <v>10202.200000000001</v>
      </c>
      <c r="E87" s="5">
        <v>7526.9054562092697</v>
      </c>
      <c r="F87" s="1">
        <v>-0.32413077354328801</v>
      </c>
    </row>
    <row r="88" spans="1:6" x14ac:dyDescent="0.25">
      <c r="A88">
        <v>87</v>
      </c>
      <c r="B88">
        <v>2011</v>
      </c>
      <c r="C88" t="s">
        <v>27</v>
      </c>
      <c r="D88" s="5">
        <v>10689.3</v>
      </c>
      <c r="E88" s="5">
        <v>7740.4645177834</v>
      </c>
      <c r="F88" s="1">
        <v>2.8372757279414702</v>
      </c>
    </row>
    <row r="89" spans="1:6" x14ac:dyDescent="0.25">
      <c r="A89">
        <v>88</v>
      </c>
      <c r="B89">
        <v>2012</v>
      </c>
      <c r="C89" t="s">
        <v>27</v>
      </c>
      <c r="D89" s="5">
        <v>11083.1</v>
      </c>
      <c r="E89" s="5">
        <v>7926.8143967570504</v>
      </c>
      <c r="F89" s="1">
        <v>2.4074766901329498</v>
      </c>
    </row>
    <row r="90" spans="1:6" x14ac:dyDescent="0.25">
      <c r="A90">
        <v>89</v>
      </c>
      <c r="B90">
        <v>2013</v>
      </c>
      <c r="C90" t="s">
        <v>27</v>
      </c>
      <c r="D90" s="5">
        <v>11484.3</v>
      </c>
      <c r="E90" s="5">
        <v>8091.9274845045902</v>
      </c>
      <c r="F90" s="1">
        <v>2.0829690148301401</v>
      </c>
    </row>
    <row r="91" spans="1:6" x14ac:dyDescent="0.25">
      <c r="A91">
        <v>90</v>
      </c>
      <c r="B91">
        <v>1970</v>
      </c>
      <c r="C91" t="s">
        <v>9</v>
      </c>
      <c r="D91" s="5" t="s">
        <v>6</v>
      </c>
      <c r="E91" s="5">
        <v>4717.25</v>
      </c>
      <c r="F91" s="1" t="s">
        <v>6</v>
      </c>
    </row>
    <row r="92" spans="1:6" x14ac:dyDescent="0.25">
      <c r="A92">
        <v>91</v>
      </c>
      <c r="B92">
        <v>1971</v>
      </c>
      <c r="C92" t="s">
        <v>9</v>
      </c>
      <c r="D92" s="5" t="s">
        <v>6</v>
      </c>
      <c r="E92" s="5">
        <v>4799.8</v>
      </c>
      <c r="F92" s="1">
        <v>1.7499602522656099</v>
      </c>
    </row>
    <row r="93" spans="1:6" x14ac:dyDescent="0.25">
      <c r="A93">
        <v>92</v>
      </c>
      <c r="B93">
        <v>1972</v>
      </c>
      <c r="C93" t="s">
        <v>9</v>
      </c>
      <c r="D93" s="5" t="s">
        <v>6</v>
      </c>
      <c r="E93" s="5">
        <v>5005.95</v>
      </c>
      <c r="F93" s="1">
        <v>4.2949706237759999</v>
      </c>
    </row>
    <row r="94" spans="1:6" x14ac:dyDescent="0.25">
      <c r="A94">
        <v>93</v>
      </c>
      <c r="B94">
        <v>1973</v>
      </c>
      <c r="C94" t="s">
        <v>9</v>
      </c>
      <c r="D94" s="5" t="s">
        <v>6</v>
      </c>
      <c r="E94" s="5">
        <v>5279.2</v>
      </c>
      <c r="F94" s="1">
        <v>5.4585043797880504</v>
      </c>
    </row>
    <row r="95" spans="1:6" x14ac:dyDescent="0.25">
      <c r="A95">
        <v>94</v>
      </c>
      <c r="B95">
        <v>1974</v>
      </c>
      <c r="C95" t="s">
        <v>9</v>
      </c>
      <c r="D95" s="5" t="s">
        <v>6</v>
      </c>
      <c r="E95" s="5">
        <v>5410.05</v>
      </c>
      <c r="F95" s="1">
        <v>2.4785952417032902</v>
      </c>
    </row>
    <row r="96" spans="1:6" x14ac:dyDescent="0.25">
      <c r="A96">
        <v>95</v>
      </c>
      <c r="B96">
        <v>1975</v>
      </c>
      <c r="C96" t="s">
        <v>9</v>
      </c>
      <c r="D96" s="5" t="s">
        <v>6</v>
      </c>
      <c r="E96" s="5">
        <v>5390.7</v>
      </c>
      <c r="F96" s="1">
        <v>-0.35766767405107203</v>
      </c>
    </row>
    <row r="97" spans="1:6" x14ac:dyDescent="0.25">
      <c r="A97">
        <v>96</v>
      </c>
      <c r="B97">
        <v>1976</v>
      </c>
      <c r="C97" t="s">
        <v>9</v>
      </c>
      <c r="D97" s="5" t="s">
        <v>6</v>
      </c>
      <c r="E97" s="5">
        <v>5530.4</v>
      </c>
      <c r="F97" s="1">
        <v>2.5915001762294199</v>
      </c>
    </row>
    <row r="98" spans="1:6" x14ac:dyDescent="0.25">
      <c r="A98">
        <v>97</v>
      </c>
      <c r="B98">
        <v>1977</v>
      </c>
      <c r="C98" t="s">
        <v>9</v>
      </c>
      <c r="D98" s="5" t="s">
        <v>6</v>
      </c>
      <c r="E98" s="5">
        <v>5806.2</v>
      </c>
      <c r="F98" s="1">
        <v>4.98698105019528</v>
      </c>
    </row>
    <row r="99" spans="1:6" x14ac:dyDescent="0.25">
      <c r="A99">
        <v>98</v>
      </c>
      <c r="B99">
        <v>1978</v>
      </c>
      <c r="C99" t="s">
        <v>9</v>
      </c>
      <c r="D99" s="5" t="s">
        <v>6</v>
      </c>
      <c r="E99" s="5">
        <v>6102.1</v>
      </c>
      <c r="F99" s="1">
        <v>5.0962763941993199</v>
      </c>
    </row>
    <row r="100" spans="1:6" x14ac:dyDescent="0.25">
      <c r="A100">
        <v>99</v>
      </c>
      <c r="B100">
        <v>1979</v>
      </c>
      <c r="C100" t="s">
        <v>9</v>
      </c>
      <c r="D100" s="5" t="s">
        <v>6</v>
      </c>
      <c r="E100" s="5">
        <v>6366.7</v>
      </c>
      <c r="F100" s="1">
        <v>4.3362121236951099</v>
      </c>
    </row>
    <row r="101" spans="1:6" x14ac:dyDescent="0.25">
      <c r="A101">
        <v>100</v>
      </c>
      <c r="B101">
        <v>1980</v>
      </c>
      <c r="C101" t="s">
        <v>9</v>
      </c>
      <c r="D101" s="5" t="s">
        <v>6</v>
      </c>
      <c r="E101" s="5">
        <v>6458.3</v>
      </c>
      <c r="F101" s="1">
        <v>1.4387359228485499</v>
      </c>
    </row>
    <row r="102" spans="1:6" x14ac:dyDescent="0.25">
      <c r="A102">
        <v>101</v>
      </c>
      <c r="B102">
        <v>1981</v>
      </c>
      <c r="C102" t="s">
        <v>9</v>
      </c>
      <c r="D102" s="5" t="s">
        <v>6</v>
      </c>
      <c r="E102" s="5">
        <v>6534.05</v>
      </c>
      <c r="F102" s="1">
        <v>1.1729092795317799</v>
      </c>
    </row>
    <row r="103" spans="1:6" x14ac:dyDescent="0.25">
      <c r="A103">
        <v>102</v>
      </c>
      <c r="B103">
        <v>1982</v>
      </c>
      <c r="C103" t="s">
        <v>9</v>
      </c>
      <c r="D103" s="5" t="s">
        <v>6</v>
      </c>
      <c r="E103" s="5">
        <v>6554.5</v>
      </c>
      <c r="F103" s="1">
        <v>0.31297587254459802</v>
      </c>
    </row>
    <row r="104" spans="1:6" x14ac:dyDescent="0.25">
      <c r="A104">
        <v>103</v>
      </c>
      <c r="B104">
        <v>1983</v>
      </c>
      <c r="C104" t="s">
        <v>9</v>
      </c>
      <c r="D104" s="5" t="s">
        <v>6</v>
      </c>
      <c r="E104" s="5">
        <v>6641.65</v>
      </c>
      <c r="F104" s="1">
        <v>1.3296208711572199</v>
      </c>
    </row>
    <row r="105" spans="1:6" x14ac:dyDescent="0.25">
      <c r="A105">
        <v>104</v>
      </c>
      <c r="B105">
        <v>1984</v>
      </c>
      <c r="C105" t="s">
        <v>9</v>
      </c>
      <c r="D105" s="5" t="s">
        <v>6</v>
      </c>
      <c r="E105" s="5">
        <v>7038.5</v>
      </c>
      <c r="F105" s="1">
        <v>5.9751718323007204</v>
      </c>
    </row>
    <row r="106" spans="1:6" x14ac:dyDescent="0.25">
      <c r="A106">
        <v>105</v>
      </c>
      <c r="B106">
        <v>1985</v>
      </c>
      <c r="C106" t="s">
        <v>9</v>
      </c>
      <c r="D106" s="5" t="s">
        <v>6</v>
      </c>
      <c r="E106" s="5">
        <v>7439.4</v>
      </c>
      <c r="F106" s="1">
        <v>5.6958158698586301</v>
      </c>
    </row>
    <row r="107" spans="1:6" x14ac:dyDescent="0.25">
      <c r="A107">
        <v>106</v>
      </c>
      <c r="B107">
        <v>1986</v>
      </c>
      <c r="C107" t="s">
        <v>9</v>
      </c>
      <c r="D107" s="5" t="s">
        <v>6</v>
      </c>
      <c r="E107" s="5">
        <v>7727.15</v>
      </c>
      <c r="F107" s="1">
        <v>3.8679194558701102</v>
      </c>
    </row>
    <row r="108" spans="1:6" x14ac:dyDescent="0.25">
      <c r="A108">
        <v>107</v>
      </c>
      <c r="B108">
        <v>1987</v>
      </c>
      <c r="C108" t="s">
        <v>9</v>
      </c>
      <c r="D108" s="5" t="s">
        <v>6</v>
      </c>
      <c r="E108" s="5">
        <v>7996.55</v>
      </c>
      <c r="F108" s="1">
        <v>3.48640831354381</v>
      </c>
    </row>
    <row r="109" spans="1:6" x14ac:dyDescent="0.25">
      <c r="A109">
        <v>108</v>
      </c>
      <c r="B109">
        <v>1988</v>
      </c>
      <c r="C109" t="s">
        <v>9</v>
      </c>
      <c r="D109" s="5" t="s">
        <v>6</v>
      </c>
      <c r="E109" s="5">
        <v>8303.5499999999993</v>
      </c>
      <c r="F109" s="1">
        <v>3.8391556358679702</v>
      </c>
    </row>
    <row r="110" spans="1:6" x14ac:dyDescent="0.25">
      <c r="A110">
        <v>109</v>
      </c>
      <c r="B110">
        <v>1989</v>
      </c>
      <c r="C110" t="s">
        <v>9</v>
      </c>
      <c r="D110" s="5" t="s">
        <v>6</v>
      </c>
      <c r="E110" s="5">
        <v>8630.4500000000007</v>
      </c>
      <c r="F110" s="1">
        <v>3.9368703747192599</v>
      </c>
    </row>
    <row r="111" spans="1:6" x14ac:dyDescent="0.25">
      <c r="A111">
        <v>110</v>
      </c>
      <c r="B111">
        <v>1990</v>
      </c>
      <c r="C111" t="s">
        <v>9</v>
      </c>
      <c r="D111" s="5" t="s">
        <v>6</v>
      </c>
      <c r="E111" s="5">
        <v>8870.7000000000007</v>
      </c>
      <c r="F111" s="1">
        <v>2.7837482402423901</v>
      </c>
    </row>
    <row r="112" spans="1:6" x14ac:dyDescent="0.25">
      <c r="A112">
        <v>111</v>
      </c>
      <c r="B112">
        <v>1991</v>
      </c>
      <c r="C112" t="s">
        <v>9</v>
      </c>
      <c r="D112" s="5" t="s">
        <v>6</v>
      </c>
      <c r="E112" s="5">
        <v>8951.7000000000007</v>
      </c>
      <c r="F112" s="1">
        <v>0.91311846866651103</v>
      </c>
    </row>
    <row r="113" spans="1:6" x14ac:dyDescent="0.25">
      <c r="A113">
        <v>112</v>
      </c>
      <c r="B113">
        <v>1992</v>
      </c>
      <c r="C113" t="s">
        <v>9</v>
      </c>
      <c r="D113" s="5" t="s">
        <v>6</v>
      </c>
      <c r="E113" s="5">
        <v>9107.5</v>
      </c>
      <c r="F113" s="1">
        <v>1.7404515343454401</v>
      </c>
    </row>
    <row r="114" spans="1:6" x14ac:dyDescent="0.25">
      <c r="A114">
        <v>113</v>
      </c>
      <c r="B114">
        <v>1993</v>
      </c>
      <c r="C114" t="s">
        <v>9</v>
      </c>
      <c r="D114" s="5" t="s">
        <v>6</v>
      </c>
      <c r="E114" s="5">
        <v>9393.7999999999993</v>
      </c>
      <c r="F114" s="1">
        <v>3.1435629975294899</v>
      </c>
    </row>
    <row r="115" spans="1:6" x14ac:dyDescent="0.25">
      <c r="A115">
        <v>114</v>
      </c>
      <c r="B115">
        <v>1994</v>
      </c>
      <c r="C115" t="s">
        <v>9</v>
      </c>
      <c r="D115" s="5" t="s">
        <v>6</v>
      </c>
      <c r="E115" s="5">
        <v>9713.2000000000007</v>
      </c>
      <c r="F115" s="1">
        <v>3.40011496944794</v>
      </c>
    </row>
    <row r="116" spans="1:6" x14ac:dyDescent="0.25">
      <c r="A116">
        <v>115</v>
      </c>
      <c r="B116">
        <v>1995</v>
      </c>
      <c r="C116" t="s">
        <v>9</v>
      </c>
      <c r="D116" s="5" t="s">
        <v>6</v>
      </c>
      <c r="E116" s="5">
        <v>10040.1</v>
      </c>
      <c r="F116" s="1">
        <v>3.3655232055347102</v>
      </c>
    </row>
    <row r="117" spans="1:6" x14ac:dyDescent="0.25">
      <c r="A117">
        <v>116</v>
      </c>
      <c r="B117">
        <v>1996</v>
      </c>
      <c r="C117" t="s">
        <v>9</v>
      </c>
      <c r="D117" s="5" t="s">
        <v>6</v>
      </c>
      <c r="E117" s="5">
        <v>10367.9</v>
      </c>
      <c r="F117" s="1">
        <v>3.2649077200426402</v>
      </c>
    </row>
    <row r="118" spans="1:6" x14ac:dyDescent="0.25">
      <c r="A118">
        <v>117</v>
      </c>
      <c r="B118">
        <v>1997</v>
      </c>
      <c r="C118" t="s">
        <v>9</v>
      </c>
      <c r="D118" s="5" t="s">
        <v>6</v>
      </c>
      <c r="E118" s="5">
        <v>10797.95</v>
      </c>
      <c r="F118" s="1">
        <v>4.1478988030363002</v>
      </c>
    </row>
    <row r="119" spans="1:6" x14ac:dyDescent="0.25">
      <c r="A119">
        <v>118</v>
      </c>
      <c r="B119">
        <v>1998</v>
      </c>
      <c r="C119" t="s">
        <v>9</v>
      </c>
      <c r="D119" s="5" t="s">
        <v>6</v>
      </c>
      <c r="E119" s="5">
        <v>11280.4</v>
      </c>
      <c r="F119" s="1">
        <v>4.4679777179927704</v>
      </c>
    </row>
    <row r="120" spans="1:6" x14ac:dyDescent="0.25">
      <c r="A120">
        <v>119</v>
      </c>
      <c r="B120">
        <v>1999</v>
      </c>
      <c r="C120" t="s">
        <v>9</v>
      </c>
      <c r="D120" s="5" t="s">
        <v>6</v>
      </c>
      <c r="E120" s="5">
        <v>11795.9</v>
      </c>
      <c r="F120" s="1">
        <v>4.5698734087443702</v>
      </c>
    </row>
    <row r="121" spans="1:6" x14ac:dyDescent="0.25">
      <c r="A121">
        <v>120</v>
      </c>
      <c r="B121">
        <v>2000</v>
      </c>
      <c r="C121" t="s">
        <v>9</v>
      </c>
      <c r="D121" s="5" t="s">
        <v>6</v>
      </c>
      <c r="E121" s="5">
        <v>12312.8</v>
      </c>
      <c r="F121" s="1">
        <v>4.3820310446850197</v>
      </c>
    </row>
    <row r="122" spans="1:6" x14ac:dyDescent="0.25">
      <c r="A122">
        <v>121</v>
      </c>
      <c r="B122">
        <v>2001</v>
      </c>
      <c r="C122" t="s">
        <v>9</v>
      </c>
      <c r="D122" s="5" t="s">
        <v>6</v>
      </c>
      <c r="E122" s="5">
        <v>12620.95</v>
      </c>
      <c r="F122" s="1">
        <v>2.50268013774284</v>
      </c>
    </row>
    <row r="123" spans="1:6" x14ac:dyDescent="0.25">
      <c r="A123">
        <v>122</v>
      </c>
      <c r="B123">
        <v>2002</v>
      </c>
      <c r="C123" t="s">
        <v>9</v>
      </c>
      <c r="D123" s="5" t="s">
        <v>6</v>
      </c>
      <c r="E123" s="5">
        <v>12795.5</v>
      </c>
      <c r="F123" s="1">
        <v>1.38301791861943</v>
      </c>
    </row>
    <row r="124" spans="1:6" x14ac:dyDescent="0.25">
      <c r="A124">
        <v>123</v>
      </c>
      <c r="B124">
        <v>2003</v>
      </c>
      <c r="C124" t="s">
        <v>9</v>
      </c>
      <c r="D124" s="5" t="s">
        <v>6</v>
      </c>
      <c r="E124" s="5">
        <v>13089.95</v>
      </c>
      <c r="F124" s="1">
        <v>2.3011996404986199</v>
      </c>
    </row>
    <row r="125" spans="1:6" x14ac:dyDescent="0.25">
      <c r="A125">
        <v>124</v>
      </c>
      <c r="B125">
        <v>2004</v>
      </c>
      <c r="C125" t="s">
        <v>9</v>
      </c>
      <c r="D125" s="5" t="s">
        <v>6</v>
      </c>
      <c r="E125" s="5">
        <v>13522.3</v>
      </c>
      <c r="F125" s="1">
        <v>3.3029155955522902</v>
      </c>
    </row>
    <row r="126" spans="1:6" x14ac:dyDescent="0.25">
      <c r="A126">
        <v>125</v>
      </c>
      <c r="B126">
        <v>2005</v>
      </c>
      <c r="C126" t="s">
        <v>9</v>
      </c>
      <c r="D126" s="5" t="s">
        <v>6</v>
      </c>
      <c r="E126" s="5">
        <v>14003.85</v>
      </c>
      <c r="F126" s="1">
        <v>3.5611545373198501</v>
      </c>
    </row>
    <row r="127" spans="1:6" x14ac:dyDescent="0.25">
      <c r="A127">
        <v>126</v>
      </c>
      <c r="B127">
        <v>2006</v>
      </c>
      <c r="C127" t="s">
        <v>9</v>
      </c>
      <c r="D127" s="5" t="s">
        <v>6</v>
      </c>
      <c r="E127" s="5">
        <v>14424</v>
      </c>
      <c r="F127" s="1">
        <v>3.0002463608221901</v>
      </c>
    </row>
    <row r="128" spans="1:6" x14ac:dyDescent="0.25">
      <c r="A128">
        <v>127</v>
      </c>
      <c r="B128">
        <v>2007</v>
      </c>
      <c r="C128" t="s">
        <v>9</v>
      </c>
      <c r="D128" s="5" t="s">
        <v>6</v>
      </c>
      <c r="E128" s="5">
        <v>14743.75</v>
      </c>
      <c r="F128" s="1">
        <v>2.21679145867996</v>
      </c>
    </row>
    <row r="129" spans="1:6" x14ac:dyDescent="0.25">
      <c r="A129">
        <v>128</v>
      </c>
      <c r="B129">
        <v>2008</v>
      </c>
      <c r="C129" t="s">
        <v>9</v>
      </c>
      <c r="D129" s="5" t="s">
        <v>6</v>
      </c>
      <c r="E129" s="5">
        <v>14852.05</v>
      </c>
      <c r="F129" s="1">
        <v>0.734548537515892</v>
      </c>
    </row>
    <row r="130" spans="1:6" x14ac:dyDescent="0.25">
      <c r="A130">
        <v>129</v>
      </c>
      <c r="B130">
        <v>2009</v>
      </c>
      <c r="C130" t="s">
        <v>9</v>
      </c>
      <c r="D130" s="5" t="s">
        <v>6</v>
      </c>
      <c r="E130" s="5">
        <v>14624.55</v>
      </c>
      <c r="F130" s="1">
        <v>-1.5317750748213099</v>
      </c>
    </row>
    <row r="131" spans="1:6" x14ac:dyDescent="0.25">
      <c r="A131">
        <v>130</v>
      </c>
      <c r="B131">
        <v>2010</v>
      </c>
      <c r="C131" t="s">
        <v>9</v>
      </c>
      <c r="D131" s="5" t="s">
        <v>6</v>
      </c>
      <c r="E131" s="5">
        <v>14601.25</v>
      </c>
      <c r="F131" s="1">
        <v>-0.15932114150520199</v>
      </c>
    </row>
    <row r="132" spans="1:6" x14ac:dyDescent="0.25">
      <c r="A132">
        <v>131</v>
      </c>
      <c r="B132">
        <v>2011</v>
      </c>
      <c r="C132" t="s">
        <v>9</v>
      </c>
      <c r="D132" s="5" t="s">
        <v>6</v>
      </c>
      <c r="E132" s="5">
        <v>14902.2</v>
      </c>
      <c r="F132" s="1">
        <v>2.0611249036897399</v>
      </c>
    </row>
    <row r="133" spans="1:6" x14ac:dyDescent="0.25">
      <c r="A133">
        <v>132</v>
      </c>
      <c r="B133">
        <v>2012</v>
      </c>
      <c r="C133" t="s">
        <v>9</v>
      </c>
      <c r="D133" s="5" t="s">
        <v>6</v>
      </c>
      <c r="E133" s="5">
        <v>15194.9</v>
      </c>
      <c r="F133" s="1">
        <v>1.96413952302346</v>
      </c>
    </row>
    <row r="134" spans="1:6" x14ac:dyDescent="0.25">
      <c r="A134">
        <v>133</v>
      </c>
      <c r="B134">
        <v>2013</v>
      </c>
      <c r="C134" t="s">
        <v>9</v>
      </c>
      <c r="D134" s="5" t="s">
        <v>6</v>
      </c>
      <c r="E134" s="5">
        <v>15539.75</v>
      </c>
      <c r="F134" s="1">
        <v>2.2695114808258001</v>
      </c>
    </row>
    <row r="135" spans="1:6" x14ac:dyDescent="0.25">
      <c r="A135">
        <v>134</v>
      </c>
      <c r="B135">
        <v>2014</v>
      </c>
      <c r="C135" t="s">
        <v>9</v>
      </c>
      <c r="D135" s="5" t="s">
        <v>6</v>
      </c>
      <c r="E135" s="5">
        <v>15897.95</v>
      </c>
      <c r="F135" s="1">
        <v>2.3050563876510402</v>
      </c>
    </row>
    <row r="136" spans="1:6" x14ac:dyDescent="0.25">
      <c r="A136">
        <v>135</v>
      </c>
      <c r="B136">
        <v>1970</v>
      </c>
      <c r="C136" t="s">
        <v>26</v>
      </c>
      <c r="D136" s="5">
        <v>319.5</v>
      </c>
      <c r="E136" s="5">
        <v>2293.9022595901201</v>
      </c>
      <c r="F136" s="1" t="s">
        <v>6</v>
      </c>
    </row>
    <row r="137" spans="1:6" x14ac:dyDescent="0.25">
      <c r="A137">
        <v>136</v>
      </c>
      <c r="B137">
        <v>1971</v>
      </c>
      <c r="C137" t="s">
        <v>26</v>
      </c>
      <c r="D137" s="5">
        <v>347.5</v>
      </c>
      <c r="E137" s="5">
        <v>2366.50941823637</v>
      </c>
      <c r="F137" s="1">
        <v>3.16522460112252</v>
      </c>
    </row>
    <row r="138" spans="1:6" x14ac:dyDescent="0.25">
      <c r="A138">
        <v>137</v>
      </c>
      <c r="B138">
        <v>1972</v>
      </c>
      <c r="C138" t="s">
        <v>26</v>
      </c>
      <c r="D138" s="5">
        <v>383.5</v>
      </c>
      <c r="E138" s="5">
        <v>2494.1507489514702</v>
      </c>
      <c r="F138" s="1">
        <v>5.3936540345662003</v>
      </c>
    </row>
    <row r="139" spans="1:6" x14ac:dyDescent="0.25">
      <c r="A139">
        <v>138</v>
      </c>
      <c r="B139">
        <v>1973</v>
      </c>
      <c r="C139" t="s">
        <v>26</v>
      </c>
      <c r="D139" s="5">
        <v>427.4</v>
      </c>
      <c r="E139" s="5">
        <v>2623.25958478557</v>
      </c>
      <c r="F139" s="1">
        <v>5.17646481025184</v>
      </c>
    </row>
    <row r="140" spans="1:6" x14ac:dyDescent="0.25">
      <c r="A140">
        <v>139</v>
      </c>
      <c r="B140">
        <v>1974</v>
      </c>
      <c r="C140" t="s">
        <v>26</v>
      </c>
      <c r="D140" s="5">
        <v>461.7</v>
      </c>
      <c r="E140" s="5">
        <v>2624.5755215577201</v>
      </c>
      <c r="F140" s="1">
        <v>5.0164184275814698E-2</v>
      </c>
    </row>
    <row r="141" spans="1:6" x14ac:dyDescent="0.25">
      <c r="A141">
        <v>140</v>
      </c>
      <c r="B141">
        <v>1975</v>
      </c>
      <c r="C141" t="s">
        <v>26</v>
      </c>
      <c r="D141" s="5">
        <v>510</v>
      </c>
      <c r="E141" s="5">
        <v>2658.4597372021299</v>
      </c>
      <c r="F141" s="1">
        <v>1.29103603101106</v>
      </c>
    </row>
    <row r="142" spans="1:6" x14ac:dyDescent="0.25">
      <c r="A142">
        <v>141</v>
      </c>
      <c r="B142">
        <v>1976</v>
      </c>
      <c r="C142" t="s">
        <v>26</v>
      </c>
      <c r="D142" s="5">
        <v>576.29999999999995</v>
      </c>
      <c r="E142" s="5">
        <v>2820.1357179479401</v>
      </c>
      <c r="F142" s="1">
        <v>6.0815658963477004</v>
      </c>
    </row>
    <row r="143" spans="1:6" x14ac:dyDescent="0.25">
      <c r="A143">
        <v>142</v>
      </c>
      <c r="B143">
        <v>1977</v>
      </c>
      <c r="C143" t="s">
        <v>26</v>
      </c>
      <c r="D143" s="5">
        <v>641.5</v>
      </c>
      <c r="E143" s="5">
        <v>2950.6578431651001</v>
      </c>
      <c r="F143" s="1">
        <v>4.6282214145398903</v>
      </c>
    </row>
    <row r="144" spans="1:6" x14ac:dyDescent="0.25">
      <c r="A144">
        <v>143</v>
      </c>
      <c r="B144">
        <v>1978</v>
      </c>
      <c r="C144" t="s">
        <v>26</v>
      </c>
      <c r="D144" s="5">
        <v>713.6</v>
      </c>
      <c r="E144" s="5">
        <v>3075.6785562632699</v>
      </c>
      <c r="F144" s="1">
        <v>4.23704542320176</v>
      </c>
    </row>
    <row r="145" spans="1:6" x14ac:dyDescent="0.25">
      <c r="A145">
        <v>144</v>
      </c>
      <c r="B145">
        <v>1979</v>
      </c>
      <c r="C145" t="s">
        <v>26</v>
      </c>
      <c r="D145" s="5">
        <v>795.2</v>
      </c>
      <c r="E145" s="5">
        <v>3166.3484187300801</v>
      </c>
      <c r="F145" s="1">
        <v>2.9479628904058499</v>
      </c>
    </row>
    <row r="146" spans="1:6" x14ac:dyDescent="0.25">
      <c r="A146">
        <v>145</v>
      </c>
      <c r="B146">
        <v>1980</v>
      </c>
      <c r="C146" t="s">
        <v>26</v>
      </c>
      <c r="D146" s="5">
        <v>865.6</v>
      </c>
      <c r="E146" s="5">
        <v>3190.4233812949601</v>
      </c>
      <c r="F146" s="1">
        <v>0.76033838924583097</v>
      </c>
    </row>
    <row r="147" spans="1:6" x14ac:dyDescent="0.25">
      <c r="A147">
        <v>146</v>
      </c>
      <c r="B147">
        <v>1981</v>
      </c>
      <c r="C147" t="s">
        <v>26</v>
      </c>
      <c r="D147" s="5">
        <v>951.5</v>
      </c>
      <c r="E147" s="5">
        <v>3215.67347609848</v>
      </c>
      <c r="F147" s="1">
        <v>0.79143398182064595</v>
      </c>
    </row>
    <row r="148" spans="1:6" x14ac:dyDescent="0.25">
      <c r="A148">
        <v>147</v>
      </c>
      <c r="B148">
        <v>1982</v>
      </c>
      <c r="C148" t="s">
        <v>26</v>
      </c>
      <c r="D148" s="5">
        <v>998.2</v>
      </c>
      <c r="E148" s="5">
        <v>3223.01518673485</v>
      </c>
      <c r="F148" s="1">
        <v>0.22831020285293799</v>
      </c>
    </row>
    <row r="149" spans="1:6" x14ac:dyDescent="0.25">
      <c r="A149">
        <v>148</v>
      </c>
      <c r="B149">
        <v>1983</v>
      </c>
      <c r="C149" t="s">
        <v>26</v>
      </c>
      <c r="D149" s="5">
        <v>1097.2</v>
      </c>
      <c r="E149" s="5">
        <v>3415.35636810914</v>
      </c>
      <c r="F149" s="1">
        <v>5.9677404613516201</v>
      </c>
    </row>
    <row r="150" spans="1:6" x14ac:dyDescent="0.25">
      <c r="A150">
        <v>149</v>
      </c>
      <c r="B150">
        <v>1984</v>
      </c>
      <c r="C150" t="s">
        <v>26</v>
      </c>
      <c r="D150" s="5">
        <v>1205.9000000000001</v>
      </c>
      <c r="E150" s="5">
        <v>3610.5042113598702</v>
      </c>
      <c r="F150" s="1">
        <v>5.7138354601273598</v>
      </c>
    </row>
    <row r="151" spans="1:6" x14ac:dyDescent="0.25">
      <c r="A151">
        <v>150</v>
      </c>
      <c r="B151">
        <v>1985</v>
      </c>
      <c r="C151" t="s">
        <v>26</v>
      </c>
      <c r="D151" s="5">
        <v>1302.2</v>
      </c>
      <c r="E151" s="5">
        <v>3801.6181092063298</v>
      </c>
      <c r="F151" s="1">
        <v>5.2932744752144201</v>
      </c>
    </row>
    <row r="152" spans="1:6" x14ac:dyDescent="0.25">
      <c r="A152">
        <v>151</v>
      </c>
      <c r="B152">
        <v>1986</v>
      </c>
      <c r="C152" t="s">
        <v>26</v>
      </c>
      <c r="D152" s="5">
        <v>1370.8</v>
      </c>
      <c r="E152" s="5">
        <v>3952.2062081225199</v>
      </c>
      <c r="F152" s="1">
        <v>3.96115797511374</v>
      </c>
    </row>
    <row r="153" spans="1:6" x14ac:dyDescent="0.25">
      <c r="A153">
        <v>152</v>
      </c>
      <c r="B153">
        <v>1987</v>
      </c>
      <c r="C153" t="s">
        <v>26</v>
      </c>
      <c r="D153" s="5">
        <v>1454.8</v>
      </c>
      <c r="E153" s="5">
        <v>4108.7862517727499</v>
      </c>
      <c r="F153" s="1">
        <v>3.9618389174236799</v>
      </c>
    </row>
    <row r="154" spans="1:6" x14ac:dyDescent="0.25">
      <c r="A154">
        <v>153</v>
      </c>
      <c r="B154">
        <v>1988</v>
      </c>
      <c r="C154" t="s">
        <v>26</v>
      </c>
      <c r="D154" s="5">
        <v>1564.4</v>
      </c>
      <c r="E154" s="5">
        <v>4287.7685215036399</v>
      </c>
      <c r="F154" s="1">
        <v>4.3560861715224499</v>
      </c>
    </row>
    <row r="155" spans="1:6" x14ac:dyDescent="0.25">
      <c r="A155">
        <v>154</v>
      </c>
      <c r="B155">
        <v>1989</v>
      </c>
      <c r="C155" t="s">
        <v>26</v>
      </c>
      <c r="D155" s="5">
        <v>1668.4</v>
      </c>
      <c r="E155" s="5">
        <v>4421.3411122144998</v>
      </c>
      <c r="F155" s="1">
        <v>3.11520060005512</v>
      </c>
    </row>
    <row r="156" spans="1:6" x14ac:dyDescent="0.25">
      <c r="A156">
        <v>155</v>
      </c>
      <c r="B156">
        <v>1990</v>
      </c>
      <c r="C156" t="s">
        <v>26</v>
      </c>
      <c r="D156" s="5">
        <v>1744.3</v>
      </c>
      <c r="E156" s="5">
        <v>4513.1847817956004</v>
      </c>
      <c r="F156" s="1">
        <v>2.0772807899254002</v>
      </c>
    </row>
    <row r="157" spans="1:6" x14ac:dyDescent="0.25">
      <c r="A157">
        <v>156</v>
      </c>
      <c r="B157">
        <v>1991</v>
      </c>
      <c r="C157" t="s">
        <v>26</v>
      </c>
      <c r="D157" s="5">
        <v>1756.6</v>
      </c>
      <c r="E157" s="5">
        <v>4483.5699205004503</v>
      </c>
      <c r="F157" s="1">
        <v>-0.65618543726826295</v>
      </c>
    </row>
    <row r="158" spans="1:6" x14ac:dyDescent="0.25">
      <c r="A158">
        <v>157</v>
      </c>
      <c r="B158">
        <v>1992</v>
      </c>
      <c r="C158" t="s">
        <v>26</v>
      </c>
      <c r="D158" s="5">
        <v>1860.7</v>
      </c>
      <c r="E158" s="5">
        <v>4659.3303884924699</v>
      </c>
      <c r="F158" s="1">
        <v>3.9201009710671402</v>
      </c>
    </row>
    <row r="159" spans="1:6" x14ac:dyDescent="0.25">
      <c r="A159">
        <v>158</v>
      </c>
      <c r="B159">
        <v>1993</v>
      </c>
      <c r="C159" t="s">
        <v>26</v>
      </c>
      <c r="D159" s="5">
        <v>1977.2</v>
      </c>
      <c r="E159" s="5">
        <v>4829.3509230450099</v>
      </c>
      <c r="F159" s="1">
        <v>3.6490336674226098</v>
      </c>
    </row>
    <row r="160" spans="1:6" x14ac:dyDescent="0.25">
      <c r="A160">
        <v>159</v>
      </c>
      <c r="B160">
        <v>1994</v>
      </c>
      <c r="C160" t="s">
        <v>26</v>
      </c>
      <c r="D160" s="5">
        <v>2106</v>
      </c>
      <c r="E160" s="5">
        <v>5021.3743889723901</v>
      </c>
      <c r="F160" s="1">
        <v>3.9761754527108302</v>
      </c>
    </row>
    <row r="161" spans="1:6" x14ac:dyDescent="0.25">
      <c r="A161">
        <v>160</v>
      </c>
      <c r="B161">
        <v>1995</v>
      </c>
      <c r="C161" t="s">
        <v>26</v>
      </c>
      <c r="D161" s="5">
        <v>2204.3000000000002</v>
      </c>
      <c r="E161" s="5">
        <v>5163.9961269613896</v>
      </c>
      <c r="F161" s="1">
        <v>2.8402928549246398</v>
      </c>
    </row>
    <row r="162" spans="1:6" x14ac:dyDescent="0.25">
      <c r="A162">
        <v>161</v>
      </c>
      <c r="B162">
        <v>1996</v>
      </c>
      <c r="C162" t="s">
        <v>26</v>
      </c>
      <c r="D162" s="5">
        <v>2338</v>
      </c>
      <c r="E162" s="5">
        <v>5366.19088931442</v>
      </c>
      <c r="F162" s="1">
        <v>3.9154708365749098</v>
      </c>
    </row>
    <row r="163" spans="1:6" x14ac:dyDescent="0.25">
      <c r="A163">
        <v>162</v>
      </c>
      <c r="B163">
        <v>1997</v>
      </c>
      <c r="C163" t="s">
        <v>26</v>
      </c>
      <c r="D163" s="5">
        <v>2464.4</v>
      </c>
      <c r="E163" s="5">
        <v>5566.0205921524403</v>
      </c>
      <c r="F163" s="1">
        <v>3.7238649716308498</v>
      </c>
    </row>
    <row r="164" spans="1:6" x14ac:dyDescent="0.25">
      <c r="A164">
        <v>163</v>
      </c>
      <c r="B164">
        <v>1998</v>
      </c>
      <c r="C164" t="s">
        <v>26</v>
      </c>
      <c r="D164" s="5">
        <v>2589.5</v>
      </c>
      <c r="E164" s="5">
        <v>5826.9943624501202</v>
      </c>
      <c r="F164" s="1">
        <v>4.6886957383093497</v>
      </c>
    </row>
    <row r="165" spans="1:6" x14ac:dyDescent="0.25">
      <c r="A165">
        <v>164</v>
      </c>
      <c r="B165">
        <v>1999</v>
      </c>
      <c r="C165" t="s">
        <v>26</v>
      </c>
      <c r="D165" s="5">
        <v>2783</v>
      </c>
      <c r="E165" s="5">
        <v>6148.9339911322004</v>
      </c>
      <c r="F165" s="1">
        <v>5.5249689403632702</v>
      </c>
    </row>
    <row r="166" spans="1:6" x14ac:dyDescent="0.25">
      <c r="A166">
        <v>165</v>
      </c>
      <c r="B166">
        <v>2000</v>
      </c>
      <c r="C166" t="s">
        <v>26</v>
      </c>
      <c r="D166" s="5">
        <v>2992.3</v>
      </c>
      <c r="E166" s="5">
        <v>6471.3561118573698</v>
      </c>
      <c r="F166" s="1">
        <v>5.24354499804602</v>
      </c>
    </row>
    <row r="167" spans="1:6" x14ac:dyDescent="0.25">
      <c r="A167">
        <v>166</v>
      </c>
      <c r="B167">
        <v>2001</v>
      </c>
      <c r="C167" t="s">
        <v>26</v>
      </c>
      <c r="D167" s="5">
        <v>3064.5</v>
      </c>
      <c r="E167" s="5">
        <v>6574.8578114739403</v>
      </c>
      <c r="F167" s="1">
        <v>1.59938191976374</v>
      </c>
    </row>
    <row r="168" spans="1:6" x14ac:dyDescent="0.25">
      <c r="A168">
        <v>167</v>
      </c>
      <c r="B168">
        <v>2002</v>
      </c>
      <c r="C168" t="s">
        <v>26</v>
      </c>
      <c r="D168" s="5">
        <v>3128.8</v>
      </c>
      <c r="E168" s="5">
        <v>6695.42173095014</v>
      </c>
      <c r="F168" s="1">
        <v>1.83371143427313</v>
      </c>
    </row>
    <row r="169" spans="1:6" x14ac:dyDescent="0.25">
      <c r="A169">
        <v>168</v>
      </c>
      <c r="B169">
        <v>2003</v>
      </c>
      <c r="C169" t="s">
        <v>26</v>
      </c>
      <c r="D169" s="5">
        <v>3271</v>
      </c>
      <c r="E169" s="5">
        <v>6891.5298322476501</v>
      </c>
      <c r="F169" s="1">
        <v>2.9289880335839902</v>
      </c>
    </row>
    <row r="170" spans="1:6" x14ac:dyDescent="0.25">
      <c r="A170">
        <v>169</v>
      </c>
      <c r="B170">
        <v>2004</v>
      </c>
      <c r="C170" t="s">
        <v>26</v>
      </c>
      <c r="D170" s="5">
        <v>3482</v>
      </c>
      <c r="E170" s="5">
        <v>7136.0075405642001</v>
      </c>
      <c r="F170" s="1">
        <v>3.5475099762690698</v>
      </c>
    </row>
    <row r="171" spans="1:6" x14ac:dyDescent="0.25">
      <c r="A171">
        <v>170</v>
      </c>
      <c r="B171">
        <v>2005</v>
      </c>
      <c r="C171" t="s">
        <v>26</v>
      </c>
      <c r="D171" s="5">
        <v>3708.5</v>
      </c>
      <c r="E171" s="5">
        <v>7361.4264934500197</v>
      </c>
      <c r="F171" s="1">
        <v>3.1588945443855301</v>
      </c>
    </row>
    <row r="172" spans="1:6" x14ac:dyDescent="0.25">
      <c r="A172">
        <v>171</v>
      </c>
      <c r="B172">
        <v>2006</v>
      </c>
      <c r="C172" t="s">
        <v>26</v>
      </c>
      <c r="D172" s="5">
        <v>3897.7</v>
      </c>
      <c r="E172" s="5">
        <v>7541.2824536978396</v>
      </c>
      <c r="F172" s="1">
        <v>2.4432215740774601</v>
      </c>
    </row>
    <row r="173" spans="1:6" x14ac:dyDescent="0.25">
      <c r="A173">
        <v>172</v>
      </c>
      <c r="B173">
        <v>2007</v>
      </c>
      <c r="C173" t="s">
        <v>26</v>
      </c>
      <c r="D173" s="5">
        <v>4050.9</v>
      </c>
      <c r="E173" s="5">
        <v>7679.1023628518597</v>
      </c>
      <c r="F173" s="1">
        <v>1.8275394138888901</v>
      </c>
    </row>
    <row r="174" spans="1:6" x14ac:dyDescent="0.25">
      <c r="A174">
        <v>173</v>
      </c>
      <c r="B174">
        <v>2008</v>
      </c>
      <c r="C174" t="s">
        <v>26</v>
      </c>
      <c r="D174" s="5">
        <v>4063.7</v>
      </c>
      <c r="E174" s="5">
        <v>7684.3573545122899</v>
      </c>
      <c r="F174" s="1">
        <v>6.8432368942609401E-2</v>
      </c>
    </row>
    <row r="175" spans="1:6" x14ac:dyDescent="0.25">
      <c r="A175">
        <v>174</v>
      </c>
      <c r="B175">
        <v>2009</v>
      </c>
      <c r="C175" t="s">
        <v>26</v>
      </c>
      <c r="D175" s="5">
        <v>3818.9</v>
      </c>
      <c r="E175" s="5">
        <v>7401.4514399999998</v>
      </c>
      <c r="F175" s="1">
        <v>-3.6815819652916302</v>
      </c>
    </row>
    <row r="176" spans="1:6" x14ac:dyDescent="0.25">
      <c r="A176">
        <v>175</v>
      </c>
      <c r="B176">
        <v>2010</v>
      </c>
      <c r="C176" t="s">
        <v>26</v>
      </c>
      <c r="D176" s="5">
        <v>3993.9</v>
      </c>
      <c r="E176" s="5">
        <v>7595.4870882974701</v>
      </c>
      <c r="F176" s="1">
        <v>2.6215891554572299</v>
      </c>
    </row>
    <row r="177" spans="1:6" x14ac:dyDescent="0.25">
      <c r="A177">
        <v>176</v>
      </c>
      <c r="B177">
        <v>2011</v>
      </c>
      <c r="C177" t="s">
        <v>26</v>
      </c>
      <c r="D177" s="5">
        <v>4233.8999999999996</v>
      </c>
      <c r="E177" s="5">
        <v>7823.0703382858201</v>
      </c>
      <c r="F177" s="1">
        <v>2.9962956600767998</v>
      </c>
    </row>
    <row r="178" spans="1:6" x14ac:dyDescent="0.25">
      <c r="A178">
        <v>177</v>
      </c>
      <c r="B178">
        <v>2012</v>
      </c>
      <c r="C178" t="s">
        <v>26</v>
      </c>
      <c r="D178" s="5">
        <v>4397.8999999999996</v>
      </c>
      <c r="E178" s="5">
        <v>7972.0364348603298</v>
      </c>
      <c r="F178" s="1">
        <v>1.9041896612570099</v>
      </c>
    </row>
    <row r="179" spans="1:6" x14ac:dyDescent="0.25">
      <c r="A179">
        <v>178</v>
      </c>
      <c r="B179">
        <v>2013</v>
      </c>
      <c r="C179" t="s">
        <v>26</v>
      </c>
      <c r="D179" s="5">
        <v>4550.8999999999996</v>
      </c>
      <c r="E179" s="5">
        <v>8136.3553340390999</v>
      </c>
      <c r="F179" s="1">
        <v>2.0611910209070299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3" workbookViewId="0">
      <selection activeCell="C1" sqref="C1:E46"/>
    </sheetView>
  </sheetViews>
  <sheetFormatPr defaultRowHeight="15" x14ac:dyDescent="0.25"/>
  <sheetData>
    <row r="1" spans="1:5" x14ac:dyDescent="0.25">
      <c r="B1" t="s">
        <v>0</v>
      </c>
      <c r="C1" t="s">
        <v>8</v>
      </c>
      <c r="D1" t="s">
        <v>9</v>
      </c>
      <c r="E1" t="s">
        <v>31</v>
      </c>
    </row>
    <row r="2" spans="1:5" x14ac:dyDescent="0.25">
      <c r="A2">
        <v>1</v>
      </c>
      <c r="B2">
        <v>1970</v>
      </c>
      <c r="C2" t="s">
        <v>6</v>
      </c>
      <c r="D2" t="s">
        <v>6</v>
      </c>
      <c r="E2" t="s">
        <v>6</v>
      </c>
    </row>
    <row r="3" spans="1:5" x14ac:dyDescent="0.25">
      <c r="A3">
        <v>2</v>
      </c>
      <c r="B3">
        <v>1971</v>
      </c>
      <c r="C3">
        <v>0.15412900024658399</v>
      </c>
      <c r="D3">
        <v>1.7499602522656099</v>
      </c>
      <c r="E3">
        <v>0.61608898450961103</v>
      </c>
    </row>
    <row r="4" spans="1:5" x14ac:dyDescent="0.25">
      <c r="A4">
        <v>3</v>
      </c>
      <c r="B4">
        <v>1972</v>
      </c>
      <c r="C4">
        <v>7.8251532619244601</v>
      </c>
      <c r="D4">
        <v>4.2949706237759999</v>
      </c>
      <c r="E4">
        <v>4.0604055172711497</v>
      </c>
    </row>
    <row r="5" spans="1:5" x14ac:dyDescent="0.25">
      <c r="A5">
        <v>4</v>
      </c>
      <c r="B5">
        <v>1973</v>
      </c>
      <c r="C5">
        <v>6.5230735997514397</v>
      </c>
      <c r="D5">
        <v>5.4585043797880504</v>
      </c>
      <c r="E5">
        <v>5.6350861539870101</v>
      </c>
    </row>
    <row r="6" spans="1:5" x14ac:dyDescent="0.25">
      <c r="A6">
        <v>5</v>
      </c>
      <c r="B6">
        <v>1974</v>
      </c>
      <c r="C6">
        <v>-1.5392798660665099</v>
      </c>
      <c r="D6">
        <v>2.4785952417032902</v>
      </c>
      <c r="E6">
        <v>1.6021948049661801</v>
      </c>
    </row>
    <row r="7" spans="1:5" x14ac:dyDescent="0.25">
      <c r="A7">
        <v>6</v>
      </c>
      <c r="B7">
        <v>1975</v>
      </c>
      <c r="C7">
        <v>-2.95255183243053</v>
      </c>
      <c r="D7">
        <v>-0.35766767405107203</v>
      </c>
      <c r="E7">
        <v>-2.23629141943124</v>
      </c>
    </row>
    <row r="8" spans="1:5" x14ac:dyDescent="0.25">
      <c r="A8">
        <v>7</v>
      </c>
      <c r="B8">
        <v>1976</v>
      </c>
      <c r="C8">
        <v>3.1825565241488198</v>
      </c>
      <c r="D8">
        <v>2.5915001762294199</v>
      </c>
      <c r="E8">
        <v>1.75499588466783</v>
      </c>
    </row>
    <row r="9" spans="1:5" x14ac:dyDescent="0.25">
      <c r="A9">
        <v>8</v>
      </c>
      <c r="B9">
        <v>1977</v>
      </c>
      <c r="C9">
        <v>4.3270329954373103</v>
      </c>
      <c r="D9">
        <v>4.98698105019528</v>
      </c>
      <c r="E9">
        <v>4.9969451004653704</v>
      </c>
    </row>
    <row r="10" spans="1:5" x14ac:dyDescent="0.25">
      <c r="A10">
        <v>9</v>
      </c>
      <c r="B10">
        <v>1978</v>
      </c>
      <c r="C10">
        <v>2.5667385491478099</v>
      </c>
      <c r="D10">
        <v>5.0962763941993199</v>
      </c>
      <c r="E10">
        <v>5.1448611028993998</v>
      </c>
    </row>
    <row r="11" spans="1:5" x14ac:dyDescent="0.25">
      <c r="A11">
        <v>10</v>
      </c>
      <c r="B11">
        <v>1979</v>
      </c>
      <c r="C11">
        <v>0.22569981032087599</v>
      </c>
      <c r="D11">
        <v>4.3362121236951099</v>
      </c>
      <c r="E11">
        <v>4.11622013460922</v>
      </c>
    </row>
    <row r="12" spans="1:5" x14ac:dyDescent="0.25">
      <c r="A12">
        <v>11</v>
      </c>
      <c r="B12">
        <v>1980</v>
      </c>
      <c r="C12">
        <v>-0.85415448633733604</v>
      </c>
      <c r="D12">
        <v>1.4387359228485499</v>
      </c>
      <c r="E12">
        <v>0.194890267518674</v>
      </c>
    </row>
    <row r="13" spans="1:5" x14ac:dyDescent="0.25">
      <c r="A13">
        <v>12</v>
      </c>
      <c r="B13">
        <v>1981</v>
      </c>
      <c r="C13">
        <v>0.59573088184899303</v>
      </c>
      <c r="D13">
        <v>1.1729092795317799</v>
      </c>
      <c r="E13">
        <v>-0.16486901388695899</v>
      </c>
    </row>
    <row r="14" spans="1:5" x14ac:dyDescent="0.25">
      <c r="A14">
        <v>13</v>
      </c>
      <c r="B14">
        <v>1982</v>
      </c>
      <c r="C14">
        <v>-0.946887008808034</v>
      </c>
      <c r="D14">
        <v>0.31297587254459802</v>
      </c>
      <c r="E14">
        <v>-1.3286689275989501</v>
      </c>
    </row>
    <row r="15" spans="1:5" x14ac:dyDescent="0.25">
      <c r="A15">
        <v>14</v>
      </c>
      <c r="B15">
        <v>1983</v>
      </c>
      <c r="C15">
        <v>-2.70441627369406</v>
      </c>
      <c r="D15">
        <v>1.3296208711572199</v>
      </c>
      <c r="E15">
        <v>4.7218265580801798E-2</v>
      </c>
    </row>
    <row r="16" spans="1:5" x14ac:dyDescent="0.25">
      <c r="A16">
        <v>15</v>
      </c>
      <c r="B16">
        <v>1984</v>
      </c>
      <c r="C16">
        <v>6.7067980911007101</v>
      </c>
      <c r="D16">
        <v>5.9751718323007204</v>
      </c>
      <c r="E16">
        <v>6.3343234806989797</v>
      </c>
    </row>
    <row r="17" spans="1:5" x14ac:dyDescent="0.25">
      <c r="A17">
        <v>16</v>
      </c>
      <c r="B17">
        <v>1985</v>
      </c>
      <c r="C17">
        <v>5.81318100882355</v>
      </c>
      <c r="D17">
        <v>5.6958158698586301</v>
      </c>
      <c r="E17">
        <v>5.9562541530703701</v>
      </c>
    </row>
    <row r="18" spans="1:5" x14ac:dyDescent="0.25">
      <c r="A18">
        <v>17</v>
      </c>
      <c r="B18">
        <v>1986</v>
      </c>
      <c r="C18">
        <v>1.61239212192274</v>
      </c>
      <c r="D18">
        <v>3.8679194558701102</v>
      </c>
      <c r="E18">
        <v>3.4824513311432401</v>
      </c>
    </row>
    <row r="19" spans="1:5" x14ac:dyDescent="0.25">
      <c r="A19">
        <v>18</v>
      </c>
      <c r="B19">
        <v>1987</v>
      </c>
      <c r="C19">
        <v>3.7375567660122901</v>
      </c>
      <c r="D19">
        <v>3.48640831354381</v>
      </c>
      <c r="E19">
        <v>2.96612921723084</v>
      </c>
    </row>
    <row r="20" spans="1:5" x14ac:dyDescent="0.25">
      <c r="A20">
        <v>19</v>
      </c>
      <c r="B20">
        <v>1988</v>
      </c>
      <c r="C20">
        <v>3.36434540439198</v>
      </c>
      <c r="D20">
        <v>3.8391556358679702</v>
      </c>
      <c r="E20">
        <v>3.4435235130534601</v>
      </c>
    </row>
    <row r="21" spans="1:5" x14ac:dyDescent="0.25">
      <c r="A21">
        <v>20</v>
      </c>
      <c r="B21">
        <v>1989</v>
      </c>
      <c r="C21">
        <v>1.57679680513654</v>
      </c>
      <c r="D21">
        <v>3.9368703747192599</v>
      </c>
      <c r="E21">
        <v>3.5757667817990599</v>
      </c>
    </row>
    <row r="22" spans="1:5" x14ac:dyDescent="0.25">
      <c r="A22">
        <v>21</v>
      </c>
      <c r="B22">
        <v>1990</v>
      </c>
      <c r="C22">
        <v>-1.20161790684354</v>
      </c>
      <c r="D22">
        <v>2.7837482402423901</v>
      </c>
      <c r="E22">
        <v>2.01517682250751</v>
      </c>
    </row>
    <row r="23" spans="1:5" x14ac:dyDescent="0.25">
      <c r="A23">
        <v>22</v>
      </c>
      <c r="B23">
        <v>1991</v>
      </c>
      <c r="C23">
        <v>-0.24873462984992001</v>
      </c>
      <c r="D23">
        <v>0.91311846866651103</v>
      </c>
      <c r="E23">
        <v>-0.51645963801150097</v>
      </c>
    </row>
    <row r="24" spans="1:5" x14ac:dyDescent="0.25">
      <c r="A24">
        <v>23</v>
      </c>
      <c r="B24">
        <v>1992</v>
      </c>
      <c r="C24">
        <v>5.7049494000052601</v>
      </c>
      <c r="D24">
        <v>1.7404515343454401</v>
      </c>
      <c r="E24">
        <v>0.60322026118162997</v>
      </c>
    </row>
    <row r="25" spans="1:5" x14ac:dyDescent="0.25">
      <c r="A25">
        <v>24</v>
      </c>
      <c r="B25">
        <v>1993</v>
      </c>
      <c r="C25">
        <v>5.7291331005020698</v>
      </c>
      <c r="D25">
        <v>3.1435629975294899</v>
      </c>
      <c r="E25">
        <v>2.5021359057115702</v>
      </c>
    </row>
    <row r="26" spans="1:5" x14ac:dyDescent="0.25">
      <c r="A26">
        <v>25</v>
      </c>
      <c r="B26">
        <v>1994</v>
      </c>
      <c r="C26">
        <v>2.48075158592138</v>
      </c>
      <c r="D26">
        <v>3.40011496944794</v>
      </c>
      <c r="E26">
        <v>2.8493432131092602</v>
      </c>
    </row>
    <row r="27" spans="1:5" x14ac:dyDescent="0.25">
      <c r="A27">
        <v>26</v>
      </c>
      <c r="B27">
        <v>1995</v>
      </c>
      <c r="C27">
        <v>3.9047498628934201</v>
      </c>
      <c r="D27">
        <v>3.3655232055347102</v>
      </c>
      <c r="E27">
        <v>2.80252808587935</v>
      </c>
    </row>
    <row r="28" spans="1:5" x14ac:dyDescent="0.25">
      <c r="A28">
        <v>27</v>
      </c>
      <c r="B28">
        <v>1996</v>
      </c>
      <c r="C28">
        <v>0.98482407738336497</v>
      </c>
      <c r="D28">
        <v>3.2649077200426402</v>
      </c>
      <c r="E28">
        <v>2.6663590611824102</v>
      </c>
    </row>
    <row r="29" spans="1:5" x14ac:dyDescent="0.25">
      <c r="A29">
        <v>28</v>
      </c>
      <c r="B29">
        <v>1997</v>
      </c>
      <c r="C29">
        <v>2.5504539811746798</v>
      </c>
      <c r="D29">
        <v>4.1478988030363002</v>
      </c>
      <c r="E29">
        <v>3.8613643230396102</v>
      </c>
    </row>
    <row r="30" spans="1:5" x14ac:dyDescent="0.25">
      <c r="A30">
        <v>29</v>
      </c>
      <c r="B30">
        <v>1998</v>
      </c>
      <c r="C30">
        <v>2.4069509131326998</v>
      </c>
      <c r="D30">
        <v>4.4679777179927704</v>
      </c>
      <c r="E30">
        <v>4.2945464864265004</v>
      </c>
    </row>
    <row r="31" spans="1:5" x14ac:dyDescent="0.25">
      <c r="A31">
        <v>30</v>
      </c>
      <c r="B31">
        <v>1999</v>
      </c>
      <c r="C31">
        <v>1.97392277023268</v>
      </c>
      <c r="D31">
        <v>4.5698734087443702</v>
      </c>
      <c r="E31">
        <v>4.4324480903655896</v>
      </c>
    </row>
    <row r="32" spans="1:5" x14ac:dyDescent="0.25">
      <c r="A32">
        <v>31</v>
      </c>
      <c r="B32">
        <v>2000</v>
      </c>
      <c r="C32">
        <v>2.8913032625880701</v>
      </c>
      <c r="D32">
        <v>4.3820310446850197</v>
      </c>
      <c r="E32">
        <v>4.1782296528593097</v>
      </c>
    </row>
    <row r="33" spans="1:5" x14ac:dyDescent="0.25">
      <c r="A33">
        <v>32</v>
      </c>
      <c r="B33">
        <v>2001</v>
      </c>
      <c r="C33">
        <v>-1.2764684308863099</v>
      </c>
      <c r="D33">
        <v>2.50268013774284</v>
      </c>
      <c r="E33">
        <v>1.6347903521386</v>
      </c>
    </row>
    <row r="34" spans="1:5" x14ac:dyDescent="0.25">
      <c r="A34">
        <v>33</v>
      </c>
      <c r="B34">
        <v>2002</v>
      </c>
      <c r="C34">
        <v>-3.23420847646906</v>
      </c>
      <c r="D34">
        <v>1.38301791861943</v>
      </c>
      <c r="E34">
        <v>0.119483720933584</v>
      </c>
    </row>
    <row r="35" spans="1:5" x14ac:dyDescent="0.25">
      <c r="A35">
        <v>34</v>
      </c>
      <c r="B35">
        <v>2003</v>
      </c>
      <c r="C35">
        <v>5.5433000882059398</v>
      </c>
      <c r="D35">
        <v>2.3011996404986199</v>
      </c>
      <c r="E35">
        <v>1.3621146037582801</v>
      </c>
    </row>
    <row r="36" spans="1:5" x14ac:dyDescent="0.25">
      <c r="A36">
        <v>35</v>
      </c>
      <c r="B36">
        <v>2004</v>
      </c>
      <c r="C36">
        <v>5.4243896129462401</v>
      </c>
      <c r="D36">
        <v>3.3029155955522902</v>
      </c>
      <c r="E36">
        <v>2.71779741894255</v>
      </c>
    </row>
    <row r="37" spans="1:5" x14ac:dyDescent="0.25">
      <c r="A37">
        <v>36</v>
      </c>
      <c r="B37">
        <v>2005</v>
      </c>
      <c r="C37">
        <v>6.5610619486672199</v>
      </c>
      <c r="D37">
        <v>3.5611545373198501</v>
      </c>
      <c r="E37">
        <v>3.06728780471453</v>
      </c>
    </row>
    <row r="38" spans="1:5" x14ac:dyDescent="0.25">
      <c r="A38">
        <v>37</v>
      </c>
      <c r="B38">
        <v>2006</v>
      </c>
      <c r="C38">
        <v>7.9815763686199803</v>
      </c>
      <c r="D38">
        <v>3.0002463608221901</v>
      </c>
      <c r="E38">
        <v>2.3081768292549398</v>
      </c>
    </row>
    <row r="39" spans="1:5" x14ac:dyDescent="0.25">
      <c r="A39">
        <v>38</v>
      </c>
      <c r="B39">
        <v>2007</v>
      </c>
      <c r="C39">
        <v>2.30345284090876</v>
      </c>
      <c r="D39">
        <v>2.21679145867996</v>
      </c>
      <c r="E39">
        <v>1.2478799038164401</v>
      </c>
    </row>
    <row r="40" spans="1:5" x14ac:dyDescent="0.25">
      <c r="A40">
        <v>39</v>
      </c>
      <c r="B40">
        <v>2008</v>
      </c>
      <c r="C40">
        <v>1.6656922954984901</v>
      </c>
      <c r="D40">
        <v>0.734548537515892</v>
      </c>
      <c r="E40">
        <v>-0.75812913099323398</v>
      </c>
    </row>
    <row r="41" spans="1:5" x14ac:dyDescent="0.25">
      <c r="A41">
        <v>40</v>
      </c>
      <c r="B41">
        <v>2009</v>
      </c>
      <c r="C41">
        <v>-9.0904860343788094</v>
      </c>
      <c r="D41">
        <v>-1.5317750748213099</v>
      </c>
      <c r="E41">
        <v>-3.82528200940303</v>
      </c>
    </row>
    <row r="42" spans="1:5" x14ac:dyDescent="0.25">
      <c r="A42">
        <v>41</v>
      </c>
      <c r="B42">
        <v>2010</v>
      </c>
      <c r="C42">
        <v>-0.219141992697232</v>
      </c>
      <c r="D42">
        <v>-0.15932114150520199</v>
      </c>
      <c r="E42">
        <v>-1.96785705511145</v>
      </c>
    </row>
    <row r="43" spans="1:5" x14ac:dyDescent="0.25">
      <c r="A43">
        <v>42</v>
      </c>
      <c r="B43">
        <v>2011</v>
      </c>
      <c r="C43">
        <v>6.2901595415448401</v>
      </c>
      <c r="D43">
        <v>2.0611249036897399</v>
      </c>
      <c r="E43">
        <v>1.03720693566164</v>
      </c>
    </row>
    <row r="44" spans="1:5" x14ac:dyDescent="0.25">
      <c r="A44">
        <v>43</v>
      </c>
      <c r="B44">
        <v>2012</v>
      </c>
      <c r="C44">
        <v>-0.82724219131881704</v>
      </c>
      <c r="D44">
        <v>1.96413952302346</v>
      </c>
      <c r="E44">
        <v>0.90595075148082904</v>
      </c>
    </row>
    <row r="45" spans="1:5" x14ac:dyDescent="0.25">
      <c r="A45">
        <v>44</v>
      </c>
      <c r="B45">
        <v>2013</v>
      </c>
      <c r="C45">
        <v>2.5330733756974402</v>
      </c>
      <c r="D45">
        <v>2.2695114808258001</v>
      </c>
      <c r="E45">
        <v>1.3192290998421901</v>
      </c>
    </row>
    <row r="46" spans="1:5" x14ac:dyDescent="0.25">
      <c r="A46">
        <v>45</v>
      </c>
      <c r="B46">
        <v>2014</v>
      </c>
      <c r="C46">
        <v>0.37666027853366302</v>
      </c>
      <c r="D46">
        <v>2.3050563876510402</v>
      </c>
      <c r="E46">
        <v>1.3673341730490101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O10" sqref="O10:O55"/>
    </sheetView>
  </sheetViews>
  <sheetFormatPr defaultRowHeight="15" x14ac:dyDescent="0.25"/>
  <cols>
    <col min="3" max="4" width="9.28515625" style="6" bestFit="1" customWidth="1"/>
    <col min="5" max="5" width="11.28515625" style="6" customWidth="1"/>
    <col min="6" max="15" width="9.28515625" style="6" bestFit="1" customWidth="1"/>
  </cols>
  <sheetData>
    <row r="1" spans="1:15" x14ac:dyDescent="0.25">
      <c r="A1" s="2" t="s">
        <v>15</v>
      </c>
      <c r="C1" s="6" t="s">
        <v>51</v>
      </c>
      <c r="D1" s="6" t="s">
        <v>51</v>
      </c>
      <c r="E1" s="6" t="s">
        <v>51</v>
      </c>
      <c r="F1" s="6" t="s">
        <v>52</v>
      </c>
      <c r="G1" s="6" t="s">
        <v>52</v>
      </c>
      <c r="H1" s="6" t="s">
        <v>52</v>
      </c>
      <c r="I1" s="6" t="s">
        <v>52</v>
      </c>
      <c r="J1" s="6" t="s">
        <v>52</v>
      </c>
      <c r="K1" s="6" t="s">
        <v>50</v>
      </c>
      <c r="L1" s="6" t="s">
        <v>50</v>
      </c>
      <c r="M1" s="6" t="s">
        <v>50</v>
      </c>
      <c r="N1" s="6" t="s">
        <v>50</v>
      </c>
      <c r="O1" s="6" t="s">
        <v>50</v>
      </c>
    </row>
    <row r="2" spans="1:15" x14ac:dyDescent="0.25">
      <c r="B2" t="s">
        <v>11</v>
      </c>
      <c r="C2" s="6" t="s">
        <v>49</v>
      </c>
      <c r="D2" s="6" t="s">
        <v>48</v>
      </c>
      <c r="E2" s="6" t="s">
        <v>47</v>
      </c>
      <c r="F2" s="6" t="s">
        <v>46</v>
      </c>
      <c r="G2" s="6" t="s">
        <v>45</v>
      </c>
      <c r="H2" s="6" t="s">
        <v>44</v>
      </c>
      <c r="I2" s="6" t="s">
        <v>43</v>
      </c>
      <c r="J2" s="6" t="s">
        <v>42</v>
      </c>
      <c r="K2" s="6" t="s">
        <v>41</v>
      </c>
      <c r="L2" s="6" t="s">
        <v>40</v>
      </c>
      <c r="M2" s="6" t="s">
        <v>39</v>
      </c>
      <c r="N2" s="6" t="s">
        <v>38</v>
      </c>
      <c r="O2" s="6" t="s">
        <v>37</v>
      </c>
    </row>
    <row r="3" spans="1:15" x14ac:dyDescent="0.25">
      <c r="A3">
        <v>1</v>
      </c>
      <c r="B3">
        <v>1963</v>
      </c>
      <c r="C3" s="6">
        <v>2.8750000000000001E-2</v>
      </c>
      <c r="D3" s="6">
        <v>0.04</v>
      </c>
      <c r="E3" s="6">
        <v>0.31563754561277002</v>
      </c>
      <c r="F3" s="6">
        <v>1.2521412839546499E-2</v>
      </c>
      <c r="G3" s="6">
        <v>0.94669222611958603</v>
      </c>
      <c r="H3" s="6">
        <v>4.0786361040867899E-2</v>
      </c>
      <c r="I3" s="6">
        <v>0</v>
      </c>
      <c r="J3" s="6">
        <v>3.4694469519536099E-17</v>
      </c>
      <c r="K3" s="6">
        <v>1.2873706893415901E-2</v>
      </c>
      <c r="L3" s="6">
        <v>3.7867689044783402E-2</v>
      </c>
      <c r="M3" s="6">
        <v>3.5999061913696102E-4</v>
      </c>
      <c r="N3" s="6">
        <v>0</v>
      </c>
      <c r="O3" s="6">
        <v>5.1101386557336301E-2</v>
      </c>
    </row>
    <row r="4" spans="1:15" x14ac:dyDescent="0.25">
      <c r="A4">
        <v>2</v>
      </c>
      <c r="B4">
        <v>1964</v>
      </c>
      <c r="C4" s="6">
        <v>3.4491666666666698E-2</v>
      </c>
      <c r="D4" s="6">
        <v>2.79239989720305E-2</v>
      </c>
      <c r="E4" s="6">
        <v>0.216051417446708</v>
      </c>
      <c r="F4" s="6">
        <v>1.1436296539880901E-2</v>
      </c>
      <c r="G4" s="6">
        <v>0.93375717052139295</v>
      </c>
      <c r="H4" s="6">
        <v>5.4806532938726303E-2</v>
      </c>
      <c r="I4" s="6">
        <v>0</v>
      </c>
      <c r="J4" s="6">
        <v>-1.38777878078145E-17</v>
      </c>
      <c r="K4" s="6">
        <v>1.1841029126751499E-2</v>
      </c>
      <c r="L4" s="6">
        <v>2.60742342697655E-2</v>
      </c>
      <c r="M4" s="6">
        <v>3.9445692815472501E-4</v>
      </c>
      <c r="N4" s="6">
        <v>0</v>
      </c>
      <c r="O4" s="6">
        <v>3.8309720324671698E-2</v>
      </c>
    </row>
    <row r="5" spans="1:15" x14ac:dyDescent="0.25">
      <c r="A5">
        <v>3</v>
      </c>
      <c r="B5">
        <v>1965</v>
      </c>
      <c r="C5" s="6">
        <v>3.7358333333333299E-2</v>
      </c>
      <c r="D5" s="6">
        <v>3.7484629894118597E-2</v>
      </c>
      <c r="E5" s="6">
        <v>6.1309734213628397E-2</v>
      </c>
      <c r="F5" s="6">
        <v>1.0151455803629699E-2</v>
      </c>
      <c r="G5" s="6">
        <v>0.92456587021804404</v>
      </c>
      <c r="H5" s="6">
        <v>6.5282673978326197E-2</v>
      </c>
      <c r="I5" s="6">
        <v>0</v>
      </c>
      <c r="J5" s="6">
        <v>-5.5511151231257802E-17</v>
      </c>
      <c r="K5" s="6">
        <v>4.0024633903661304E-3</v>
      </c>
      <c r="L5" s="6">
        <v>3.4657009457857102E-2</v>
      </c>
      <c r="M5" s="6">
        <v>3.7924146973060001E-4</v>
      </c>
      <c r="N5" s="6">
        <v>0</v>
      </c>
      <c r="O5" s="6">
        <v>3.9038714317953797E-2</v>
      </c>
    </row>
    <row r="6" spans="1:15" x14ac:dyDescent="0.25">
      <c r="A6">
        <v>4</v>
      </c>
      <c r="B6">
        <v>1966</v>
      </c>
      <c r="C6" s="6">
        <v>4.3075000000000002E-2</v>
      </c>
      <c r="D6" s="6">
        <v>-1.7544076620154701E-2</v>
      </c>
      <c r="E6" s="6">
        <v>4.0028239766490399E-2</v>
      </c>
      <c r="F6" s="6">
        <v>9.3021890956042005E-3</v>
      </c>
      <c r="G6" s="6">
        <v>0.91733669816303798</v>
      </c>
      <c r="H6" s="6">
        <v>7.3361112741358106E-2</v>
      </c>
      <c r="I6" s="6">
        <v>0</v>
      </c>
      <c r="J6" s="6">
        <v>-2.7755575615628901E-17</v>
      </c>
      <c r="K6" s="6">
        <v>2.9365162103476101E-3</v>
      </c>
      <c r="L6" s="6">
        <v>-1.60938253190521E-2</v>
      </c>
      <c r="M6" s="6">
        <v>4.00691795293151E-4</v>
      </c>
      <c r="N6" s="6">
        <v>0</v>
      </c>
      <c r="O6" s="6">
        <v>-1.27566173134113E-2</v>
      </c>
    </row>
    <row r="7" spans="1:15" x14ac:dyDescent="0.25">
      <c r="A7">
        <v>5</v>
      </c>
      <c r="B7">
        <v>1967</v>
      </c>
      <c r="C7" s="6">
        <v>4.60666666666667E-2</v>
      </c>
      <c r="D7" s="6">
        <v>3.06002540901417E-2</v>
      </c>
      <c r="E7" s="6">
        <v>0.105663970687902</v>
      </c>
      <c r="F7" s="6">
        <v>9.6547381676985993E-3</v>
      </c>
      <c r="G7" s="6">
        <v>0.91688529751285597</v>
      </c>
      <c r="H7" s="6">
        <v>7.3459964319445903E-2</v>
      </c>
      <c r="I7" s="6">
        <v>0</v>
      </c>
      <c r="J7" s="6">
        <v>0</v>
      </c>
      <c r="K7" s="6">
        <v>7.7620715165842803E-3</v>
      </c>
      <c r="L7" s="6">
        <v>2.80569230754085E-2</v>
      </c>
      <c r="M7" s="6">
        <v>4.4476160492531601E-4</v>
      </c>
      <c r="N7" s="6">
        <v>0</v>
      </c>
      <c r="O7" s="6">
        <v>3.6263756196918101E-2</v>
      </c>
    </row>
    <row r="8" spans="1:15" x14ac:dyDescent="0.25">
      <c r="A8">
        <v>6</v>
      </c>
      <c r="B8">
        <v>1968</v>
      </c>
      <c r="C8" s="6">
        <v>4.9058333333333301E-2</v>
      </c>
      <c r="D8" s="6">
        <v>2.07534854757731E-2</v>
      </c>
      <c r="E8" s="6">
        <v>0.13396890283478399</v>
      </c>
      <c r="F8" s="6">
        <v>1.08807804145953E-2</v>
      </c>
      <c r="G8" s="6">
        <v>0.89766438420410799</v>
      </c>
      <c r="H8" s="6">
        <v>9.1454835381296298E-2</v>
      </c>
      <c r="I8" s="6">
        <v>0</v>
      </c>
      <c r="J8" s="6">
        <v>-2.7755575615628901E-17</v>
      </c>
      <c r="K8" s="6">
        <v>1.2252103954968001E-2</v>
      </c>
      <c r="L8" s="6">
        <v>1.8629664759698801E-2</v>
      </c>
      <c r="M8" s="6">
        <v>5.3379295250601899E-4</v>
      </c>
      <c r="N8" s="6">
        <v>0</v>
      </c>
      <c r="O8" s="6">
        <v>3.1415561667172902E-2</v>
      </c>
    </row>
    <row r="9" spans="1:15" x14ac:dyDescent="0.25">
      <c r="A9">
        <v>7</v>
      </c>
      <c r="B9">
        <v>1969</v>
      </c>
      <c r="C9" s="6">
        <v>5.7683333333333302E-2</v>
      </c>
      <c r="D9" s="6">
        <v>-2.1121733549002299E-2</v>
      </c>
      <c r="E9" s="6">
        <v>1.1502276717441501E-2</v>
      </c>
      <c r="F9" s="6">
        <v>1.2633463067413199E-2</v>
      </c>
      <c r="G9" s="6">
        <v>0.86665140383374595</v>
      </c>
      <c r="H9" s="6">
        <v>0.12071513309884099</v>
      </c>
      <c r="I9" s="6">
        <v>0</v>
      </c>
      <c r="J9" s="6">
        <v>-8.3266726846886704E-17</v>
      </c>
      <c r="K9" s="6">
        <v>1.38849886488565E-3</v>
      </c>
      <c r="L9" s="6">
        <v>-1.8305180031645201E-2</v>
      </c>
      <c r="M9" s="6">
        <v>7.2874026127194903E-4</v>
      </c>
      <c r="N9" s="6">
        <v>0</v>
      </c>
      <c r="O9" s="6">
        <v>-1.6187940905487599E-2</v>
      </c>
    </row>
    <row r="10" spans="1:15" x14ac:dyDescent="0.25">
      <c r="A10">
        <v>8</v>
      </c>
      <c r="B10">
        <v>1970</v>
      </c>
      <c r="C10" s="6">
        <v>7.0658333333333295E-2</v>
      </c>
      <c r="D10" s="6">
        <v>2.6238108053705201E-3</v>
      </c>
      <c r="E10" s="6">
        <v>-0.231348171372843</v>
      </c>
      <c r="F10" s="6">
        <v>8.9958119706274493E-3</v>
      </c>
      <c r="G10" s="6">
        <v>0.85390726238097903</v>
      </c>
      <c r="H10" s="6">
        <v>0.13709692564839299</v>
      </c>
      <c r="I10" s="6">
        <v>0</v>
      </c>
      <c r="J10" s="6">
        <v>-8.3266726846886704E-17</v>
      </c>
      <c r="K10" s="6">
        <v>-3.1717123049594502E-2</v>
      </c>
      <c r="L10" s="6">
        <v>2.2404911018195799E-3</v>
      </c>
      <c r="M10" s="6">
        <v>6.3562908082458495E-4</v>
      </c>
      <c r="N10" s="6">
        <v>0</v>
      </c>
      <c r="O10" s="6">
        <v>-2.8841002866950301E-2</v>
      </c>
    </row>
    <row r="11" spans="1:15" x14ac:dyDescent="0.25">
      <c r="A11">
        <v>9</v>
      </c>
      <c r="B11">
        <v>1971</v>
      </c>
      <c r="C11" s="6">
        <v>4.9424999999999997E-2</v>
      </c>
      <c r="D11" s="6">
        <v>0.14659584142036799</v>
      </c>
      <c r="E11" s="6">
        <v>0.41513476593586801</v>
      </c>
      <c r="F11" s="6">
        <v>9.9663366665008399E-3</v>
      </c>
      <c r="G11" s="6">
        <v>0.82254614198298603</v>
      </c>
      <c r="H11" s="6">
        <v>0.16748752135051301</v>
      </c>
      <c r="I11" s="6">
        <v>0</v>
      </c>
      <c r="J11" s="6">
        <v>2.7755575615628901E-17</v>
      </c>
      <c r="K11" s="6">
        <v>6.9529892973024102E-2</v>
      </c>
      <c r="L11" s="6">
        <v>0.12058184379107301</v>
      </c>
      <c r="M11" s="6">
        <v>4.9258618974180402E-4</v>
      </c>
      <c r="N11" s="6">
        <v>0</v>
      </c>
      <c r="O11" s="6">
        <v>0.190604322953839</v>
      </c>
    </row>
    <row r="12" spans="1:15" x14ac:dyDescent="0.25">
      <c r="A12">
        <v>10</v>
      </c>
      <c r="B12">
        <v>1972</v>
      </c>
      <c r="C12" s="6">
        <v>4.1116666666666697E-2</v>
      </c>
      <c r="D12" s="6">
        <v>0.107194347217711</v>
      </c>
      <c r="E12" s="6">
        <v>0.119124358865267</v>
      </c>
      <c r="F12" s="6">
        <v>1.0091051441164499E-2</v>
      </c>
      <c r="G12" s="6">
        <v>0.76662993678594205</v>
      </c>
      <c r="H12" s="6">
        <v>0.223279011772893</v>
      </c>
      <c r="I12" s="6">
        <v>0</v>
      </c>
      <c r="J12" s="6">
        <v>-2.7755575615628901E-17</v>
      </c>
      <c r="K12" s="6">
        <v>2.6597969125516301E-2</v>
      </c>
      <c r="L12" s="6">
        <v>8.2178395631324397E-2</v>
      </c>
      <c r="M12" s="6">
        <v>4.1491039842254799E-4</v>
      </c>
      <c r="N12" s="6">
        <v>0</v>
      </c>
      <c r="O12" s="6">
        <v>0.109191275155263</v>
      </c>
    </row>
    <row r="13" spans="1:15" x14ac:dyDescent="0.25">
      <c r="A13">
        <v>11</v>
      </c>
      <c r="B13">
        <v>1973</v>
      </c>
      <c r="C13" s="6">
        <v>5.3466666666666697E-2</v>
      </c>
      <c r="D13" s="6">
        <v>5.85948724537511E-3</v>
      </c>
      <c r="E13" s="6">
        <v>1.5939804076272599E-3</v>
      </c>
      <c r="F13" s="6">
        <v>1.18879209788301E-2</v>
      </c>
      <c r="G13" s="6">
        <v>0.71262998535725797</v>
      </c>
      <c r="H13" s="6">
        <v>0.27548209366391202</v>
      </c>
      <c r="I13" s="6">
        <v>0</v>
      </c>
      <c r="J13" s="6">
        <v>0</v>
      </c>
      <c r="K13" s="6">
        <v>4.3911305995241302E-4</v>
      </c>
      <c r="L13" s="6">
        <v>4.1756463098727098E-3</v>
      </c>
      <c r="M13" s="6">
        <v>6.3560750833478101E-4</v>
      </c>
      <c r="N13" s="6">
        <v>0</v>
      </c>
      <c r="O13" s="6">
        <v>5.2503668781599001E-3</v>
      </c>
    </row>
    <row r="14" spans="1:15" x14ac:dyDescent="0.25">
      <c r="A14">
        <v>12</v>
      </c>
      <c r="B14">
        <v>1974</v>
      </c>
      <c r="C14" s="6">
        <v>7.8983333333333294E-2</v>
      </c>
      <c r="D14" s="6">
        <v>2.1657081728294399E-2</v>
      </c>
      <c r="E14" s="6">
        <v>-0.14820868831689901</v>
      </c>
      <c r="F14" s="6">
        <v>1.5876203413856201E-2</v>
      </c>
      <c r="G14" s="6">
        <v>0.74550823932431598</v>
      </c>
      <c r="H14" s="6">
        <v>0.23861555726182701</v>
      </c>
      <c r="I14" s="6">
        <v>0</v>
      </c>
      <c r="J14" s="6">
        <v>5.5511151231257802E-17</v>
      </c>
      <c r="K14" s="6">
        <v>-3.53648987537813E-2</v>
      </c>
      <c r="L14" s="6">
        <v>1.6145532868163601E-2</v>
      </c>
      <c r="M14" s="6">
        <v>1.25395546630441E-3</v>
      </c>
      <c r="N14" s="6">
        <v>0</v>
      </c>
      <c r="O14" s="6">
        <v>-1.79654104193133E-2</v>
      </c>
    </row>
    <row r="15" spans="1:15" x14ac:dyDescent="0.25">
      <c r="A15">
        <v>13</v>
      </c>
      <c r="B15">
        <v>1975</v>
      </c>
      <c r="C15" s="6">
        <v>6.6733333333333297E-2</v>
      </c>
      <c r="D15" s="6">
        <v>5.4888945499760103E-2</v>
      </c>
      <c r="E15" s="6">
        <v>0.15348200806783299</v>
      </c>
      <c r="F15" s="6">
        <v>2.04873410577944E-2</v>
      </c>
      <c r="G15" s="6">
        <v>0.79105990352594302</v>
      </c>
      <c r="H15" s="6">
        <v>0.186974064189108</v>
      </c>
      <c r="I15" s="6">
        <v>1.4786912271541101E-3</v>
      </c>
      <c r="J15" s="6">
        <v>-2.8839777788114399E-17</v>
      </c>
      <c r="K15" s="6">
        <v>2.8697154828348202E-2</v>
      </c>
      <c r="L15" s="6">
        <v>4.3420443931680999E-2</v>
      </c>
      <c r="M15" s="6">
        <v>1.3671885599234801E-3</v>
      </c>
      <c r="N15" s="6">
        <v>1.5405815051706701E-4</v>
      </c>
      <c r="O15" s="6">
        <v>7.3638845470469602E-2</v>
      </c>
    </row>
    <row r="16" spans="1:15" x14ac:dyDescent="0.25">
      <c r="A16">
        <v>14</v>
      </c>
      <c r="B16">
        <v>1976</v>
      </c>
      <c r="C16" s="6">
        <v>5.5074999999999999E-2</v>
      </c>
      <c r="D16" s="6">
        <v>8.6352660561208106E-2</v>
      </c>
      <c r="E16" s="6">
        <v>0.138050197061894</v>
      </c>
      <c r="F16" s="6">
        <v>1.38792904860631E-2</v>
      </c>
      <c r="G16" s="6">
        <v>0.75113261153344102</v>
      </c>
      <c r="H16" s="6">
        <v>0.233241188666206</v>
      </c>
      <c r="I16" s="6">
        <v>1.7469093142901001E-3</v>
      </c>
      <c r="J16" s="6">
        <v>9.3891908137244696E-17</v>
      </c>
      <c r="K16" s="6">
        <v>3.2198992058320101E-2</v>
      </c>
      <c r="L16" s="6">
        <v>6.4862299440200999E-2</v>
      </c>
      <c r="M16" s="6">
        <v>7.6440192351992595E-4</v>
      </c>
      <c r="N16" s="6">
        <v>1.96005721067556E-4</v>
      </c>
      <c r="O16" s="6">
        <v>9.8021699143108501E-2</v>
      </c>
    </row>
    <row r="17" spans="1:15" x14ac:dyDescent="0.25">
      <c r="A17">
        <v>15</v>
      </c>
      <c r="B17">
        <v>1977</v>
      </c>
      <c r="C17" s="6">
        <v>4.8233333333333302E-2</v>
      </c>
      <c r="D17" s="6">
        <v>0.124530097316209</v>
      </c>
      <c r="E17" s="6">
        <v>1.0905008833175199E-3</v>
      </c>
      <c r="F17" s="6">
        <v>1.1837291654458199E-2</v>
      </c>
      <c r="G17" s="6">
        <v>0.73410462692439704</v>
      </c>
      <c r="H17" s="6">
        <v>0.25198195106025001</v>
      </c>
      <c r="I17" s="6">
        <v>2.0761303608950801E-3</v>
      </c>
      <c r="J17" s="6">
        <v>2.0816681711721701E-17</v>
      </c>
      <c r="K17" s="6">
        <v>2.7478654021127503E-4</v>
      </c>
      <c r="L17" s="6">
        <v>9.1418120631174202E-2</v>
      </c>
      <c r="M17" s="6">
        <v>5.7095203413336899E-4</v>
      </c>
      <c r="N17" s="6">
        <v>1.3040236893791901E-4</v>
      </c>
      <c r="O17" s="6">
        <v>9.2394261574456807E-2</v>
      </c>
    </row>
    <row r="18" spans="1:15" x14ac:dyDescent="0.25">
      <c r="A18">
        <v>16</v>
      </c>
      <c r="B18">
        <v>1978</v>
      </c>
      <c r="C18" s="6">
        <v>6.11916666666667E-2</v>
      </c>
      <c r="D18" s="6">
        <v>-2.0675030975035001E-2</v>
      </c>
      <c r="E18" s="6">
        <v>-4.9456780150834998E-3</v>
      </c>
      <c r="F18" s="6">
        <v>1.29209203108335E-2</v>
      </c>
      <c r="G18" s="6">
        <v>0.75587383818375697</v>
      </c>
      <c r="H18" s="6">
        <v>0.22855401493219599</v>
      </c>
      <c r="I18" s="6">
        <v>2.6512265732134702E-3</v>
      </c>
      <c r="J18" s="6">
        <v>-1.38777878078145E-17</v>
      </c>
      <c r="K18" s="6">
        <v>-1.1303545669092299E-3</v>
      </c>
      <c r="L18" s="6">
        <v>-1.5627715017667802E-2</v>
      </c>
      <c r="M18" s="6">
        <v>7.9065264868708395E-4</v>
      </c>
      <c r="N18" s="6">
        <v>-3.3963152249585701E-5</v>
      </c>
      <c r="O18" s="6">
        <v>-1.6001380088139502E-2</v>
      </c>
    </row>
    <row r="19" spans="1:15" x14ac:dyDescent="0.25">
      <c r="A19">
        <v>17</v>
      </c>
      <c r="B19">
        <v>1979</v>
      </c>
      <c r="C19" s="6">
        <v>8.6608333333333301E-2</v>
      </c>
      <c r="D19" s="6">
        <v>7.3903808549325004E-2</v>
      </c>
      <c r="E19" s="6">
        <v>0.134347677253804</v>
      </c>
      <c r="F19" s="6">
        <v>1.7957240918120499E-2</v>
      </c>
      <c r="G19" s="6">
        <v>0.76047833526739195</v>
      </c>
      <c r="H19" s="6">
        <v>0.218319139311213</v>
      </c>
      <c r="I19" s="6">
        <v>3.2452845032747901E-3</v>
      </c>
      <c r="J19" s="6">
        <v>9.4108748571741797E-17</v>
      </c>
      <c r="K19" s="6">
        <v>2.9330669266511001E-2</v>
      </c>
      <c r="L19" s="6">
        <v>5.6202245295510697E-2</v>
      </c>
      <c r="M19" s="6">
        <v>1.5552467071835499E-3</v>
      </c>
      <c r="N19" s="6">
        <v>3.3791765983042101E-4</v>
      </c>
      <c r="O19" s="6">
        <v>8.7426078929035797E-2</v>
      </c>
    </row>
    <row r="20" spans="1:15" x14ac:dyDescent="0.25">
      <c r="A20">
        <v>18</v>
      </c>
      <c r="B20">
        <v>1980</v>
      </c>
      <c r="C20" s="6">
        <v>0.11121666666666701</v>
      </c>
      <c r="D20" s="6">
        <v>9.7527087259788297E-3</v>
      </c>
      <c r="E20" s="6">
        <v>0.17123368940268399</v>
      </c>
      <c r="F20" s="6">
        <v>2.3890379728799101E-2</v>
      </c>
      <c r="G20" s="6">
        <v>0.75137737775772395</v>
      </c>
      <c r="H20" s="6">
        <v>0.220261701773968</v>
      </c>
      <c r="I20" s="6">
        <v>4.4705407395093698E-3</v>
      </c>
      <c r="J20" s="6">
        <v>7.9797279894933102E-17</v>
      </c>
      <c r="K20" s="6">
        <v>3.7716223828870098E-2</v>
      </c>
      <c r="L20" s="6">
        <v>7.3279647085608499E-3</v>
      </c>
      <c r="M20" s="6">
        <v>2.6570083988379399E-3</v>
      </c>
      <c r="N20" s="6">
        <v>4.0455353306562402E-4</v>
      </c>
      <c r="O20" s="6">
        <v>4.8105750469334498E-2</v>
      </c>
    </row>
    <row r="21" spans="1:15" x14ac:dyDescent="0.25">
      <c r="A21">
        <v>19</v>
      </c>
      <c r="B21">
        <v>1981</v>
      </c>
      <c r="C21" s="6">
        <v>0.13015833333333299</v>
      </c>
      <c r="D21" s="6">
        <v>-9.6826724652001997E-2</v>
      </c>
      <c r="E21" s="6">
        <v>0.21024294973351201</v>
      </c>
      <c r="F21" s="6">
        <v>2.1781323036276799E-2</v>
      </c>
      <c r="G21" s="6">
        <v>0.74775937404735304</v>
      </c>
      <c r="H21" s="6">
        <v>0.22507875215933301</v>
      </c>
      <c r="I21" s="6">
        <v>5.3805507570368902E-3</v>
      </c>
      <c r="J21" s="6">
        <v>2.6020852139652099E-18</v>
      </c>
      <c r="K21" s="6">
        <v>4.73212207763163E-2</v>
      </c>
      <c r="L21" s="6">
        <v>-7.2403091016836396E-2</v>
      </c>
      <c r="M21" s="6">
        <v>2.8350207041967302E-3</v>
      </c>
      <c r="N21" s="6">
        <v>3.0512087786129199E-4</v>
      </c>
      <c r="O21" s="6">
        <v>-2.1941728658462101E-2</v>
      </c>
    </row>
    <row r="22" spans="1:15" x14ac:dyDescent="0.25">
      <c r="A22">
        <v>20</v>
      </c>
      <c r="B22">
        <v>1982</v>
      </c>
      <c r="C22" s="6">
        <v>0.13009166666666699</v>
      </c>
      <c r="D22" s="6">
        <v>0.10885894493114801</v>
      </c>
      <c r="E22" s="6">
        <v>-0.12186735352325501</v>
      </c>
      <c r="F22" s="6">
        <v>1.9928496357446399E-2</v>
      </c>
      <c r="G22" s="6">
        <v>0.75890876099278703</v>
      </c>
      <c r="H22" s="6">
        <v>0.214690585054301</v>
      </c>
      <c r="I22" s="6">
        <v>6.4721575954654496E-3</v>
      </c>
      <c r="J22" s="6">
        <v>9.7144514654701197E-17</v>
      </c>
      <c r="K22" s="6">
        <v>-2.6163773426926901E-2</v>
      </c>
      <c r="L22" s="6">
        <v>8.2614007020679697E-2</v>
      </c>
      <c r="M22" s="6">
        <v>2.5925313053007902E-3</v>
      </c>
      <c r="N22" s="6">
        <v>-4.2096235237159502E-5</v>
      </c>
      <c r="O22" s="6">
        <v>5.9000668663816397E-2</v>
      </c>
    </row>
    <row r="23" spans="1:15" x14ac:dyDescent="0.25">
      <c r="A23">
        <v>21</v>
      </c>
      <c r="B23">
        <v>1983</v>
      </c>
      <c r="C23" s="6">
        <v>8.4316666666666706E-2</v>
      </c>
      <c r="D23" s="6">
        <v>0.34968947663403899</v>
      </c>
      <c r="E23" s="6">
        <v>0.62314770091526395</v>
      </c>
      <c r="F23" s="6">
        <v>2.6857140656233999E-2</v>
      </c>
      <c r="G23" s="6">
        <v>0.73446749835344505</v>
      </c>
      <c r="H23" s="6">
        <v>0.23186574896103301</v>
      </c>
      <c r="I23" s="6">
        <v>6.8096120292874896E-3</v>
      </c>
      <c r="J23" s="6">
        <v>-1.21430643318376E-17</v>
      </c>
      <c r="K23" s="6">
        <v>0.144486608386064</v>
      </c>
      <c r="L23" s="6">
        <v>0.25683555510392803</v>
      </c>
      <c r="M23" s="6">
        <v>2.2645045763314601E-3</v>
      </c>
      <c r="N23" s="6">
        <v>3.3123218733889098E-3</v>
      </c>
      <c r="O23" s="6">
        <v>0.40689898993971202</v>
      </c>
    </row>
    <row r="24" spans="1:15" x14ac:dyDescent="0.25">
      <c r="A24">
        <v>22</v>
      </c>
      <c r="B24">
        <v>1984</v>
      </c>
      <c r="C24" s="6">
        <v>9.2266666666666705E-2</v>
      </c>
      <c r="D24" s="6">
        <v>-4.1566897336903497E-2</v>
      </c>
      <c r="E24" s="6">
        <v>-4.7403805650639397E-2</v>
      </c>
      <c r="F24" s="6">
        <v>3.3722150668648802E-2</v>
      </c>
      <c r="G24" s="6">
        <v>0.65828882848222203</v>
      </c>
      <c r="H24" s="6">
        <v>0.29679796839355399</v>
      </c>
      <c r="I24" s="6">
        <v>7.8800901906121001E-3</v>
      </c>
      <c r="J24" s="6">
        <v>3.3109622649630699E-3</v>
      </c>
      <c r="K24" s="6">
        <v>-1.4069353211232699E-2</v>
      </c>
      <c r="L24" s="6">
        <v>-2.7363024151551001E-2</v>
      </c>
      <c r="M24" s="6">
        <v>3.1114304350273298E-3</v>
      </c>
      <c r="N24" s="6">
        <v>-3.5054858193199999E-4</v>
      </c>
      <c r="O24" s="6">
        <v>-3.8671495509688299E-2</v>
      </c>
    </row>
    <row r="25" spans="1:15" x14ac:dyDescent="0.25">
      <c r="A25">
        <v>23</v>
      </c>
      <c r="B25">
        <v>1985</v>
      </c>
      <c r="C25" s="6">
        <v>8.6916666666666698E-2</v>
      </c>
      <c r="D25" s="6">
        <v>0.356640659169359</v>
      </c>
      <c r="E25" s="6">
        <v>0.31355062127222499</v>
      </c>
      <c r="F25" s="6">
        <v>3.9994728110915999E-2</v>
      </c>
      <c r="G25" s="6">
        <v>0.66806008807493</v>
      </c>
      <c r="H25" s="6">
        <v>0.27652777340045398</v>
      </c>
      <c r="I25" s="6">
        <v>8.2545176364745999E-3</v>
      </c>
      <c r="J25" s="6">
        <v>7.16289277722544E-3</v>
      </c>
      <c r="K25" s="6">
        <v>8.6705455148737495E-2</v>
      </c>
      <c r="L25" s="6">
        <v>0.23825739017578301</v>
      </c>
      <c r="M25" s="6">
        <v>3.47620845164045E-3</v>
      </c>
      <c r="N25" s="6">
        <v>2.7660528721082699E-3</v>
      </c>
      <c r="O25" s="6">
        <v>0.33120510664826902</v>
      </c>
    </row>
    <row r="26" spans="1:15" x14ac:dyDescent="0.25">
      <c r="A26">
        <v>24</v>
      </c>
      <c r="B26">
        <v>1986</v>
      </c>
      <c r="C26" s="6">
        <v>6.8275000000000002E-2</v>
      </c>
      <c r="D26" s="6">
        <v>0.30292893323022702</v>
      </c>
      <c r="E26" s="6">
        <v>0.36112325243908799</v>
      </c>
      <c r="F26" s="6">
        <v>4.2221015476513697E-2</v>
      </c>
      <c r="G26" s="6">
        <v>0.63190555170345197</v>
      </c>
      <c r="H26" s="6">
        <v>0.30410757988393999</v>
      </c>
      <c r="I26" s="6">
        <v>9.4241354626909898E-3</v>
      </c>
      <c r="J26" s="6">
        <v>1.23417174734036E-2</v>
      </c>
      <c r="K26" s="6">
        <v>0.109820318339068</v>
      </c>
      <c r="L26" s="6">
        <v>0.19142247467978499</v>
      </c>
      <c r="M26" s="6">
        <v>2.8826398316589702E-3</v>
      </c>
      <c r="N26" s="6">
        <v>3.1290588760218298E-3</v>
      </c>
      <c r="O26" s="6">
        <v>0.30725449172653402</v>
      </c>
    </row>
    <row r="27" spans="1:15" x14ac:dyDescent="0.25">
      <c r="A27">
        <v>25</v>
      </c>
      <c r="B27">
        <v>1987</v>
      </c>
      <c r="C27" s="6">
        <v>5.5175000000000002E-2</v>
      </c>
      <c r="D27" s="6">
        <v>5.5552681155869197E-3</v>
      </c>
      <c r="E27" s="6">
        <v>0.251635339630913</v>
      </c>
      <c r="F27" s="6">
        <v>3.05786602643854E-2</v>
      </c>
      <c r="G27" s="6">
        <v>0.62525028298973695</v>
      </c>
      <c r="H27" s="6">
        <v>0.316877449179646</v>
      </c>
      <c r="I27" s="6">
        <v>1.00881700654514E-2</v>
      </c>
      <c r="J27" s="6">
        <v>1.7205437500780098E-2</v>
      </c>
      <c r="K27" s="6">
        <v>7.9737564545697706E-2</v>
      </c>
      <c r="L27" s="6">
        <v>3.47343296135458E-3</v>
      </c>
      <c r="M27" s="6">
        <v>1.68717758008746E-3</v>
      </c>
      <c r="N27" s="6">
        <v>1.29729129509175E-3</v>
      </c>
      <c r="O27" s="6">
        <v>8.6195466382231495E-2</v>
      </c>
    </row>
    <row r="28" spans="1:15" x14ac:dyDescent="0.25">
      <c r="A28">
        <v>26</v>
      </c>
      <c r="B28">
        <v>1988</v>
      </c>
      <c r="C28" s="6">
        <v>5.96E-2</v>
      </c>
      <c r="D28" s="6">
        <v>5.53371969510974E-2</v>
      </c>
      <c r="E28" s="6">
        <v>-7.3953888193845504E-2</v>
      </c>
      <c r="F28" s="6">
        <v>2.2479055384483099E-2</v>
      </c>
      <c r="G28" s="6">
        <v>0.62256675924056604</v>
      </c>
      <c r="H28" s="6">
        <v>0.32304416563619998</v>
      </c>
      <c r="I28" s="6">
        <v>1.0925844807580199E-2</v>
      </c>
      <c r="J28" s="6">
        <v>2.09841749311712E-2</v>
      </c>
      <c r="K28" s="6">
        <v>-2.3890372107133601E-2</v>
      </c>
      <c r="L28" s="6">
        <v>3.4451099371301697E-2</v>
      </c>
      <c r="M28" s="6">
        <v>1.33975170091519E-3</v>
      </c>
      <c r="N28" s="6">
        <v>-1.01701539674452E-4</v>
      </c>
      <c r="O28" s="6">
        <v>1.17987774254088E-2</v>
      </c>
    </row>
    <row r="29" spans="1:15" x14ac:dyDescent="0.25">
      <c r="A29">
        <v>27</v>
      </c>
      <c r="B29">
        <v>1989</v>
      </c>
      <c r="C29" s="6">
        <v>7.9216666666666699E-2</v>
      </c>
      <c r="D29" s="6">
        <v>0.136295429324685</v>
      </c>
      <c r="E29" s="6">
        <v>0.20410505091164799</v>
      </c>
      <c r="F29" s="6">
        <v>2.29697318451666E-2</v>
      </c>
      <c r="G29" s="6">
        <v>0.58886264546260503</v>
      </c>
      <c r="H29" s="6">
        <v>0.35714729410652601</v>
      </c>
      <c r="I29" s="6">
        <v>1.4138280272506701E-2</v>
      </c>
      <c r="J29" s="6">
        <v>1.6882048313196101E-2</v>
      </c>
      <c r="K29" s="6">
        <v>7.2895566646569696E-2</v>
      </c>
      <c r="L29" s="6">
        <v>8.0259287076595701E-2</v>
      </c>
      <c r="M29" s="6">
        <v>1.8195855910012799E-3</v>
      </c>
      <c r="N29" s="6">
        <v>2.4063386972385799E-3</v>
      </c>
      <c r="O29" s="6">
        <v>0.15738077801140499</v>
      </c>
    </row>
    <row r="30" spans="1:15" x14ac:dyDescent="0.25">
      <c r="A30">
        <v>28</v>
      </c>
      <c r="B30">
        <v>1990</v>
      </c>
      <c r="C30" s="6">
        <v>7.7508333333333304E-2</v>
      </c>
      <c r="D30" s="6">
        <v>5.9279854901757703E-2</v>
      </c>
      <c r="E30" s="6">
        <v>0.16495607272614199</v>
      </c>
      <c r="F30" s="6">
        <v>2.1277795200017199E-2</v>
      </c>
      <c r="G30" s="6">
        <v>0.546662098628383</v>
      </c>
      <c r="H30" s="6">
        <v>0.398215635494645</v>
      </c>
      <c r="I30" s="6">
        <v>2.01007317057279E-2</v>
      </c>
      <c r="J30" s="6">
        <v>1.37437389712265E-2</v>
      </c>
      <c r="K30" s="6">
        <v>6.5688087329341505E-2</v>
      </c>
      <c r="L30" s="6">
        <v>3.2406049886980898E-2</v>
      </c>
      <c r="M30" s="6">
        <v>1.64920644296133E-3</v>
      </c>
      <c r="N30" s="6">
        <v>2.2536531100167101E-3</v>
      </c>
      <c r="O30" s="6">
        <v>0.10199699676930001</v>
      </c>
    </row>
    <row r="31" spans="1:15" x14ac:dyDescent="0.25">
      <c r="A31">
        <v>29</v>
      </c>
      <c r="B31">
        <v>1991</v>
      </c>
      <c r="C31" s="6">
        <v>6.5125000000000002E-2</v>
      </c>
      <c r="D31" s="6">
        <v>9.6912287740030495E-2</v>
      </c>
      <c r="E31" s="6">
        <v>7.1448281027866697E-2</v>
      </c>
      <c r="F31" s="6">
        <v>2.08509945274566E-2</v>
      </c>
      <c r="G31" s="6">
        <v>0.54841546014142095</v>
      </c>
      <c r="H31" s="6">
        <v>0.38766854350837898</v>
      </c>
      <c r="I31" s="6">
        <v>2.6572682150276E-2</v>
      </c>
      <c r="J31" s="6">
        <v>1.6492319672467101E-2</v>
      </c>
      <c r="K31" s="6">
        <v>2.7698251042250498E-2</v>
      </c>
      <c r="L31" s="6">
        <v>5.3148196874306601E-2</v>
      </c>
      <c r="M31" s="6">
        <v>1.35792101860061E-3</v>
      </c>
      <c r="N31" s="6">
        <v>2.2368959402545101E-3</v>
      </c>
      <c r="O31" s="6">
        <v>8.4441264875412203E-2</v>
      </c>
    </row>
    <row r="32" spans="1:15" x14ac:dyDescent="0.25">
      <c r="A32">
        <v>30</v>
      </c>
      <c r="B32">
        <v>1992</v>
      </c>
      <c r="C32" s="6">
        <v>4.3725E-2</v>
      </c>
      <c r="D32" s="6">
        <v>0.15916188111581001</v>
      </c>
      <c r="E32" s="6">
        <v>0.13596420588533201</v>
      </c>
      <c r="F32" s="6">
        <v>1.7962084270239199E-2</v>
      </c>
      <c r="G32" s="6">
        <v>0.47536771576556802</v>
      </c>
      <c r="H32" s="6">
        <v>0.46126537019772901</v>
      </c>
      <c r="I32" s="6">
        <v>2.3659009682352902E-2</v>
      </c>
      <c r="J32" s="6">
        <v>2.17458200841112E-2</v>
      </c>
      <c r="K32" s="6">
        <v>6.2715579761337695E-2</v>
      </c>
      <c r="L32" s="6">
        <v>7.5660419862973602E-2</v>
      </c>
      <c r="M32" s="6">
        <v>7.8539213471620802E-4</v>
      </c>
      <c r="N32" s="6">
        <v>3.4911954749374699E-3</v>
      </c>
      <c r="O32" s="6">
        <v>0.14265258723396501</v>
      </c>
    </row>
    <row r="33" spans="1:15" x14ac:dyDescent="0.25">
      <c r="A33">
        <v>31</v>
      </c>
      <c r="B33">
        <v>1993</v>
      </c>
      <c r="C33" s="6">
        <v>3.0200000000000001E-2</v>
      </c>
      <c r="D33" s="6">
        <v>0.170966461061832</v>
      </c>
      <c r="E33" s="6">
        <v>0.13738169611727499</v>
      </c>
      <c r="F33" s="6">
        <v>1.7290335242302699E-2</v>
      </c>
      <c r="G33" s="6">
        <v>0.47229500945928898</v>
      </c>
      <c r="H33" s="6">
        <v>0.45818245558527598</v>
      </c>
      <c r="I33" s="6">
        <v>2.6468420580123501E-2</v>
      </c>
      <c r="J33" s="6">
        <v>2.5763779133009101E-2</v>
      </c>
      <c r="K33" s="6">
        <v>6.2945882879483106E-2</v>
      </c>
      <c r="L33" s="6">
        <v>8.0746606344419103E-2</v>
      </c>
      <c r="M33" s="6">
        <v>5.2216812431754198E-4</v>
      </c>
      <c r="N33" s="6">
        <v>4.0807443546613097E-3</v>
      </c>
      <c r="O33" s="6">
        <v>0.148295401702881</v>
      </c>
    </row>
    <row r="34" spans="1:15" x14ac:dyDescent="0.25">
      <c r="A34">
        <v>32</v>
      </c>
      <c r="B34">
        <v>1994</v>
      </c>
      <c r="C34" s="6">
        <v>3.3233333333333302E-2</v>
      </c>
      <c r="D34" s="6">
        <v>-4.8483470272486603E-2</v>
      </c>
      <c r="E34" s="6">
        <v>1.37874440013894E-2</v>
      </c>
      <c r="F34" s="6">
        <v>1.5914674167838701E-2</v>
      </c>
      <c r="G34" s="6">
        <v>0.45281113275048701</v>
      </c>
      <c r="H34" s="6">
        <v>0.48527044249564599</v>
      </c>
      <c r="I34" s="6">
        <v>2.68298171589311E-2</v>
      </c>
      <c r="J34" s="6">
        <v>1.9173933427098E-2</v>
      </c>
      <c r="K34" s="6">
        <v>6.6906390514381801E-3</v>
      </c>
      <c r="L34" s="6">
        <v>-2.19538550937592E-2</v>
      </c>
      <c r="M34" s="6">
        <v>5.2889767151117399E-4</v>
      </c>
      <c r="N34" s="6">
        <v>-4.65444020497504E-4</v>
      </c>
      <c r="O34" s="6">
        <v>-1.51997623913074E-2</v>
      </c>
    </row>
    <row r="35" spans="1:15" x14ac:dyDescent="0.25">
      <c r="A35">
        <v>33</v>
      </c>
      <c r="B35">
        <v>1995</v>
      </c>
      <c r="C35" s="6">
        <v>5.2725000000000001E-2</v>
      </c>
      <c r="D35" s="6">
        <v>0.15574773469309899</v>
      </c>
      <c r="E35" s="6">
        <v>0.26211232229106401</v>
      </c>
      <c r="F35" s="6">
        <v>1.26849099852734E-2</v>
      </c>
      <c r="G35" s="6">
        <v>0.449113911799216</v>
      </c>
      <c r="H35" s="6">
        <v>0.48598619502672902</v>
      </c>
      <c r="I35" s="6">
        <v>2.73202434271624E-2</v>
      </c>
      <c r="J35" s="6">
        <v>2.4894739761618798E-2</v>
      </c>
      <c r="K35" s="6">
        <v>0.127382970179854</v>
      </c>
      <c r="L35" s="6">
        <v>6.9948474381883993E-2</v>
      </c>
      <c r="M35" s="6">
        <v>6.6881187897353995E-4</v>
      </c>
      <c r="N35" s="6">
        <v>5.7080192376476402E-3</v>
      </c>
      <c r="O35" s="6">
        <v>0.203708275678359</v>
      </c>
    </row>
    <row r="36" spans="1:15" x14ac:dyDescent="0.25">
      <c r="A36">
        <v>34</v>
      </c>
      <c r="B36">
        <v>1996</v>
      </c>
      <c r="C36" s="6">
        <v>5.1441666666666698E-2</v>
      </c>
      <c r="D36" s="6">
        <v>2.5117154637173299E-2</v>
      </c>
      <c r="E36" s="6">
        <v>0.26209258329980301</v>
      </c>
      <c r="F36" s="6">
        <v>1.0753466174756201E-2</v>
      </c>
      <c r="G36" s="6">
        <v>0.39714139195058001</v>
      </c>
      <c r="H36" s="6">
        <v>0.54510588682813899</v>
      </c>
      <c r="I36" s="6">
        <v>2.37595121846776E-2</v>
      </c>
      <c r="J36" s="6">
        <v>2.32397428618469E-2</v>
      </c>
      <c r="K36" s="6">
        <v>0.14286821005071701</v>
      </c>
      <c r="L36" s="6">
        <v>9.9750617544449808E-3</v>
      </c>
      <c r="M36" s="6">
        <v>5.5317622247308298E-4</v>
      </c>
      <c r="N36" s="6">
        <v>3.4119816340358201E-3</v>
      </c>
      <c r="O36" s="6">
        <v>0.15680842966167099</v>
      </c>
    </row>
    <row r="37" spans="1:15" x14ac:dyDescent="0.25">
      <c r="A37">
        <v>35</v>
      </c>
      <c r="B37">
        <v>1997</v>
      </c>
      <c r="C37" s="6">
        <v>5.0450000000000002E-2</v>
      </c>
      <c r="D37" s="6">
        <v>8.3108027967431705E-2</v>
      </c>
      <c r="E37" s="6">
        <v>0.34863629554449599</v>
      </c>
      <c r="F37" s="6">
        <v>1.1276629346532599E-2</v>
      </c>
      <c r="G37" s="6">
        <v>0.367596909795886</v>
      </c>
      <c r="H37" s="6">
        <v>0.58005654913517701</v>
      </c>
      <c r="I37" s="6">
        <v>2.27280851177219E-2</v>
      </c>
      <c r="J37" s="6">
        <v>1.83418266046824E-2</v>
      </c>
      <c r="K37" s="6">
        <v>0.20222876649681201</v>
      </c>
      <c r="L37" s="6">
        <v>3.0550254260057998E-2</v>
      </c>
      <c r="M37" s="6">
        <v>5.6890595053257103E-4</v>
      </c>
      <c r="N37" s="6">
        <v>4.9063608669361698E-3</v>
      </c>
      <c r="O37" s="6">
        <v>0.238254287574339</v>
      </c>
    </row>
    <row r="38" spans="1:15" x14ac:dyDescent="0.25">
      <c r="A38">
        <v>36</v>
      </c>
      <c r="B38">
        <v>1998</v>
      </c>
      <c r="C38" s="6">
        <v>5.04166666666667E-2</v>
      </c>
      <c r="D38" s="6">
        <v>0.14598521796862801</v>
      </c>
      <c r="E38" s="6">
        <v>0.30313044109343501</v>
      </c>
      <c r="F38" s="6">
        <v>9.5207936587942098E-3</v>
      </c>
      <c r="G38" s="6">
        <v>0.34438241030500699</v>
      </c>
      <c r="H38" s="6">
        <v>0.61051955477628495</v>
      </c>
      <c r="I38" s="6">
        <v>1.9899543519088701E-2</v>
      </c>
      <c r="J38" s="6">
        <v>1.5677697740824899E-2</v>
      </c>
      <c r="K38" s="6">
        <v>0.18506706193550301</v>
      </c>
      <c r="L38" s="6">
        <v>5.0274741232938E-2</v>
      </c>
      <c r="M38" s="6">
        <v>4.8000668029754198E-4</v>
      </c>
      <c r="N38" s="6">
        <v>4.4685983013048698E-3</v>
      </c>
      <c r="O38" s="6">
        <v>0.24029040815004299</v>
      </c>
    </row>
    <row r="39" spans="1:15" x14ac:dyDescent="0.25">
      <c r="A39">
        <v>37</v>
      </c>
      <c r="B39">
        <v>1999</v>
      </c>
      <c r="C39" s="6">
        <v>4.4841666666666703E-2</v>
      </c>
      <c r="D39" s="6">
        <v>2.6920853040782001E-2</v>
      </c>
      <c r="E39" s="6">
        <v>0.22774412119068399</v>
      </c>
      <c r="F39" s="6">
        <v>1.06144818262433E-2</v>
      </c>
      <c r="G39" s="6">
        <v>0.337730391288389</v>
      </c>
      <c r="H39" s="6">
        <v>0.614637939226369</v>
      </c>
      <c r="I39" s="6">
        <v>1.88303475812743E-2</v>
      </c>
      <c r="J39" s="6">
        <v>1.8186840077724999E-2</v>
      </c>
      <c r="K39" s="6">
        <v>0.139980177319563</v>
      </c>
      <c r="L39" s="6">
        <v>9.0919902312804994E-3</v>
      </c>
      <c r="M39" s="6">
        <v>4.7597105589179298E-4</v>
      </c>
      <c r="N39" s="6">
        <v>2.3977149907773898E-3</v>
      </c>
      <c r="O39" s="6">
        <v>0.151945853597512</v>
      </c>
    </row>
    <row r="40" spans="1:15" x14ac:dyDescent="0.25">
      <c r="A40">
        <v>38</v>
      </c>
      <c r="B40">
        <v>2000</v>
      </c>
      <c r="C40" s="6">
        <v>5.2316666666666699E-2</v>
      </c>
      <c r="D40" s="6">
        <v>4.1930797967178898E-2</v>
      </c>
      <c r="E40" s="6">
        <v>7.2471526697193797E-2</v>
      </c>
      <c r="F40" s="6">
        <v>9.5916867822660509E-3</v>
      </c>
      <c r="G40" s="6">
        <v>0.31395414970313701</v>
      </c>
      <c r="H40" s="6">
        <v>0.63907273921607999</v>
      </c>
      <c r="I40" s="6">
        <v>2.0322072118701798E-2</v>
      </c>
      <c r="J40" s="6">
        <v>1.7059352179815399E-2</v>
      </c>
      <c r="K40" s="6">
        <v>4.6314577081546897E-2</v>
      </c>
      <c r="L40" s="6">
        <v>1.31643480221597E-2</v>
      </c>
      <c r="M40" s="6">
        <v>5.0180508015888498E-4</v>
      </c>
      <c r="N40" s="6">
        <v>1.16244614618826E-3</v>
      </c>
      <c r="O40" s="6">
        <v>6.11431763300537E-2</v>
      </c>
    </row>
    <row r="41" spans="1:15" x14ac:dyDescent="0.25">
      <c r="A41">
        <v>39</v>
      </c>
      <c r="B41">
        <v>2001</v>
      </c>
      <c r="C41" s="6">
        <v>5.1275000000000001E-2</v>
      </c>
      <c r="D41" s="6">
        <v>0.106456467727708</v>
      </c>
      <c r="E41" s="6">
        <v>-0.14885378516691999</v>
      </c>
      <c r="F41" s="6">
        <v>1.0579661720860299E-2</v>
      </c>
      <c r="G41" s="6">
        <v>0.33829938333591802</v>
      </c>
      <c r="H41" s="6">
        <v>0.61035586607508796</v>
      </c>
      <c r="I41" s="6">
        <v>2.3744314088754499E-2</v>
      </c>
      <c r="J41" s="6">
        <v>1.7020774779378502E-2</v>
      </c>
      <c r="K41" s="6">
        <v>-9.08537809641108E-2</v>
      </c>
      <c r="L41" s="6">
        <v>3.6014157384403597E-2</v>
      </c>
      <c r="M41" s="6">
        <v>5.4247215473711299E-4</v>
      </c>
      <c r="N41" s="6">
        <v>-5.0334761089864603E-4</v>
      </c>
      <c r="O41" s="6">
        <v>-5.4800499035868699E-2</v>
      </c>
    </row>
    <row r="42" spans="1:15" x14ac:dyDescent="0.25">
      <c r="A42">
        <v>40</v>
      </c>
      <c r="B42">
        <v>2002</v>
      </c>
      <c r="C42" s="6">
        <v>2.1291666666666698E-2</v>
      </c>
      <c r="D42" s="6">
        <v>9.7737221639675395E-2</v>
      </c>
      <c r="E42" s="6">
        <v>-0.18107442684033401</v>
      </c>
      <c r="F42" s="6">
        <v>1.27421139396309E-2</v>
      </c>
      <c r="G42" s="6">
        <v>0.332094375466298</v>
      </c>
      <c r="H42" s="6">
        <v>0.61615156208507904</v>
      </c>
      <c r="I42" s="6">
        <v>2.3925900581651099E-2</v>
      </c>
      <c r="J42" s="6">
        <v>1.5086047927340401E-2</v>
      </c>
      <c r="K42" s="6">
        <v>-0.111569290951332</v>
      </c>
      <c r="L42" s="6">
        <v>3.2457981580239201E-2</v>
      </c>
      <c r="M42" s="6">
        <v>2.7130084263130803E-4</v>
      </c>
      <c r="N42" s="6">
        <v>-9.9695884319180809E-4</v>
      </c>
      <c r="O42" s="6">
        <v>-7.9836967371653494E-2</v>
      </c>
    </row>
    <row r="43" spans="1:15" x14ac:dyDescent="0.25">
      <c r="A43">
        <v>41</v>
      </c>
      <c r="B43">
        <v>2003</v>
      </c>
      <c r="C43" s="6">
        <v>1.29333333333333E-2</v>
      </c>
      <c r="D43" s="6">
        <v>0.15815819318237301</v>
      </c>
      <c r="E43" s="6">
        <v>5.3396970169927705E-4</v>
      </c>
      <c r="F43" s="6">
        <v>1.5268119301499E-2</v>
      </c>
      <c r="G43" s="6">
        <v>0.35742844561210602</v>
      </c>
      <c r="H43" s="6">
        <v>0.58643155018249804</v>
      </c>
      <c r="I43" s="6">
        <v>2.7163308683635201E-2</v>
      </c>
      <c r="J43" s="6">
        <v>1.3708576220261399E-2</v>
      </c>
      <c r="K43" s="6">
        <v>3.1313667991799299E-4</v>
      </c>
      <c r="L43" s="6">
        <v>5.6530237149994701E-2</v>
      </c>
      <c r="M43" s="6">
        <v>1.9746767629938699E-4</v>
      </c>
      <c r="N43" s="6">
        <v>2.1553021030468801E-3</v>
      </c>
      <c r="O43" s="6">
        <v>5.9196143609258997E-2</v>
      </c>
    </row>
    <row r="44" spans="1:15" x14ac:dyDescent="0.25">
      <c r="A44">
        <v>42</v>
      </c>
      <c r="B44">
        <v>2004</v>
      </c>
      <c r="C44" s="6">
        <v>9.5999999999999992E-3</v>
      </c>
      <c r="D44" s="6">
        <v>-4.9555374975453703E-2</v>
      </c>
      <c r="E44" s="6">
        <v>0.19145077687457401</v>
      </c>
      <c r="F44" s="6">
        <v>1.1700850333320001E-2</v>
      </c>
      <c r="G44" s="6">
        <v>0.304376077953672</v>
      </c>
      <c r="H44" s="6">
        <v>0.65015480257215896</v>
      </c>
      <c r="I44" s="6">
        <v>2.3979917304583601E-2</v>
      </c>
      <c r="J44" s="6">
        <v>9.7883518362656408E-3</v>
      </c>
      <c r="K44" s="6">
        <v>0.124472642041175</v>
      </c>
      <c r="L44" s="6">
        <v>-1.5083470676552101E-2</v>
      </c>
      <c r="M44" s="6">
        <v>1.12328163199872E-4</v>
      </c>
      <c r="N44" s="6">
        <v>1.70132000172079E-3</v>
      </c>
      <c r="O44" s="6">
        <v>0.111202819529544</v>
      </c>
    </row>
    <row r="45" spans="1:15" x14ac:dyDescent="0.25">
      <c r="A45">
        <v>43</v>
      </c>
      <c r="B45">
        <v>2005</v>
      </c>
      <c r="C45" s="6">
        <v>2.2233333333333299E-2</v>
      </c>
      <c r="D45" s="6">
        <v>0.10151919948727101</v>
      </c>
      <c r="E45" s="6">
        <v>6.22932346443823E-2</v>
      </c>
      <c r="F45" s="6">
        <v>1.4487925714490001E-2</v>
      </c>
      <c r="G45" s="6">
        <v>0.28900199009190503</v>
      </c>
      <c r="H45" s="6">
        <v>0.65950346959494099</v>
      </c>
      <c r="I45" s="6">
        <v>3.0981070398283E-2</v>
      </c>
      <c r="J45" s="6">
        <v>6.02554420038043E-3</v>
      </c>
      <c r="K45" s="6">
        <v>4.10826043802619E-2</v>
      </c>
      <c r="L45" s="6">
        <v>2.93392506843583E-2</v>
      </c>
      <c r="M45" s="6">
        <v>3.2211488171882699E-4</v>
      </c>
      <c r="N45" s="6">
        <v>2.5375422769734102E-3</v>
      </c>
      <c r="O45" s="6">
        <v>7.32815122233125E-2</v>
      </c>
    </row>
    <row r="46" spans="1:15" x14ac:dyDescent="0.25">
      <c r="A46">
        <v>44</v>
      </c>
      <c r="B46">
        <v>2006</v>
      </c>
      <c r="C46" s="6">
        <v>4.0708333333333298E-2</v>
      </c>
      <c r="D46" s="6">
        <v>-5.3356114003954298E-2</v>
      </c>
      <c r="E46" s="6">
        <v>8.6085309917171907E-2</v>
      </c>
      <c r="F46" s="6">
        <v>2.0308804479249699E-2</v>
      </c>
      <c r="G46" s="6">
        <v>0.28444411457261698</v>
      </c>
      <c r="H46" s="6">
        <v>0.64502178130916399</v>
      </c>
      <c r="I46" s="6">
        <v>4.7750151933105597E-2</v>
      </c>
      <c r="J46" s="6">
        <v>2.4751477058631401E-3</v>
      </c>
      <c r="K46" s="6">
        <v>5.5526899947325702E-2</v>
      </c>
      <c r="L46" s="6">
        <v>-1.5176832604890399E-2</v>
      </c>
      <c r="M46" s="6">
        <v>8.2673758234279098E-4</v>
      </c>
      <c r="N46" s="6">
        <v>7.8141203875225801E-4</v>
      </c>
      <c r="O46" s="6">
        <v>4.1958216963530297E-2</v>
      </c>
    </row>
    <row r="47" spans="1:15" x14ac:dyDescent="0.25">
      <c r="A47">
        <v>45</v>
      </c>
      <c r="B47">
        <v>2007</v>
      </c>
      <c r="C47" s="6">
        <v>4.8825E-2</v>
      </c>
      <c r="D47" s="6">
        <v>6.0752597164098698E-2</v>
      </c>
      <c r="E47" s="6">
        <v>0.206606833970049</v>
      </c>
      <c r="F47" s="6">
        <v>2.3473286176221499E-2</v>
      </c>
      <c r="G47" s="6">
        <v>0.28074384412631098</v>
      </c>
      <c r="H47" s="6">
        <v>0.633783347292871</v>
      </c>
      <c r="I47" s="6">
        <v>6.1028494559045597E-2</v>
      </c>
      <c r="J47" s="6">
        <v>9.7102784555100395E-4</v>
      </c>
      <c r="K47" s="6">
        <v>0.13094397080712</v>
      </c>
      <c r="L47" s="6">
        <v>1.7055917668506299E-2</v>
      </c>
      <c r="M47" s="6">
        <v>1.14608319755402E-3</v>
      </c>
      <c r="N47" s="6">
        <v>8.1582717941399395E-3</v>
      </c>
      <c r="O47" s="6">
        <v>0.15730424346732</v>
      </c>
    </row>
    <row r="48" spans="1:15" x14ac:dyDescent="0.25">
      <c r="A48">
        <v>46</v>
      </c>
      <c r="B48">
        <v>2008</v>
      </c>
      <c r="C48" s="6">
        <v>2.8408333333333299E-2</v>
      </c>
      <c r="D48" s="6">
        <v>0.134695324021398</v>
      </c>
      <c r="E48" s="6">
        <v>-0.13270950852052599</v>
      </c>
      <c r="F48" s="6">
        <v>2.3461868414685099E-2</v>
      </c>
      <c r="G48" s="6">
        <v>0.27711295664943902</v>
      </c>
      <c r="H48" s="6">
        <v>0.63251683592001595</v>
      </c>
      <c r="I48" s="6">
        <v>6.5940476452343799E-2</v>
      </c>
      <c r="J48" s="6">
        <v>9.6786256351602496E-4</v>
      </c>
      <c r="K48" s="6">
        <v>-8.3940998425903801E-2</v>
      </c>
      <c r="L48" s="6">
        <v>3.7325819486423703E-2</v>
      </c>
      <c r="M48" s="6">
        <v>6.6651257854717996E-4</v>
      </c>
      <c r="N48" s="6">
        <v>6.5472810136951297E-5</v>
      </c>
      <c r="O48" s="6">
        <v>-4.5883193550795898E-2</v>
      </c>
    </row>
    <row r="49" spans="1:16" x14ac:dyDescent="0.25">
      <c r="A49">
        <v>47</v>
      </c>
      <c r="B49">
        <v>2009</v>
      </c>
      <c r="C49" s="6">
        <v>5.4416666666666702E-3</v>
      </c>
      <c r="D49" s="6">
        <v>7.8098602165253397E-2</v>
      </c>
      <c r="E49" s="6">
        <v>-0.26574928159097</v>
      </c>
      <c r="F49" s="6">
        <v>2.9771890737738799E-2</v>
      </c>
      <c r="G49" s="6">
        <v>0.35486669974391799</v>
      </c>
      <c r="H49" s="6">
        <v>0.53945745502699005</v>
      </c>
      <c r="I49" s="6">
        <v>7.4679919058003696E-2</v>
      </c>
      <c r="J49" s="6">
        <v>1.22403543334941E-3</v>
      </c>
      <c r="K49" s="6">
        <v>-0.143360431122316</v>
      </c>
      <c r="L49" s="6">
        <v>2.7714593204996699E-2</v>
      </c>
      <c r="M49" s="6">
        <v>1.6200870543119501E-4</v>
      </c>
      <c r="N49" s="6">
        <v>-7.00686877534597E-3</v>
      </c>
      <c r="O49" s="6">
        <v>-0.122490697987234</v>
      </c>
    </row>
    <row r="50" spans="1:16" x14ac:dyDescent="0.25">
      <c r="A50">
        <v>48</v>
      </c>
      <c r="B50">
        <v>2010</v>
      </c>
      <c r="C50" s="6">
        <v>1.16666666666667E-3</v>
      </c>
      <c r="D50" s="6">
        <v>8.3142354687157596E-2</v>
      </c>
      <c r="E50" s="6">
        <v>0.14864397168402499</v>
      </c>
      <c r="F50" s="6">
        <v>2.5844156986202599E-2</v>
      </c>
      <c r="G50" s="6">
        <v>0.29018024166942302</v>
      </c>
      <c r="H50" s="6">
        <v>0.61608285004069996</v>
      </c>
      <c r="I50" s="6">
        <v>6.6833279105146998E-2</v>
      </c>
      <c r="J50" s="6">
        <v>1.0594721985279099E-3</v>
      </c>
      <c r="K50" s="6">
        <v>9.1577001716463102E-2</v>
      </c>
      <c r="L50" s="6">
        <v>2.4126268576084201E-2</v>
      </c>
      <c r="M50" s="6">
        <v>3.0151516483902999E-5</v>
      </c>
      <c r="N50" s="6">
        <v>7.7455201215609597E-3</v>
      </c>
      <c r="O50" s="6">
        <v>0.123478941930592</v>
      </c>
    </row>
    <row r="51" spans="1:16" x14ac:dyDescent="0.25">
      <c r="A51">
        <v>49</v>
      </c>
      <c r="B51">
        <v>2011</v>
      </c>
      <c r="C51" s="6">
        <v>1.16666666666667E-3</v>
      </c>
      <c r="D51" s="6">
        <v>1.1950010787167399E-2</v>
      </c>
      <c r="E51" s="6">
        <v>0.309580683561195</v>
      </c>
      <c r="F51" s="6">
        <v>2.6817874711811601E-2</v>
      </c>
      <c r="G51" s="6">
        <v>0.276434632013144</v>
      </c>
      <c r="H51" s="6">
        <v>0.62795581463281103</v>
      </c>
      <c r="I51" s="6">
        <v>6.7696505592168305E-2</v>
      </c>
      <c r="J51" s="6">
        <v>1.09517305006508E-3</v>
      </c>
      <c r="K51" s="6">
        <v>0.19440299034025299</v>
      </c>
      <c r="L51" s="6">
        <v>3.3033968345037301E-3</v>
      </c>
      <c r="M51" s="6">
        <v>3.1287520497113502E-5</v>
      </c>
      <c r="N51" s="6">
        <v>1.0883252224003799E-2</v>
      </c>
      <c r="O51" s="6">
        <v>0.20862092691925799</v>
      </c>
    </row>
    <row r="52" spans="1:16" x14ac:dyDescent="0.25">
      <c r="A52">
        <v>50</v>
      </c>
      <c r="B52">
        <v>2012</v>
      </c>
      <c r="C52" s="6">
        <v>4.75E-4</v>
      </c>
      <c r="D52" s="6">
        <v>0.16980909502652</v>
      </c>
      <c r="E52" s="6">
        <v>5.2234463022484703E-2</v>
      </c>
      <c r="F52" s="6">
        <v>2.8665771678903901E-2</v>
      </c>
      <c r="G52" s="6">
        <v>0.283443123139064</v>
      </c>
      <c r="H52" s="6">
        <v>0.61427003702059302</v>
      </c>
      <c r="I52" s="6">
        <v>7.2451875719702297E-2</v>
      </c>
      <c r="J52" s="6">
        <v>1.16919244173654E-3</v>
      </c>
      <c r="K52" s="6">
        <v>3.2086065534572501E-2</v>
      </c>
      <c r="L52" s="6">
        <v>4.8131220231735002E-2</v>
      </c>
      <c r="M52" s="6">
        <v>1.3616241547479401E-5</v>
      </c>
      <c r="N52" s="6">
        <v>8.0437361360635104E-3</v>
      </c>
      <c r="O52" s="6">
        <v>8.8274638143918394E-2</v>
      </c>
    </row>
    <row r="53" spans="1:16" x14ac:dyDescent="0.25">
      <c r="A53">
        <v>51</v>
      </c>
      <c r="B53">
        <v>2013</v>
      </c>
      <c r="C53" s="6">
        <v>8.1666666666666704E-4</v>
      </c>
      <c r="D53" s="6">
        <v>-5.7615720356293303E-2</v>
      </c>
      <c r="E53" s="6">
        <v>0.20591646330056501</v>
      </c>
      <c r="F53" s="6">
        <v>2.52452944738275E-2</v>
      </c>
      <c r="G53" s="6">
        <v>0.26910785494916201</v>
      </c>
      <c r="H53" s="6">
        <v>0.63296355629912904</v>
      </c>
      <c r="I53" s="6">
        <v>7.16537722106136E-2</v>
      </c>
      <c r="J53" s="6">
        <v>1.02952206726756E-3</v>
      </c>
      <c r="K53" s="6">
        <v>0.130337616911265</v>
      </c>
      <c r="L53" s="6">
        <v>-1.55048429164329E-2</v>
      </c>
      <c r="M53" s="6">
        <v>2.0616990486959101E-5</v>
      </c>
      <c r="N53" s="6">
        <v>5.31315382679679E-3</v>
      </c>
      <c r="O53" s="6">
        <v>0.120166544812116</v>
      </c>
      <c r="P53" s="7">
        <f>+SUM(K53:N53)</f>
        <v>0.12016654481211585</v>
      </c>
    </row>
    <row r="54" spans="1:16" x14ac:dyDescent="0.25">
      <c r="A54">
        <v>52</v>
      </c>
      <c r="B54">
        <v>2014</v>
      </c>
      <c r="C54" s="6">
        <v>4.4166666666666698E-4</v>
      </c>
      <c r="D54" s="6">
        <v>2.4326148789233001E-2</v>
      </c>
      <c r="E54" s="6">
        <v>0.24699769492495499</v>
      </c>
      <c r="F54" s="6">
        <v>2.2381042555887201E-2</v>
      </c>
      <c r="G54" s="6">
        <v>0.25545576753612098</v>
      </c>
      <c r="H54" s="6">
        <v>0.65384516717573404</v>
      </c>
      <c r="I54" s="6">
        <v>6.7405244794781605E-2</v>
      </c>
      <c r="J54" s="6">
        <v>9.1277793747610004E-4</v>
      </c>
      <c r="K54" s="6">
        <v>0.16149824913022801</v>
      </c>
      <c r="L54" s="6">
        <v>6.2142550101513998E-3</v>
      </c>
      <c r="M54" s="6">
        <v>9.8849604621835192E-6</v>
      </c>
      <c r="N54" s="6">
        <v>9.1443250521079395E-3</v>
      </c>
      <c r="O54" s="6">
        <v>0.176866714152949</v>
      </c>
      <c r="P54" s="7">
        <f>+SUM(K54:N54)</f>
        <v>0.17686671415294952</v>
      </c>
    </row>
    <row r="55" spans="1:16" x14ac:dyDescent="0.25">
      <c r="A55">
        <v>53</v>
      </c>
      <c r="B55">
        <v>2015</v>
      </c>
      <c r="C55" s="6">
        <v>2.4166666666666699E-4</v>
      </c>
      <c r="D55" s="6">
        <v>4.1176526236052099E-2</v>
      </c>
      <c r="E55" s="6">
        <v>7.3629271747186503E-2</v>
      </c>
      <c r="F55" s="6">
        <v>2.3309080855826999E-2</v>
      </c>
      <c r="G55" s="6">
        <v>0.26291890652667699</v>
      </c>
      <c r="H55" s="6">
        <v>0.64232488818812605</v>
      </c>
      <c r="I55" s="6">
        <v>7.0496355385331194E-2</v>
      </c>
      <c r="J55" s="6">
        <v>9.5076904403888795E-4</v>
      </c>
      <c r="K55" s="6">
        <v>4.7293913742384702E-2</v>
      </c>
      <c r="L55" s="6">
        <v>1.08260872525498E-2</v>
      </c>
      <c r="M55" s="6">
        <v>5.6330278734915204E-6</v>
      </c>
      <c r="N55" s="6">
        <v>4.04669516746146E-3</v>
      </c>
      <c r="O55" s="6">
        <v>6.21723291902695E-2</v>
      </c>
      <c r="P55" s="7">
        <f>+SUM(K55:N55)</f>
        <v>6.2172329190269451E-2</v>
      </c>
    </row>
  </sheetData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workbookViewId="0">
      <pane xSplit="3" ySplit="2" topLeftCell="X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4" max="7" width="15.28515625" style="5" bestFit="1" customWidth="1"/>
    <col min="8" max="9" width="9.28515625" style="1" bestFit="1" customWidth="1"/>
    <col min="10" max="11" width="15.28515625" style="5" bestFit="1" customWidth="1"/>
    <col min="12" max="13" width="14.28515625" style="5" bestFit="1" customWidth="1"/>
    <col min="14" max="20" width="13.28515625" style="5" bestFit="1" customWidth="1"/>
    <col min="21" max="21" width="9.140625" style="18"/>
    <col min="22" max="22" width="14.28515625" style="5" bestFit="1" customWidth="1"/>
    <col min="23" max="23" width="15" style="5" bestFit="1" customWidth="1"/>
    <col min="24" max="24" width="14.28515625" style="5" bestFit="1" customWidth="1"/>
    <col min="25" max="25" width="15" style="5" bestFit="1" customWidth="1"/>
    <col min="26" max="26" width="14.28515625" style="5" bestFit="1" customWidth="1"/>
    <col min="27" max="27" width="13.28515625" style="5" bestFit="1" customWidth="1"/>
    <col min="28" max="28" width="11.5703125" style="5" bestFit="1" customWidth="1"/>
    <col min="29" max="30" width="9.28515625" style="11" bestFit="1" customWidth="1"/>
    <col min="31" max="31" width="14.42578125" style="5" bestFit="1" customWidth="1"/>
    <col min="32" max="33" width="9.28515625" style="1" bestFit="1" customWidth="1"/>
    <col min="34" max="34" width="9.5703125" style="5" bestFit="1" customWidth="1"/>
    <col min="35" max="36" width="9.28515625" style="1" bestFit="1" customWidth="1"/>
    <col min="37" max="38" width="15.28515625" style="5" bestFit="1" customWidth="1"/>
    <col min="39" max="39" width="14.28515625" style="5" bestFit="1" customWidth="1"/>
    <col min="40" max="40" width="13.28515625" style="5" bestFit="1" customWidth="1"/>
    <col min="41" max="41" width="11.5703125" style="5" bestFit="1" customWidth="1"/>
    <col min="42" max="53" width="9.28515625" style="1" bestFit="1" customWidth="1"/>
  </cols>
  <sheetData>
    <row r="1" spans="1:53" x14ac:dyDescent="0.25">
      <c r="A1" s="2" t="s">
        <v>15</v>
      </c>
      <c r="D1" s="5" t="s">
        <v>144</v>
      </c>
    </row>
    <row r="2" spans="1:53" x14ac:dyDescent="0.25">
      <c r="A2" t="s">
        <v>137</v>
      </c>
      <c r="B2" t="s">
        <v>136</v>
      </c>
      <c r="C2" t="s">
        <v>0</v>
      </c>
      <c r="D2" s="5" t="s">
        <v>135</v>
      </c>
      <c r="E2" s="5" t="s">
        <v>134</v>
      </c>
      <c r="F2" s="5" t="s">
        <v>133</v>
      </c>
      <c r="G2" s="5" t="s">
        <v>132</v>
      </c>
      <c r="H2" s="1" t="s">
        <v>131</v>
      </c>
      <c r="I2" s="1" t="s">
        <v>130</v>
      </c>
      <c r="J2" s="5" t="s">
        <v>129</v>
      </c>
      <c r="K2" s="5" t="s">
        <v>128</v>
      </c>
      <c r="L2" s="5" t="s">
        <v>127</v>
      </c>
      <c r="M2" s="5" t="s">
        <v>126</v>
      </c>
      <c r="N2" s="5" t="s">
        <v>125</v>
      </c>
      <c r="O2" s="5" t="s">
        <v>124</v>
      </c>
      <c r="P2" s="5" t="s">
        <v>123</v>
      </c>
      <c r="Q2" s="5" t="s">
        <v>122</v>
      </c>
      <c r="R2" s="5" t="s">
        <v>121</v>
      </c>
      <c r="S2" s="5" t="s">
        <v>120</v>
      </c>
      <c r="T2" s="5" t="s">
        <v>119</v>
      </c>
      <c r="U2" s="18" t="s">
        <v>118</v>
      </c>
      <c r="V2" s="5" t="s">
        <v>117</v>
      </c>
      <c r="W2" s="5" t="s">
        <v>116</v>
      </c>
      <c r="X2" s="5" t="s">
        <v>115</v>
      </c>
      <c r="Y2" s="5" t="s">
        <v>114</v>
      </c>
      <c r="Z2" s="5" t="s">
        <v>113</v>
      </c>
      <c r="AA2" s="5" t="s">
        <v>112</v>
      </c>
      <c r="AB2" s="5" t="s">
        <v>111</v>
      </c>
      <c r="AC2" s="11" t="s">
        <v>110</v>
      </c>
      <c r="AD2" s="11" t="s">
        <v>81</v>
      </c>
      <c r="AE2" s="5" t="s">
        <v>109</v>
      </c>
      <c r="AF2" s="1" t="s">
        <v>108</v>
      </c>
      <c r="AG2" s="1" t="s">
        <v>107</v>
      </c>
      <c r="AH2" s="5" t="s">
        <v>106</v>
      </c>
      <c r="AI2" s="1" t="s">
        <v>105</v>
      </c>
      <c r="AJ2" s="1" t="s">
        <v>104</v>
      </c>
      <c r="AK2" s="5" t="s">
        <v>103</v>
      </c>
      <c r="AL2" s="5" t="s">
        <v>102</v>
      </c>
      <c r="AM2" s="5" t="s">
        <v>101</v>
      </c>
      <c r="AN2" s="5" t="s">
        <v>100</v>
      </c>
      <c r="AO2" s="5" t="s">
        <v>99</v>
      </c>
      <c r="AP2" s="1" t="s">
        <v>98</v>
      </c>
      <c r="AQ2" s="1" t="s">
        <v>97</v>
      </c>
      <c r="AR2" s="1" t="s">
        <v>96</v>
      </c>
      <c r="AS2" s="1" t="s">
        <v>95</v>
      </c>
      <c r="AT2" s="1" t="s">
        <v>94</v>
      </c>
      <c r="AU2" s="1" t="s">
        <v>93</v>
      </c>
      <c r="AV2" s="1" t="s">
        <v>92</v>
      </c>
      <c r="AW2" s="1" t="s">
        <v>91</v>
      </c>
      <c r="AX2" s="1" t="s">
        <v>90</v>
      </c>
      <c r="AY2" s="1" t="s">
        <v>89</v>
      </c>
      <c r="AZ2" s="1" t="s">
        <v>88</v>
      </c>
      <c r="BA2" s="1" t="s">
        <v>87</v>
      </c>
    </row>
    <row r="3" spans="1:53" x14ac:dyDescent="0.25">
      <c r="A3" t="s">
        <v>86</v>
      </c>
      <c r="B3">
        <v>1</v>
      </c>
      <c r="C3">
        <v>1</v>
      </c>
      <c r="D3" s="5">
        <v>143423400.892609</v>
      </c>
      <c r="E3" s="5">
        <v>107567550.669457</v>
      </c>
      <c r="F3" s="5">
        <v>107567550.669457</v>
      </c>
      <c r="G3" s="5">
        <v>107567550.669457</v>
      </c>
      <c r="H3" s="1">
        <v>75.000000000000099</v>
      </c>
      <c r="I3" s="1">
        <v>0</v>
      </c>
      <c r="J3" s="5">
        <v>35855850.223152302</v>
      </c>
      <c r="K3" s="5">
        <v>0</v>
      </c>
      <c r="L3" s="5">
        <v>35855850.223152302</v>
      </c>
      <c r="M3" s="5">
        <v>35855850.223152302</v>
      </c>
      <c r="N3" s="5">
        <v>2783107.15881739</v>
      </c>
      <c r="O3" s="5">
        <v>1854381.8844943601</v>
      </c>
      <c r="P3" s="5">
        <v>2159120.2767239101</v>
      </c>
      <c r="Q3" s="5">
        <v>2478368.7665878399</v>
      </c>
      <c r="R3" s="5">
        <v>4637489.0433117496</v>
      </c>
      <c r="S3" s="5">
        <v>2478368.7665878399</v>
      </c>
      <c r="T3" s="5">
        <v>4637489.0433117496</v>
      </c>
      <c r="U3" s="18">
        <v>0</v>
      </c>
      <c r="V3" s="5">
        <v>9328029.2155414391</v>
      </c>
      <c r="W3" s="5">
        <v>7715775.7872920297</v>
      </c>
      <c r="X3" s="5">
        <v>7715775.7872920297</v>
      </c>
      <c r="Y3" s="5">
        <v>0</v>
      </c>
      <c r="Z3" s="5">
        <v>8067566.3002092596</v>
      </c>
      <c r="AA3" s="5">
        <v>699602.191165608</v>
      </c>
      <c r="AB3" s="5">
        <v>347811.67824838101</v>
      </c>
      <c r="AC3" s="11">
        <v>7.4999999999999997E-2</v>
      </c>
      <c r="AD3" s="11">
        <v>7.4999999999999997E-2</v>
      </c>
      <c r="AE3" s="5">
        <v>43182405.534478202</v>
      </c>
      <c r="AF3" s="1">
        <v>10.739302236437499</v>
      </c>
      <c r="AG3" s="1">
        <v>10.739302236437499</v>
      </c>
      <c r="AH3" s="5">
        <v>1000</v>
      </c>
      <c r="AI3" s="1">
        <v>476.19047619047598</v>
      </c>
      <c r="AJ3" s="1">
        <v>0</v>
      </c>
      <c r="AK3" s="5">
        <v>45243527.1318729</v>
      </c>
      <c r="AL3" s="5">
        <v>90785188.120885402</v>
      </c>
      <c r="AM3" s="5">
        <v>7394685.6398507403</v>
      </c>
      <c r="AN3" s="5">
        <v>2323714.3046531701</v>
      </c>
      <c r="AO3" s="5">
        <v>459392.85416422301</v>
      </c>
      <c r="AP3" s="1">
        <v>75.000000000000099</v>
      </c>
      <c r="AQ3" s="1">
        <v>83.033471107865395</v>
      </c>
      <c r="AR3" s="1">
        <v>332.13388443146198</v>
      </c>
      <c r="AS3" s="1">
        <v>104.773058776795</v>
      </c>
      <c r="AT3" s="1">
        <v>210.23652341090499</v>
      </c>
      <c r="AU3" s="1">
        <v>17.1243022437612</v>
      </c>
      <c r="AV3" s="1">
        <v>6.4450025985589603</v>
      </c>
      <c r="AW3" s="1">
        <v>5.3811599328292203</v>
      </c>
      <c r="AX3" s="1">
        <v>1.0638426657297499</v>
      </c>
      <c r="AY3" s="1">
        <v>4.2942996378785798</v>
      </c>
      <c r="AZ3" s="1">
        <v>5.7393022364375401</v>
      </c>
      <c r="BA3" s="1">
        <v>21.601458047754299</v>
      </c>
    </row>
    <row r="4" spans="1:53" x14ac:dyDescent="0.25">
      <c r="A4" t="s">
        <v>86</v>
      </c>
      <c r="B4">
        <v>1</v>
      </c>
      <c r="C4">
        <v>2</v>
      </c>
      <c r="D4" s="5">
        <v>147144364.74857599</v>
      </c>
      <c r="E4" s="5">
        <v>110592786.284519</v>
      </c>
      <c r="F4" s="5">
        <v>110592786.284519</v>
      </c>
      <c r="G4" s="5">
        <v>110592786.284519</v>
      </c>
      <c r="H4" s="1">
        <v>75.159375945852702</v>
      </c>
      <c r="I4" s="1">
        <v>0</v>
      </c>
      <c r="J4" s="5">
        <v>36551578.464057297</v>
      </c>
      <c r="K4" s="5">
        <v>36551578.4640572</v>
      </c>
      <c r="L4" s="5">
        <v>2.2351741790771501E-8</v>
      </c>
      <c r="M4" s="5">
        <v>2.2351741790771501E-8</v>
      </c>
      <c r="N4" s="5">
        <v>2761383.9882397102</v>
      </c>
      <c r="O4" s="5">
        <v>1890363.3446587699</v>
      </c>
      <c r="P4" s="5">
        <v>2187177.8446235899</v>
      </c>
      <c r="Q4" s="5">
        <v>2464569.48827489</v>
      </c>
      <c r="R4" s="5">
        <v>4651747.3328984799</v>
      </c>
      <c r="S4" s="5">
        <v>2464569.48827489</v>
      </c>
      <c r="T4" s="5">
        <v>4651747.3328984799</v>
      </c>
      <c r="U4" s="18">
        <v>0</v>
      </c>
      <c r="V4" s="5">
        <v>9474897.2173060793</v>
      </c>
      <c r="W4" s="5">
        <v>7932722.73000836</v>
      </c>
      <c r="X4" s="5">
        <v>7932722.73000836</v>
      </c>
      <c r="Y4" s="5">
        <v>0</v>
      </c>
      <c r="Z4" s="5">
        <v>8294458.9713389296</v>
      </c>
      <c r="AA4" s="5">
        <v>710617.29129795602</v>
      </c>
      <c r="AB4" s="5">
        <v>348881.049967386</v>
      </c>
      <c r="AC4" s="11">
        <v>7.4999999999999997E-2</v>
      </c>
      <c r="AD4" s="11">
        <v>7.4999999999999997E-2</v>
      </c>
      <c r="AE4" s="5">
        <v>43743556.892471798</v>
      </c>
      <c r="AF4" s="1">
        <v>10.634131431820199</v>
      </c>
      <c r="AG4" s="1">
        <v>10.634131431820199</v>
      </c>
      <c r="AH4" s="5">
        <v>1000</v>
      </c>
      <c r="AI4" s="1">
        <v>495.824531162629</v>
      </c>
      <c r="AJ4" s="1">
        <v>31.863768112367001</v>
      </c>
      <c r="AK4" s="5">
        <v>48107059.118764803</v>
      </c>
      <c r="AL4" s="5">
        <v>90594171.248745397</v>
      </c>
      <c r="AM4" s="5">
        <v>8443134.3810660802</v>
      </c>
      <c r="AN4" s="5">
        <v>2288035.0278026499</v>
      </c>
      <c r="AO4" s="5">
        <v>473348.960437059</v>
      </c>
      <c r="AP4" s="1">
        <v>75.159375945852702</v>
      </c>
      <c r="AQ4" s="1">
        <v>83.558770846884997</v>
      </c>
      <c r="AR4" s="1">
        <v>336.379515525633</v>
      </c>
      <c r="AS4" s="1">
        <v>109.975188430651</v>
      </c>
      <c r="AT4" s="1">
        <v>207.10289168171499</v>
      </c>
      <c r="AU4" s="1">
        <v>19.301435413266901</v>
      </c>
      <c r="AV4" s="1">
        <v>6.3126645028606303</v>
      </c>
      <c r="AW4" s="1">
        <v>5.2305646599040596</v>
      </c>
      <c r="AX4" s="1">
        <v>1.08209984295658</v>
      </c>
      <c r="AY4" s="1">
        <v>4.3214669289595404</v>
      </c>
      <c r="AZ4" s="1">
        <v>5.6341314318201698</v>
      </c>
      <c r="BA4" s="1">
        <v>21.660097830171399</v>
      </c>
    </row>
    <row r="5" spans="1:53" x14ac:dyDescent="0.25">
      <c r="A5" t="s">
        <v>86</v>
      </c>
      <c r="B5">
        <v>1</v>
      </c>
      <c r="C5">
        <v>3</v>
      </c>
      <c r="D5" s="5">
        <v>150963165.38347301</v>
      </c>
      <c r="E5" s="5">
        <v>113702359.13011999</v>
      </c>
      <c r="F5" s="5">
        <v>113702359.13011999</v>
      </c>
      <c r="G5" s="5">
        <v>113702359.13011999</v>
      </c>
      <c r="H5" s="1">
        <v>75.317948481866793</v>
      </c>
      <c r="I5" s="1">
        <v>0</v>
      </c>
      <c r="J5" s="5">
        <v>37260806.253353402</v>
      </c>
      <c r="K5" s="5">
        <v>37260806.253353402</v>
      </c>
      <c r="L5" s="5">
        <v>-7.4505805969238298E-9</v>
      </c>
      <c r="M5" s="5">
        <v>-7.4505805969238298E-9</v>
      </c>
      <c r="N5" s="5">
        <v>2836328.3884680099</v>
      </c>
      <c r="O5" s="5">
        <v>1927042.9703339499</v>
      </c>
      <c r="P5" s="5">
        <v>2236218.8260309799</v>
      </c>
      <c r="Q5" s="5">
        <v>2527152.5327709801</v>
      </c>
      <c r="R5" s="5">
        <v>4763371.35880196</v>
      </c>
      <c r="S5" s="5">
        <v>2527152.5327709801</v>
      </c>
      <c r="T5" s="5">
        <v>4763371.35880196</v>
      </c>
      <c r="U5" s="18">
        <v>0</v>
      </c>
      <c r="V5" s="5">
        <v>9335517.3997668792</v>
      </c>
      <c r="W5" s="5">
        <v>8184765.98168662</v>
      </c>
      <c r="X5" s="5">
        <v>8184765.98168662</v>
      </c>
      <c r="Y5" s="5">
        <v>0</v>
      </c>
      <c r="Z5" s="5">
        <v>8527676.9347589891</v>
      </c>
      <c r="AA5" s="5">
        <v>700163.80498251598</v>
      </c>
      <c r="AB5" s="5">
        <v>357252.851910147</v>
      </c>
      <c r="AC5" s="11">
        <v>7.4999999999999997E-2</v>
      </c>
      <c r="AD5" s="11">
        <v>7.4999999999999997E-2</v>
      </c>
      <c r="AE5" s="5">
        <v>44724376.520619601</v>
      </c>
      <c r="AF5" s="1">
        <v>10.650503661254801</v>
      </c>
      <c r="AG5" s="1">
        <v>10.650503661254801</v>
      </c>
      <c r="AH5" s="5">
        <v>1000</v>
      </c>
      <c r="AI5" s="1">
        <v>482.70021095177998</v>
      </c>
      <c r="AJ5" s="1">
        <v>62.095080509533297</v>
      </c>
      <c r="AK5" s="5">
        <v>54172069.078381501</v>
      </c>
      <c r="AL5" s="5">
        <v>87210020.129461706</v>
      </c>
      <c r="AM5" s="5">
        <v>9581076.1756300703</v>
      </c>
      <c r="AN5" s="5">
        <v>2352832.9053090201</v>
      </c>
      <c r="AO5" s="5">
        <v>483495.483158994</v>
      </c>
      <c r="AP5" s="1">
        <v>75.317948481866793</v>
      </c>
      <c r="AQ5" s="1">
        <v>83.312075320210994</v>
      </c>
      <c r="AR5" s="1">
        <v>337.54112886039599</v>
      </c>
      <c r="AS5" s="1">
        <v>121.12425771526701</v>
      </c>
      <c r="AT5" s="1">
        <v>194.99437871258999</v>
      </c>
      <c r="AU5" s="1">
        <v>21.422492432539201</v>
      </c>
      <c r="AV5" s="1">
        <v>6.3417952560173898</v>
      </c>
      <c r="AW5" s="1">
        <v>5.2607394185233103</v>
      </c>
      <c r="AX5" s="1">
        <v>1.08105583749409</v>
      </c>
      <c r="AY5" s="1">
        <v>4.3087084052373896</v>
      </c>
      <c r="AZ5" s="1">
        <v>5.6505036612547803</v>
      </c>
      <c r="BA5" s="1">
        <v>20.873443356919399</v>
      </c>
    </row>
    <row r="6" spans="1:53" x14ac:dyDescent="0.25">
      <c r="A6" t="s">
        <v>86</v>
      </c>
      <c r="B6">
        <v>1</v>
      </c>
      <c r="C6">
        <v>4</v>
      </c>
      <c r="D6" s="5">
        <v>155298774.60008699</v>
      </c>
      <c r="E6" s="5">
        <v>117314979.070842</v>
      </c>
      <c r="F6" s="5">
        <v>117314979.070842</v>
      </c>
      <c r="G6" s="5">
        <v>117314979.070842</v>
      </c>
      <c r="H6" s="1">
        <v>75.541471188643698</v>
      </c>
      <c r="I6" s="1">
        <v>0</v>
      </c>
      <c r="J6" s="5">
        <v>37983795.529245898</v>
      </c>
      <c r="K6" s="5">
        <v>37983795.529245898</v>
      </c>
      <c r="L6" s="5">
        <v>0</v>
      </c>
      <c r="M6" s="5">
        <v>0</v>
      </c>
      <c r="N6" s="5">
        <v>2731286.34702892</v>
      </c>
      <c r="O6" s="5">
        <v>1964434.3083598199</v>
      </c>
      <c r="P6" s="5">
        <v>2220840.5636529098</v>
      </c>
      <c r="Q6" s="5">
        <v>2474880.0917358198</v>
      </c>
      <c r="R6" s="5">
        <v>4695720.6553887399</v>
      </c>
      <c r="S6" s="5">
        <v>2474880.0917358198</v>
      </c>
      <c r="T6" s="5">
        <v>4695720.6553887399</v>
      </c>
      <c r="U6" s="18">
        <v>0</v>
      </c>
      <c r="V6" s="5">
        <v>10358340.2655038</v>
      </c>
      <c r="W6" s="5">
        <v>8373926.9595544897</v>
      </c>
      <c r="X6" s="5">
        <v>8373926.9595544897</v>
      </c>
      <c r="Y6" s="5">
        <v>0</v>
      </c>
      <c r="Z6" s="5">
        <v>8798623.4303131197</v>
      </c>
      <c r="AA6" s="5">
        <v>776875.51991278504</v>
      </c>
      <c r="AB6" s="5">
        <v>352179.04915415501</v>
      </c>
      <c r="AC6" s="11">
        <v>7.4999999999999997E-2</v>
      </c>
      <c r="AD6" s="11">
        <v>7.4999999999999997E-2</v>
      </c>
      <c r="AE6" s="5">
        <v>44416811.273058198</v>
      </c>
      <c r="AF6" s="1">
        <v>10.5719445426219</v>
      </c>
      <c r="AG6" s="1">
        <v>10.5719445426219</v>
      </c>
      <c r="AH6" s="5">
        <v>1000</v>
      </c>
      <c r="AI6" s="1">
        <v>541.47885482703998</v>
      </c>
      <c r="AJ6" s="1">
        <v>90.989077076589197</v>
      </c>
      <c r="AK6" s="5">
        <v>48309847.648449101</v>
      </c>
      <c r="AL6" s="5">
        <v>96173660.888614804</v>
      </c>
      <c r="AM6" s="5">
        <v>10815266.063023601</v>
      </c>
      <c r="AN6" s="5">
        <v>2241093.32833347</v>
      </c>
      <c r="AO6" s="5">
        <v>490193.01869544998</v>
      </c>
      <c r="AP6" s="1">
        <v>75.541471188643698</v>
      </c>
      <c r="AQ6" s="1">
        <v>85.5167096434173</v>
      </c>
      <c r="AR6" s="1">
        <v>349.63963001613899</v>
      </c>
      <c r="AS6" s="1">
        <v>108.76478131547501</v>
      </c>
      <c r="AT6" s="1">
        <v>216.52536085351699</v>
      </c>
      <c r="AU6" s="1">
        <v>24.349487847147198</v>
      </c>
      <c r="AV6" s="1">
        <v>6.1492175344105</v>
      </c>
      <c r="AW6" s="1">
        <v>5.0455970703435904</v>
      </c>
      <c r="AX6" s="1">
        <v>1.1036204640669101</v>
      </c>
      <c r="AY6" s="1">
        <v>4.4227270082113703</v>
      </c>
      <c r="AZ6" s="1">
        <v>5.5719445426218703</v>
      </c>
      <c r="BA6" s="1">
        <v>23.320765198169099</v>
      </c>
    </row>
    <row r="7" spans="1:53" x14ac:dyDescent="0.25">
      <c r="A7" t="s">
        <v>86</v>
      </c>
      <c r="B7">
        <v>1</v>
      </c>
      <c r="C7">
        <v>5</v>
      </c>
      <c r="D7" s="5">
        <v>158747099.73273399</v>
      </c>
      <c r="E7" s="5">
        <v>120026286.42028099</v>
      </c>
      <c r="F7" s="5">
        <v>120026286.42028099</v>
      </c>
      <c r="G7" s="5">
        <v>120026286.42028099</v>
      </c>
      <c r="H7" s="1">
        <v>75.608490877853498</v>
      </c>
      <c r="I7" s="1">
        <v>0</v>
      </c>
      <c r="J7" s="5">
        <v>38720813.312452503</v>
      </c>
      <c r="K7" s="5">
        <v>38720813.312452503</v>
      </c>
      <c r="L7" s="5">
        <v>7.4505805969238298E-9</v>
      </c>
      <c r="M7" s="5">
        <v>7.4505805969238298E-9</v>
      </c>
      <c r="N7" s="5">
        <v>2810143.7597520901</v>
      </c>
      <c r="O7" s="5">
        <v>2002551.1684321</v>
      </c>
      <c r="P7" s="5">
        <v>2273888.4606934101</v>
      </c>
      <c r="Q7" s="5">
        <v>2538806.4674907802</v>
      </c>
      <c r="R7" s="5">
        <v>4812694.9281842001</v>
      </c>
      <c r="S7" s="5">
        <v>2538806.4674907802</v>
      </c>
      <c r="T7" s="5">
        <v>4812694.9281842001</v>
      </c>
      <c r="U7" s="18">
        <v>0</v>
      </c>
      <c r="V7" s="5">
        <v>10200299.9793729</v>
      </c>
      <c r="W7" s="5">
        <v>8597901.1026819199</v>
      </c>
      <c r="X7" s="5">
        <v>8597901.1026819199</v>
      </c>
      <c r="Y7" s="5">
        <v>0</v>
      </c>
      <c r="Z7" s="5">
        <v>9001971.4815210793</v>
      </c>
      <c r="AA7" s="5">
        <v>765022.49845296599</v>
      </c>
      <c r="AB7" s="5">
        <v>360952.11961381498</v>
      </c>
      <c r="AC7" s="11">
        <v>7.4999999999999997E-2</v>
      </c>
      <c r="AD7" s="11">
        <v>7.4999999999999997E-2</v>
      </c>
      <c r="AE7" s="5">
        <v>45477769.213868201</v>
      </c>
      <c r="AF7" s="1">
        <v>10.5825219912427</v>
      </c>
      <c r="AG7" s="1">
        <v>10.5825219912427</v>
      </c>
      <c r="AH7" s="5">
        <v>1000</v>
      </c>
      <c r="AI7" s="1">
        <v>528.03615032288405</v>
      </c>
      <c r="AJ7" s="1">
        <v>120.84899058950199</v>
      </c>
      <c r="AK7" s="5">
        <v>54326331.1005712</v>
      </c>
      <c r="AL7" s="5">
        <v>92329514.861300603</v>
      </c>
      <c r="AM7" s="5">
        <v>12091253.7708617</v>
      </c>
      <c r="AN7" s="5">
        <v>2308900.5890719299</v>
      </c>
      <c r="AO7" s="5">
        <v>501243.17068016098</v>
      </c>
      <c r="AP7" s="1">
        <v>75.608490877853498</v>
      </c>
      <c r="AQ7" s="1">
        <v>85.142288159210693</v>
      </c>
      <c r="AR7" s="1">
        <v>349.06527403794502</v>
      </c>
      <c r="AS7" s="1">
        <v>119.45689518122801</v>
      </c>
      <c r="AT7" s="1">
        <v>203.02120455183899</v>
      </c>
      <c r="AU7" s="1">
        <v>26.5871743048789</v>
      </c>
      <c r="AV7" s="1">
        <v>6.17915919872154</v>
      </c>
      <c r="AW7" s="1">
        <v>5.0769873478487204</v>
      </c>
      <c r="AX7" s="1">
        <v>1.10217185087282</v>
      </c>
      <c r="AY7" s="1">
        <v>4.4033627925211203</v>
      </c>
      <c r="AZ7" s="1">
        <v>5.58252199124267</v>
      </c>
      <c r="BA7" s="1">
        <v>22.4292003668956</v>
      </c>
    </row>
    <row r="8" spans="1:53" x14ac:dyDescent="0.25">
      <c r="A8" t="s">
        <v>86</v>
      </c>
      <c r="B8">
        <v>1</v>
      </c>
      <c r="C8">
        <v>6</v>
      </c>
      <c r="D8" s="5">
        <v>162708714.27659601</v>
      </c>
      <c r="E8" s="5">
        <v>123236582.471774</v>
      </c>
      <c r="F8" s="5">
        <v>123236582.471774</v>
      </c>
      <c r="G8" s="5">
        <v>123236582.471774</v>
      </c>
      <c r="H8" s="1">
        <v>75.740615995697894</v>
      </c>
      <c r="I8" s="1">
        <v>0</v>
      </c>
      <c r="J8" s="5">
        <v>39472131.804821998</v>
      </c>
      <c r="K8" s="5">
        <v>39472131.804821901</v>
      </c>
      <c r="L8" s="5">
        <v>1.4901161193847699E-8</v>
      </c>
      <c r="M8" s="5">
        <v>1.4901161193847699E-8</v>
      </c>
      <c r="N8" s="5">
        <v>2887908.8171213702</v>
      </c>
      <c r="O8" s="5">
        <v>2041407.62820267</v>
      </c>
      <c r="P8" s="5">
        <v>2327565.3121078201</v>
      </c>
      <c r="Q8" s="5">
        <v>2601751.13321622</v>
      </c>
      <c r="R8" s="5">
        <v>4929316.44532404</v>
      </c>
      <c r="S8" s="5">
        <v>2601751.13321622</v>
      </c>
      <c r="T8" s="5">
        <v>4929316.44532404</v>
      </c>
      <c r="U8" s="18">
        <v>0</v>
      </c>
      <c r="V8" s="5">
        <v>10018852.4636591</v>
      </c>
      <c r="W8" s="5">
        <v>19303503.9466107</v>
      </c>
      <c r="X8" s="5">
        <v>8861028.4840079397</v>
      </c>
      <c r="Y8" s="5">
        <v>10442475.462602699</v>
      </c>
      <c r="Z8" s="5">
        <v>9242743.6853830703</v>
      </c>
      <c r="AA8" s="5">
        <v>751413.93477443198</v>
      </c>
      <c r="AB8" s="5">
        <v>369698.73339930299</v>
      </c>
      <c r="AC8" s="11">
        <v>7.4999999999999997E-2</v>
      </c>
      <c r="AD8" s="11">
        <v>0.163385412721409</v>
      </c>
      <c r="AE8" s="5">
        <v>46551306.242156498</v>
      </c>
      <c r="AF8" s="1">
        <v>10.588997051301</v>
      </c>
      <c r="AG8" s="1">
        <v>10.588997051301</v>
      </c>
      <c r="AH8" s="5">
        <v>1000</v>
      </c>
      <c r="AI8" s="1">
        <v>513.84808637507399</v>
      </c>
      <c r="AJ8" s="1">
        <v>149.33627242831599</v>
      </c>
      <c r="AK8" s="5">
        <v>60854848.017503701</v>
      </c>
      <c r="AL8" s="5">
        <v>88379115.801021799</v>
      </c>
      <c r="AM8" s="5">
        <v>13474750.458070699</v>
      </c>
      <c r="AN8" s="5">
        <v>2375373.0881516999</v>
      </c>
      <c r="AO8" s="5">
        <v>512535.72896967398</v>
      </c>
      <c r="AP8" s="1">
        <v>75.740615995697894</v>
      </c>
      <c r="AQ8" s="1">
        <v>84.792748026211797</v>
      </c>
      <c r="AR8" s="1">
        <v>349.52556095890702</v>
      </c>
      <c r="AS8" s="1">
        <v>130.72640260821299</v>
      </c>
      <c r="AT8" s="1">
        <v>189.85313825841999</v>
      </c>
      <c r="AU8" s="1">
        <v>28.9460200922742</v>
      </c>
      <c r="AV8" s="1">
        <v>6.2037116683658304</v>
      </c>
      <c r="AW8" s="1">
        <v>5.1026991075077097</v>
      </c>
      <c r="AX8" s="1">
        <v>1.10101256085812</v>
      </c>
      <c r="AY8" s="1">
        <v>4.3852853829351597</v>
      </c>
      <c r="AZ8" s="1">
        <v>5.5889970513009901</v>
      </c>
      <c r="BA8" s="1">
        <v>21.5221725713598</v>
      </c>
    </row>
    <row r="9" spans="1:53" x14ac:dyDescent="0.25">
      <c r="A9" t="s">
        <v>86</v>
      </c>
      <c r="B9">
        <v>1</v>
      </c>
      <c r="C9">
        <v>7</v>
      </c>
      <c r="D9" s="5">
        <v>167246103.427313</v>
      </c>
      <c r="E9" s="5">
        <v>137450550.40005001</v>
      </c>
      <c r="F9" s="5">
        <v>129096570.02996799</v>
      </c>
      <c r="G9" s="5">
        <v>127008074.937447</v>
      </c>
      <c r="H9" s="1">
        <v>77.189583125967701</v>
      </c>
      <c r="I9" s="1">
        <v>0</v>
      </c>
      <c r="J9" s="5">
        <v>38149533.3973452</v>
      </c>
      <c r="K9" s="5">
        <v>40238028.489865698</v>
      </c>
      <c r="L9" s="5">
        <v>-2088495.0925205101</v>
      </c>
      <c r="M9" s="5">
        <v>-2088495.0925205101</v>
      </c>
      <c r="N9" s="5">
        <v>2964715.90332889</v>
      </c>
      <c r="O9" s="5">
        <v>1973005.8886811701</v>
      </c>
      <c r="P9" s="5">
        <v>2381853.16288759</v>
      </c>
      <c r="Q9" s="5">
        <v>2555868.62912247</v>
      </c>
      <c r="R9" s="5">
        <v>4937721.7920100596</v>
      </c>
      <c r="S9" s="5">
        <v>2555868.62912247</v>
      </c>
      <c r="T9" s="5">
        <v>4937721.7920100596</v>
      </c>
      <c r="U9" s="18">
        <v>0</v>
      </c>
      <c r="V9" s="5">
        <v>9825807.4163300991</v>
      </c>
      <c r="W9" s="5">
        <v>8328447.8512762599</v>
      </c>
      <c r="X9" s="5">
        <v>9942184.8581797294</v>
      </c>
      <c r="Y9" s="5">
        <v>-1613737.00690347</v>
      </c>
      <c r="Z9" s="5">
        <v>10308791.2800037</v>
      </c>
      <c r="AA9" s="5">
        <v>736935.55622475804</v>
      </c>
      <c r="AB9" s="5">
        <v>370329.134400754</v>
      </c>
      <c r="AC9" s="11">
        <v>7.4999999999999997E-2</v>
      </c>
      <c r="AD9" s="11">
        <v>6.2826591715583996E-2</v>
      </c>
      <c r="AE9" s="5">
        <v>47637063.2577518</v>
      </c>
      <c r="AF9" s="1">
        <v>10.3652942778889</v>
      </c>
      <c r="AG9" s="1">
        <v>10.3652942778889</v>
      </c>
      <c r="AH9" s="5">
        <v>1000</v>
      </c>
      <c r="AI9" s="1">
        <v>499.580329473696</v>
      </c>
      <c r="AJ9" s="1">
        <v>176.83698638008499</v>
      </c>
      <c r="AK9" s="5">
        <v>67927433.541040599</v>
      </c>
      <c r="AL9" s="5">
        <v>84344540.414051905</v>
      </c>
      <c r="AM9" s="5">
        <v>14974129.4722203</v>
      </c>
      <c r="AN9" s="5">
        <v>2440629.50035252</v>
      </c>
      <c r="AO9" s="5">
        <v>524086.40297636902</v>
      </c>
      <c r="AP9" s="1">
        <v>82.184605550339398</v>
      </c>
      <c r="AQ9" s="1">
        <v>80.0837221869198</v>
      </c>
      <c r="AR9" s="1">
        <v>351.08399214785197</v>
      </c>
      <c r="AS9" s="1">
        <v>142.59366320191199</v>
      </c>
      <c r="AT9" s="1">
        <v>177.056549346221</v>
      </c>
      <c r="AU9" s="1">
        <v>31.433779599718701</v>
      </c>
      <c r="AV9" s="1">
        <v>6.2235488516317101</v>
      </c>
      <c r="AW9" s="1">
        <v>5.1233836291437704</v>
      </c>
      <c r="AX9" s="1">
        <v>1.1001652224879499</v>
      </c>
      <c r="AY9" s="1">
        <v>4.1417454262571702</v>
      </c>
      <c r="AZ9" s="1">
        <v>5.3652942778888804</v>
      </c>
      <c r="BA9" s="1">
        <v>20.6263920241372</v>
      </c>
    </row>
    <row r="10" spans="1:53" x14ac:dyDescent="0.25">
      <c r="A10" t="s">
        <v>86</v>
      </c>
      <c r="B10">
        <v>1</v>
      </c>
      <c r="C10">
        <v>8</v>
      </c>
      <c r="D10" s="5">
        <v>172413887.80788499</v>
      </c>
      <c r="E10" s="5">
        <v>140890912.62700599</v>
      </c>
      <c r="F10" s="5">
        <v>135916416.95496699</v>
      </c>
      <c r="G10" s="5">
        <v>134150669.263827</v>
      </c>
      <c r="H10" s="1">
        <v>78.831478532874499</v>
      </c>
      <c r="I10" s="1">
        <v>0</v>
      </c>
      <c r="J10" s="5">
        <v>36497470.852917798</v>
      </c>
      <c r="K10" s="5">
        <v>38889767.071813799</v>
      </c>
      <c r="L10" s="5">
        <v>-2392296.2188960202</v>
      </c>
      <c r="M10" s="5">
        <v>-2392296.2188960202</v>
      </c>
      <c r="N10" s="5">
        <v>3040165.4342839299</v>
      </c>
      <c r="O10" s="5">
        <v>1887565.02379102</v>
      </c>
      <c r="P10" s="5">
        <v>2436837.8406406702</v>
      </c>
      <c r="Q10" s="5">
        <v>2490892.61743428</v>
      </c>
      <c r="R10" s="5">
        <v>4927730.4580749497</v>
      </c>
      <c r="S10" s="5">
        <v>2490892.61743428</v>
      </c>
      <c r="T10" s="5">
        <v>4927730.4580749497</v>
      </c>
      <c r="U10" s="18">
        <v>0</v>
      </c>
      <c r="V10" s="5">
        <v>9600454.0476064198</v>
      </c>
      <c r="W10" s="5">
        <v>-7396647.6647348702</v>
      </c>
      <c r="X10" s="5">
        <v>10216364.1778106</v>
      </c>
      <c r="Y10" s="5">
        <v>-17613011.842545498</v>
      </c>
      <c r="Z10" s="5">
        <v>10566818.4470255</v>
      </c>
      <c r="AA10" s="5">
        <v>720034.05357048102</v>
      </c>
      <c r="AB10" s="5">
        <v>369579.78435562103</v>
      </c>
      <c r="AC10" s="11">
        <v>7.4999999999999997E-2</v>
      </c>
      <c r="AD10" s="11">
        <v>-5.4300000000000001E-2</v>
      </c>
      <c r="AE10" s="5">
        <v>48736756.812813401</v>
      </c>
      <c r="AF10" s="1">
        <v>10.110911723160401</v>
      </c>
      <c r="AG10" s="1">
        <v>10.110911723160401</v>
      </c>
      <c r="AH10" s="5">
        <v>1000</v>
      </c>
      <c r="AI10" s="1">
        <v>484.51804096959103</v>
      </c>
      <c r="AJ10" s="1">
        <v>203.26647101520601</v>
      </c>
      <c r="AK10" s="5">
        <v>75577559.893425494</v>
      </c>
      <c r="AL10" s="5">
        <v>80237916.155573294</v>
      </c>
      <c r="AM10" s="5">
        <v>16598411.758886199</v>
      </c>
      <c r="AN10" s="5">
        <v>2504224.4882689998</v>
      </c>
      <c r="AO10" s="5">
        <v>535940.94601492397</v>
      </c>
      <c r="AP10" s="1">
        <v>81.716684437854596</v>
      </c>
      <c r="AQ10" s="1">
        <v>74.886950301383706</v>
      </c>
      <c r="AR10" s="1">
        <v>353.76561569348303</v>
      </c>
      <c r="AS10" s="1">
        <v>155.073018468794</v>
      </c>
      <c r="AT10" s="1">
        <v>164.63532127044999</v>
      </c>
      <c r="AU10" s="1">
        <v>34.057275954238897</v>
      </c>
      <c r="AV10" s="1">
        <v>6.2379313542763999</v>
      </c>
      <c r="AW10" s="1">
        <v>5.1382665816011297</v>
      </c>
      <c r="AX10" s="1">
        <v>1.09966477267527</v>
      </c>
      <c r="AY10" s="1">
        <v>3.8729803688840501</v>
      </c>
      <c r="AZ10" s="1">
        <v>5.1109117231604504</v>
      </c>
      <c r="BA10" s="1">
        <v>19.698590294958599</v>
      </c>
    </row>
    <row r="11" spans="1:53" x14ac:dyDescent="0.25">
      <c r="A11" t="s">
        <v>86</v>
      </c>
      <c r="B11">
        <v>1</v>
      </c>
      <c r="C11">
        <v>9</v>
      </c>
      <c r="D11" s="5">
        <v>178292619.13415501</v>
      </c>
      <c r="E11" s="5">
        <v>128821541.37274</v>
      </c>
      <c r="F11" s="5">
        <v>139703202.865877</v>
      </c>
      <c r="G11" s="5">
        <v>141460057.543246</v>
      </c>
      <c r="H11" s="1">
        <v>78.356133610196494</v>
      </c>
      <c r="I11" s="1">
        <v>0</v>
      </c>
      <c r="J11" s="5">
        <v>38589416.2682776</v>
      </c>
      <c r="K11" s="5">
        <v>37205648.766311303</v>
      </c>
      <c r="L11" s="5">
        <v>1383767.50196631</v>
      </c>
      <c r="M11" s="5">
        <v>1383767.50196631</v>
      </c>
      <c r="N11" s="5">
        <v>2917510.2939084498</v>
      </c>
      <c r="O11" s="5">
        <v>1995755.61632895</v>
      </c>
      <c r="P11" s="5">
        <v>2390337.23786437</v>
      </c>
      <c r="Q11" s="5">
        <v>2522928.6723730299</v>
      </c>
      <c r="R11" s="5">
        <v>4913265.9102373999</v>
      </c>
      <c r="S11" s="5">
        <v>2522928.6723730299</v>
      </c>
      <c r="T11" s="5">
        <v>4913265.9102373999</v>
      </c>
      <c r="U11" s="18">
        <v>0</v>
      </c>
      <c r="V11" s="5">
        <v>11855543.348980401</v>
      </c>
      <c r="W11" s="5">
        <v>-7794178.9285790902</v>
      </c>
      <c r="X11" s="5">
        <v>9140944.7950497493</v>
      </c>
      <c r="Y11" s="5">
        <v>-16935123.7236288</v>
      </c>
      <c r="Z11" s="5">
        <v>9661615.6029554792</v>
      </c>
      <c r="AA11" s="5">
        <v>889165.75117353001</v>
      </c>
      <c r="AB11" s="5">
        <v>368494.94326780498</v>
      </c>
      <c r="AC11" s="11">
        <v>7.4999999999999997E-2</v>
      </c>
      <c r="AD11" s="11">
        <v>-6.3950000000000007E-2</v>
      </c>
      <c r="AE11" s="5">
        <v>47806744.757287398</v>
      </c>
      <c r="AF11" s="1">
        <v>10.2773488033578</v>
      </c>
      <c r="AG11" s="1">
        <v>10.2773488033578</v>
      </c>
      <c r="AH11" s="5">
        <v>1000</v>
      </c>
      <c r="AI11" s="1">
        <v>566.23961830053599</v>
      </c>
      <c r="AJ11" s="1">
        <v>229.02936693887301</v>
      </c>
      <c r="AK11" s="5">
        <v>59136318.922137298</v>
      </c>
      <c r="AL11" s="5">
        <v>100798952.99649</v>
      </c>
      <c r="AM11" s="5">
        <v>18357347.215527698</v>
      </c>
      <c r="AN11" s="5">
        <v>2389446.3804547102</v>
      </c>
      <c r="AO11" s="5">
        <v>528063.91345373797</v>
      </c>
      <c r="AP11" s="1">
        <v>72.252873954254397</v>
      </c>
      <c r="AQ11" s="1">
        <v>80.719606541282602</v>
      </c>
      <c r="AR11" s="1">
        <v>372.944487308931</v>
      </c>
      <c r="AS11" s="1">
        <v>123.69869402815399</v>
      </c>
      <c r="AT11" s="1">
        <v>210.84671944982099</v>
      </c>
      <c r="AU11" s="1">
        <v>38.399073830956503</v>
      </c>
      <c r="AV11" s="1">
        <v>6.1027169047390899</v>
      </c>
      <c r="AW11" s="1">
        <v>4.9981365445102304</v>
      </c>
      <c r="AX11" s="1">
        <v>1.10458036022886</v>
      </c>
      <c r="AY11" s="1">
        <v>4.1746318986187303</v>
      </c>
      <c r="AZ11" s="1">
        <v>5.2773488033578104</v>
      </c>
      <c r="BA11" s="1">
        <v>24.798892727732099</v>
      </c>
    </row>
    <row r="12" spans="1:53" x14ac:dyDescent="0.25">
      <c r="A12" t="s">
        <v>86</v>
      </c>
      <c r="B12">
        <v>1</v>
      </c>
      <c r="C12">
        <v>10</v>
      </c>
      <c r="D12" s="5">
        <v>182056180.035014</v>
      </c>
      <c r="E12" s="5">
        <v>114085085.005418</v>
      </c>
      <c r="F12" s="5">
        <v>136757990.800089</v>
      </c>
      <c r="G12" s="5">
        <v>141901870.222184</v>
      </c>
      <c r="H12" s="1">
        <v>75.118565474562104</v>
      </c>
      <c r="I12" s="1">
        <v>0</v>
      </c>
      <c r="J12" s="5">
        <v>45298189.234925099</v>
      </c>
      <c r="K12" s="5">
        <v>39338185.200844802</v>
      </c>
      <c r="L12" s="5">
        <v>5960004.0340803098</v>
      </c>
      <c r="M12" s="5">
        <v>5960004.0340803098</v>
      </c>
      <c r="N12" s="5">
        <v>2999156.9217633898</v>
      </c>
      <c r="O12" s="5">
        <v>2342717.8827125798</v>
      </c>
      <c r="P12" s="5">
        <v>2451155.0782018998</v>
      </c>
      <c r="Q12" s="5">
        <v>2890719.7262740699</v>
      </c>
      <c r="R12" s="5">
        <v>5341874.8044759696</v>
      </c>
      <c r="S12" s="5">
        <v>2890719.7262740699</v>
      </c>
      <c r="T12" s="5">
        <v>5341874.8044759696</v>
      </c>
      <c r="U12" s="18">
        <v>0</v>
      </c>
      <c r="V12" s="5">
        <v>11604987.1494816</v>
      </c>
      <c r="W12" s="5">
        <v>4851988.7697185399</v>
      </c>
      <c r="X12" s="5">
        <v>8086647.9495309005</v>
      </c>
      <c r="Y12" s="5">
        <v>-3234659.1798123601</v>
      </c>
      <c r="Z12" s="5">
        <v>8556381.3754063193</v>
      </c>
      <c r="AA12" s="5">
        <v>870374.03621111799</v>
      </c>
      <c r="AB12" s="5">
        <v>400640.610335698</v>
      </c>
      <c r="AC12" s="11">
        <v>7.4999999999999997E-2</v>
      </c>
      <c r="AD12" s="11">
        <v>4.4999999999999998E-2</v>
      </c>
      <c r="AE12" s="5">
        <v>49023101.564037897</v>
      </c>
      <c r="AF12" s="1">
        <v>10.896647976256601</v>
      </c>
      <c r="AG12" s="1">
        <v>10.896647976256601</v>
      </c>
      <c r="AH12" s="5">
        <v>1000</v>
      </c>
      <c r="AI12" s="1">
        <v>550.79319821286197</v>
      </c>
      <c r="AJ12" s="1">
        <v>256.97504964965299</v>
      </c>
      <c r="AK12" s="5">
        <v>65997707.297449298</v>
      </c>
      <c r="AL12" s="5">
        <v>96114903.021331206</v>
      </c>
      <c r="AM12" s="5">
        <v>19943569.716233499</v>
      </c>
      <c r="AN12" s="5">
        <v>2457479.94582771</v>
      </c>
      <c r="AO12" s="5">
        <v>541676.97593568906</v>
      </c>
      <c r="AP12" s="1">
        <v>62.664769184696802</v>
      </c>
      <c r="AQ12" s="1">
        <v>92.401720392482602</v>
      </c>
      <c r="AR12" s="1">
        <v>371.36813915618399</v>
      </c>
      <c r="AS12" s="1">
        <v>134.625727854525</v>
      </c>
      <c r="AT12" s="1">
        <v>196.06042856300701</v>
      </c>
      <c r="AU12" s="1">
        <v>40.681982738651499</v>
      </c>
      <c r="AV12" s="1">
        <v>6.1178440899861304</v>
      </c>
      <c r="AW12" s="1">
        <v>5.0129018104200203</v>
      </c>
      <c r="AX12" s="1">
        <v>1.1049422795661099</v>
      </c>
      <c r="AY12" s="1">
        <v>4.7788038862704898</v>
      </c>
      <c r="AZ12" s="1">
        <v>5.89664797625663</v>
      </c>
      <c r="BA12" s="1">
        <v>23.672486601693699</v>
      </c>
    </row>
    <row r="13" spans="1:53" x14ac:dyDescent="0.25">
      <c r="A13" t="s">
        <v>86</v>
      </c>
      <c r="B13">
        <v>1</v>
      </c>
      <c r="C13">
        <v>11</v>
      </c>
      <c r="D13" s="5">
        <v>186459126.04284301</v>
      </c>
      <c r="E13" s="5">
        <v>112673961.430131</v>
      </c>
      <c r="F13" s="5">
        <v>132790715.146557</v>
      </c>
      <c r="G13" s="5">
        <v>138581526.404614</v>
      </c>
      <c r="H13" s="1">
        <v>71.217064010074296</v>
      </c>
      <c r="I13" s="1">
        <v>0</v>
      </c>
      <c r="J13" s="5">
        <v>53668410.896286301</v>
      </c>
      <c r="K13" s="5">
        <v>46177131.703628503</v>
      </c>
      <c r="L13" s="5">
        <v>7491279.1926578404</v>
      </c>
      <c r="M13" s="5">
        <v>7491279.1926578404</v>
      </c>
      <c r="N13" s="5">
        <v>3080093.7974313102</v>
      </c>
      <c r="O13" s="5">
        <v>2775606.4440332698</v>
      </c>
      <c r="P13" s="5">
        <v>2512651.5022380701</v>
      </c>
      <c r="Q13" s="5">
        <v>3343048.7392265098</v>
      </c>
      <c r="R13" s="5">
        <v>5855700.2414645804</v>
      </c>
      <c r="S13" s="5">
        <v>3343048.7392265098</v>
      </c>
      <c r="T13" s="5">
        <v>5855700.2414645804</v>
      </c>
      <c r="U13" s="18">
        <v>0</v>
      </c>
      <c r="V13" s="5">
        <v>11333374.4708685</v>
      </c>
      <c r="W13" s="5">
        <v>16293835.6545105</v>
      </c>
      <c r="X13" s="5">
        <v>8039721.5400545001</v>
      </c>
      <c r="Y13" s="5">
        <v>8254114.1144559598</v>
      </c>
      <c r="Z13" s="5">
        <v>8450547.1072597895</v>
      </c>
      <c r="AA13" s="5">
        <v>850003.08531513403</v>
      </c>
      <c r="AB13" s="5">
        <v>439177.51810984302</v>
      </c>
      <c r="AC13" s="11">
        <v>7.4999999999999997E-2</v>
      </c>
      <c r="AD13" s="11">
        <v>0.152</v>
      </c>
      <c r="AE13" s="5">
        <v>50253030.044761501</v>
      </c>
      <c r="AF13" s="1">
        <v>11.652432174236599</v>
      </c>
      <c r="AG13" s="1">
        <v>11.652432174236599</v>
      </c>
      <c r="AH13" s="5">
        <v>1000</v>
      </c>
      <c r="AI13" s="1">
        <v>534.896071622465</v>
      </c>
      <c r="AJ13" s="1">
        <v>283.80478348075297</v>
      </c>
      <c r="AK13" s="5">
        <v>73396024.711312905</v>
      </c>
      <c r="AL13" s="5">
        <v>91399828.953722998</v>
      </c>
      <c r="AM13" s="5">
        <v>21663272.377806999</v>
      </c>
      <c r="AN13" s="5">
        <v>2524428.42751073</v>
      </c>
      <c r="AO13" s="5">
        <v>555665.369920586</v>
      </c>
      <c r="AP13" s="1">
        <v>60.428236376181097</v>
      </c>
      <c r="AQ13" s="1">
        <v>106.796367997079</v>
      </c>
      <c r="AR13" s="1">
        <v>371.04056387596899</v>
      </c>
      <c r="AS13" s="1">
        <v>146.05293381501099</v>
      </c>
      <c r="AT13" s="1">
        <v>181.879239664377</v>
      </c>
      <c r="AU13" s="1">
        <v>43.1083903965811</v>
      </c>
      <c r="AV13" s="1">
        <v>6.1291703101042998</v>
      </c>
      <c r="AW13" s="1">
        <v>5.0234352540775404</v>
      </c>
      <c r="AX13" s="1">
        <v>1.10573505602676</v>
      </c>
      <c r="AY13" s="1">
        <v>5.5232618641323201</v>
      </c>
      <c r="AZ13" s="1">
        <v>6.6524321742366102</v>
      </c>
      <c r="BA13" s="1">
        <v>22.552619137141701</v>
      </c>
    </row>
    <row r="14" spans="1:53" x14ac:dyDescent="0.25">
      <c r="A14" t="s">
        <v>86</v>
      </c>
      <c r="B14">
        <v>1</v>
      </c>
      <c r="C14">
        <v>12</v>
      </c>
      <c r="D14" s="5">
        <v>191571283.772111</v>
      </c>
      <c r="E14" s="5">
        <v>123490122.85523701</v>
      </c>
      <c r="F14" s="5">
        <v>129124278.92952</v>
      </c>
      <c r="G14" s="5">
        <v>135352762.45720699</v>
      </c>
      <c r="H14" s="1">
        <v>67.402731968494606</v>
      </c>
      <c r="I14" s="1">
        <v>0</v>
      </c>
      <c r="J14" s="5">
        <v>62447004.842590801</v>
      </c>
      <c r="K14" s="5">
        <v>54709764.786172003</v>
      </c>
      <c r="L14" s="5">
        <v>7737240.05641881</v>
      </c>
      <c r="M14" s="5">
        <v>7737240.05641881</v>
      </c>
      <c r="N14" s="5">
        <v>3160786.3378917002</v>
      </c>
      <c r="O14" s="5">
        <v>3229615.07816259</v>
      </c>
      <c r="P14" s="5">
        <v>2574854.98097442</v>
      </c>
      <c r="Q14" s="5">
        <v>3815546.4350798698</v>
      </c>
      <c r="R14" s="5">
        <v>6390401.4160542898</v>
      </c>
      <c r="S14" s="5">
        <v>3815546.4350798698</v>
      </c>
      <c r="T14" s="5">
        <v>6390401.4160542898</v>
      </c>
      <c r="U14" s="18">
        <v>0</v>
      </c>
      <c r="V14" s="5">
        <v>11047404.565229701</v>
      </c>
      <c r="W14" s="5">
        <v>12002145.0903122</v>
      </c>
      <c r="X14" s="5">
        <v>8912483.9779546298</v>
      </c>
      <c r="Y14" s="5">
        <v>3089661.1123576099</v>
      </c>
      <c r="Z14" s="5">
        <v>9261759.2141427808</v>
      </c>
      <c r="AA14" s="5">
        <v>828555.34239222703</v>
      </c>
      <c r="AB14" s="5">
        <v>479280.10620407201</v>
      </c>
      <c r="AC14" s="11">
        <v>7.4999999999999997E-2</v>
      </c>
      <c r="AD14" s="11">
        <v>0.10100000000000001</v>
      </c>
      <c r="AE14" s="5">
        <v>51497099.619488299</v>
      </c>
      <c r="AF14" s="1">
        <v>12.4092453036635</v>
      </c>
      <c r="AG14" s="1">
        <v>12.4092453036635</v>
      </c>
      <c r="AH14" s="5">
        <v>1000</v>
      </c>
      <c r="AI14" s="1">
        <v>518.92350350367099</v>
      </c>
      <c r="AJ14" s="1">
        <v>309.84939940614203</v>
      </c>
      <c r="AK14" s="5">
        <v>81362689.913302198</v>
      </c>
      <c r="AL14" s="5">
        <v>86681077.127014101</v>
      </c>
      <c r="AM14" s="5">
        <v>23527516.731794901</v>
      </c>
      <c r="AN14" s="5">
        <v>2590761.5461927098</v>
      </c>
      <c r="AO14" s="5">
        <v>570024.79169899004</v>
      </c>
      <c r="AP14" s="1">
        <v>64.461708677662799</v>
      </c>
      <c r="AQ14" s="1">
        <v>121.263149389017</v>
      </c>
      <c r="AR14" s="1">
        <v>372.00402583374603</v>
      </c>
      <c r="AS14" s="1">
        <v>157.99470361338899</v>
      </c>
      <c r="AT14" s="1">
        <v>168.32225070440799</v>
      </c>
      <c r="AU14" s="1">
        <v>45.687071515948602</v>
      </c>
      <c r="AV14" s="1">
        <v>6.13779486853963</v>
      </c>
      <c r="AW14" s="1">
        <v>5.0308882739723702</v>
      </c>
      <c r="AX14" s="1">
        <v>1.10690659456726</v>
      </c>
      <c r="AY14" s="1">
        <v>6.2714504351239002</v>
      </c>
      <c r="AZ14" s="1">
        <v>7.4092453036635399</v>
      </c>
      <c r="BA14" s="1">
        <v>21.452479162630301</v>
      </c>
    </row>
    <row r="15" spans="1:53" x14ac:dyDescent="0.25">
      <c r="A15" t="s">
        <v>86</v>
      </c>
      <c r="B15">
        <v>1</v>
      </c>
      <c r="C15">
        <v>13</v>
      </c>
      <c r="D15" s="5">
        <v>197461015.46063101</v>
      </c>
      <c r="E15" s="5">
        <v>130835264.79637399</v>
      </c>
      <c r="F15" s="5">
        <v>128091955.85446499</v>
      </c>
      <c r="G15" s="5">
        <v>133379759.75830001</v>
      </c>
      <c r="H15" s="1">
        <v>64.869491102158094</v>
      </c>
      <c r="I15" s="1">
        <v>0</v>
      </c>
      <c r="J15" s="5">
        <v>69369059.606166199</v>
      </c>
      <c r="K15" s="5">
        <v>63658693.996760398</v>
      </c>
      <c r="L15" s="5">
        <v>5710365.6094058501</v>
      </c>
      <c r="M15" s="5">
        <v>5710365.6094058501</v>
      </c>
      <c r="N15" s="5">
        <v>3241109.5426215599</v>
      </c>
      <c r="O15" s="5">
        <v>3587607.7872230401</v>
      </c>
      <c r="P15" s="5">
        <v>2637779.8264821898</v>
      </c>
      <c r="Q15" s="5">
        <v>4190937.5033624098</v>
      </c>
      <c r="R15" s="5">
        <v>6828717.3298445996</v>
      </c>
      <c r="S15" s="5">
        <v>4190937.5033624098</v>
      </c>
      <c r="T15" s="5">
        <v>6828717.3298445996</v>
      </c>
      <c r="U15" s="18">
        <v>0</v>
      </c>
      <c r="V15" s="5">
        <v>10748066.4958199</v>
      </c>
      <c r="W15" s="5">
        <v>14899928.4950088</v>
      </c>
      <c r="X15" s="5">
        <v>9518693.6722798999</v>
      </c>
      <c r="Y15" s="5">
        <v>5381234.8227289096</v>
      </c>
      <c r="Z15" s="5">
        <v>9812644.8597280495</v>
      </c>
      <c r="AA15" s="5">
        <v>806104.98718648904</v>
      </c>
      <c r="AB15" s="5">
        <v>512153.79973834503</v>
      </c>
      <c r="AC15" s="11">
        <v>7.4999999999999997E-2</v>
      </c>
      <c r="AD15" s="11">
        <v>0.1174</v>
      </c>
      <c r="AE15" s="5">
        <v>52755596.5296437</v>
      </c>
      <c r="AF15" s="1">
        <v>12.944062391574899</v>
      </c>
      <c r="AG15" s="1">
        <v>12.944062391574899</v>
      </c>
      <c r="AH15" s="5">
        <v>1000</v>
      </c>
      <c r="AI15" s="1">
        <v>502.930146976424</v>
      </c>
      <c r="AJ15" s="1">
        <v>335.18701559484498</v>
      </c>
      <c r="AK15" s="5">
        <v>89930353.513527706</v>
      </c>
      <c r="AL15" s="5">
        <v>81982739.222869903</v>
      </c>
      <c r="AM15" s="5">
        <v>25547922.724233601</v>
      </c>
      <c r="AN15" s="5">
        <v>2656426.4940113402</v>
      </c>
      <c r="AO15" s="5">
        <v>584683.04861021903</v>
      </c>
      <c r="AP15" s="1">
        <v>66.258782520268895</v>
      </c>
      <c r="AQ15" s="1">
        <v>131.491375644264</v>
      </c>
      <c r="AR15" s="1">
        <v>374.29396774933002</v>
      </c>
      <c r="AS15" s="1">
        <v>170.46599684072399</v>
      </c>
      <c r="AT15" s="1">
        <v>155.40102778821401</v>
      </c>
      <c r="AU15" s="1">
        <v>48.426943120391201</v>
      </c>
      <c r="AV15" s="1">
        <v>6.1436316823758403</v>
      </c>
      <c r="AW15" s="1">
        <v>5.0353453827759802</v>
      </c>
      <c r="AX15" s="1">
        <v>1.1082862995998599</v>
      </c>
      <c r="AY15" s="1">
        <v>6.8004307091990501</v>
      </c>
      <c r="AZ15" s="1">
        <v>7.9440623915748896</v>
      </c>
      <c r="BA15" s="1">
        <v>20.373319994174398</v>
      </c>
    </row>
    <row r="16" spans="1:53" x14ac:dyDescent="0.25">
      <c r="A16" t="s">
        <v>86</v>
      </c>
      <c r="B16">
        <v>1</v>
      </c>
      <c r="C16">
        <v>14</v>
      </c>
      <c r="D16" s="5">
        <v>204200612.89548999</v>
      </c>
      <c r="E16" s="5">
        <v>141815844.12540701</v>
      </c>
      <c r="F16" s="5">
        <v>133002345.78998999</v>
      </c>
      <c r="G16" s="5">
        <v>133691300.36077</v>
      </c>
      <c r="H16" s="1">
        <v>65.133176587506298</v>
      </c>
      <c r="I16" s="1">
        <v>0</v>
      </c>
      <c r="J16" s="5">
        <v>71198267.105500504</v>
      </c>
      <c r="K16" s="5">
        <v>70715060.705363899</v>
      </c>
      <c r="L16" s="5">
        <v>483206.40013661998</v>
      </c>
      <c r="M16" s="5">
        <v>483206.40013661998</v>
      </c>
      <c r="N16" s="5">
        <v>3176357.1079307799</v>
      </c>
      <c r="O16" s="5">
        <v>3682210.18065775</v>
      </c>
      <c r="P16" s="5">
        <v>2588115.2670099698</v>
      </c>
      <c r="Q16" s="5">
        <v>4270452.0215785597</v>
      </c>
      <c r="R16" s="5">
        <v>6858567.2885885304</v>
      </c>
      <c r="S16" s="5">
        <v>4270452.0215785597</v>
      </c>
      <c r="T16" s="5">
        <v>6858567.2885885304</v>
      </c>
      <c r="U16" s="18">
        <v>0</v>
      </c>
      <c r="V16" s="5">
        <v>14024326.436259801</v>
      </c>
      <c r="W16" s="5">
        <v>23159814.6161706</v>
      </c>
      <c r="X16" s="5">
        <v>10098756.3733302</v>
      </c>
      <c r="Y16" s="5">
        <v>13061058.2428404</v>
      </c>
      <c r="Z16" s="5">
        <v>10636188.309405601</v>
      </c>
      <c r="AA16" s="5">
        <v>1051824.4827194801</v>
      </c>
      <c r="AB16" s="5">
        <v>514392.54664413998</v>
      </c>
      <c r="AC16" s="11">
        <v>7.4999999999999997E-2</v>
      </c>
      <c r="AD16" s="11">
        <v>0.17199999999999999</v>
      </c>
      <c r="AE16" s="5">
        <v>51762305.3401995</v>
      </c>
      <c r="AF16" s="1">
        <v>13.2501194518128</v>
      </c>
      <c r="AG16" s="1">
        <v>13.2501194518128</v>
      </c>
      <c r="AH16" s="5">
        <v>1000</v>
      </c>
      <c r="AI16" s="1">
        <v>582.57122807023495</v>
      </c>
      <c r="AJ16" s="1">
        <v>359.96422448144602</v>
      </c>
      <c r="AK16" s="5">
        <v>65647927.192851901</v>
      </c>
      <c r="AL16" s="5">
        <v>110815895.651958</v>
      </c>
      <c r="AM16" s="5">
        <v>27736790.050680202</v>
      </c>
      <c r="AN16" s="5">
        <v>2609941.4899448399</v>
      </c>
      <c r="AO16" s="5">
        <v>566415.617985936</v>
      </c>
      <c r="AP16" s="1">
        <v>69.449274473034293</v>
      </c>
      <c r="AQ16" s="1">
        <v>137.54848559692499</v>
      </c>
      <c r="AR16" s="1">
        <v>394.49675116557199</v>
      </c>
      <c r="AS16" s="1">
        <v>126.825740780654</v>
      </c>
      <c r="AT16" s="1">
        <v>214.086090106765</v>
      </c>
      <c r="AU16" s="1">
        <v>53.584920278153298</v>
      </c>
      <c r="AV16" s="1">
        <v>6.1364289844794904</v>
      </c>
      <c r="AW16" s="1">
        <v>5.0421662497282904</v>
      </c>
      <c r="AX16" s="1">
        <v>1.0942627347512099</v>
      </c>
      <c r="AY16" s="1">
        <v>7.1136904673333499</v>
      </c>
      <c r="AZ16" s="1">
        <v>8.25011945181285</v>
      </c>
      <c r="BA16" s="1">
        <v>27.0937052437814</v>
      </c>
    </row>
    <row r="17" spans="1:53" x14ac:dyDescent="0.25">
      <c r="A17" t="s">
        <v>86</v>
      </c>
      <c r="B17">
        <v>1</v>
      </c>
      <c r="C17">
        <v>15</v>
      </c>
      <c r="D17" s="5">
        <v>207854091.83469799</v>
      </c>
      <c r="E17" s="5">
        <v>157809899.593907</v>
      </c>
      <c r="F17" s="5">
        <v>141245624.83816299</v>
      </c>
      <c r="G17" s="5">
        <v>135935343.01564899</v>
      </c>
      <c r="H17" s="1">
        <v>67.954219034808503</v>
      </c>
      <c r="I17" s="1">
        <v>0</v>
      </c>
      <c r="J17" s="5">
        <v>66608466.996535599</v>
      </c>
      <c r="K17" s="5">
        <v>72579761.194205999</v>
      </c>
      <c r="L17" s="5">
        <v>-5971294.1976704197</v>
      </c>
      <c r="M17" s="5">
        <v>-5971294.1976704197</v>
      </c>
      <c r="N17" s="5">
        <v>3263095.6230450799</v>
      </c>
      <c r="O17" s="5">
        <v>3444836.3037995999</v>
      </c>
      <c r="P17" s="5">
        <v>2657748.7470519501</v>
      </c>
      <c r="Q17" s="5">
        <v>4050183.1797927301</v>
      </c>
      <c r="R17" s="5">
        <v>6707931.9268446798</v>
      </c>
      <c r="S17" s="5">
        <v>4050183.1797927301</v>
      </c>
      <c r="T17" s="5">
        <v>6707931.9268446798</v>
      </c>
      <c r="U17" s="18">
        <v>0</v>
      </c>
      <c r="V17" s="5">
        <v>13707561.2804997</v>
      </c>
      <c r="W17" s="5">
        <v>-7510351.4579645405</v>
      </c>
      <c r="X17" s="5">
        <v>11310770.268018899</v>
      </c>
      <c r="Y17" s="5">
        <v>-18821121.7259834</v>
      </c>
      <c r="Z17" s="5">
        <v>11835742.469543001</v>
      </c>
      <c r="AA17" s="5">
        <v>1028067.09603748</v>
      </c>
      <c r="AB17" s="5">
        <v>503094.89451335103</v>
      </c>
      <c r="AC17" s="11">
        <v>7.4999999999999997E-2</v>
      </c>
      <c r="AD17" s="11">
        <v>-4.9799999999999997E-2</v>
      </c>
      <c r="AE17" s="5">
        <v>53154974.941039003</v>
      </c>
      <c r="AF17" s="1">
        <v>12.6195749961039</v>
      </c>
      <c r="AG17" s="1">
        <v>12.6195749961039</v>
      </c>
      <c r="AH17" s="5">
        <v>1000</v>
      </c>
      <c r="AI17" s="1">
        <v>566.57905756299897</v>
      </c>
      <c r="AJ17" s="1">
        <v>387.00770989776498</v>
      </c>
      <c r="AK17" s="5">
        <v>72881610.324139997</v>
      </c>
      <c r="AL17" s="5">
        <v>105522554.646787</v>
      </c>
      <c r="AM17" s="5">
        <v>29449926.863770999</v>
      </c>
      <c r="AN17" s="5">
        <v>2679955.2293092199</v>
      </c>
      <c r="AO17" s="5">
        <v>583140.39373586199</v>
      </c>
      <c r="AP17" s="1">
        <v>75.923402902940893</v>
      </c>
      <c r="AQ17" s="1">
        <v>125.30993960663</v>
      </c>
      <c r="AR17" s="1">
        <v>391.03412627934802</v>
      </c>
      <c r="AS17" s="1">
        <v>137.11155052745701</v>
      </c>
      <c r="AT17" s="1">
        <v>198.51868007432199</v>
      </c>
      <c r="AU17" s="1">
        <v>55.403895677568599</v>
      </c>
      <c r="AV17" s="1">
        <v>6.1388339034391297</v>
      </c>
      <c r="AW17" s="1">
        <v>5.0417768652546497</v>
      </c>
      <c r="AX17" s="1">
        <v>1.09705703818447</v>
      </c>
      <c r="AY17" s="1">
        <v>6.4807410926648101</v>
      </c>
      <c r="AZ17" s="1">
        <v>7.6195749961039398</v>
      </c>
      <c r="BA17" s="1">
        <v>25.7879178679032</v>
      </c>
    </row>
    <row r="18" spans="1:53" x14ac:dyDescent="0.25">
      <c r="A18" t="s">
        <v>86</v>
      </c>
      <c r="B18">
        <v>1</v>
      </c>
      <c r="C18">
        <v>16</v>
      </c>
      <c r="D18" s="5">
        <v>212215348.14053699</v>
      </c>
      <c r="E18" s="5">
        <v>143299918.782287</v>
      </c>
      <c r="F18" s="5">
        <v>147749755.06580701</v>
      </c>
      <c r="G18" s="5">
        <v>145556765.752527</v>
      </c>
      <c r="H18" s="1">
        <v>69.622558575716795</v>
      </c>
      <c r="I18" s="1">
        <v>0</v>
      </c>
      <c r="J18" s="5">
        <v>64465593.074730501</v>
      </c>
      <c r="K18" s="5">
        <v>67900902.994691104</v>
      </c>
      <c r="L18" s="5">
        <v>-3435309.9199606902</v>
      </c>
      <c r="M18" s="5">
        <v>-3435309.9199606902</v>
      </c>
      <c r="N18" s="5">
        <v>3349706.9888992999</v>
      </c>
      <c r="O18" s="5">
        <v>3334011.8063571998</v>
      </c>
      <c r="P18" s="5">
        <v>2728364.7127239001</v>
      </c>
      <c r="Q18" s="5">
        <v>3955354.0825326098</v>
      </c>
      <c r="R18" s="5">
        <v>6683718.7952565104</v>
      </c>
      <c r="S18" s="5">
        <v>3955354.0825326098</v>
      </c>
      <c r="T18" s="5">
        <v>6683718.7952565104</v>
      </c>
      <c r="U18" s="18">
        <v>0</v>
      </c>
      <c r="V18" s="5">
        <v>13364877.3659332</v>
      </c>
      <c r="W18" s="5">
        <v>-24837290.606470801</v>
      </c>
      <c r="X18" s="5">
        <v>10246407.0158708</v>
      </c>
      <c r="Y18" s="5">
        <v>-35083697.622341603</v>
      </c>
      <c r="Z18" s="5">
        <v>10747493.9086715</v>
      </c>
      <c r="AA18" s="5">
        <v>1002365.80244499</v>
      </c>
      <c r="AB18" s="5">
        <v>501278.90964423801</v>
      </c>
      <c r="AC18" s="11">
        <v>7.4999999999999997E-2</v>
      </c>
      <c r="AD18" s="11">
        <v>-0.18179999999999999</v>
      </c>
      <c r="AE18" s="5">
        <v>54567294.254477903</v>
      </c>
      <c r="AF18" s="1">
        <v>12.2485801918024</v>
      </c>
      <c r="AG18" s="1">
        <v>12.2485801918024</v>
      </c>
      <c r="AH18" s="5">
        <v>1000</v>
      </c>
      <c r="AI18" s="1">
        <v>550.12310367084797</v>
      </c>
      <c r="AJ18" s="1">
        <v>412.920671951717</v>
      </c>
      <c r="AK18" s="5">
        <v>80626590.518170595</v>
      </c>
      <c r="AL18" s="5">
        <v>100278685.243425</v>
      </c>
      <c r="AM18" s="5">
        <v>31310072.378942098</v>
      </c>
      <c r="AN18" s="5">
        <v>2749546.8737816801</v>
      </c>
      <c r="AO18" s="5">
        <v>600160.11511762498</v>
      </c>
      <c r="AP18" s="1">
        <v>67.525709161897595</v>
      </c>
      <c r="AQ18" s="1">
        <v>118.139618164117</v>
      </c>
      <c r="AR18" s="1">
        <v>388.90575580100801</v>
      </c>
      <c r="AS18" s="1">
        <v>147.75625513364</v>
      </c>
      <c r="AT18" s="1">
        <v>183.77067548148699</v>
      </c>
      <c r="AU18" s="1">
        <v>57.3788251858808</v>
      </c>
      <c r="AV18" s="1">
        <v>6.1386715882919596</v>
      </c>
      <c r="AW18" s="1">
        <v>5.0388184192512799</v>
      </c>
      <c r="AX18" s="1">
        <v>1.0998531690406701</v>
      </c>
      <c r="AY18" s="1">
        <v>6.1099086035104397</v>
      </c>
      <c r="AZ18" s="1">
        <v>7.2485801918023904</v>
      </c>
      <c r="BA18" s="1">
        <v>24.492468517140001</v>
      </c>
    </row>
    <row r="19" spans="1:53" x14ac:dyDescent="0.25">
      <c r="A19" t="s">
        <v>86</v>
      </c>
      <c r="B19">
        <v>1</v>
      </c>
      <c r="C19">
        <v>17</v>
      </c>
      <c r="D19" s="5">
        <v>217365191.09576601</v>
      </c>
      <c r="E19" s="5">
        <v>111781469.60514</v>
      </c>
      <c r="F19" s="5">
        <v>144840430.47692099</v>
      </c>
      <c r="G19" s="5">
        <v>151315003.51100099</v>
      </c>
      <c r="H19" s="1">
        <v>66.634602231738199</v>
      </c>
      <c r="I19" s="1">
        <v>0</v>
      </c>
      <c r="J19" s="5">
        <v>72524760.618844807</v>
      </c>
      <c r="K19" s="5">
        <v>65716449.863501199</v>
      </c>
      <c r="L19" s="5">
        <v>6808310.7553435899</v>
      </c>
      <c r="M19" s="5">
        <v>6808310.7553435899</v>
      </c>
      <c r="N19" s="5">
        <v>3436933.0943583199</v>
      </c>
      <c r="O19" s="5">
        <v>3750813.36607202</v>
      </c>
      <c r="P19" s="5">
        <v>2800123.1414067098</v>
      </c>
      <c r="Q19" s="5">
        <v>4387623.3190236203</v>
      </c>
      <c r="R19" s="5">
        <v>7187746.4604303399</v>
      </c>
      <c r="S19" s="5">
        <v>4387623.3190236203</v>
      </c>
      <c r="T19" s="5">
        <v>7187746.4604303399</v>
      </c>
      <c r="U19" s="18">
        <v>0</v>
      </c>
      <c r="V19" s="5">
        <v>13009729.311513901</v>
      </c>
      <c r="W19" s="5">
        <v>14272742.8657714</v>
      </c>
      <c r="X19" s="5">
        <v>7946961.5065542199</v>
      </c>
      <c r="Y19" s="5">
        <v>6325781.3592171604</v>
      </c>
      <c r="Z19" s="5">
        <v>8383610.22038549</v>
      </c>
      <c r="AA19" s="5">
        <v>975729.69836354605</v>
      </c>
      <c r="AB19" s="5">
        <v>539080.984532275</v>
      </c>
      <c r="AC19" s="11">
        <v>7.4999999999999997E-2</v>
      </c>
      <c r="AD19" s="11">
        <v>0.13469999999999999</v>
      </c>
      <c r="AE19" s="5">
        <v>56002462.828134298</v>
      </c>
      <c r="AF19" s="1">
        <v>12.8346970783924</v>
      </c>
      <c r="AG19" s="1">
        <v>12.8346970783924</v>
      </c>
      <c r="AH19" s="5">
        <v>1000</v>
      </c>
      <c r="AI19" s="1">
        <v>533.66696705766799</v>
      </c>
      <c r="AJ19" s="1">
        <v>438.04786640217799</v>
      </c>
      <c r="AK19" s="5">
        <v>88913107.614089802</v>
      </c>
      <c r="AL19" s="5">
        <v>95121487.942249507</v>
      </c>
      <c r="AM19" s="5">
        <v>33330595.5394268</v>
      </c>
      <c r="AN19" s="5">
        <v>2819471.1059048502</v>
      </c>
      <c r="AO19" s="5">
        <v>617461.98845346598</v>
      </c>
      <c r="AP19" s="1">
        <v>51.425653317182501</v>
      </c>
      <c r="AQ19" s="1">
        <v>129.502805691628</v>
      </c>
      <c r="AR19" s="1">
        <v>388.13505713639302</v>
      </c>
      <c r="AS19" s="1">
        <v>158.766424053447</v>
      </c>
      <c r="AT19" s="1">
        <v>169.852329948716</v>
      </c>
      <c r="AU19" s="1">
        <v>59.516303134229901</v>
      </c>
      <c r="AV19" s="1">
        <v>6.1371106211987598</v>
      </c>
      <c r="AW19" s="1">
        <v>5.0345484171964303</v>
      </c>
      <c r="AX19" s="1">
        <v>1.10256220400234</v>
      </c>
      <c r="AY19" s="1">
        <v>6.6975864571936299</v>
      </c>
      <c r="AZ19" s="1">
        <v>7.8346970783923897</v>
      </c>
      <c r="BA19" s="1">
        <v>23.230637822910499</v>
      </c>
    </row>
    <row r="20" spans="1:53" x14ac:dyDescent="0.25">
      <c r="A20" t="s">
        <v>86</v>
      </c>
      <c r="B20">
        <v>1</v>
      </c>
      <c r="C20">
        <v>18</v>
      </c>
      <c r="D20" s="5">
        <v>223376824.494506</v>
      </c>
      <c r="E20" s="5">
        <v>120232229.619828</v>
      </c>
      <c r="F20" s="5">
        <v>141138060.14768401</v>
      </c>
      <c r="G20" s="5">
        <v>146965409.13239199</v>
      </c>
      <c r="H20" s="1">
        <v>63.183842131821301</v>
      </c>
      <c r="I20" s="1">
        <v>0</v>
      </c>
      <c r="J20" s="5">
        <v>82238764.346822098</v>
      </c>
      <c r="K20" s="5">
        <v>73931993.296730801</v>
      </c>
      <c r="L20" s="5">
        <v>8306771.0500913402</v>
      </c>
      <c r="M20" s="5">
        <v>8306771.0500913402</v>
      </c>
      <c r="N20" s="5">
        <v>3525077.2923928602</v>
      </c>
      <c r="O20" s="5">
        <v>4253199.2369121499</v>
      </c>
      <c r="P20" s="5">
        <v>2873094.6207540398</v>
      </c>
      <c r="Q20" s="5">
        <v>4905181.9085509703</v>
      </c>
      <c r="R20" s="5">
        <v>7778276.5293050101</v>
      </c>
      <c r="S20" s="5">
        <v>4905181.9085509703</v>
      </c>
      <c r="T20" s="5">
        <v>7778276.5293050101</v>
      </c>
      <c r="U20" s="18">
        <v>0</v>
      </c>
      <c r="V20" s="5">
        <v>12643133.4300467</v>
      </c>
      <c r="W20" s="5">
        <v>23921424.7333025</v>
      </c>
      <c r="X20" s="5">
        <v>8652552.9539314508</v>
      </c>
      <c r="Y20" s="5">
        <v>15268871.779371001</v>
      </c>
      <c r="Z20" s="5">
        <v>9017417.2214870695</v>
      </c>
      <c r="AA20" s="5">
        <v>948235.007253499</v>
      </c>
      <c r="AB20" s="5">
        <v>583370.73969787604</v>
      </c>
      <c r="AC20" s="11">
        <v>7.4999999999999997E-2</v>
      </c>
      <c r="AD20" s="11">
        <v>0.20735000000000001</v>
      </c>
      <c r="AE20" s="5">
        <v>57461892.415080801</v>
      </c>
      <c r="AF20" s="1">
        <v>13.536408569905699</v>
      </c>
      <c r="AG20" s="1">
        <v>13.536408569905699</v>
      </c>
      <c r="AH20" s="5">
        <v>1000</v>
      </c>
      <c r="AI20" s="1">
        <v>517.24208695745597</v>
      </c>
      <c r="AJ20" s="1">
        <v>462.52770248147903</v>
      </c>
      <c r="AK20" s="5">
        <v>97774256.366293296</v>
      </c>
      <c r="AL20" s="5">
        <v>90078280.241239101</v>
      </c>
      <c r="AM20" s="5">
        <v>35524287.886973798</v>
      </c>
      <c r="AN20" s="5">
        <v>2890049.0206228001</v>
      </c>
      <c r="AO20" s="5">
        <v>635028.27177006798</v>
      </c>
      <c r="AP20" s="1">
        <v>53.824845031219802</v>
      </c>
      <c r="AQ20" s="1">
        <v>143.11878862736299</v>
      </c>
      <c r="AR20" s="1">
        <v>388.73906706887601</v>
      </c>
      <c r="AS20" s="1">
        <v>170.154953582128</v>
      </c>
      <c r="AT20" s="1">
        <v>156.761771071776</v>
      </c>
      <c r="AU20" s="1">
        <v>61.822342414971502</v>
      </c>
      <c r="AV20" s="1">
        <v>6.1346348758045997</v>
      </c>
      <c r="AW20" s="1">
        <v>5.0295054672865298</v>
      </c>
      <c r="AX20" s="1">
        <v>1.1051294085180601</v>
      </c>
      <c r="AY20" s="1">
        <v>7.4017736941011396</v>
      </c>
      <c r="AZ20" s="1">
        <v>8.5364085699057295</v>
      </c>
      <c r="BA20" s="1">
        <v>22.002640182328001</v>
      </c>
    </row>
    <row r="21" spans="1:53" x14ac:dyDescent="0.25">
      <c r="A21" t="s">
        <v>86</v>
      </c>
      <c r="B21">
        <v>1</v>
      </c>
      <c r="C21">
        <v>19</v>
      </c>
      <c r="D21" s="5">
        <v>230328175.98361599</v>
      </c>
      <c r="E21" s="5">
        <v>139288797.45238799</v>
      </c>
      <c r="F21" s="5">
        <v>141075934.60749501</v>
      </c>
      <c r="G21" s="5">
        <v>144925756.200874</v>
      </c>
      <c r="H21" s="1">
        <v>61.249968226870202</v>
      </c>
      <c r="I21" s="1">
        <v>0</v>
      </c>
      <c r="J21" s="5">
        <v>89252241.376121804</v>
      </c>
      <c r="K21" s="5">
        <v>83834482.4931532</v>
      </c>
      <c r="L21" s="5">
        <v>5417758.8829685403</v>
      </c>
      <c r="M21" s="5">
        <v>5417758.8829685403</v>
      </c>
      <c r="N21" s="5">
        <v>3536511.3452594299</v>
      </c>
      <c r="O21" s="5">
        <v>4615920.0947222002</v>
      </c>
      <c r="P21" s="5">
        <v>2850308.8390160999</v>
      </c>
      <c r="Q21" s="5">
        <v>5302122.6009655297</v>
      </c>
      <c r="R21" s="5">
        <v>8152431.4399816301</v>
      </c>
      <c r="S21" s="5">
        <v>5302122.6009655297</v>
      </c>
      <c r="T21" s="5">
        <v>8152431.4399816301</v>
      </c>
      <c r="U21" s="18">
        <v>0</v>
      </c>
      <c r="V21" s="5">
        <v>16004466.539113499</v>
      </c>
      <c r="W21" s="5">
        <v>2497298.4847118799</v>
      </c>
      <c r="X21" s="5">
        <v>9857757.1764942501</v>
      </c>
      <c r="Y21" s="5">
        <v>-7360458.6917823702</v>
      </c>
      <c r="Z21" s="5">
        <v>10446659.808929101</v>
      </c>
      <c r="AA21" s="5">
        <v>1200334.9904335099</v>
      </c>
      <c r="AB21" s="5">
        <v>611432.357998622</v>
      </c>
      <c r="AC21" s="11">
        <v>7.4999999999999997E-2</v>
      </c>
      <c r="AD21" s="11">
        <v>1.9E-2</v>
      </c>
      <c r="AE21" s="5">
        <v>57006176.780321904</v>
      </c>
      <c r="AF21" s="1">
        <v>14.3009615807033</v>
      </c>
      <c r="AG21" s="1">
        <v>14.3009615807033</v>
      </c>
      <c r="AH21" s="5">
        <v>1000</v>
      </c>
      <c r="AI21" s="1">
        <v>576.56114728811303</v>
      </c>
      <c r="AJ21" s="1">
        <v>486.47221974487201</v>
      </c>
      <c r="AK21" s="5">
        <v>73866864.882649601</v>
      </c>
      <c r="AL21" s="5">
        <v>118556511.79828399</v>
      </c>
      <c r="AM21" s="5">
        <v>37904799.302683398</v>
      </c>
      <c r="AN21" s="5">
        <v>2915996.4569290401</v>
      </c>
      <c r="AO21" s="5">
        <v>620514.88833038195</v>
      </c>
      <c r="AP21" s="1">
        <v>60.474059179931302</v>
      </c>
      <c r="AQ21" s="1">
        <v>156.56591340980901</v>
      </c>
      <c r="AR21" s="1">
        <v>404.040735570121</v>
      </c>
      <c r="AS21" s="1">
        <v>129.57694947216299</v>
      </c>
      <c r="AT21" s="1">
        <v>207.971343623255</v>
      </c>
      <c r="AU21" s="1">
        <v>66.492442474703495</v>
      </c>
      <c r="AV21" s="1">
        <v>6.2037336039700897</v>
      </c>
      <c r="AW21" s="1">
        <v>5.1152289481999098</v>
      </c>
      <c r="AX21" s="1">
        <v>1.0885046557701801</v>
      </c>
      <c r="AY21" s="1">
        <v>8.0972279767331798</v>
      </c>
      <c r="AZ21" s="1">
        <v>9.3009615807032695</v>
      </c>
      <c r="BA21" s="1">
        <v>28.074969140253</v>
      </c>
    </row>
    <row r="22" spans="1:53" x14ac:dyDescent="0.25">
      <c r="A22" t="s">
        <v>86</v>
      </c>
      <c r="B22">
        <v>1</v>
      </c>
      <c r="C22">
        <v>20</v>
      </c>
      <c r="D22" s="5">
        <v>234199737.348995</v>
      </c>
      <c r="E22" s="5">
        <v>133934060.83796901</v>
      </c>
      <c r="F22" s="5">
        <v>135147531.70455301</v>
      </c>
      <c r="G22" s="5">
        <v>143081656.68485701</v>
      </c>
      <c r="H22" s="1">
        <v>57.7060987490188</v>
      </c>
      <c r="I22" s="1">
        <v>0</v>
      </c>
      <c r="J22" s="5">
        <v>99052205.644441307</v>
      </c>
      <c r="K22" s="5">
        <v>90984045.377504498</v>
      </c>
      <c r="L22" s="5">
        <v>8068160.2669367502</v>
      </c>
      <c r="M22" s="5">
        <v>8068160.2669367502</v>
      </c>
      <c r="N22" s="5">
        <v>3631576.8628539098</v>
      </c>
      <c r="O22" s="5">
        <v>5122751.6464707498</v>
      </c>
      <c r="P22" s="5">
        <v>2930396.0647782302</v>
      </c>
      <c r="Q22" s="5">
        <v>5823932.4445464304</v>
      </c>
      <c r="R22" s="5">
        <v>8754328.5093246605</v>
      </c>
      <c r="S22" s="5">
        <v>5823932.4445464304</v>
      </c>
      <c r="T22" s="5">
        <v>8754328.5093246605</v>
      </c>
      <c r="U22" s="18">
        <v>0</v>
      </c>
      <c r="V22" s="5">
        <v>15627449.217109701</v>
      </c>
      <c r="W22" s="5">
        <v>16136739.396533299</v>
      </c>
      <c r="X22" s="5">
        <v>9529570.5097637698</v>
      </c>
      <c r="Y22" s="5">
        <v>6607168.8867695397</v>
      </c>
      <c r="Z22" s="5">
        <v>10045054.562847599</v>
      </c>
      <c r="AA22" s="5">
        <v>1172058.69128323</v>
      </c>
      <c r="AB22" s="5">
        <v>656574.63819934905</v>
      </c>
      <c r="AC22" s="11">
        <v>7.4999999999999997E-2</v>
      </c>
      <c r="AD22" s="11">
        <v>0.127</v>
      </c>
      <c r="AE22" s="5">
        <v>58607921.295564599</v>
      </c>
      <c r="AF22" s="1">
        <v>14.9371080151023</v>
      </c>
      <c r="AG22" s="1">
        <v>14.9371080151023</v>
      </c>
      <c r="AH22" s="5">
        <v>1000</v>
      </c>
      <c r="AI22" s="1">
        <v>560.31171893613998</v>
      </c>
      <c r="AJ22" s="1">
        <v>512.11879037514495</v>
      </c>
      <c r="AK22" s="5">
        <v>81418007.137850493</v>
      </c>
      <c r="AL22" s="5">
        <v>113122745.236431</v>
      </c>
      <c r="AM22" s="5">
        <v>39658984.974712797</v>
      </c>
      <c r="AN22" s="5">
        <v>2991551.2477449202</v>
      </c>
      <c r="AO22" s="5">
        <v>640025.61510899104</v>
      </c>
      <c r="AP22" s="1">
        <v>57.187963724479197</v>
      </c>
      <c r="AQ22" s="1">
        <v>169.008221849249</v>
      </c>
      <c r="AR22" s="1">
        <v>399.604238082265</v>
      </c>
      <c r="AS22" s="1">
        <v>138.91980015338299</v>
      </c>
      <c r="AT22" s="1">
        <v>193.016136276091</v>
      </c>
      <c r="AU22" s="1">
        <v>67.668301652790603</v>
      </c>
      <c r="AV22" s="1">
        <v>6.1963925397380404</v>
      </c>
      <c r="AW22" s="1">
        <v>5.1043462754092204</v>
      </c>
      <c r="AX22" s="1">
        <v>1.09204626432882</v>
      </c>
      <c r="AY22" s="1">
        <v>8.7407154753643095</v>
      </c>
      <c r="AZ22" s="1">
        <v>9.9371080151023499</v>
      </c>
      <c r="BA22" s="1">
        <v>26.664397698562201</v>
      </c>
    </row>
    <row r="23" spans="1:53" x14ac:dyDescent="0.25">
      <c r="A23" t="s">
        <v>86</v>
      </c>
      <c r="B23">
        <v>1</v>
      </c>
      <c r="C23">
        <v>21</v>
      </c>
      <c r="D23" s="5">
        <v>238869154.869344</v>
      </c>
      <c r="E23" s="5">
        <v>143197679.52671701</v>
      </c>
      <c r="F23" s="5">
        <v>134955514.648779</v>
      </c>
      <c r="G23" s="5">
        <v>137803981.50653201</v>
      </c>
      <c r="H23" s="1">
        <v>56.4976732649288</v>
      </c>
      <c r="I23" s="1">
        <v>0</v>
      </c>
      <c r="J23" s="5">
        <v>103913640.22056501</v>
      </c>
      <c r="K23" s="5">
        <v>100974163.04781801</v>
      </c>
      <c r="L23" s="5">
        <v>2939477.17274711</v>
      </c>
      <c r="M23" s="5">
        <v>2939477.17274711</v>
      </c>
      <c r="N23" s="5">
        <v>3727571.9524628702</v>
      </c>
      <c r="O23" s="5">
        <v>5374173.8315399596</v>
      </c>
      <c r="P23" s="5">
        <v>3011953.3520710701</v>
      </c>
      <c r="Q23" s="5">
        <v>6089792.4319317499</v>
      </c>
      <c r="R23" s="5">
        <v>9101745.7840028293</v>
      </c>
      <c r="S23" s="5">
        <v>6089792.4319317499</v>
      </c>
      <c r="T23" s="5">
        <v>9101745.7840028293</v>
      </c>
      <c r="U23" s="18">
        <v>0</v>
      </c>
      <c r="V23" s="5">
        <v>15224486.5522398</v>
      </c>
      <c r="W23" s="5">
        <v>23576889.466458499</v>
      </c>
      <c r="X23" s="5">
        <v>10280620.406886</v>
      </c>
      <c r="Y23" s="5">
        <v>13296269.059572499</v>
      </c>
      <c r="Z23" s="5">
        <v>10739825.9645038</v>
      </c>
      <c r="AA23" s="5">
        <v>1141836.4914179901</v>
      </c>
      <c r="AB23" s="5">
        <v>682630.93380021199</v>
      </c>
      <c r="AC23" s="11">
        <v>7.4999999999999997E-2</v>
      </c>
      <c r="AD23" s="11">
        <v>0.17199999999999999</v>
      </c>
      <c r="AE23" s="5">
        <v>60239067.041421399</v>
      </c>
      <c r="AF23" s="1">
        <v>15.109373751994401</v>
      </c>
      <c r="AG23" s="1">
        <v>15.109373751994401</v>
      </c>
      <c r="AH23" s="5">
        <v>1000</v>
      </c>
      <c r="AI23" s="1">
        <v>543.76730455932204</v>
      </c>
      <c r="AJ23" s="1">
        <v>536.64243140767996</v>
      </c>
      <c r="AK23" s="5">
        <v>89449918.305168703</v>
      </c>
      <c r="AL23" s="5">
        <v>107850889.654541</v>
      </c>
      <c r="AM23" s="5">
        <v>41568346.909634098</v>
      </c>
      <c r="AN23" s="5">
        <v>3067758.2612571698</v>
      </c>
      <c r="AO23" s="5">
        <v>659813.69120570004</v>
      </c>
      <c r="AP23" s="1">
        <v>59.948166855215199</v>
      </c>
      <c r="AQ23" s="1">
        <v>172.502074358344</v>
      </c>
      <c r="AR23" s="1">
        <v>396.53528283413402</v>
      </c>
      <c r="AS23" s="1">
        <v>148.49153995639</v>
      </c>
      <c r="AT23" s="1">
        <v>179.03811421976599</v>
      </c>
      <c r="AU23" s="1">
        <v>69.005628657978704</v>
      </c>
      <c r="AV23" s="1">
        <v>6.1879642822152698</v>
      </c>
      <c r="AW23" s="1">
        <v>5.0926390661856198</v>
      </c>
      <c r="AX23" s="1">
        <v>1.09532521602966</v>
      </c>
      <c r="AY23" s="1">
        <v>8.9214094697791104</v>
      </c>
      <c r="AZ23" s="1">
        <v>10.109373751994401</v>
      </c>
      <c r="BA23" s="1">
        <v>25.273443464473299</v>
      </c>
    </row>
    <row r="24" spans="1:53" x14ac:dyDescent="0.25">
      <c r="A24" t="s">
        <v>86</v>
      </c>
      <c r="B24">
        <v>1</v>
      </c>
      <c r="C24">
        <v>22</v>
      </c>
      <c r="D24" s="5">
        <v>244425158.289785</v>
      </c>
      <c r="E24" s="5">
        <v>160651828.22493801</v>
      </c>
      <c r="F24" s="5">
        <v>145940920.76605701</v>
      </c>
      <c r="G24" s="5">
        <v>139113394.28742799</v>
      </c>
      <c r="H24" s="1">
        <v>59.707814771273704</v>
      </c>
      <c r="I24" s="1">
        <v>0</v>
      </c>
      <c r="J24" s="5">
        <v>98484237.523727402</v>
      </c>
      <c r="K24" s="5">
        <v>105929926.368202</v>
      </c>
      <c r="L24" s="5">
        <v>-7445688.8444749396</v>
      </c>
      <c r="M24" s="5">
        <v>-7445688.8444749396</v>
      </c>
      <c r="N24" s="5">
        <v>3825215.03758711</v>
      </c>
      <c r="O24" s="5">
        <v>5093377.6450883504</v>
      </c>
      <c r="P24" s="5">
        <v>3095110.52632382</v>
      </c>
      <c r="Q24" s="5">
        <v>5823482.1563516399</v>
      </c>
      <c r="R24" s="5">
        <v>8918592.6826754604</v>
      </c>
      <c r="S24" s="5">
        <v>5823482.1563516399</v>
      </c>
      <c r="T24" s="5">
        <v>8918592.6826754604</v>
      </c>
      <c r="U24" s="18">
        <v>0</v>
      </c>
      <c r="V24" s="5">
        <v>14816738.3698653</v>
      </c>
      <c r="W24" s="5">
        <v>11606526.1903311</v>
      </c>
      <c r="X24" s="5">
        <v>11606526.1903311</v>
      </c>
      <c r="Y24" s="5">
        <v>0</v>
      </c>
      <c r="Z24" s="5">
        <v>12048887.1168704</v>
      </c>
      <c r="AA24" s="5">
        <v>1111255.3777399</v>
      </c>
      <c r="AB24" s="5">
        <v>668894.45120065997</v>
      </c>
      <c r="AC24" s="11">
        <v>7.4999999999999997E-2</v>
      </c>
      <c r="AD24" s="11">
        <v>7.4999999999999997E-2</v>
      </c>
      <c r="AE24" s="5">
        <v>61902210.526476398</v>
      </c>
      <c r="AF24" s="1">
        <v>14.4075512115369</v>
      </c>
      <c r="AG24" s="1">
        <v>14.4075512115369</v>
      </c>
      <c r="AH24" s="5">
        <v>1000</v>
      </c>
      <c r="AI24" s="1">
        <v>527.43769377694605</v>
      </c>
      <c r="AJ24" s="1">
        <v>560.39148978087405</v>
      </c>
      <c r="AK24" s="5">
        <v>97985658.994254798</v>
      </c>
      <c r="AL24" s="5">
        <v>102790727.580119</v>
      </c>
      <c r="AM24" s="5">
        <v>43648771.715410799</v>
      </c>
      <c r="AN24" s="5">
        <v>3145341.6615689499</v>
      </c>
      <c r="AO24" s="5">
        <v>679873.376018162</v>
      </c>
      <c r="AP24" s="1">
        <v>65.726388130011301</v>
      </c>
      <c r="AQ24" s="1">
        <v>159.09647924706101</v>
      </c>
      <c r="AR24" s="1">
        <v>394.85691417310699</v>
      </c>
      <c r="AS24" s="1">
        <v>158.291049965566</v>
      </c>
      <c r="AT24" s="1">
        <v>166.05340375713101</v>
      </c>
      <c r="AU24" s="1">
        <v>70.512460450409307</v>
      </c>
      <c r="AV24" s="1">
        <v>6.1794482055709796</v>
      </c>
      <c r="AW24" s="1">
        <v>5.0811459474838099</v>
      </c>
      <c r="AX24" s="1">
        <v>1.09830225808717</v>
      </c>
      <c r="AY24" s="1">
        <v>8.2281030059659095</v>
      </c>
      <c r="AZ24" s="1">
        <v>9.4075512115368891</v>
      </c>
      <c r="BA24" s="1">
        <v>23.935717713227799</v>
      </c>
    </row>
    <row r="25" spans="1:53" x14ac:dyDescent="0.25">
      <c r="A25" t="s">
        <v>86</v>
      </c>
      <c r="B25">
        <v>1</v>
      </c>
      <c r="C25">
        <v>23</v>
      </c>
      <c r="D25" s="5">
        <v>250941157.57932001</v>
      </c>
      <c r="E25" s="5">
        <v>166360208.72808</v>
      </c>
      <c r="F25" s="5">
        <v>157211671.47598499</v>
      </c>
      <c r="G25" s="5">
        <v>151649301.26919901</v>
      </c>
      <c r="H25" s="1">
        <v>62.648818947243299</v>
      </c>
      <c r="I25" s="1">
        <v>0</v>
      </c>
      <c r="J25" s="5">
        <v>93729486.103334799</v>
      </c>
      <c r="K25" s="5">
        <v>100395174.369537</v>
      </c>
      <c r="L25" s="5">
        <v>-6665688.2662022002</v>
      </c>
      <c r="M25" s="5">
        <v>-6665688.2662022002</v>
      </c>
      <c r="N25" s="5">
        <v>3924900.1116708699</v>
      </c>
      <c r="O25" s="5">
        <v>4847472.86680598</v>
      </c>
      <c r="P25" s="5">
        <v>3179918.6125134099</v>
      </c>
      <c r="Q25" s="5">
        <v>5592454.3659634404</v>
      </c>
      <c r="R25" s="5">
        <v>8772372.9784768503</v>
      </c>
      <c r="S25" s="5">
        <v>5592454.3659634404</v>
      </c>
      <c r="T25" s="5">
        <v>8772372.9784768503</v>
      </c>
      <c r="U25" s="18">
        <v>0</v>
      </c>
      <c r="V25" s="5">
        <v>14408177.3001369</v>
      </c>
      <c r="W25" s="5">
        <v>12054330.330481499</v>
      </c>
      <c r="X25" s="5">
        <v>12054330.330481499</v>
      </c>
      <c r="Y25" s="5">
        <v>0</v>
      </c>
      <c r="Z25" s="5">
        <v>12477015.654606</v>
      </c>
      <c r="AA25" s="5">
        <v>1080613.29751027</v>
      </c>
      <c r="AB25" s="5">
        <v>657927.97338576405</v>
      </c>
      <c r="AC25" s="11">
        <v>7.4999999999999997E-2</v>
      </c>
      <c r="AD25" s="11">
        <v>7.4999999999999997E-2</v>
      </c>
      <c r="AE25" s="5">
        <v>63598372.250268102</v>
      </c>
      <c r="AF25" s="1">
        <v>13.793392296199601</v>
      </c>
      <c r="AG25" s="1">
        <v>13.793392296199601</v>
      </c>
      <c r="AH25" s="5">
        <v>1000</v>
      </c>
      <c r="AI25" s="1">
        <v>511.41965980080198</v>
      </c>
      <c r="AJ25" s="1">
        <v>583.49173556320704</v>
      </c>
      <c r="AK25" s="5">
        <v>107050029.76251</v>
      </c>
      <c r="AL25" s="5">
        <v>97977072.743450105</v>
      </c>
      <c r="AM25" s="5">
        <v>45914055.073359199</v>
      </c>
      <c r="AN25" s="5">
        <v>3224707.3339820602</v>
      </c>
      <c r="AO25" s="5">
        <v>700192.777688812</v>
      </c>
      <c r="AP25" s="1">
        <v>66.294509172133203</v>
      </c>
      <c r="AQ25" s="1">
        <v>147.37717772790899</v>
      </c>
      <c r="AR25" s="1">
        <v>394.57166701033202</v>
      </c>
      <c r="AS25" s="1">
        <v>168.32196481578799</v>
      </c>
      <c r="AT25" s="1">
        <v>154.055944007336</v>
      </c>
      <c r="AU25" s="1">
        <v>72.193758187208303</v>
      </c>
      <c r="AV25" s="1">
        <v>6.17138453831154</v>
      </c>
      <c r="AW25" s="1">
        <v>5.0704243204407797</v>
      </c>
      <c r="AX25" s="1">
        <v>1.10096021787076</v>
      </c>
      <c r="AY25" s="1">
        <v>7.62200775788809</v>
      </c>
      <c r="AZ25" s="1">
        <v>8.7933922961996291</v>
      </c>
      <c r="BA25" s="1">
        <v>22.6549466446072</v>
      </c>
    </row>
    <row r="26" spans="1:53" x14ac:dyDescent="0.25">
      <c r="A26" t="s">
        <v>86</v>
      </c>
      <c r="B26">
        <v>1</v>
      </c>
      <c r="C26">
        <v>24</v>
      </c>
      <c r="D26" s="5">
        <v>258492221.42016801</v>
      </c>
      <c r="E26" s="5">
        <v>172778734.73690099</v>
      </c>
      <c r="F26" s="5">
        <v>166138793.33571801</v>
      </c>
      <c r="G26" s="5">
        <v>163630197.484806</v>
      </c>
      <c r="H26" s="1">
        <v>64.272260272647401</v>
      </c>
      <c r="I26" s="1">
        <v>0</v>
      </c>
      <c r="J26" s="5">
        <v>92353428.084449396</v>
      </c>
      <c r="K26" s="5">
        <v>95548164.229268506</v>
      </c>
      <c r="L26" s="5">
        <v>-3194736.1448190799</v>
      </c>
      <c r="M26" s="5">
        <v>-3194736.1448190799</v>
      </c>
      <c r="N26" s="5">
        <v>3992717.5955141699</v>
      </c>
      <c r="O26" s="5">
        <v>4776306.3194684302</v>
      </c>
      <c r="P26" s="5">
        <v>3174823.9872286799</v>
      </c>
      <c r="Q26" s="5">
        <v>5594199.9277539197</v>
      </c>
      <c r="R26" s="5">
        <v>8769023.9149825908</v>
      </c>
      <c r="S26" s="5">
        <v>5594199.9277539197</v>
      </c>
      <c r="T26" s="5">
        <v>8769023.9149825908</v>
      </c>
      <c r="U26" s="18">
        <v>0</v>
      </c>
      <c r="V26" s="5">
        <v>18097540.334612601</v>
      </c>
      <c r="W26" s="5">
        <v>12258766.373795301</v>
      </c>
      <c r="X26" s="5">
        <v>12258766.373795301</v>
      </c>
      <c r="Y26" s="5">
        <v>0</v>
      </c>
      <c r="Z26" s="5">
        <v>12958405.105267599</v>
      </c>
      <c r="AA26" s="5">
        <v>1357315.5250959501</v>
      </c>
      <c r="AB26" s="5">
        <v>657676.79362369503</v>
      </c>
      <c r="AC26" s="11">
        <v>7.4999999999999997E-2</v>
      </c>
      <c r="AD26" s="11">
        <v>7.4999999999999997E-2</v>
      </c>
      <c r="AE26" s="5">
        <v>63496479.744573496</v>
      </c>
      <c r="AF26" s="1">
        <v>13.810252080521099</v>
      </c>
      <c r="AG26" s="1">
        <v>13.810252080521099</v>
      </c>
      <c r="AH26" s="5">
        <v>1000</v>
      </c>
      <c r="AI26" s="1">
        <v>560.00284049545701</v>
      </c>
      <c r="AJ26" s="1">
        <v>606.03312975799702</v>
      </c>
      <c r="AK26" s="5">
        <v>81355149.791701704</v>
      </c>
      <c r="AL26" s="5">
        <v>128758250.650307</v>
      </c>
      <c r="AM26" s="5">
        <v>48378820.978159197</v>
      </c>
      <c r="AN26" s="5">
        <v>3303485.37046172</v>
      </c>
      <c r="AO26" s="5">
        <v>689232.22505244997</v>
      </c>
      <c r="AP26" s="1">
        <v>66.840980276948798</v>
      </c>
      <c r="AQ26" s="1">
        <v>145.44653255732999</v>
      </c>
      <c r="AR26" s="1">
        <v>407.096932711862</v>
      </c>
      <c r="AS26" s="1">
        <v>128.12544903113999</v>
      </c>
      <c r="AT26" s="1">
        <v>202.78014020345799</v>
      </c>
      <c r="AU26" s="1">
        <v>76.1913434772637</v>
      </c>
      <c r="AV26" s="1">
        <v>6.2880928384937604</v>
      </c>
      <c r="AW26" s="1">
        <v>5.2026275846324204</v>
      </c>
      <c r="AX26" s="1">
        <v>1.0854652538613401</v>
      </c>
      <c r="AY26" s="1">
        <v>7.5221592420272998</v>
      </c>
      <c r="AZ26" s="1">
        <v>8.8102520805210602</v>
      </c>
      <c r="BA26" s="1">
        <v>28.5016435673495</v>
      </c>
    </row>
    <row r="27" spans="1:53" x14ac:dyDescent="0.25">
      <c r="A27" t="s">
        <v>86</v>
      </c>
      <c r="B27">
        <v>1</v>
      </c>
      <c r="C27">
        <v>25</v>
      </c>
      <c r="D27" s="5">
        <v>262716453.582149</v>
      </c>
      <c r="E27" s="5">
        <v>175708984.691066</v>
      </c>
      <c r="F27" s="5">
        <v>173049730.879152</v>
      </c>
      <c r="G27" s="5">
        <v>169069043.28988299</v>
      </c>
      <c r="H27" s="1">
        <v>65.869392083979605</v>
      </c>
      <c r="I27" s="1">
        <v>0</v>
      </c>
      <c r="J27" s="5">
        <v>89666722.702997401</v>
      </c>
      <c r="K27" s="5">
        <v>94145405.897354499</v>
      </c>
      <c r="L27" s="5">
        <v>-4478683.1943570804</v>
      </c>
      <c r="M27" s="5">
        <v>-4478683.1943570804</v>
      </c>
      <c r="N27" s="5">
        <v>4100253.8735340498</v>
      </c>
      <c r="O27" s="5">
        <v>4637356.1130911997</v>
      </c>
      <c r="P27" s="5">
        <v>3267438.6183861499</v>
      </c>
      <c r="Q27" s="5">
        <v>5470171.3682391001</v>
      </c>
      <c r="R27" s="5">
        <v>8737609.9866252504</v>
      </c>
      <c r="S27" s="5">
        <v>5470171.3682391001</v>
      </c>
      <c r="T27" s="5">
        <v>8737609.9866252504</v>
      </c>
      <c r="U27" s="18">
        <v>0</v>
      </c>
      <c r="V27" s="5">
        <v>17709825.870211702</v>
      </c>
      <c r="W27" s="5">
        <v>12505257.660561001</v>
      </c>
      <c r="X27" s="5">
        <v>12505257.660561001</v>
      </c>
      <c r="Y27" s="5">
        <v>0</v>
      </c>
      <c r="Z27" s="5">
        <v>13178173.85183</v>
      </c>
      <c r="AA27" s="5">
        <v>1328236.94026587</v>
      </c>
      <c r="AB27" s="5">
        <v>655320.74899689399</v>
      </c>
      <c r="AC27" s="11">
        <v>7.4999999999999997E-2</v>
      </c>
      <c r="AD27" s="11">
        <v>7.4999999999999997E-2</v>
      </c>
      <c r="AE27" s="5">
        <v>65348772.367723003</v>
      </c>
      <c r="AF27" s="1">
        <v>13.3707331753043</v>
      </c>
      <c r="AG27" s="1">
        <v>13.3707331753043</v>
      </c>
      <c r="AH27" s="5">
        <v>1000</v>
      </c>
      <c r="AI27" s="1">
        <v>544.95665892011698</v>
      </c>
      <c r="AJ27" s="1">
        <v>629.90209537601402</v>
      </c>
      <c r="AK27" s="5">
        <v>88886930.323866993</v>
      </c>
      <c r="AL27" s="5">
        <v>123793963.091282</v>
      </c>
      <c r="AM27" s="5">
        <v>50035560.1670001</v>
      </c>
      <c r="AN27" s="5">
        <v>3388787.6862856001</v>
      </c>
      <c r="AO27" s="5">
        <v>711466.18724845198</v>
      </c>
      <c r="AP27" s="1">
        <v>66.881606498286502</v>
      </c>
      <c r="AQ27" s="1">
        <v>137.21255878906999</v>
      </c>
      <c r="AR27" s="1">
        <v>402.02201826198302</v>
      </c>
      <c r="AS27" s="1">
        <v>136.01928101065599</v>
      </c>
      <c r="AT27" s="1">
        <v>189.43578984878701</v>
      </c>
      <c r="AU27" s="1">
        <v>76.566947402540094</v>
      </c>
      <c r="AV27" s="1">
        <v>6.2744160677748804</v>
      </c>
      <c r="AW27" s="1">
        <v>5.1856944874443904</v>
      </c>
      <c r="AX27" s="1">
        <v>1.0887215803304999</v>
      </c>
      <c r="AY27" s="1">
        <v>7.0963171075294396</v>
      </c>
      <c r="AZ27" s="1">
        <v>8.3707331753043199</v>
      </c>
      <c r="BA27" s="1">
        <v>27.100472171928502</v>
      </c>
    </row>
    <row r="28" spans="1:53" x14ac:dyDescent="0.25">
      <c r="A28" t="s">
        <v>86</v>
      </c>
      <c r="B28">
        <v>1</v>
      </c>
      <c r="C28">
        <v>26</v>
      </c>
      <c r="D28" s="5">
        <v>267789897.704382</v>
      </c>
      <c r="E28" s="5">
        <v>179242026.468041</v>
      </c>
      <c r="F28" s="5">
        <v>179242026.468041</v>
      </c>
      <c r="G28" s="5">
        <v>176582772.65612599</v>
      </c>
      <c r="H28" s="1">
        <v>66.933826856272603</v>
      </c>
      <c r="I28" s="1">
        <v>0</v>
      </c>
      <c r="J28" s="5">
        <v>88547871.236341104</v>
      </c>
      <c r="K28" s="5">
        <v>91406569.084149197</v>
      </c>
      <c r="L28" s="5">
        <v>-2858697.8478081101</v>
      </c>
      <c r="M28" s="5">
        <v>-2858697.8478081101</v>
      </c>
      <c r="N28" s="5">
        <v>4209723.2109080404</v>
      </c>
      <c r="O28" s="5">
        <v>4579491.6954774801</v>
      </c>
      <c r="P28" s="5">
        <v>3361981.8740548501</v>
      </c>
      <c r="Q28" s="5">
        <v>5427233.0323306797</v>
      </c>
      <c r="R28" s="5">
        <v>8789214.9063855205</v>
      </c>
      <c r="S28" s="5">
        <v>5427233.0323306797</v>
      </c>
      <c r="T28" s="5">
        <v>8789214.9063855205</v>
      </c>
      <c r="U28" s="18">
        <v>0</v>
      </c>
      <c r="V28" s="5">
        <v>17315995.117673799</v>
      </c>
      <c r="W28" s="5">
        <v>12803643.4692565</v>
      </c>
      <c r="X28" s="5">
        <v>12803643.4692565</v>
      </c>
      <c r="Y28" s="5">
        <v>0</v>
      </c>
      <c r="Z28" s="5">
        <v>13443151.985103101</v>
      </c>
      <c r="AA28" s="5">
        <v>1298699.6338255301</v>
      </c>
      <c r="AB28" s="5">
        <v>659191.11797891394</v>
      </c>
      <c r="AC28" s="11">
        <v>7.4999999999999997E-2</v>
      </c>
      <c r="AD28" s="11">
        <v>7.4999999999999997E-2</v>
      </c>
      <c r="AE28" s="5">
        <v>67239637.481096998</v>
      </c>
      <c r="AF28" s="1">
        <v>13.071478722437201</v>
      </c>
      <c r="AG28" s="1">
        <v>13.071478722437201</v>
      </c>
      <c r="AH28" s="5">
        <v>1000</v>
      </c>
      <c r="AI28" s="1">
        <v>530.26356462810395</v>
      </c>
      <c r="AJ28" s="1">
        <v>652.62480859384095</v>
      </c>
      <c r="AK28" s="5">
        <v>96808508.455226302</v>
      </c>
      <c r="AL28" s="5">
        <v>119134575.275043</v>
      </c>
      <c r="AM28" s="5">
        <v>51846813.9741126</v>
      </c>
      <c r="AN28" s="5">
        <v>3475737.4259715001</v>
      </c>
      <c r="AO28" s="5">
        <v>733985.78493653901</v>
      </c>
      <c r="AP28" s="1">
        <v>66.933826856272603</v>
      </c>
      <c r="AQ28" s="1">
        <v>131.68998905033399</v>
      </c>
      <c r="AR28" s="1">
        <v>398.261959368335</v>
      </c>
      <c r="AS28" s="1">
        <v>143.97535751504</v>
      </c>
      <c r="AT28" s="1">
        <v>177.17908623248499</v>
      </c>
      <c r="AU28" s="1">
        <v>77.107515620809593</v>
      </c>
      <c r="AV28" s="1">
        <v>6.2607761859089699</v>
      </c>
      <c r="AW28" s="1">
        <v>5.1691793058054998</v>
      </c>
      <c r="AX28" s="1">
        <v>1.0915968801034699</v>
      </c>
      <c r="AY28" s="1">
        <v>6.8107025365282698</v>
      </c>
      <c r="AZ28" s="1">
        <v>8.0714787224372397</v>
      </c>
      <c r="BA28" s="1">
        <v>25.752659839282799</v>
      </c>
    </row>
    <row r="29" spans="1:53" x14ac:dyDescent="0.25">
      <c r="A29" t="s">
        <v>86</v>
      </c>
      <c r="B29">
        <v>1</v>
      </c>
      <c r="C29">
        <v>27</v>
      </c>
      <c r="D29" s="5">
        <v>273784897.73243803</v>
      </c>
      <c r="E29" s="5">
        <v>183518889.72600901</v>
      </c>
      <c r="F29" s="5">
        <v>183518889.72600901</v>
      </c>
      <c r="G29" s="5">
        <v>183518889.72600901</v>
      </c>
      <c r="H29" s="1">
        <v>67.030318781628793</v>
      </c>
      <c r="I29" s="1">
        <v>0</v>
      </c>
      <c r="J29" s="5">
        <v>90266008.006428495</v>
      </c>
      <c r="K29" s="5">
        <v>90266008.006428406</v>
      </c>
      <c r="L29" s="5">
        <v>4.4703483581543002E-8</v>
      </c>
      <c r="M29" s="5">
        <v>4.4703483581543002E-8</v>
      </c>
      <c r="N29" s="5">
        <v>4321998.3844243595</v>
      </c>
      <c r="O29" s="5">
        <v>4668349.7669415399</v>
      </c>
      <c r="P29" s="5">
        <v>3458664.6782062799</v>
      </c>
      <c r="Q29" s="5">
        <v>5531683.4731596299</v>
      </c>
      <c r="R29" s="5">
        <v>8990348.1513659097</v>
      </c>
      <c r="S29" s="5">
        <v>5531683.4731596299</v>
      </c>
      <c r="T29" s="5">
        <v>8990348.1513659097</v>
      </c>
      <c r="U29" s="18">
        <v>0</v>
      </c>
      <c r="V29" s="5">
        <v>16941773.711519301</v>
      </c>
      <c r="W29" s="5">
        <v>13167559.8124392</v>
      </c>
      <c r="X29" s="5">
        <v>13167559.8124392</v>
      </c>
      <c r="Y29" s="5">
        <v>0</v>
      </c>
      <c r="Z29" s="5">
        <v>13763916.729450701</v>
      </c>
      <c r="AA29" s="5">
        <v>1270633.0283639401</v>
      </c>
      <c r="AB29" s="5">
        <v>674276.111352443</v>
      </c>
      <c r="AC29" s="11">
        <v>7.4999999999999997E-2</v>
      </c>
      <c r="AD29" s="11">
        <v>7.4999999999999997E-2</v>
      </c>
      <c r="AE29" s="5">
        <v>69173293.564125597</v>
      </c>
      <c r="AF29" s="1">
        <v>12.9968484774136</v>
      </c>
      <c r="AG29" s="1">
        <v>12.9968484774136</v>
      </c>
      <c r="AH29" s="5">
        <v>1000</v>
      </c>
      <c r="AI29" s="1">
        <v>516.43905222415196</v>
      </c>
      <c r="AJ29" s="1">
        <v>674.54213766675605</v>
      </c>
      <c r="AK29" s="5">
        <v>105125555.05338199</v>
      </c>
      <c r="AL29" s="5">
        <v>114830347.94706599</v>
      </c>
      <c r="AM29" s="5">
        <v>53828994.731989801</v>
      </c>
      <c r="AN29" s="5">
        <v>3565185.70055144</v>
      </c>
      <c r="AO29" s="5">
        <v>756812.68387292605</v>
      </c>
      <c r="AP29" s="1">
        <v>67.030318781628793</v>
      </c>
      <c r="AQ29" s="1">
        <v>130.492569249647</v>
      </c>
      <c r="AR29" s="1">
        <v>395.79566567642399</v>
      </c>
      <c r="AS29" s="1">
        <v>151.97419356059399</v>
      </c>
      <c r="AT29" s="1">
        <v>166.00387523924201</v>
      </c>
      <c r="AU29" s="1">
        <v>77.817596876587601</v>
      </c>
      <c r="AV29" s="1">
        <v>6.2480737315445998</v>
      </c>
      <c r="AW29" s="1">
        <v>5.15399154334962</v>
      </c>
      <c r="AX29" s="1">
        <v>1.09408218819499</v>
      </c>
      <c r="AY29" s="1">
        <v>6.7487747458690102</v>
      </c>
      <c r="AZ29" s="1">
        <v>7.9968484774136099</v>
      </c>
      <c r="BA29" s="1">
        <v>24.491784095568299</v>
      </c>
    </row>
    <row r="30" spans="1:53" x14ac:dyDescent="0.25">
      <c r="A30" t="s">
        <v>86</v>
      </c>
      <c r="B30">
        <v>1</v>
      </c>
      <c r="C30">
        <v>28</v>
      </c>
      <c r="D30" s="5">
        <v>280752506.58574301</v>
      </c>
      <c r="E30" s="5">
        <v>188735023.978295</v>
      </c>
      <c r="F30" s="5">
        <v>188735023.978295</v>
      </c>
      <c r="G30" s="5">
        <v>188735023.978295</v>
      </c>
      <c r="H30" s="1">
        <v>67.224697750170904</v>
      </c>
      <c r="I30" s="1">
        <v>0</v>
      </c>
      <c r="J30" s="5">
        <v>92017482.607448503</v>
      </c>
      <c r="K30" s="5">
        <v>92017482.607448399</v>
      </c>
      <c r="L30" s="5">
        <v>4.4703483581543002E-8</v>
      </c>
      <c r="M30" s="5">
        <v>4.4703483581543002E-8</v>
      </c>
      <c r="N30" s="5">
        <v>4437646.7892712001</v>
      </c>
      <c r="O30" s="5">
        <v>4758931.9941393305</v>
      </c>
      <c r="P30" s="5">
        <v>3557623.9269645698</v>
      </c>
      <c r="Q30" s="5">
        <v>5638954.8564459598</v>
      </c>
      <c r="R30" s="5">
        <v>9196578.7834105305</v>
      </c>
      <c r="S30" s="5">
        <v>5638954.8564459598</v>
      </c>
      <c r="T30" s="5">
        <v>9196578.7834105305</v>
      </c>
      <c r="U30" s="18">
        <v>0</v>
      </c>
      <c r="V30" s="5">
        <v>16594738.8917142</v>
      </c>
      <c r="W30" s="5">
        <v>13600264.7902494</v>
      </c>
      <c r="X30" s="5">
        <v>13600264.7902494</v>
      </c>
      <c r="Y30" s="5">
        <v>0</v>
      </c>
      <c r="Z30" s="5">
        <v>14155126.798372099</v>
      </c>
      <c r="AA30" s="5">
        <v>1244605.4168785601</v>
      </c>
      <c r="AB30" s="5">
        <v>689743.40875578998</v>
      </c>
      <c r="AC30" s="11">
        <v>7.4999999999999997E-2</v>
      </c>
      <c r="AD30" s="11">
        <v>7.4999999999999997E-2</v>
      </c>
      <c r="AE30" s="5">
        <v>71152478.539291501</v>
      </c>
      <c r="AF30" s="1">
        <v>12.925169962044301</v>
      </c>
      <c r="AG30" s="1">
        <v>12.925169962044301</v>
      </c>
      <c r="AH30" s="5">
        <v>1000</v>
      </c>
      <c r="AI30" s="1">
        <v>503.66324862090198</v>
      </c>
      <c r="AJ30" s="1">
        <v>695.75736954743695</v>
      </c>
      <c r="AK30" s="5">
        <v>113846306.78590301</v>
      </c>
      <c r="AL30" s="5">
        <v>110910902.353058</v>
      </c>
      <c r="AM30" s="5">
        <v>55995297.446782596</v>
      </c>
      <c r="AN30" s="5">
        <v>3657681.2048484399</v>
      </c>
      <c r="AO30" s="5">
        <v>779965.58442276495</v>
      </c>
      <c r="AP30" s="1">
        <v>67.224697750170904</v>
      </c>
      <c r="AQ30" s="1">
        <v>129.32435313076999</v>
      </c>
      <c r="AR30" s="1">
        <v>394.57867434752501</v>
      </c>
      <c r="AS30" s="1">
        <v>160.00329029021199</v>
      </c>
      <c r="AT30" s="1">
        <v>155.87777773870701</v>
      </c>
      <c r="AU30" s="1">
        <v>78.697606318606503</v>
      </c>
      <c r="AV30" s="1">
        <v>6.2368126597595204</v>
      </c>
      <c r="AW30" s="1">
        <v>5.1406237420508303</v>
      </c>
      <c r="AX30" s="1">
        <v>1.0961889177086901</v>
      </c>
      <c r="AY30" s="1">
        <v>6.6883573022848104</v>
      </c>
      <c r="AZ30" s="1">
        <v>7.9251699620443201</v>
      </c>
      <c r="BA30" s="1">
        <v>23.322784015949999</v>
      </c>
    </row>
    <row r="31" spans="1:53" x14ac:dyDescent="0.25">
      <c r="A31" t="s">
        <v>86</v>
      </c>
      <c r="B31">
        <v>1</v>
      </c>
      <c r="C31">
        <v>29</v>
      </c>
      <c r="D31" s="5">
        <v>288740070.56954801</v>
      </c>
      <c r="E31" s="5">
        <v>194937128.66024101</v>
      </c>
      <c r="F31" s="5">
        <v>194937128.66024101</v>
      </c>
      <c r="G31" s="5">
        <v>194937128.66024101</v>
      </c>
      <c r="H31" s="1">
        <v>67.513015521441602</v>
      </c>
      <c r="I31" s="1">
        <v>0</v>
      </c>
      <c r="J31" s="5">
        <v>93802941.909307301</v>
      </c>
      <c r="K31" s="5">
        <v>93802941.909307301</v>
      </c>
      <c r="L31" s="5">
        <v>0</v>
      </c>
      <c r="M31" s="5">
        <v>0</v>
      </c>
      <c r="N31" s="5">
        <v>4569384.1415259298</v>
      </c>
      <c r="O31" s="5">
        <v>4851271.8316906197</v>
      </c>
      <c r="P31" s="5">
        <v>3587954.6666223598</v>
      </c>
      <c r="Q31" s="5">
        <v>5832701.3065941902</v>
      </c>
      <c r="R31" s="5">
        <v>9420655.9732165392</v>
      </c>
      <c r="S31" s="5">
        <v>5832701.3065941902</v>
      </c>
      <c r="T31" s="5">
        <v>9420655.9732165392</v>
      </c>
      <c r="U31" s="18">
        <v>0</v>
      </c>
      <c r="V31" s="5">
        <v>20138253.921048399</v>
      </c>
      <c r="W31" s="5">
        <v>13816464.803430701</v>
      </c>
      <c r="X31" s="5">
        <v>13816464.803430701</v>
      </c>
      <c r="Y31" s="5">
        <v>0</v>
      </c>
      <c r="Z31" s="5">
        <v>14620284.649518101</v>
      </c>
      <c r="AA31" s="5">
        <v>1510369.0440786299</v>
      </c>
      <c r="AB31" s="5">
        <v>706549.197991241</v>
      </c>
      <c r="AC31" s="11">
        <v>7.4999999999999997E-2</v>
      </c>
      <c r="AD31" s="11">
        <v>7.4999999999999997E-2</v>
      </c>
      <c r="AE31" s="5">
        <v>71759093.332447097</v>
      </c>
      <c r="AF31" s="1">
        <v>13.128170292749299</v>
      </c>
      <c r="AG31" s="1">
        <v>13.128170292749299</v>
      </c>
      <c r="AH31" s="5">
        <v>1000</v>
      </c>
      <c r="AI31" s="1">
        <v>540.28314062357401</v>
      </c>
      <c r="AJ31" s="1">
        <v>716.34654223858604</v>
      </c>
      <c r="AK31" s="5">
        <v>90714949.883008406</v>
      </c>
      <c r="AL31" s="5">
        <v>139665729.18735701</v>
      </c>
      <c r="AM31" s="5">
        <v>58359391.4991825</v>
      </c>
      <c r="AN31" s="5">
        <v>3789479.7246055999</v>
      </c>
      <c r="AO31" s="5">
        <v>779904.41692032595</v>
      </c>
      <c r="AP31" s="1">
        <v>67.513015521441602</v>
      </c>
      <c r="AQ31" s="1">
        <v>130.71924066087999</v>
      </c>
      <c r="AR31" s="1">
        <v>402.37419003033801</v>
      </c>
      <c r="AS31" s="1">
        <v>126.415964402925</v>
      </c>
      <c r="AT31" s="1">
        <v>194.63140168216799</v>
      </c>
      <c r="AU31" s="1">
        <v>81.326823945243802</v>
      </c>
      <c r="AV31" s="1">
        <v>6.3676726242300496</v>
      </c>
      <c r="AW31" s="1">
        <v>5.28083556887991</v>
      </c>
      <c r="AX31" s="1">
        <v>1.0868370553501401</v>
      </c>
      <c r="AY31" s="1">
        <v>6.7604976685192204</v>
      </c>
      <c r="AZ31" s="1">
        <v>8.1281702927492692</v>
      </c>
      <c r="BA31" s="1">
        <v>28.063696161476599</v>
      </c>
    </row>
    <row r="32" spans="1:53" x14ac:dyDescent="0.25">
      <c r="A32" t="s">
        <v>86</v>
      </c>
      <c r="B32">
        <v>1</v>
      </c>
      <c r="C32">
        <v>30</v>
      </c>
      <c r="D32" s="5">
        <v>293659040.84927702</v>
      </c>
      <c r="E32" s="5">
        <v>198035995.51583999</v>
      </c>
      <c r="F32" s="5">
        <v>198035995.51583999</v>
      </c>
      <c r="G32" s="5">
        <v>198035995.51583999</v>
      </c>
      <c r="H32" s="1">
        <v>67.437390976660893</v>
      </c>
      <c r="I32" s="1">
        <v>0</v>
      </c>
      <c r="J32" s="5">
        <v>95623045.333437905</v>
      </c>
      <c r="K32" s="5">
        <v>95623045.333437905</v>
      </c>
      <c r="L32" s="5">
        <v>-4.4703483581543002E-8</v>
      </c>
      <c r="M32" s="5">
        <v>-4.4703483581543002E-8</v>
      </c>
      <c r="N32" s="5">
        <v>4694110.8942994801</v>
      </c>
      <c r="O32" s="5">
        <v>4945403.3833511705</v>
      </c>
      <c r="P32" s="5">
        <v>3695284.9809685899</v>
      </c>
      <c r="Q32" s="5">
        <v>5944229.29668207</v>
      </c>
      <c r="R32" s="5">
        <v>9639514.2776506599</v>
      </c>
      <c r="S32" s="5">
        <v>5944229.29668207</v>
      </c>
      <c r="T32" s="5">
        <v>9639514.2776506599</v>
      </c>
      <c r="U32" s="18">
        <v>0</v>
      </c>
      <c r="V32" s="5">
        <v>19868498.9540856</v>
      </c>
      <c r="W32" s="5">
        <v>14085525.812955299</v>
      </c>
      <c r="X32" s="5">
        <v>14085525.812955299</v>
      </c>
      <c r="Y32" s="5">
        <v>0</v>
      </c>
      <c r="Z32" s="5">
        <v>14852699.663688</v>
      </c>
      <c r="AA32" s="5">
        <v>1490137.4215564199</v>
      </c>
      <c r="AB32" s="5">
        <v>722963.570823799</v>
      </c>
      <c r="AC32" s="11">
        <v>7.4999999999999997E-2</v>
      </c>
      <c r="AD32" s="11">
        <v>7.4999999999999997E-2</v>
      </c>
      <c r="AE32" s="5">
        <v>73905699.619371802</v>
      </c>
      <c r="AF32" s="1">
        <v>13.042991714165399</v>
      </c>
      <c r="AG32" s="1">
        <v>13.042991714165399</v>
      </c>
      <c r="AH32" s="5">
        <v>1000</v>
      </c>
      <c r="AI32" s="1">
        <v>529.87868416571496</v>
      </c>
      <c r="AJ32" s="1">
        <v>737.73838042534305</v>
      </c>
      <c r="AK32" s="5">
        <v>97899906.027160302</v>
      </c>
      <c r="AL32" s="5">
        <v>135877745.18119299</v>
      </c>
      <c r="AM32" s="5">
        <v>59881389.640924104</v>
      </c>
      <c r="AN32" s="5">
        <v>3889225.66126164</v>
      </c>
      <c r="AO32" s="5">
        <v>804885.23303784395</v>
      </c>
      <c r="AP32" s="1">
        <v>67.437390976660893</v>
      </c>
      <c r="AQ32" s="1">
        <v>129.38521091866301</v>
      </c>
      <c r="AR32" s="1">
        <v>397.34288743855598</v>
      </c>
      <c r="AS32" s="1">
        <v>132.465975603185</v>
      </c>
      <c r="AT32" s="1">
        <v>183.852863691148</v>
      </c>
      <c r="AU32" s="1">
        <v>81.024048144222306</v>
      </c>
      <c r="AV32" s="1">
        <v>6.3514869874380899</v>
      </c>
      <c r="AW32" s="1">
        <v>5.2624164053542302</v>
      </c>
      <c r="AX32" s="1">
        <v>1.08907058208386</v>
      </c>
      <c r="AY32" s="1">
        <v>6.6915047267273398</v>
      </c>
      <c r="AZ32" s="1">
        <v>8.0429917141654403</v>
      </c>
      <c r="BA32" s="1">
        <v>26.883581450973502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1" sqref="D31"/>
    </sheetView>
  </sheetViews>
  <sheetFormatPr defaultRowHeight="15" x14ac:dyDescent="0.25"/>
  <cols>
    <col min="5" max="5" width="9.7109375" bestFit="1" customWidth="1"/>
    <col min="6" max="6" width="12.140625" customWidth="1"/>
    <col min="7" max="7" width="16.42578125" customWidth="1"/>
    <col min="9" max="9" width="14.5703125" customWidth="1"/>
  </cols>
  <sheetData>
    <row r="1" spans="1:10" x14ac:dyDescent="0.25">
      <c r="A1" s="2" t="s">
        <v>15</v>
      </c>
    </row>
    <row r="2" spans="1:10" s="39" customFormat="1" ht="59.25" customHeight="1" x14ac:dyDescent="0.25">
      <c r="A2" s="39" t="s">
        <v>84</v>
      </c>
      <c r="B2" s="39" t="s">
        <v>11</v>
      </c>
      <c r="C2" s="39" t="s">
        <v>85</v>
      </c>
      <c r="E2" s="39" t="s">
        <v>214</v>
      </c>
      <c r="F2" s="39" t="s">
        <v>215</v>
      </c>
      <c r="G2" s="39" t="s">
        <v>216</v>
      </c>
      <c r="I2" s="39" t="s">
        <v>217</v>
      </c>
    </row>
    <row r="3" spans="1:10" x14ac:dyDescent="0.25">
      <c r="A3" t="s">
        <v>0</v>
      </c>
      <c r="B3" t="s">
        <v>11</v>
      </c>
      <c r="C3" s="11" t="s">
        <v>81</v>
      </c>
      <c r="E3" t="s">
        <v>37</v>
      </c>
      <c r="F3" t="s">
        <v>68</v>
      </c>
      <c r="G3" t="s">
        <v>69</v>
      </c>
      <c r="I3" s="11" t="s">
        <v>81</v>
      </c>
    </row>
    <row r="4" spans="1:10" x14ac:dyDescent="0.25">
      <c r="A4">
        <v>1</v>
      </c>
      <c r="B4">
        <v>1994</v>
      </c>
      <c r="C4" s="45">
        <v>7.4999999999999997E-2</v>
      </c>
      <c r="E4" s="11">
        <v>-1.51997623913074E-2</v>
      </c>
      <c r="F4" s="11"/>
      <c r="G4" s="11"/>
      <c r="I4" s="17">
        <v>7.4999999999999997E-2</v>
      </c>
    </row>
    <row r="5" spans="1:10" x14ac:dyDescent="0.25">
      <c r="A5">
        <v>2</v>
      </c>
      <c r="B5">
        <v>1995</v>
      </c>
      <c r="C5" s="45">
        <v>7.4999999999999997E-2</v>
      </c>
      <c r="E5" s="11">
        <v>0.203708275678359</v>
      </c>
      <c r="F5" s="11"/>
      <c r="G5" s="11"/>
      <c r="I5" s="17">
        <v>7.4999999999999997E-2</v>
      </c>
    </row>
    <row r="6" spans="1:10" x14ac:dyDescent="0.25">
      <c r="A6">
        <v>3</v>
      </c>
      <c r="B6">
        <v>1996</v>
      </c>
      <c r="C6" s="45">
        <v>7.4999999999999997E-2</v>
      </c>
      <c r="E6" s="11">
        <v>0.15680842966167099</v>
      </c>
      <c r="F6" s="11"/>
      <c r="G6" s="11"/>
      <c r="I6" s="17">
        <v>7.4999999999999997E-2</v>
      </c>
    </row>
    <row r="7" spans="1:10" x14ac:dyDescent="0.25">
      <c r="A7">
        <v>4</v>
      </c>
      <c r="B7">
        <v>1997</v>
      </c>
      <c r="C7" s="45">
        <v>7.4999999999999997E-2</v>
      </c>
      <c r="E7" s="11">
        <v>0.238254287574339</v>
      </c>
      <c r="F7" s="11"/>
      <c r="G7" s="11"/>
      <c r="I7" s="17">
        <v>7.4999999999999997E-2</v>
      </c>
    </row>
    <row r="8" spans="1:10" x14ac:dyDescent="0.25">
      <c r="A8">
        <v>5</v>
      </c>
      <c r="B8">
        <v>1998</v>
      </c>
      <c r="C8" s="45">
        <v>7.4999999999999997E-2</v>
      </c>
      <c r="E8" s="11">
        <v>0.24029040815004299</v>
      </c>
      <c r="F8" s="11"/>
      <c r="G8" s="11"/>
      <c r="I8" s="17">
        <v>7.4999999999999997E-2</v>
      </c>
    </row>
    <row r="9" spans="1:10" x14ac:dyDescent="0.25">
      <c r="A9">
        <v>6</v>
      </c>
      <c r="B9">
        <v>1999</v>
      </c>
      <c r="C9" s="44">
        <v>0.151945853597512</v>
      </c>
      <c r="E9" s="41">
        <v>0.151945853597512</v>
      </c>
      <c r="F9" s="11"/>
      <c r="G9" s="11"/>
      <c r="I9" s="17">
        <v>0.16338541272140911</v>
      </c>
      <c r="J9" t="s">
        <v>218</v>
      </c>
    </row>
    <row r="10" spans="1:10" x14ac:dyDescent="0.25">
      <c r="A10">
        <v>7</v>
      </c>
      <c r="B10">
        <v>2000</v>
      </c>
      <c r="C10" s="44">
        <v>6.11431763300537E-2</v>
      </c>
      <c r="E10" s="41">
        <v>6.11431763300537E-2</v>
      </c>
      <c r="F10" s="11"/>
      <c r="G10" s="11"/>
      <c r="I10" s="17">
        <v>6.2826591715583996E-2</v>
      </c>
      <c r="J10" t="s">
        <v>218</v>
      </c>
    </row>
    <row r="11" spans="1:10" x14ac:dyDescent="0.25">
      <c r="A11">
        <v>8</v>
      </c>
      <c r="B11">
        <v>2001</v>
      </c>
      <c r="C11" s="40">
        <v>-5.4300000000000001E-2</v>
      </c>
      <c r="E11" s="11">
        <v>-5.4800499035868699E-2</v>
      </c>
      <c r="F11" s="40">
        <v>-5.4299999000000002E-2</v>
      </c>
      <c r="G11" s="11">
        <v>-7.1000002000000006E-2</v>
      </c>
      <c r="I11" s="17">
        <v>-5.4300000000000001E-2</v>
      </c>
    </row>
    <row r="12" spans="1:10" x14ac:dyDescent="0.25">
      <c r="A12">
        <v>9</v>
      </c>
      <c r="B12">
        <v>2002</v>
      </c>
      <c r="C12" s="40">
        <v>-6.3950000000000007E-2</v>
      </c>
      <c r="E12" s="11">
        <v>-7.9836967371653494E-2</v>
      </c>
      <c r="F12" s="40">
        <v>-6.3950002000000006E-2</v>
      </c>
      <c r="G12" s="11">
        <v>-6.4000003E-2</v>
      </c>
      <c r="I12" s="17">
        <v>-6.3950000000000007E-2</v>
      </c>
    </row>
    <row r="13" spans="1:10" x14ac:dyDescent="0.25">
      <c r="A13">
        <v>10</v>
      </c>
      <c r="B13">
        <v>2003</v>
      </c>
      <c r="C13" s="40">
        <v>4.4999999999999998E-2</v>
      </c>
      <c r="E13" s="11">
        <v>5.9196143609258997E-2</v>
      </c>
      <c r="F13" s="40">
        <v>4.5000001999999997E-2</v>
      </c>
      <c r="G13" s="11">
        <v>3.9999999000000001E-2</v>
      </c>
      <c r="I13" s="17">
        <v>4.4999999999999998E-2</v>
      </c>
    </row>
    <row r="14" spans="1:10" x14ac:dyDescent="0.25">
      <c r="A14">
        <v>11</v>
      </c>
      <c r="B14">
        <v>2004</v>
      </c>
      <c r="C14" s="40">
        <v>0.152</v>
      </c>
      <c r="E14" s="11">
        <v>0.111202819529544</v>
      </c>
      <c r="F14" s="40">
        <v>0.152</v>
      </c>
      <c r="G14" s="11">
        <v>0.16299999000000001</v>
      </c>
      <c r="I14" s="17">
        <v>0.152</v>
      </c>
    </row>
    <row r="15" spans="1:10" x14ac:dyDescent="0.25">
      <c r="A15">
        <v>12</v>
      </c>
      <c r="B15">
        <v>2005</v>
      </c>
      <c r="C15" s="40">
        <v>0.10100000000000001</v>
      </c>
      <c r="E15" s="11">
        <v>7.3280357774815993E-2</v>
      </c>
      <c r="F15" s="40">
        <v>0.10100000000000001</v>
      </c>
      <c r="G15" s="11">
        <v>0.10399999</v>
      </c>
      <c r="I15" s="17">
        <v>0.10100000000000001</v>
      </c>
    </row>
    <row r="16" spans="1:10" x14ac:dyDescent="0.25">
      <c r="A16">
        <v>13</v>
      </c>
      <c r="B16">
        <v>2006</v>
      </c>
      <c r="C16" s="40">
        <v>0.1174</v>
      </c>
      <c r="E16" s="11">
        <v>4.19562880256341E-2</v>
      </c>
      <c r="F16" s="40">
        <v>0.1174</v>
      </c>
      <c r="G16" s="11">
        <v>0.11799999999999999</v>
      </c>
      <c r="I16" s="17">
        <v>0.1174</v>
      </c>
    </row>
    <row r="17" spans="1:10" x14ac:dyDescent="0.25">
      <c r="A17">
        <v>14</v>
      </c>
      <c r="B17">
        <v>2007</v>
      </c>
      <c r="C17" s="40">
        <v>0.17199999999999999</v>
      </c>
      <c r="E17" s="11">
        <v>0.157263436572469</v>
      </c>
      <c r="F17" s="40">
        <v>0.17200001000000001</v>
      </c>
      <c r="G17" s="11">
        <v>0.18030001000000001</v>
      </c>
      <c r="I17" s="17">
        <v>0.17199999999999999</v>
      </c>
    </row>
    <row r="18" spans="1:10" x14ac:dyDescent="0.25">
      <c r="A18">
        <v>15</v>
      </c>
      <c r="B18">
        <v>2008</v>
      </c>
      <c r="C18" s="40">
        <v>-4.9799999999999997E-2</v>
      </c>
      <c r="E18" s="11">
        <v>-4.5819331753300899E-2</v>
      </c>
      <c r="F18" s="40">
        <v>-4.9800001000000003E-2</v>
      </c>
      <c r="G18" s="11">
        <v>-4.5000001999999997E-2</v>
      </c>
      <c r="I18" s="17">
        <v>-4.9799999999999997E-2</v>
      </c>
    </row>
    <row r="19" spans="1:10" x14ac:dyDescent="0.25">
      <c r="A19">
        <v>16</v>
      </c>
      <c r="B19">
        <v>2009</v>
      </c>
      <c r="C19" s="40">
        <v>-0.18179999999999999</v>
      </c>
      <c r="E19" s="11">
        <v>-0.121642654893919</v>
      </c>
      <c r="F19" s="40">
        <v>-0.18180001000000001</v>
      </c>
      <c r="G19" s="11">
        <v>-0.1903</v>
      </c>
      <c r="I19" s="17">
        <v>-0.18179999999999999</v>
      </c>
    </row>
    <row r="20" spans="1:10" x14ac:dyDescent="0.25">
      <c r="A20">
        <v>17</v>
      </c>
      <c r="B20">
        <v>2010</v>
      </c>
      <c r="C20" s="40">
        <v>0.13469999999999999</v>
      </c>
      <c r="E20" s="11">
        <v>0.123486224473603</v>
      </c>
      <c r="F20" s="40">
        <v>0.13469999999999999</v>
      </c>
      <c r="G20" s="11">
        <v>0.1336</v>
      </c>
      <c r="I20" s="17">
        <v>0.13469999999999999</v>
      </c>
    </row>
    <row r="21" spans="1:10" x14ac:dyDescent="0.25">
      <c r="A21">
        <v>18</v>
      </c>
      <c r="B21">
        <v>2011</v>
      </c>
      <c r="C21" s="40">
        <v>0.20735000000000001</v>
      </c>
      <c r="E21" s="11">
        <v>0.208521224390397</v>
      </c>
      <c r="F21" s="40">
        <v>0.20735000000000001</v>
      </c>
      <c r="G21" s="11">
        <v>0.21700000999999999</v>
      </c>
      <c r="I21" s="17">
        <v>0.20735000000000001</v>
      </c>
    </row>
    <row r="22" spans="1:10" x14ac:dyDescent="0.25">
      <c r="A22">
        <v>19</v>
      </c>
      <c r="B22">
        <v>2012</v>
      </c>
      <c r="C22" s="40">
        <v>1.9E-2</v>
      </c>
      <c r="E22" s="42">
        <v>8.8370731667894498E-2</v>
      </c>
      <c r="F22" s="40">
        <v>1.8999999E-2</v>
      </c>
      <c r="G22" s="11">
        <v>1.84E-2</v>
      </c>
      <c r="I22" s="17">
        <v>1.9E-2</v>
      </c>
      <c r="J22" t="s">
        <v>219</v>
      </c>
    </row>
    <row r="23" spans="1:10" x14ac:dyDescent="0.25">
      <c r="A23">
        <v>20</v>
      </c>
      <c r="B23">
        <v>2013</v>
      </c>
      <c r="C23" s="40">
        <v>0.127</v>
      </c>
      <c r="E23" s="11">
        <v>0.120136952359353</v>
      </c>
      <c r="F23" s="40">
        <v>0.127</v>
      </c>
      <c r="G23" s="11">
        <v>0.13120000000000001</v>
      </c>
      <c r="I23" s="17">
        <v>0.127</v>
      </c>
    </row>
    <row r="24" spans="1:10" x14ac:dyDescent="0.25">
      <c r="A24">
        <v>21</v>
      </c>
      <c r="B24">
        <v>2014</v>
      </c>
      <c r="C24" s="40">
        <v>0.17199999999999999</v>
      </c>
      <c r="E24" s="11">
        <v>0.17599906936748499</v>
      </c>
      <c r="F24" s="40">
        <v>0.17200001000000001</v>
      </c>
      <c r="G24" s="11">
        <v>0.16900000000000001</v>
      </c>
      <c r="I24" s="17">
        <v>0.17199999999999999</v>
      </c>
    </row>
    <row r="25" spans="1:10" x14ac:dyDescent="0.25">
      <c r="A25">
        <v>22</v>
      </c>
      <c r="B25">
        <v>2015</v>
      </c>
      <c r="C25" s="43">
        <v>7.4999999999999997E-2</v>
      </c>
      <c r="E25" s="11">
        <v>6.2316180618071502E-2</v>
      </c>
      <c r="F25" s="11" t="s">
        <v>6</v>
      </c>
      <c r="G25" s="11" t="s">
        <v>6</v>
      </c>
      <c r="I25" s="17">
        <v>7.4999999999999997E-2</v>
      </c>
    </row>
    <row r="26" spans="1:10" x14ac:dyDescent="0.25">
      <c r="A26">
        <v>23</v>
      </c>
      <c r="B26">
        <v>2016</v>
      </c>
      <c r="C26" s="43">
        <v>7.4999999999999997E-2</v>
      </c>
      <c r="I26" s="17">
        <v>7.4999999999999997E-2</v>
      </c>
    </row>
    <row r="27" spans="1:10" x14ac:dyDescent="0.25">
      <c r="A27">
        <v>24</v>
      </c>
      <c r="B27">
        <v>2017</v>
      </c>
      <c r="C27" s="43">
        <v>7.4999999999999997E-2</v>
      </c>
      <c r="I27" s="17">
        <v>7.4999999999999997E-2</v>
      </c>
    </row>
    <row r="28" spans="1:10" x14ac:dyDescent="0.25">
      <c r="A28">
        <v>25</v>
      </c>
      <c r="B28">
        <v>2018</v>
      </c>
      <c r="C28" s="43">
        <v>7.4999999999999997E-2</v>
      </c>
      <c r="I28" s="17">
        <v>7.4999999999999997E-2</v>
      </c>
    </row>
    <row r="29" spans="1:10" x14ac:dyDescent="0.25">
      <c r="A29">
        <v>26</v>
      </c>
      <c r="B29">
        <v>2019</v>
      </c>
      <c r="C29" s="43">
        <v>7.4999999999999997E-2</v>
      </c>
      <c r="I29" s="17">
        <v>7.4999999999999997E-2</v>
      </c>
    </row>
    <row r="30" spans="1:10" x14ac:dyDescent="0.25">
      <c r="A30">
        <v>27</v>
      </c>
      <c r="B30">
        <v>2020</v>
      </c>
      <c r="C30" s="43">
        <v>7.4999999999999997E-2</v>
      </c>
      <c r="I30" s="17">
        <v>7.4999999999999997E-2</v>
      </c>
    </row>
    <row r="31" spans="1:10" x14ac:dyDescent="0.25">
      <c r="A31">
        <v>28</v>
      </c>
      <c r="B31">
        <v>2021</v>
      </c>
      <c r="C31" s="43">
        <v>7.4999999999999997E-2</v>
      </c>
      <c r="I31" s="17">
        <v>7.4999999999999997E-2</v>
      </c>
    </row>
    <row r="32" spans="1:10" x14ac:dyDescent="0.25">
      <c r="A32">
        <v>29</v>
      </c>
      <c r="B32">
        <v>2022</v>
      </c>
      <c r="C32" s="43">
        <v>7.4999999999999997E-2</v>
      </c>
      <c r="I32" s="17">
        <v>7.4999999999999997E-2</v>
      </c>
    </row>
    <row r="33" spans="1:9" x14ac:dyDescent="0.25">
      <c r="A33">
        <v>30</v>
      </c>
      <c r="B33">
        <v>2023</v>
      </c>
      <c r="C33" s="43">
        <v>7.4999999999999997E-2</v>
      </c>
      <c r="I33" s="17">
        <v>7.4999999999999997E-2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34" sqref="B34:B37"/>
    </sheetView>
  </sheetViews>
  <sheetFormatPr defaultRowHeight="15" x14ac:dyDescent="0.25"/>
  <cols>
    <col min="2" max="4" width="9.140625" style="11"/>
  </cols>
  <sheetData>
    <row r="1" spans="1:4" x14ac:dyDescent="0.25">
      <c r="A1" t="s">
        <v>11</v>
      </c>
      <c r="B1" s="11" t="s">
        <v>37</v>
      </c>
      <c r="C1" s="11" t="s">
        <v>68</v>
      </c>
      <c r="D1" s="11" t="s">
        <v>69</v>
      </c>
    </row>
    <row r="2" spans="1:4" x14ac:dyDescent="0.25">
      <c r="A2">
        <v>1963</v>
      </c>
      <c r="B2" s="11">
        <v>5.1101386557336301E-2</v>
      </c>
      <c r="C2" s="11" t="s">
        <v>6</v>
      </c>
      <c r="D2" s="11" t="s">
        <v>6</v>
      </c>
    </row>
    <row r="3" spans="1:4" x14ac:dyDescent="0.25">
      <c r="A3">
        <v>1964</v>
      </c>
      <c r="B3" s="11">
        <v>3.8309720324671698E-2</v>
      </c>
      <c r="C3" s="11" t="s">
        <v>6</v>
      </c>
      <c r="D3" s="11" t="s">
        <v>6</v>
      </c>
    </row>
    <row r="4" spans="1:4" x14ac:dyDescent="0.25">
      <c r="A4">
        <v>1965</v>
      </c>
      <c r="B4" s="11">
        <v>3.9038714317953797E-2</v>
      </c>
      <c r="C4" s="11" t="s">
        <v>6</v>
      </c>
      <c r="D4" s="11" t="s">
        <v>6</v>
      </c>
    </row>
    <row r="5" spans="1:4" x14ac:dyDescent="0.25">
      <c r="A5">
        <v>1966</v>
      </c>
      <c r="B5" s="11">
        <v>-1.27566173134113E-2</v>
      </c>
      <c r="C5" s="11" t="s">
        <v>6</v>
      </c>
      <c r="D5" s="11" t="s">
        <v>6</v>
      </c>
    </row>
    <row r="6" spans="1:4" x14ac:dyDescent="0.25">
      <c r="A6">
        <v>1967</v>
      </c>
      <c r="B6" s="11">
        <v>3.6263756196918101E-2</v>
      </c>
      <c r="C6" s="11" t="s">
        <v>6</v>
      </c>
      <c r="D6" s="11" t="s">
        <v>6</v>
      </c>
    </row>
    <row r="7" spans="1:4" x14ac:dyDescent="0.25">
      <c r="A7">
        <v>1968</v>
      </c>
      <c r="B7" s="11">
        <v>3.1415561667172902E-2</v>
      </c>
      <c r="C7" s="11" t="s">
        <v>6</v>
      </c>
      <c r="D7" s="11" t="s">
        <v>6</v>
      </c>
    </row>
    <row r="8" spans="1:4" x14ac:dyDescent="0.25">
      <c r="A8">
        <v>1969</v>
      </c>
      <c r="B8" s="11">
        <v>-1.6187940905487599E-2</v>
      </c>
      <c r="C8" s="11" t="s">
        <v>6</v>
      </c>
      <c r="D8" s="11" t="s">
        <v>6</v>
      </c>
    </row>
    <row r="9" spans="1:4" x14ac:dyDescent="0.25">
      <c r="A9">
        <v>1970</v>
      </c>
      <c r="B9" s="11">
        <v>-2.8841002866950301E-2</v>
      </c>
      <c r="C9" s="11" t="s">
        <v>6</v>
      </c>
      <c r="D9" s="11" t="s">
        <v>6</v>
      </c>
    </row>
    <row r="10" spans="1:4" x14ac:dyDescent="0.25">
      <c r="A10">
        <v>1971</v>
      </c>
      <c r="B10" s="11">
        <v>0.190604322953839</v>
      </c>
      <c r="C10" s="11" t="s">
        <v>6</v>
      </c>
      <c r="D10" s="11" t="s">
        <v>6</v>
      </c>
    </row>
    <row r="11" spans="1:4" x14ac:dyDescent="0.25">
      <c r="A11">
        <v>1972</v>
      </c>
      <c r="B11" s="11">
        <v>0.109191275155263</v>
      </c>
      <c r="C11" s="11" t="s">
        <v>6</v>
      </c>
      <c r="D11" s="11" t="s">
        <v>6</v>
      </c>
    </row>
    <row r="12" spans="1:4" x14ac:dyDescent="0.25">
      <c r="A12">
        <v>1973</v>
      </c>
      <c r="B12" s="11">
        <v>5.2503668781599001E-3</v>
      </c>
      <c r="C12" s="11" t="s">
        <v>6</v>
      </c>
      <c r="D12" s="11" t="s">
        <v>6</v>
      </c>
    </row>
    <row r="13" spans="1:4" x14ac:dyDescent="0.25">
      <c r="A13">
        <v>1974</v>
      </c>
      <c r="B13" s="11">
        <v>-1.79654104193133E-2</v>
      </c>
      <c r="C13" s="11" t="s">
        <v>6</v>
      </c>
      <c r="D13" s="11" t="s">
        <v>6</v>
      </c>
    </row>
    <row r="14" spans="1:4" x14ac:dyDescent="0.25">
      <c r="A14">
        <v>1975</v>
      </c>
      <c r="B14" s="11">
        <v>7.3638845470469602E-2</v>
      </c>
      <c r="C14" s="11" t="s">
        <v>6</v>
      </c>
      <c r="D14" s="11" t="s">
        <v>6</v>
      </c>
    </row>
    <row r="15" spans="1:4" x14ac:dyDescent="0.25">
      <c r="A15">
        <v>1976</v>
      </c>
      <c r="B15" s="11">
        <v>9.8021699143108501E-2</v>
      </c>
      <c r="C15" s="11" t="s">
        <v>6</v>
      </c>
      <c r="D15" s="11" t="s">
        <v>6</v>
      </c>
    </row>
    <row r="16" spans="1:4" x14ac:dyDescent="0.25">
      <c r="A16">
        <v>1977</v>
      </c>
      <c r="B16" s="11">
        <v>9.2394261574456807E-2</v>
      </c>
      <c r="C16" s="11" t="s">
        <v>6</v>
      </c>
      <c r="D16" s="11" t="s">
        <v>6</v>
      </c>
    </row>
    <row r="17" spans="1:4" x14ac:dyDescent="0.25">
      <c r="A17">
        <v>1978</v>
      </c>
      <c r="B17" s="11">
        <v>-1.6001380088139502E-2</v>
      </c>
      <c r="C17" s="11" t="s">
        <v>6</v>
      </c>
      <c r="D17" s="11" t="s">
        <v>6</v>
      </c>
    </row>
    <row r="18" spans="1:4" x14ac:dyDescent="0.25">
      <c r="A18">
        <v>1979</v>
      </c>
      <c r="B18" s="11">
        <v>8.7426078929035797E-2</v>
      </c>
      <c r="C18" s="11" t="s">
        <v>6</v>
      </c>
      <c r="D18" s="11" t="s">
        <v>6</v>
      </c>
    </row>
    <row r="19" spans="1:4" x14ac:dyDescent="0.25">
      <c r="A19">
        <v>1980</v>
      </c>
      <c r="B19" s="11">
        <v>4.8105750469334498E-2</v>
      </c>
      <c r="C19" s="11" t="s">
        <v>6</v>
      </c>
      <c r="D19" s="11" t="s">
        <v>6</v>
      </c>
    </row>
    <row r="20" spans="1:4" x14ac:dyDescent="0.25">
      <c r="A20">
        <v>1981</v>
      </c>
      <c r="B20" s="11">
        <v>-2.1941728658462101E-2</v>
      </c>
      <c r="C20" s="11" t="s">
        <v>6</v>
      </c>
      <c r="D20" s="11" t="s">
        <v>6</v>
      </c>
    </row>
    <row r="21" spans="1:4" x14ac:dyDescent="0.25">
      <c r="A21">
        <v>1982</v>
      </c>
      <c r="B21" s="11">
        <v>5.9000668663816397E-2</v>
      </c>
      <c r="C21" s="11" t="s">
        <v>6</v>
      </c>
      <c r="D21" s="11" t="s">
        <v>6</v>
      </c>
    </row>
    <row r="22" spans="1:4" x14ac:dyDescent="0.25">
      <c r="A22">
        <v>1983</v>
      </c>
      <c r="B22" s="11">
        <v>0.40689898993971202</v>
      </c>
      <c r="C22" s="11" t="s">
        <v>6</v>
      </c>
      <c r="D22" s="11" t="s">
        <v>6</v>
      </c>
    </row>
    <row r="23" spans="1:4" x14ac:dyDescent="0.25">
      <c r="A23">
        <v>1984</v>
      </c>
      <c r="B23" s="11">
        <v>-3.8671495509688299E-2</v>
      </c>
      <c r="C23" s="11" t="s">
        <v>6</v>
      </c>
      <c r="D23" s="11" t="s">
        <v>6</v>
      </c>
    </row>
    <row r="24" spans="1:4" x14ac:dyDescent="0.25">
      <c r="A24">
        <v>1985</v>
      </c>
      <c r="B24" s="11">
        <v>0.33120510664826902</v>
      </c>
      <c r="C24" s="11" t="s">
        <v>6</v>
      </c>
      <c r="D24" s="11" t="s">
        <v>6</v>
      </c>
    </row>
    <row r="25" spans="1:4" x14ac:dyDescent="0.25">
      <c r="A25">
        <v>1986</v>
      </c>
      <c r="B25" s="11">
        <v>0.30725449172653402</v>
      </c>
      <c r="C25" s="11" t="s">
        <v>6</v>
      </c>
      <c r="D25" s="11" t="s">
        <v>6</v>
      </c>
    </row>
    <row r="26" spans="1:4" x14ac:dyDescent="0.25">
      <c r="A26">
        <v>1987</v>
      </c>
      <c r="B26" s="11">
        <v>8.6195466382231495E-2</v>
      </c>
      <c r="C26" s="11" t="s">
        <v>6</v>
      </c>
      <c r="D26" s="11" t="s">
        <v>6</v>
      </c>
    </row>
    <row r="27" spans="1:4" x14ac:dyDescent="0.25">
      <c r="A27">
        <v>1988</v>
      </c>
      <c r="B27" s="11">
        <v>1.17987774254088E-2</v>
      </c>
      <c r="C27" s="11" t="s">
        <v>6</v>
      </c>
      <c r="D27" s="11" t="s">
        <v>6</v>
      </c>
    </row>
    <row r="28" spans="1:4" x14ac:dyDescent="0.25">
      <c r="A28">
        <v>1989</v>
      </c>
      <c r="B28" s="11">
        <v>0.15738077801140499</v>
      </c>
      <c r="C28" s="11" t="s">
        <v>6</v>
      </c>
      <c r="D28" s="11" t="s">
        <v>6</v>
      </c>
    </row>
    <row r="29" spans="1:4" x14ac:dyDescent="0.25">
      <c r="A29">
        <v>1990</v>
      </c>
      <c r="B29" s="11">
        <v>0.10199699676930001</v>
      </c>
      <c r="C29" s="11" t="s">
        <v>6</v>
      </c>
      <c r="D29" s="11" t="s">
        <v>6</v>
      </c>
    </row>
    <row r="30" spans="1:4" x14ac:dyDescent="0.25">
      <c r="A30">
        <v>1991</v>
      </c>
      <c r="B30" s="11">
        <v>8.4441264875412203E-2</v>
      </c>
      <c r="C30" s="11" t="s">
        <v>6</v>
      </c>
      <c r="D30" s="11" t="s">
        <v>6</v>
      </c>
    </row>
    <row r="31" spans="1:4" x14ac:dyDescent="0.25">
      <c r="A31">
        <v>1992</v>
      </c>
      <c r="B31" s="11">
        <v>0.14265258723396501</v>
      </c>
      <c r="C31" s="11" t="s">
        <v>6</v>
      </c>
      <c r="D31" s="11" t="s">
        <v>6</v>
      </c>
    </row>
    <row r="32" spans="1:4" x14ac:dyDescent="0.25">
      <c r="A32">
        <v>1993</v>
      </c>
      <c r="B32" s="11">
        <v>0.148295401702881</v>
      </c>
      <c r="C32" s="11" t="s">
        <v>6</v>
      </c>
      <c r="D32" s="11" t="s">
        <v>6</v>
      </c>
    </row>
    <row r="33" spans="1:4" x14ac:dyDescent="0.25">
      <c r="A33">
        <v>1994</v>
      </c>
      <c r="B33" s="11">
        <v>-1.51997623913074E-2</v>
      </c>
      <c r="C33" s="11" t="s">
        <v>6</v>
      </c>
      <c r="D33" s="11" t="s">
        <v>6</v>
      </c>
    </row>
    <row r="34" spans="1:4" x14ac:dyDescent="0.25">
      <c r="A34">
        <v>1995</v>
      </c>
      <c r="B34" s="11">
        <v>0.203708275678359</v>
      </c>
      <c r="C34" s="11" t="s">
        <v>6</v>
      </c>
      <c r="D34" s="11" t="s">
        <v>6</v>
      </c>
    </row>
    <row r="35" spans="1:4" x14ac:dyDescent="0.25">
      <c r="A35">
        <v>1996</v>
      </c>
      <c r="B35" s="11">
        <v>0.15680842966167099</v>
      </c>
      <c r="C35" s="11" t="s">
        <v>6</v>
      </c>
      <c r="D35" s="11" t="s">
        <v>6</v>
      </c>
    </row>
    <row r="36" spans="1:4" x14ac:dyDescent="0.25">
      <c r="A36">
        <v>1997</v>
      </c>
      <c r="B36" s="11">
        <v>0.238254287574339</v>
      </c>
      <c r="C36" s="11" t="s">
        <v>6</v>
      </c>
      <c r="D36" s="11" t="s">
        <v>6</v>
      </c>
    </row>
    <row r="37" spans="1:4" x14ac:dyDescent="0.25">
      <c r="A37">
        <v>1998</v>
      </c>
      <c r="B37" s="11">
        <v>0.24029040815004299</v>
      </c>
      <c r="C37" s="11" t="s">
        <v>6</v>
      </c>
      <c r="D37" s="11" t="s">
        <v>6</v>
      </c>
    </row>
    <row r="38" spans="1:4" x14ac:dyDescent="0.25">
      <c r="A38">
        <v>1999</v>
      </c>
      <c r="B38" s="11">
        <v>0.151945853597512</v>
      </c>
      <c r="C38" s="11" t="s">
        <v>6</v>
      </c>
      <c r="D38" s="11" t="s">
        <v>6</v>
      </c>
    </row>
    <row r="39" spans="1:4" x14ac:dyDescent="0.25">
      <c r="A39">
        <v>2000</v>
      </c>
      <c r="B39" s="11">
        <v>6.11431763300537E-2</v>
      </c>
      <c r="C39" s="11" t="s">
        <v>6</v>
      </c>
      <c r="D39" s="11" t="s">
        <v>6</v>
      </c>
    </row>
    <row r="40" spans="1:4" x14ac:dyDescent="0.25">
      <c r="A40">
        <v>2001</v>
      </c>
      <c r="B40" s="11">
        <v>-5.4800499035868699E-2</v>
      </c>
      <c r="C40" s="11">
        <v>-5.4299999000000002E-2</v>
      </c>
      <c r="D40" s="11">
        <v>-7.1000002000000006E-2</v>
      </c>
    </row>
    <row r="41" spans="1:4" x14ac:dyDescent="0.25">
      <c r="A41">
        <v>2002</v>
      </c>
      <c r="B41" s="11">
        <v>-7.9836967371653494E-2</v>
      </c>
      <c r="C41" s="11">
        <v>-6.3950002000000006E-2</v>
      </c>
      <c r="D41" s="11">
        <v>-6.4000003E-2</v>
      </c>
    </row>
    <row r="42" spans="1:4" x14ac:dyDescent="0.25">
      <c r="A42">
        <v>2003</v>
      </c>
      <c r="B42" s="11">
        <v>5.9196143609258997E-2</v>
      </c>
      <c r="C42" s="11">
        <v>4.5000001999999997E-2</v>
      </c>
      <c r="D42" s="11">
        <v>3.9999999000000001E-2</v>
      </c>
    </row>
    <row r="43" spans="1:4" x14ac:dyDescent="0.25">
      <c r="A43">
        <v>2004</v>
      </c>
      <c r="B43" s="11">
        <v>0.111202819529544</v>
      </c>
      <c r="C43" s="11">
        <v>0.152</v>
      </c>
      <c r="D43" s="11">
        <v>0.16299999000000001</v>
      </c>
    </row>
    <row r="44" spans="1:4" x14ac:dyDescent="0.25">
      <c r="A44">
        <v>2005</v>
      </c>
      <c r="B44" s="11">
        <v>7.3280357774815993E-2</v>
      </c>
      <c r="C44" s="11">
        <v>0.10100000000000001</v>
      </c>
      <c r="D44" s="11">
        <v>0.10399999</v>
      </c>
    </row>
    <row r="45" spans="1:4" x14ac:dyDescent="0.25">
      <c r="A45">
        <v>2006</v>
      </c>
      <c r="B45" s="11">
        <v>4.19562880256341E-2</v>
      </c>
      <c r="C45" s="11">
        <v>0.1174</v>
      </c>
      <c r="D45" s="11">
        <v>0.11799999999999999</v>
      </c>
    </row>
    <row r="46" spans="1:4" x14ac:dyDescent="0.25">
      <c r="A46">
        <v>2007</v>
      </c>
      <c r="B46" s="11">
        <v>0.157263436572469</v>
      </c>
      <c r="C46" s="11">
        <v>0.17200001000000001</v>
      </c>
      <c r="D46" s="11">
        <v>0.18030001000000001</v>
      </c>
    </row>
    <row r="47" spans="1:4" x14ac:dyDescent="0.25">
      <c r="A47">
        <v>2008</v>
      </c>
      <c r="B47" s="11">
        <v>-4.5819331753300899E-2</v>
      </c>
      <c r="C47" s="11">
        <v>-4.9800001000000003E-2</v>
      </c>
      <c r="D47" s="11">
        <v>-4.5000001999999997E-2</v>
      </c>
    </row>
    <row r="48" spans="1:4" x14ac:dyDescent="0.25">
      <c r="A48">
        <v>2009</v>
      </c>
      <c r="B48" s="11">
        <v>-0.121642654893919</v>
      </c>
      <c r="C48" s="11">
        <v>-0.18180001000000001</v>
      </c>
      <c r="D48" s="11">
        <v>-0.1903</v>
      </c>
    </row>
    <row r="49" spans="1:4" x14ac:dyDescent="0.25">
      <c r="A49">
        <v>2010</v>
      </c>
      <c r="B49" s="11">
        <v>0.123486224473603</v>
      </c>
      <c r="C49" s="11">
        <v>0.13469999999999999</v>
      </c>
      <c r="D49" s="11">
        <v>0.1336</v>
      </c>
    </row>
    <row r="50" spans="1:4" x14ac:dyDescent="0.25">
      <c r="A50">
        <v>2011</v>
      </c>
      <c r="B50" s="11">
        <v>0.208521224390397</v>
      </c>
      <c r="C50" s="11">
        <v>0.20735000000000001</v>
      </c>
      <c r="D50" s="11">
        <v>0.21700000999999999</v>
      </c>
    </row>
    <row r="51" spans="1:4" x14ac:dyDescent="0.25">
      <c r="A51">
        <v>2012</v>
      </c>
      <c r="B51" s="11">
        <v>8.8370731667894498E-2</v>
      </c>
      <c r="C51" s="11">
        <v>1.8999999E-2</v>
      </c>
      <c r="D51" s="11">
        <v>1.84E-2</v>
      </c>
    </row>
    <row r="52" spans="1:4" x14ac:dyDescent="0.25">
      <c r="A52">
        <v>2013</v>
      </c>
      <c r="B52" s="11">
        <v>0.120136952359353</v>
      </c>
      <c r="C52" s="11">
        <v>0.127</v>
      </c>
      <c r="D52" s="11">
        <v>0.13120000000000001</v>
      </c>
    </row>
    <row r="53" spans="1:4" x14ac:dyDescent="0.25">
      <c r="A53">
        <v>2014</v>
      </c>
      <c r="B53" s="11">
        <v>0.17599906936748499</v>
      </c>
      <c r="C53" s="11">
        <v>0.17200001000000001</v>
      </c>
      <c r="D53" s="11">
        <v>0.16900000000000001</v>
      </c>
    </row>
    <row r="54" spans="1:4" x14ac:dyDescent="0.25">
      <c r="A54">
        <v>2015</v>
      </c>
      <c r="B54" s="11">
        <v>6.2316180618071502E-2</v>
      </c>
      <c r="C54" s="11" t="s">
        <v>6</v>
      </c>
      <c r="D54" s="1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2" max="4" width="9.5703125" style="11" bestFit="1" customWidth="1"/>
    <col min="5" max="5" width="11.5703125" style="11" bestFit="1" customWidth="1"/>
    <col min="6" max="15" width="9.5703125" style="11" bestFit="1" customWidth="1"/>
  </cols>
  <sheetData>
    <row r="1" spans="1:15" x14ac:dyDescent="0.25">
      <c r="A1" s="2" t="s">
        <v>15</v>
      </c>
    </row>
    <row r="2" spans="1:15" x14ac:dyDescent="0.25">
      <c r="A2" t="s">
        <v>11</v>
      </c>
      <c r="B2" s="11" t="s">
        <v>49</v>
      </c>
      <c r="C2" s="11" t="s">
        <v>48</v>
      </c>
      <c r="D2" s="11" t="s">
        <v>47</v>
      </c>
      <c r="E2" s="11" t="s">
        <v>0</v>
      </c>
      <c r="F2" s="11" t="s">
        <v>46</v>
      </c>
      <c r="G2" s="11" t="s">
        <v>45</v>
      </c>
      <c r="H2" s="11" t="s">
        <v>44</v>
      </c>
      <c r="I2" s="11" t="s">
        <v>43</v>
      </c>
      <c r="J2" s="11" t="s">
        <v>42</v>
      </c>
      <c r="K2" s="11" t="s">
        <v>41</v>
      </c>
      <c r="L2" s="11" t="s">
        <v>40</v>
      </c>
      <c r="M2" s="11" t="s">
        <v>39</v>
      </c>
      <c r="N2" s="11" t="s">
        <v>38</v>
      </c>
      <c r="O2" s="11" t="s">
        <v>37</v>
      </c>
    </row>
    <row r="3" spans="1:15" x14ac:dyDescent="0.25">
      <c r="A3">
        <v>1963</v>
      </c>
      <c r="B3" s="11">
        <v>2.8750000000000001E-2</v>
      </c>
      <c r="C3" s="11">
        <v>0.04</v>
      </c>
      <c r="D3" s="11">
        <v>0.31563754561277002</v>
      </c>
      <c r="E3" s="11">
        <v>1962</v>
      </c>
      <c r="F3" s="11">
        <v>1.2521412839546499E-2</v>
      </c>
      <c r="G3" s="11">
        <v>0.94669222611958603</v>
      </c>
      <c r="H3" s="11">
        <v>4.0786361040867899E-2</v>
      </c>
      <c r="I3" s="11">
        <v>0</v>
      </c>
      <c r="J3" s="11">
        <v>3.4694469519536099E-17</v>
      </c>
      <c r="K3" s="11">
        <v>1.2873706893415901E-2</v>
      </c>
      <c r="L3" s="11">
        <v>3.7867689044783402E-2</v>
      </c>
      <c r="M3" s="11">
        <v>3.5999061913696102E-4</v>
      </c>
      <c r="N3" s="11">
        <v>0</v>
      </c>
      <c r="O3" s="11">
        <v>5.1101386557336301E-2</v>
      </c>
    </row>
    <row r="4" spans="1:15" x14ac:dyDescent="0.25">
      <c r="A4">
        <v>1964</v>
      </c>
      <c r="B4" s="11">
        <v>3.4491666666666698E-2</v>
      </c>
      <c r="C4" s="11">
        <v>2.79239989720305E-2</v>
      </c>
      <c r="D4" s="11">
        <v>0.216051417446708</v>
      </c>
      <c r="E4" s="11">
        <v>1963</v>
      </c>
      <c r="F4" s="11">
        <v>1.1436296539880901E-2</v>
      </c>
      <c r="G4" s="11">
        <v>0.93375717052139295</v>
      </c>
      <c r="H4" s="11">
        <v>5.4806532938726303E-2</v>
      </c>
      <c r="I4" s="11">
        <v>0</v>
      </c>
      <c r="J4" s="11">
        <v>-1.38777878078145E-17</v>
      </c>
      <c r="K4" s="11">
        <v>1.1841029126751499E-2</v>
      </c>
      <c r="L4" s="11">
        <v>2.60742342697655E-2</v>
      </c>
      <c r="M4" s="11">
        <v>3.9445692815472501E-4</v>
      </c>
      <c r="N4" s="11">
        <v>0</v>
      </c>
      <c r="O4" s="11">
        <v>3.8309720324671698E-2</v>
      </c>
    </row>
    <row r="5" spans="1:15" x14ac:dyDescent="0.25">
      <c r="A5">
        <v>1965</v>
      </c>
      <c r="B5" s="11">
        <v>3.7358333333333299E-2</v>
      </c>
      <c r="C5" s="11">
        <v>3.7484629894118597E-2</v>
      </c>
      <c r="D5" s="11">
        <v>6.1309734213628397E-2</v>
      </c>
      <c r="E5" s="11">
        <v>1964</v>
      </c>
      <c r="F5" s="11">
        <v>1.0151455803629699E-2</v>
      </c>
      <c r="G5" s="11">
        <v>0.92456587021804404</v>
      </c>
      <c r="H5" s="11">
        <v>6.5282673978326197E-2</v>
      </c>
      <c r="I5" s="11">
        <v>0</v>
      </c>
      <c r="J5" s="11">
        <v>-5.5511151231257802E-17</v>
      </c>
      <c r="K5" s="11">
        <v>4.0024633903661304E-3</v>
      </c>
      <c r="L5" s="11">
        <v>3.4657009457857102E-2</v>
      </c>
      <c r="M5" s="11">
        <v>3.7924146973060001E-4</v>
      </c>
      <c r="N5" s="11">
        <v>0</v>
      </c>
      <c r="O5" s="11">
        <v>3.9038714317953797E-2</v>
      </c>
    </row>
    <row r="6" spans="1:15" x14ac:dyDescent="0.25">
      <c r="A6">
        <v>1966</v>
      </c>
      <c r="B6" s="11">
        <v>4.3075000000000002E-2</v>
      </c>
      <c r="C6" s="11">
        <v>-1.7544076620154701E-2</v>
      </c>
      <c r="D6" s="11">
        <v>4.0028239766490399E-2</v>
      </c>
      <c r="E6" s="11">
        <v>1965</v>
      </c>
      <c r="F6" s="11">
        <v>9.3021890956042005E-3</v>
      </c>
      <c r="G6" s="11">
        <v>0.91733669816303798</v>
      </c>
      <c r="H6" s="11">
        <v>7.3361112741358106E-2</v>
      </c>
      <c r="I6" s="11">
        <v>0</v>
      </c>
      <c r="J6" s="11">
        <v>-2.7755575615628901E-17</v>
      </c>
      <c r="K6" s="11">
        <v>2.9365162103476101E-3</v>
      </c>
      <c r="L6" s="11">
        <v>-1.60938253190521E-2</v>
      </c>
      <c r="M6" s="11">
        <v>4.00691795293151E-4</v>
      </c>
      <c r="N6" s="11">
        <v>0</v>
      </c>
      <c r="O6" s="11">
        <v>-1.27566173134113E-2</v>
      </c>
    </row>
    <row r="7" spans="1:15" x14ac:dyDescent="0.25">
      <c r="A7">
        <v>1967</v>
      </c>
      <c r="B7" s="11">
        <v>4.60666666666667E-2</v>
      </c>
      <c r="C7" s="11">
        <v>3.06002540901417E-2</v>
      </c>
      <c r="D7" s="11">
        <v>0.105663970687902</v>
      </c>
      <c r="E7" s="11">
        <v>1966</v>
      </c>
      <c r="F7" s="11">
        <v>9.6547381676985993E-3</v>
      </c>
      <c r="G7" s="11">
        <v>0.91688529751285597</v>
      </c>
      <c r="H7" s="11">
        <v>7.3459964319445903E-2</v>
      </c>
      <c r="I7" s="11">
        <v>0</v>
      </c>
      <c r="J7" s="11">
        <v>0</v>
      </c>
      <c r="K7" s="11">
        <v>7.7620715165842803E-3</v>
      </c>
      <c r="L7" s="11">
        <v>2.80569230754085E-2</v>
      </c>
      <c r="M7" s="11">
        <v>4.4476160492531601E-4</v>
      </c>
      <c r="N7" s="11">
        <v>0</v>
      </c>
      <c r="O7" s="11">
        <v>3.6263756196918101E-2</v>
      </c>
    </row>
    <row r="8" spans="1:15" x14ac:dyDescent="0.25">
      <c r="A8">
        <v>1968</v>
      </c>
      <c r="B8" s="11">
        <v>4.9058333333333301E-2</v>
      </c>
      <c r="C8" s="11">
        <v>2.07534854757731E-2</v>
      </c>
      <c r="D8" s="11">
        <v>0.13396890283478399</v>
      </c>
      <c r="E8" s="11">
        <v>1967</v>
      </c>
      <c r="F8" s="11">
        <v>1.08807804145953E-2</v>
      </c>
      <c r="G8" s="11">
        <v>0.89766438420410799</v>
      </c>
      <c r="H8" s="11">
        <v>9.1454835381296298E-2</v>
      </c>
      <c r="I8" s="11">
        <v>0</v>
      </c>
      <c r="J8" s="11">
        <v>-2.7755575615628901E-17</v>
      </c>
      <c r="K8" s="11">
        <v>1.2252103954968001E-2</v>
      </c>
      <c r="L8" s="11">
        <v>1.8629664759698801E-2</v>
      </c>
      <c r="M8" s="11">
        <v>5.3379295250601899E-4</v>
      </c>
      <c r="N8" s="11">
        <v>0</v>
      </c>
      <c r="O8" s="11">
        <v>3.1415561667172902E-2</v>
      </c>
    </row>
    <row r="9" spans="1:15" x14ac:dyDescent="0.25">
      <c r="A9">
        <v>1969</v>
      </c>
      <c r="B9" s="11">
        <v>5.7683333333333302E-2</v>
      </c>
      <c r="C9" s="11">
        <v>-2.1121733549002299E-2</v>
      </c>
      <c r="D9" s="11">
        <v>1.1502276717441501E-2</v>
      </c>
      <c r="E9" s="11">
        <v>1968</v>
      </c>
      <c r="F9" s="11">
        <v>1.2633463067413199E-2</v>
      </c>
      <c r="G9" s="11">
        <v>0.86665140383374595</v>
      </c>
      <c r="H9" s="11">
        <v>0.12071513309884099</v>
      </c>
      <c r="I9" s="11">
        <v>0</v>
      </c>
      <c r="J9" s="11">
        <v>-8.3266726846886704E-17</v>
      </c>
      <c r="K9" s="11">
        <v>1.38849886488565E-3</v>
      </c>
      <c r="L9" s="11">
        <v>-1.8305180031645201E-2</v>
      </c>
      <c r="M9" s="11">
        <v>7.2874026127194903E-4</v>
      </c>
      <c r="N9" s="11">
        <v>0</v>
      </c>
      <c r="O9" s="11">
        <v>-1.6187940905487599E-2</v>
      </c>
    </row>
    <row r="10" spans="1:15" x14ac:dyDescent="0.25">
      <c r="A10">
        <v>1970</v>
      </c>
      <c r="B10" s="11">
        <v>7.0658333333333295E-2</v>
      </c>
      <c r="C10" s="11">
        <v>2.6238108053705201E-3</v>
      </c>
      <c r="D10" s="11">
        <v>-0.231348171372843</v>
      </c>
      <c r="E10" s="11">
        <v>1969</v>
      </c>
      <c r="F10" s="11">
        <v>8.9958119706274493E-3</v>
      </c>
      <c r="G10" s="11">
        <v>0.85390726238097903</v>
      </c>
      <c r="H10" s="11">
        <v>0.13709692564839299</v>
      </c>
      <c r="I10" s="11">
        <v>0</v>
      </c>
      <c r="J10" s="11">
        <v>-8.3266726846886704E-17</v>
      </c>
      <c r="K10" s="11">
        <v>-3.1717123049594502E-2</v>
      </c>
      <c r="L10" s="11">
        <v>2.2404911018195799E-3</v>
      </c>
      <c r="M10" s="11">
        <v>6.3562908082458495E-4</v>
      </c>
      <c r="N10" s="11">
        <v>0</v>
      </c>
      <c r="O10" s="11">
        <v>-2.8841002866950301E-2</v>
      </c>
    </row>
    <row r="11" spans="1:15" x14ac:dyDescent="0.25">
      <c r="A11">
        <v>1971</v>
      </c>
      <c r="B11" s="11">
        <v>4.9424999999999997E-2</v>
      </c>
      <c r="C11" s="11">
        <v>0.14659584142036799</v>
      </c>
      <c r="D11" s="11">
        <v>0.41513476593586801</v>
      </c>
      <c r="E11" s="11">
        <v>1970</v>
      </c>
      <c r="F11" s="11">
        <v>9.9663366665008399E-3</v>
      </c>
      <c r="G11" s="11">
        <v>0.82254614198298603</v>
      </c>
      <c r="H11" s="11">
        <v>0.16748752135051301</v>
      </c>
      <c r="I11" s="11">
        <v>0</v>
      </c>
      <c r="J11" s="11">
        <v>2.7755575615628901E-17</v>
      </c>
      <c r="K11" s="11">
        <v>6.9529892973024102E-2</v>
      </c>
      <c r="L11" s="11">
        <v>0.12058184379107301</v>
      </c>
      <c r="M11" s="11">
        <v>4.9258618974180402E-4</v>
      </c>
      <c r="N11" s="11">
        <v>0</v>
      </c>
      <c r="O11" s="11">
        <v>0.190604322953839</v>
      </c>
    </row>
    <row r="12" spans="1:15" x14ac:dyDescent="0.25">
      <c r="A12">
        <v>1972</v>
      </c>
      <c r="B12" s="11">
        <v>4.1116666666666697E-2</v>
      </c>
      <c r="C12" s="11">
        <v>0.107194347217711</v>
      </c>
      <c r="D12" s="11">
        <v>0.119124358865267</v>
      </c>
      <c r="E12" s="11">
        <v>1971</v>
      </c>
      <c r="F12" s="11">
        <v>1.0091051441164499E-2</v>
      </c>
      <c r="G12" s="11">
        <v>0.76662993678594205</v>
      </c>
      <c r="H12" s="11">
        <v>0.223279011772893</v>
      </c>
      <c r="I12" s="11">
        <v>0</v>
      </c>
      <c r="J12" s="11">
        <v>-2.7755575615628901E-17</v>
      </c>
      <c r="K12" s="11">
        <v>2.6597969125516301E-2</v>
      </c>
      <c r="L12" s="11">
        <v>8.2178395631324397E-2</v>
      </c>
      <c r="M12" s="11">
        <v>4.1491039842254799E-4</v>
      </c>
      <c r="N12" s="11">
        <v>0</v>
      </c>
      <c r="O12" s="11">
        <v>0.109191275155263</v>
      </c>
    </row>
    <row r="13" spans="1:15" x14ac:dyDescent="0.25">
      <c r="A13">
        <v>1973</v>
      </c>
      <c r="B13" s="11">
        <v>5.3466666666666697E-2</v>
      </c>
      <c r="C13" s="11">
        <v>5.85948724537511E-3</v>
      </c>
      <c r="D13" s="11">
        <v>1.5939804076272599E-3</v>
      </c>
      <c r="E13" s="11">
        <v>1972</v>
      </c>
      <c r="F13" s="11">
        <v>1.18879209788301E-2</v>
      </c>
      <c r="G13" s="11">
        <v>0.71262998535725797</v>
      </c>
      <c r="H13" s="11">
        <v>0.27548209366391202</v>
      </c>
      <c r="I13" s="11">
        <v>0</v>
      </c>
      <c r="J13" s="11">
        <v>0</v>
      </c>
      <c r="K13" s="11">
        <v>4.3911305995241302E-4</v>
      </c>
      <c r="L13" s="11">
        <v>4.1756463098727098E-3</v>
      </c>
      <c r="M13" s="11">
        <v>6.3560750833478101E-4</v>
      </c>
      <c r="N13" s="11">
        <v>0</v>
      </c>
      <c r="O13" s="11">
        <v>5.2503668781599001E-3</v>
      </c>
    </row>
    <row r="14" spans="1:15" x14ac:dyDescent="0.25">
      <c r="A14">
        <v>1974</v>
      </c>
      <c r="B14" s="11">
        <v>7.8983333333333294E-2</v>
      </c>
      <c r="C14" s="11">
        <v>2.1657081728294399E-2</v>
      </c>
      <c r="D14" s="11">
        <v>-0.14820868831689901</v>
      </c>
      <c r="E14" s="11">
        <v>1973</v>
      </c>
      <c r="F14" s="11">
        <v>1.5876203413856201E-2</v>
      </c>
      <c r="G14" s="11">
        <v>0.74550823932431598</v>
      </c>
      <c r="H14" s="11">
        <v>0.23861555726182701</v>
      </c>
      <c r="I14" s="11">
        <v>0</v>
      </c>
      <c r="J14" s="11">
        <v>5.5511151231257802E-17</v>
      </c>
      <c r="K14" s="11">
        <v>-3.53648987537813E-2</v>
      </c>
      <c r="L14" s="11">
        <v>1.6145532868163601E-2</v>
      </c>
      <c r="M14" s="11">
        <v>1.25395546630441E-3</v>
      </c>
      <c r="N14" s="11">
        <v>0</v>
      </c>
      <c r="O14" s="11">
        <v>-1.79654104193133E-2</v>
      </c>
    </row>
    <row r="15" spans="1:15" x14ac:dyDescent="0.25">
      <c r="A15">
        <v>1975</v>
      </c>
      <c r="B15" s="11">
        <v>6.6733333333333297E-2</v>
      </c>
      <c r="C15" s="11">
        <v>5.4888945499760103E-2</v>
      </c>
      <c r="D15" s="11">
        <v>0.15348200806783299</v>
      </c>
      <c r="E15" s="11">
        <v>1974</v>
      </c>
      <c r="F15" s="11">
        <v>2.04873410577944E-2</v>
      </c>
      <c r="G15" s="11">
        <v>0.79105990352594302</v>
      </c>
      <c r="H15" s="11">
        <v>0.186974064189108</v>
      </c>
      <c r="I15" s="11">
        <v>1.4786912271541101E-3</v>
      </c>
      <c r="J15" s="11">
        <v>-2.8839777788114399E-17</v>
      </c>
      <c r="K15" s="11">
        <v>2.8697154828348202E-2</v>
      </c>
      <c r="L15" s="11">
        <v>4.3420443931680999E-2</v>
      </c>
      <c r="M15" s="11">
        <v>1.3671885599234801E-3</v>
      </c>
      <c r="N15" s="11">
        <v>1.5405815051706701E-4</v>
      </c>
      <c r="O15" s="11">
        <v>7.3638845470469602E-2</v>
      </c>
    </row>
    <row r="16" spans="1:15" x14ac:dyDescent="0.25">
      <c r="A16">
        <v>1976</v>
      </c>
      <c r="B16" s="11">
        <v>5.5074999999999999E-2</v>
      </c>
      <c r="C16" s="11">
        <v>8.6352660561208106E-2</v>
      </c>
      <c r="D16" s="11">
        <v>0.138050197061894</v>
      </c>
      <c r="E16" s="11">
        <v>1975</v>
      </c>
      <c r="F16" s="11">
        <v>1.38792904860631E-2</v>
      </c>
      <c r="G16" s="11">
        <v>0.75113261153344102</v>
      </c>
      <c r="H16" s="11">
        <v>0.233241188666206</v>
      </c>
      <c r="I16" s="11">
        <v>1.7469093142901001E-3</v>
      </c>
      <c r="J16" s="11">
        <v>9.3891908137244696E-17</v>
      </c>
      <c r="K16" s="11">
        <v>3.2198992058320101E-2</v>
      </c>
      <c r="L16" s="11">
        <v>6.4862299440200999E-2</v>
      </c>
      <c r="M16" s="11">
        <v>7.6440192351992595E-4</v>
      </c>
      <c r="N16" s="11">
        <v>1.96005721067556E-4</v>
      </c>
      <c r="O16" s="11">
        <v>9.8021699143108501E-2</v>
      </c>
    </row>
    <row r="17" spans="1:15" x14ac:dyDescent="0.25">
      <c r="A17">
        <v>1977</v>
      </c>
      <c r="B17" s="11">
        <v>4.8233333333333302E-2</v>
      </c>
      <c r="C17" s="11">
        <v>0.124530097316209</v>
      </c>
      <c r="D17" s="11">
        <v>1.0905008833175199E-3</v>
      </c>
      <c r="E17" s="11">
        <v>1976</v>
      </c>
      <c r="F17" s="11">
        <v>1.1837291654458199E-2</v>
      </c>
      <c r="G17" s="11">
        <v>0.73410462692439704</v>
      </c>
      <c r="H17" s="11">
        <v>0.25198195106025001</v>
      </c>
      <c r="I17" s="11">
        <v>2.0761303608950801E-3</v>
      </c>
      <c r="J17" s="11">
        <v>2.0816681711721701E-17</v>
      </c>
      <c r="K17" s="11">
        <v>2.7478654021127503E-4</v>
      </c>
      <c r="L17" s="11">
        <v>9.1418120631174202E-2</v>
      </c>
      <c r="M17" s="11">
        <v>5.7095203413336899E-4</v>
      </c>
      <c r="N17" s="11">
        <v>1.3040236893791901E-4</v>
      </c>
      <c r="O17" s="11">
        <v>9.2394261574456807E-2</v>
      </c>
    </row>
    <row r="18" spans="1:15" x14ac:dyDescent="0.25">
      <c r="A18">
        <v>1978</v>
      </c>
      <c r="B18" s="11">
        <v>6.11916666666667E-2</v>
      </c>
      <c r="C18" s="11">
        <v>-2.0675030975035001E-2</v>
      </c>
      <c r="D18" s="11">
        <v>-4.9456780150834998E-3</v>
      </c>
      <c r="E18" s="11">
        <v>1977</v>
      </c>
      <c r="F18" s="11">
        <v>1.29209203108335E-2</v>
      </c>
      <c r="G18" s="11">
        <v>0.75587383818375697</v>
      </c>
      <c r="H18" s="11">
        <v>0.22855401493219599</v>
      </c>
      <c r="I18" s="11">
        <v>2.6512265732134702E-3</v>
      </c>
      <c r="J18" s="11">
        <v>-1.38777878078145E-17</v>
      </c>
      <c r="K18" s="11">
        <v>-1.1303545669092299E-3</v>
      </c>
      <c r="L18" s="11">
        <v>-1.5627715017667802E-2</v>
      </c>
      <c r="M18" s="11">
        <v>7.9065264868708395E-4</v>
      </c>
      <c r="N18" s="11">
        <v>-3.3963152249585701E-5</v>
      </c>
      <c r="O18" s="11">
        <v>-1.6001380088139502E-2</v>
      </c>
    </row>
    <row r="19" spans="1:15" x14ac:dyDescent="0.25">
      <c r="A19">
        <v>1979</v>
      </c>
      <c r="B19" s="11">
        <v>8.6608333333333301E-2</v>
      </c>
      <c r="C19" s="11">
        <v>7.3903808549325004E-2</v>
      </c>
      <c r="D19" s="11">
        <v>0.134347677253804</v>
      </c>
      <c r="E19" s="11">
        <v>1978</v>
      </c>
      <c r="F19" s="11">
        <v>1.7957240918120499E-2</v>
      </c>
      <c r="G19" s="11">
        <v>0.76047833526739195</v>
      </c>
      <c r="H19" s="11">
        <v>0.218319139311213</v>
      </c>
      <c r="I19" s="11">
        <v>3.2452845032747901E-3</v>
      </c>
      <c r="J19" s="11">
        <v>9.4108748571741797E-17</v>
      </c>
      <c r="K19" s="11">
        <v>2.9330669266511001E-2</v>
      </c>
      <c r="L19" s="11">
        <v>5.6202245295510697E-2</v>
      </c>
      <c r="M19" s="11">
        <v>1.5552467071835499E-3</v>
      </c>
      <c r="N19" s="11">
        <v>3.3791765983042101E-4</v>
      </c>
      <c r="O19" s="11">
        <v>8.7426078929035797E-2</v>
      </c>
    </row>
    <row r="20" spans="1:15" x14ac:dyDescent="0.25">
      <c r="A20">
        <v>1980</v>
      </c>
      <c r="B20" s="11">
        <v>0.11121666666666701</v>
      </c>
      <c r="C20" s="11">
        <v>9.7527087259788297E-3</v>
      </c>
      <c r="D20" s="11">
        <v>0.17123368940268399</v>
      </c>
      <c r="E20" s="11">
        <v>1979</v>
      </c>
      <c r="F20" s="11">
        <v>2.3890379728799101E-2</v>
      </c>
      <c r="G20" s="11">
        <v>0.75137737775772395</v>
      </c>
      <c r="H20" s="11">
        <v>0.220261701773968</v>
      </c>
      <c r="I20" s="11">
        <v>4.4705407395093698E-3</v>
      </c>
      <c r="J20" s="11">
        <v>7.9797279894933102E-17</v>
      </c>
      <c r="K20" s="11">
        <v>3.7716223828870098E-2</v>
      </c>
      <c r="L20" s="11">
        <v>7.3279647085608499E-3</v>
      </c>
      <c r="M20" s="11">
        <v>2.6570083988379399E-3</v>
      </c>
      <c r="N20" s="11">
        <v>4.0455353306562402E-4</v>
      </c>
      <c r="O20" s="11">
        <v>4.8105750469334498E-2</v>
      </c>
    </row>
    <row r="21" spans="1:15" x14ac:dyDescent="0.25">
      <c r="A21">
        <v>1981</v>
      </c>
      <c r="B21" s="11">
        <v>0.13015833333333299</v>
      </c>
      <c r="C21" s="11">
        <v>-9.6826724652001997E-2</v>
      </c>
      <c r="D21" s="11">
        <v>0.21024294973351201</v>
      </c>
      <c r="E21" s="11">
        <v>1980</v>
      </c>
      <c r="F21" s="11">
        <v>2.1781323036276799E-2</v>
      </c>
      <c r="G21" s="11">
        <v>0.74775937404735304</v>
      </c>
      <c r="H21" s="11">
        <v>0.22507875215933301</v>
      </c>
      <c r="I21" s="11">
        <v>5.3805507570368902E-3</v>
      </c>
      <c r="J21" s="11">
        <v>2.6020852139652099E-18</v>
      </c>
      <c r="K21" s="11">
        <v>4.73212207763163E-2</v>
      </c>
      <c r="L21" s="11">
        <v>-7.2403091016836396E-2</v>
      </c>
      <c r="M21" s="11">
        <v>2.8350207041967302E-3</v>
      </c>
      <c r="N21" s="11">
        <v>3.0512087786129199E-4</v>
      </c>
      <c r="O21" s="11">
        <v>-2.1941728658462101E-2</v>
      </c>
    </row>
    <row r="22" spans="1:15" x14ac:dyDescent="0.25">
      <c r="A22">
        <v>1982</v>
      </c>
      <c r="B22" s="11">
        <v>0.13009166666666699</v>
      </c>
      <c r="C22" s="11">
        <v>0.10885894493114801</v>
      </c>
      <c r="D22" s="11">
        <v>-0.12186735352325501</v>
      </c>
      <c r="E22" s="11">
        <v>1981</v>
      </c>
      <c r="F22" s="11">
        <v>1.9928496357446399E-2</v>
      </c>
      <c r="G22" s="11">
        <v>0.75890876099278703</v>
      </c>
      <c r="H22" s="11">
        <v>0.214690585054301</v>
      </c>
      <c r="I22" s="11">
        <v>6.4721575954654496E-3</v>
      </c>
      <c r="J22" s="11">
        <v>9.7144514654701197E-17</v>
      </c>
      <c r="K22" s="11">
        <v>-2.6163773426926901E-2</v>
      </c>
      <c r="L22" s="11">
        <v>8.2614007020679697E-2</v>
      </c>
      <c r="M22" s="11">
        <v>2.5925313053007902E-3</v>
      </c>
      <c r="N22" s="11">
        <v>-4.2096235237159502E-5</v>
      </c>
      <c r="O22" s="11">
        <v>5.9000668663816397E-2</v>
      </c>
    </row>
    <row r="23" spans="1:15" x14ac:dyDescent="0.25">
      <c r="A23">
        <v>1983</v>
      </c>
      <c r="B23" s="11">
        <v>8.4316666666666706E-2</v>
      </c>
      <c r="C23" s="11">
        <v>0.34968947663403899</v>
      </c>
      <c r="D23" s="11">
        <v>0.62314770091526395</v>
      </c>
      <c r="E23" s="11">
        <v>1982</v>
      </c>
      <c r="F23" s="11">
        <v>2.6857140656233999E-2</v>
      </c>
      <c r="G23" s="11">
        <v>0.73446749835344505</v>
      </c>
      <c r="H23" s="11">
        <v>0.23186574896103301</v>
      </c>
      <c r="I23" s="11">
        <v>6.8096120292874896E-3</v>
      </c>
      <c r="J23" s="11">
        <v>-1.21430643318376E-17</v>
      </c>
      <c r="K23" s="11">
        <v>0.144486608386064</v>
      </c>
      <c r="L23" s="11">
        <v>0.25683555510392803</v>
      </c>
      <c r="M23" s="11">
        <v>2.2645045763314601E-3</v>
      </c>
      <c r="N23" s="11">
        <v>3.3123218733889098E-3</v>
      </c>
      <c r="O23" s="11">
        <v>0.40689898993971202</v>
      </c>
    </row>
    <row r="24" spans="1:15" x14ac:dyDescent="0.25">
      <c r="A24">
        <v>1984</v>
      </c>
      <c r="B24" s="11">
        <v>9.2266666666666705E-2</v>
      </c>
      <c r="C24" s="11">
        <v>-4.1566897336903497E-2</v>
      </c>
      <c r="D24" s="11">
        <v>-4.7403805650639397E-2</v>
      </c>
      <c r="E24" s="11">
        <v>1983</v>
      </c>
      <c r="F24" s="11">
        <v>3.3722150668648802E-2</v>
      </c>
      <c r="G24" s="11">
        <v>0.65828882848222203</v>
      </c>
      <c r="H24" s="11">
        <v>0.29679796839355399</v>
      </c>
      <c r="I24" s="11">
        <v>7.8800901906121001E-3</v>
      </c>
      <c r="J24" s="11">
        <v>3.3109622649630699E-3</v>
      </c>
      <c r="K24" s="11">
        <v>-1.4069353211232699E-2</v>
      </c>
      <c r="L24" s="11">
        <v>-2.7363024151551001E-2</v>
      </c>
      <c r="M24" s="11">
        <v>3.1114304350273298E-3</v>
      </c>
      <c r="N24" s="11">
        <v>-3.5054858193199999E-4</v>
      </c>
      <c r="O24" s="11">
        <v>-3.8671495509688299E-2</v>
      </c>
    </row>
    <row r="25" spans="1:15" x14ac:dyDescent="0.25">
      <c r="A25">
        <v>1985</v>
      </c>
      <c r="B25" s="11">
        <v>8.6916666666666698E-2</v>
      </c>
      <c r="C25" s="11">
        <v>0.356640659169359</v>
      </c>
      <c r="D25" s="11">
        <v>0.31355062127222499</v>
      </c>
      <c r="E25" s="11">
        <v>1984</v>
      </c>
      <c r="F25" s="11">
        <v>3.9994728110915999E-2</v>
      </c>
      <c r="G25" s="11">
        <v>0.66806008807493</v>
      </c>
      <c r="H25" s="11">
        <v>0.27652777340045398</v>
      </c>
      <c r="I25" s="11">
        <v>8.2545176364745999E-3</v>
      </c>
      <c r="J25" s="11">
        <v>7.16289277722544E-3</v>
      </c>
      <c r="K25" s="11">
        <v>8.6705455148737495E-2</v>
      </c>
      <c r="L25" s="11">
        <v>0.23825739017578301</v>
      </c>
      <c r="M25" s="11">
        <v>3.47620845164045E-3</v>
      </c>
      <c r="N25" s="11">
        <v>2.7660528721082699E-3</v>
      </c>
      <c r="O25" s="11">
        <v>0.33120510664826902</v>
      </c>
    </row>
    <row r="26" spans="1:15" x14ac:dyDescent="0.25">
      <c r="A26">
        <v>1986</v>
      </c>
      <c r="B26" s="11">
        <v>6.8275000000000002E-2</v>
      </c>
      <c r="C26" s="11">
        <v>0.30292893323022702</v>
      </c>
      <c r="D26" s="11">
        <v>0.36112325243908799</v>
      </c>
      <c r="E26" s="11">
        <v>1985</v>
      </c>
      <c r="F26" s="11">
        <v>4.2221015476513697E-2</v>
      </c>
      <c r="G26" s="11">
        <v>0.63190555170345197</v>
      </c>
      <c r="H26" s="11">
        <v>0.30410757988393999</v>
      </c>
      <c r="I26" s="11">
        <v>9.4241354626909898E-3</v>
      </c>
      <c r="J26" s="11">
        <v>1.23417174734036E-2</v>
      </c>
      <c r="K26" s="11">
        <v>0.109820318339068</v>
      </c>
      <c r="L26" s="11">
        <v>0.19142247467978499</v>
      </c>
      <c r="M26" s="11">
        <v>2.8826398316589702E-3</v>
      </c>
      <c r="N26" s="11">
        <v>3.1290588760218298E-3</v>
      </c>
      <c r="O26" s="11">
        <v>0.30725449172653402</v>
      </c>
    </row>
    <row r="27" spans="1:15" x14ac:dyDescent="0.25">
      <c r="A27">
        <v>1987</v>
      </c>
      <c r="B27" s="11">
        <v>5.5175000000000002E-2</v>
      </c>
      <c r="C27" s="11">
        <v>5.5552681155869197E-3</v>
      </c>
      <c r="D27" s="11">
        <v>0.251635339630913</v>
      </c>
      <c r="E27" s="11">
        <v>1986</v>
      </c>
      <c r="F27" s="11">
        <v>3.05786602643854E-2</v>
      </c>
      <c r="G27" s="11">
        <v>0.62525028298973695</v>
      </c>
      <c r="H27" s="11">
        <v>0.316877449179646</v>
      </c>
      <c r="I27" s="11">
        <v>1.00881700654514E-2</v>
      </c>
      <c r="J27" s="11">
        <v>1.7205437500780098E-2</v>
      </c>
      <c r="K27" s="11">
        <v>7.9737564545697706E-2</v>
      </c>
      <c r="L27" s="11">
        <v>3.47343296135458E-3</v>
      </c>
      <c r="M27" s="11">
        <v>1.68717758008746E-3</v>
      </c>
      <c r="N27" s="11">
        <v>1.29729129509175E-3</v>
      </c>
      <c r="O27" s="11">
        <v>8.6195466382231495E-2</v>
      </c>
    </row>
    <row r="28" spans="1:15" x14ac:dyDescent="0.25">
      <c r="A28">
        <v>1988</v>
      </c>
      <c r="B28" s="11">
        <v>5.96E-2</v>
      </c>
      <c r="C28" s="11">
        <v>5.53371969510974E-2</v>
      </c>
      <c r="D28" s="11">
        <v>-7.3953888193845504E-2</v>
      </c>
      <c r="E28" s="11">
        <v>1987</v>
      </c>
      <c r="F28" s="11">
        <v>2.2479055384483099E-2</v>
      </c>
      <c r="G28" s="11">
        <v>0.62256675924056604</v>
      </c>
      <c r="H28" s="11">
        <v>0.32304416563619998</v>
      </c>
      <c r="I28" s="11">
        <v>1.0925844807580199E-2</v>
      </c>
      <c r="J28" s="11">
        <v>2.09841749311712E-2</v>
      </c>
      <c r="K28" s="11">
        <v>-2.3890372107133601E-2</v>
      </c>
      <c r="L28" s="11">
        <v>3.4451099371301697E-2</v>
      </c>
      <c r="M28" s="11">
        <v>1.33975170091519E-3</v>
      </c>
      <c r="N28" s="11">
        <v>-1.01701539674452E-4</v>
      </c>
      <c r="O28" s="11">
        <v>1.17987774254088E-2</v>
      </c>
    </row>
    <row r="29" spans="1:15" x14ac:dyDescent="0.25">
      <c r="A29">
        <v>1989</v>
      </c>
      <c r="B29" s="11">
        <v>7.9216666666666699E-2</v>
      </c>
      <c r="C29" s="11">
        <v>0.136295429324685</v>
      </c>
      <c r="D29" s="11">
        <v>0.20410505091164799</v>
      </c>
      <c r="E29" s="11">
        <v>1988</v>
      </c>
      <c r="F29" s="11">
        <v>2.29697318451666E-2</v>
      </c>
      <c r="G29" s="11">
        <v>0.58886264546260503</v>
      </c>
      <c r="H29" s="11">
        <v>0.35714729410652601</v>
      </c>
      <c r="I29" s="11">
        <v>1.4138280272506701E-2</v>
      </c>
      <c r="J29" s="11">
        <v>1.6882048313196101E-2</v>
      </c>
      <c r="K29" s="11">
        <v>7.2895566646569696E-2</v>
      </c>
      <c r="L29" s="11">
        <v>8.0259287076595701E-2</v>
      </c>
      <c r="M29" s="11">
        <v>1.8195855910012799E-3</v>
      </c>
      <c r="N29" s="11">
        <v>2.4063386972385799E-3</v>
      </c>
      <c r="O29" s="11">
        <v>0.15738077801140499</v>
      </c>
    </row>
    <row r="30" spans="1:15" x14ac:dyDescent="0.25">
      <c r="A30">
        <v>1990</v>
      </c>
      <c r="B30" s="11">
        <v>7.7508333333333304E-2</v>
      </c>
      <c r="C30" s="11">
        <v>5.9279854901757703E-2</v>
      </c>
      <c r="D30" s="11">
        <v>0.16495607272614199</v>
      </c>
      <c r="E30" s="11">
        <v>1989</v>
      </c>
      <c r="F30" s="11">
        <v>2.1277795200017199E-2</v>
      </c>
      <c r="G30" s="11">
        <v>0.546662098628383</v>
      </c>
      <c r="H30" s="11">
        <v>0.398215635494645</v>
      </c>
      <c r="I30" s="11">
        <v>2.01007317057279E-2</v>
      </c>
      <c r="J30" s="11">
        <v>1.37437389712265E-2</v>
      </c>
      <c r="K30" s="11">
        <v>6.5688087329341505E-2</v>
      </c>
      <c r="L30" s="11">
        <v>3.2406049886980898E-2</v>
      </c>
      <c r="M30" s="11">
        <v>1.64920644296133E-3</v>
      </c>
      <c r="N30" s="11">
        <v>2.2536531100167101E-3</v>
      </c>
      <c r="O30" s="11">
        <v>0.10199699676930001</v>
      </c>
    </row>
    <row r="31" spans="1:15" x14ac:dyDescent="0.25">
      <c r="A31">
        <v>1991</v>
      </c>
      <c r="B31" s="11">
        <v>6.5125000000000002E-2</v>
      </c>
      <c r="C31" s="11">
        <v>9.6912287740030495E-2</v>
      </c>
      <c r="D31" s="11">
        <v>7.1448281027866697E-2</v>
      </c>
      <c r="E31" s="11">
        <v>1990</v>
      </c>
      <c r="F31" s="11">
        <v>2.08509945274566E-2</v>
      </c>
      <c r="G31" s="11">
        <v>0.54841546014142095</v>
      </c>
      <c r="H31" s="11">
        <v>0.38766854350837898</v>
      </c>
      <c r="I31" s="11">
        <v>2.6572682150276E-2</v>
      </c>
      <c r="J31" s="11">
        <v>1.6492319672467101E-2</v>
      </c>
      <c r="K31" s="11">
        <v>2.7698251042250498E-2</v>
      </c>
      <c r="L31" s="11">
        <v>5.3148196874306601E-2</v>
      </c>
      <c r="M31" s="11">
        <v>1.35792101860061E-3</v>
      </c>
      <c r="N31" s="11">
        <v>2.2368959402545101E-3</v>
      </c>
      <c r="O31" s="11">
        <v>8.4441264875412203E-2</v>
      </c>
    </row>
    <row r="32" spans="1:15" x14ac:dyDescent="0.25">
      <c r="A32">
        <v>1992</v>
      </c>
      <c r="B32" s="11">
        <v>4.3725E-2</v>
      </c>
      <c r="C32" s="11">
        <v>0.15916188111581001</v>
      </c>
      <c r="D32" s="11">
        <v>0.13596420588533201</v>
      </c>
      <c r="E32" s="11">
        <v>1991</v>
      </c>
      <c r="F32" s="11">
        <v>1.7962084270239199E-2</v>
      </c>
      <c r="G32" s="11">
        <v>0.47536771576556802</v>
      </c>
      <c r="H32" s="11">
        <v>0.46126537019772901</v>
      </c>
      <c r="I32" s="11">
        <v>2.3659009682352902E-2</v>
      </c>
      <c r="J32" s="11">
        <v>2.17458200841112E-2</v>
      </c>
      <c r="K32" s="11">
        <v>6.2715579761337695E-2</v>
      </c>
      <c r="L32" s="11">
        <v>7.5660419862973602E-2</v>
      </c>
      <c r="M32" s="11">
        <v>7.8539213471620802E-4</v>
      </c>
      <c r="N32" s="11">
        <v>3.4911954749374699E-3</v>
      </c>
      <c r="O32" s="11">
        <v>0.14265258723396501</v>
      </c>
    </row>
    <row r="33" spans="1:15" x14ac:dyDescent="0.25">
      <c r="A33">
        <v>1993</v>
      </c>
      <c r="B33" s="11">
        <v>3.0200000000000001E-2</v>
      </c>
      <c r="C33" s="11">
        <v>0.170966461061832</v>
      </c>
      <c r="D33" s="11">
        <v>0.13738169611727499</v>
      </c>
      <c r="E33" s="11">
        <v>1992</v>
      </c>
      <c r="F33" s="11">
        <v>1.7290335242302699E-2</v>
      </c>
      <c r="G33" s="11">
        <v>0.47229500945928898</v>
      </c>
      <c r="H33" s="11">
        <v>0.45818245558527598</v>
      </c>
      <c r="I33" s="11">
        <v>2.6468420580123501E-2</v>
      </c>
      <c r="J33" s="11">
        <v>2.5763779133009101E-2</v>
      </c>
      <c r="K33" s="11">
        <v>6.2945882879483106E-2</v>
      </c>
      <c r="L33" s="11">
        <v>8.0746606344419103E-2</v>
      </c>
      <c r="M33" s="11">
        <v>5.2216812431754198E-4</v>
      </c>
      <c r="N33" s="11">
        <v>4.0807443546613097E-3</v>
      </c>
      <c r="O33" s="11">
        <v>0.148295401702881</v>
      </c>
    </row>
    <row r="34" spans="1:15" x14ac:dyDescent="0.25">
      <c r="A34">
        <v>1994</v>
      </c>
      <c r="B34" s="11">
        <v>3.3233333333333302E-2</v>
      </c>
      <c r="C34" s="11">
        <v>-4.8483470272486603E-2</v>
      </c>
      <c r="D34" s="11">
        <v>1.37874440013894E-2</v>
      </c>
      <c r="E34" s="11">
        <v>1993</v>
      </c>
      <c r="F34" s="11">
        <v>1.5914674167838701E-2</v>
      </c>
      <c r="G34" s="11">
        <v>0.45281113275048701</v>
      </c>
      <c r="H34" s="11">
        <v>0.48527044249564599</v>
      </c>
      <c r="I34" s="11">
        <v>2.68298171589311E-2</v>
      </c>
      <c r="J34" s="11">
        <v>1.9173933427098E-2</v>
      </c>
      <c r="K34" s="11">
        <v>6.6906390514381801E-3</v>
      </c>
      <c r="L34" s="11">
        <v>-2.19538550937592E-2</v>
      </c>
      <c r="M34" s="11">
        <v>5.2889767151117399E-4</v>
      </c>
      <c r="N34" s="11">
        <v>-4.65444020497504E-4</v>
      </c>
      <c r="O34" s="11">
        <v>-1.51997623913074E-2</v>
      </c>
    </row>
    <row r="35" spans="1:15" x14ac:dyDescent="0.25">
      <c r="A35">
        <v>1995</v>
      </c>
      <c r="B35" s="11">
        <v>5.2725000000000001E-2</v>
      </c>
      <c r="C35" s="11">
        <v>0.15574773469309899</v>
      </c>
      <c r="D35" s="11">
        <v>0.26211232229106401</v>
      </c>
      <c r="E35" s="11">
        <v>1994</v>
      </c>
      <c r="F35" s="11">
        <v>1.26849099852734E-2</v>
      </c>
      <c r="G35" s="11">
        <v>0.449113911799216</v>
      </c>
      <c r="H35" s="11">
        <v>0.48598619502672902</v>
      </c>
      <c r="I35" s="11">
        <v>2.73202434271624E-2</v>
      </c>
      <c r="J35" s="11">
        <v>2.4894739761618798E-2</v>
      </c>
      <c r="K35" s="11">
        <v>0.127382970179854</v>
      </c>
      <c r="L35" s="11">
        <v>6.9948474381883993E-2</v>
      </c>
      <c r="M35" s="11">
        <v>6.6881187897353995E-4</v>
      </c>
      <c r="N35" s="11">
        <v>5.7080192376476402E-3</v>
      </c>
      <c r="O35" s="11">
        <v>0.203708275678359</v>
      </c>
    </row>
    <row r="36" spans="1:15" x14ac:dyDescent="0.25">
      <c r="A36">
        <v>1996</v>
      </c>
      <c r="B36" s="11">
        <v>5.1441666666666698E-2</v>
      </c>
      <c r="C36" s="11">
        <v>2.5117154637173299E-2</v>
      </c>
      <c r="D36" s="11">
        <v>0.26209258329980301</v>
      </c>
      <c r="E36" s="11">
        <v>1995</v>
      </c>
      <c r="F36" s="11">
        <v>1.0753466174756201E-2</v>
      </c>
      <c r="G36" s="11">
        <v>0.39714139195058001</v>
      </c>
      <c r="H36" s="11">
        <v>0.54510588682813899</v>
      </c>
      <c r="I36" s="11">
        <v>2.37595121846776E-2</v>
      </c>
      <c r="J36" s="11">
        <v>2.32397428618469E-2</v>
      </c>
      <c r="K36" s="11">
        <v>0.14286821005071701</v>
      </c>
      <c r="L36" s="11">
        <v>9.9750617544449808E-3</v>
      </c>
      <c r="M36" s="11">
        <v>5.5317622247308298E-4</v>
      </c>
      <c r="N36" s="11">
        <v>3.4119816340358201E-3</v>
      </c>
      <c r="O36" s="11">
        <v>0.15680842966167099</v>
      </c>
    </row>
    <row r="37" spans="1:15" x14ac:dyDescent="0.25">
      <c r="A37">
        <v>1997</v>
      </c>
      <c r="B37" s="11">
        <v>5.0450000000000002E-2</v>
      </c>
      <c r="C37" s="11">
        <v>8.3108027967431705E-2</v>
      </c>
      <c r="D37" s="11">
        <v>0.34863629554449599</v>
      </c>
      <c r="E37" s="11">
        <v>1996</v>
      </c>
      <c r="F37" s="11">
        <v>1.1276629346532599E-2</v>
      </c>
      <c r="G37" s="11">
        <v>0.367596909795886</v>
      </c>
      <c r="H37" s="11">
        <v>0.58005654913517701</v>
      </c>
      <c r="I37" s="11">
        <v>2.27280851177219E-2</v>
      </c>
      <c r="J37" s="11">
        <v>1.83418266046824E-2</v>
      </c>
      <c r="K37" s="11">
        <v>0.20222876649681201</v>
      </c>
      <c r="L37" s="11">
        <v>3.0550254260057998E-2</v>
      </c>
      <c r="M37" s="11">
        <v>5.6890595053257103E-4</v>
      </c>
      <c r="N37" s="11">
        <v>4.9063608669361698E-3</v>
      </c>
      <c r="O37" s="11">
        <v>0.238254287574339</v>
      </c>
    </row>
    <row r="38" spans="1:15" x14ac:dyDescent="0.25">
      <c r="A38">
        <v>1998</v>
      </c>
      <c r="B38" s="11">
        <v>5.04166666666667E-2</v>
      </c>
      <c r="C38" s="11">
        <v>0.14598521796862801</v>
      </c>
      <c r="D38" s="11">
        <v>0.30313044109343501</v>
      </c>
      <c r="E38" s="11">
        <v>1997</v>
      </c>
      <c r="F38" s="11">
        <v>9.5207936587942098E-3</v>
      </c>
      <c r="G38" s="11">
        <v>0.34438241030500699</v>
      </c>
      <c r="H38" s="11">
        <v>0.61051955477628495</v>
      </c>
      <c r="I38" s="11">
        <v>1.9899543519088701E-2</v>
      </c>
      <c r="J38" s="11">
        <v>1.5677697740824899E-2</v>
      </c>
      <c r="K38" s="11">
        <v>0.18506706193550301</v>
      </c>
      <c r="L38" s="11">
        <v>5.0274741232938E-2</v>
      </c>
      <c r="M38" s="11">
        <v>4.8000668029754198E-4</v>
      </c>
      <c r="N38" s="11">
        <v>4.4685983013048698E-3</v>
      </c>
      <c r="O38" s="11">
        <v>0.24029040815004299</v>
      </c>
    </row>
    <row r="39" spans="1:15" x14ac:dyDescent="0.25">
      <c r="A39">
        <v>1999</v>
      </c>
      <c r="B39" s="11">
        <v>4.4841666666666703E-2</v>
      </c>
      <c r="C39" s="11">
        <v>2.6920853040782001E-2</v>
      </c>
      <c r="D39" s="11">
        <v>0.22774412119068399</v>
      </c>
      <c r="E39" s="11">
        <v>1998</v>
      </c>
      <c r="F39" s="11">
        <v>1.06144818262433E-2</v>
      </c>
      <c r="G39" s="11">
        <v>0.337730391288389</v>
      </c>
      <c r="H39" s="11">
        <v>0.614637939226369</v>
      </c>
      <c r="I39" s="11">
        <v>1.88303475812743E-2</v>
      </c>
      <c r="J39" s="11">
        <v>1.8186840077724999E-2</v>
      </c>
      <c r="K39" s="11">
        <v>0.139980177319563</v>
      </c>
      <c r="L39" s="11">
        <v>9.0919902312804994E-3</v>
      </c>
      <c r="M39" s="11">
        <v>4.7597105589179298E-4</v>
      </c>
      <c r="N39" s="11">
        <v>2.3977149907773898E-3</v>
      </c>
      <c r="O39" s="11">
        <v>0.151945853597512</v>
      </c>
    </row>
    <row r="40" spans="1:15" x14ac:dyDescent="0.25">
      <c r="A40">
        <v>2000</v>
      </c>
      <c r="B40" s="11">
        <v>5.2316666666666699E-2</v>
      </c>
      <c r="C40" s="11">
        <v>4.1930797967178898E-2</v>
      </c>
      <c r="D40" s="11">
        <v>7.2471526697193797E-2</v>
      </c>
      <c r="E40" s="11">
        <v>1999</v>
      </c>
      <c r="F40" s="11">
        <v>9.5916867822660509E-3</v>
      </c>
      <c r="G40" s="11">
        <v>0.31395414970313701</v>
      </c>
      <c r="H40" s="11">
        <v>0.63907273921607999</v>
      </c>
      <c r="I40" s="11">
        <v>2.0322072118701798E-2</v>
      </c>
      <c r="J40" s="11">
        <v>1.7059352179815399E-2</v>
      </c>
      <c r="K40" s="11">
        <v>4.6314577081546897E-2</v>
      </c>
      <c r="L40" s="11">
        <v>1.31643480221597E-2</v>
      </c>
      <c r="M40" s="11">
        <v>5.0180508015888498E-4</v>
      </c>
      <c r="N40" s="11">
        <v>1.16244614618826E-3</v>
      </c>
      <c r="O40" s="11">
        <v>6.11431763300537E-2</v>
      </c>
    </row>
    <row r="41" spans="1:15" x14ac:dyDescent="0.25">
      <c r="A41">
        <v>2001</v>
      </c>
      <c r="B41" s="11">
        <v>5.1275000000000001E-2</v>
      </c>
      <c r="C41" s="11">
        <v>0.106456467727708</v>
      </c>
      <c r="D41" s="11">
        <v>-0.14885378516691999</v>
      </c>
      <c r="E41" s="11">
        <v>2000</v>
      </c>
      <c r="F41" s="11">
        <v>1.0579661720860299E-2</v>
      </c>
      <c r="G41" s="11">
        <v>0.33829938333591802</v>
      </c>
      <c r="H41" s="11">
        <v>0.61035586607508796</v>
      </c>
      <c r="I41" s="11">
        <v>2.3744314088754499E-2</v>
      </c>
      <c r="J41" s="11">
        <v>1.7020774779378502E-2</v>
      </c>
      <c r="K41" s="11">
        <v>-9.08537809641108E-2</v>
      </c>
      <c r="L41" s="11">
        <v>3.6014157384403597E-2</v>
      </c>
      <c r="M41" s="11">
        <v>5.4247215473711299E-4</v>
      </c>
      <c r="N41" s="11">
        <v>-5.0334761089864603E-4</v>
      </c>
      <c r="O41" s="11">
        <v>-5.4800499035868699E-2</v>
      </c>
    </row>
    <row r="42" spans="1:15" x14ac:dyDescent="0.25">
      <c r="A42">
        <v>2002</v>
      </c>
      <c r="B42" s="11">
        <v>2.1291666666666698E-2</v>
      </c>
      <c r="C42" s="11">
        <v>9.7737221639675395E-2</v>
      </c>
      <c r="D42" s="11">
        <v>-0.18107442684033401</v>
      </c>
      <c r="E42" s="11">
        <v>2001</v>
      </c>
      <c r="F42" s="11">
        <v>1.27421139396309E-2</v>
      </c>
      <c r="G42" s="11">
        <v>0.332094375466298</v>
      </c>
      <c r="H42" s="11">
        <v>0.61615156208507904</v>
      </c>
      <c r="I42" s="11">
        <v>2.3925900581651099E-2</v>
      </c>
      <c r="J42" s="11">
        <v>1.5086047927340401E-2</v>
      </c>
      <c r="K42" s="11">
        <v>-0.111569290951332</v>
      </c>
      <c r="L42" s="11">
        <v>3.2457981580239201E-2</v>
      </c>
      <c r="M42" s="11">
        <v>2.7130084263130803E-4</v>
      </c>
      <c r="N42" s="11">
        <v>-9.9695884319180809E-4</v>
      </c>
      <c r="O42" s="11">
        <v>-7.9836967371653494E-2</v>
      </c>
    </row>
    <row r="43" spans="1:15" x14ac:dyDescent="0.25">
      <c r="A43">
        <v>2003</v>
      </c>
      <c r="B43" s="11">
        <v>1.29333333333333E-2</v>
      </c>
      <c r="C43" s="11">
        <v>0.15815819318237301</v>
      </c>
      <c r="D43" s="11">
        <v>5.3396970169927705E-4</v>
      </c>
      <c r="E43" s="11">
        <v>2002</v>
      </c>
      <c r="F43" s="11">
        <v>1.5268119301499E-2</v>
      </c>
      <c r="G43" s="11">
        <v>0.35742844561210602</v>
      </c>
      <c r="H43" s="11">
        <v>0.58643155018249804</v>
      </c>
      <c r="I43" s="11">
        <v>2.7163308683635201E-2</v>
      </c>
      <c r="J43" s="11">
        <v>1.3708576220261399E-2</v>
      </c>
      <c r="K43" s="11">
        <v>3.1313667991799299E-4</v>
      </c>
      <c r="L43" s="11">
        <v>5.6530237149994701E-2</v>
      </c>
      <c r="M43" s="11">
        <v>1.9746767629938699E-4</v>
      </c>
      <c r="N43" s="11">
        <v>2.1553021030468801E-3</v>
      </c>
      <c r="O43" s="11">
        <v>5.9196143609258997E-2</v>
      </c>
    </row>
    <row r="44" spans="1:15" x14ac:dyDescent="0.25">
      <c r="A44">
        <v>2004</v>
      </c>
      <c r="B44" s="11">
        <v>9.5999999999999992E-3</v>
      </c>
      <c r="C44" s="11">
        <v>-4.9555374975453703E-2</v>
      </c>
      <c r="D44" s="11">
        <v>0.19145077687457401</v>
      </c>
      <c r="E44" s="11">
        <v>2003</v>
      </c>
      <c r="F44" s="11">
        <v>1.1700850333320001E-2</v>
      </c>
      <c r="G44" s="11">
        <v>0.304376077953672</v>
      </c>
      <c r="H44" s="11">
        <v>0.65015480257215896</v>
      </c>
      <c r="I44" s="11">
        <v>2.3979917304583601E-2</v>
      </c>
      <c r="J44" s="11">
        <v>9.7883518362656408E-3</v>
      </c>
      <c r="K44" s="11">
        <v>0.124472642041175</v>
      </c>
      <c r="L44" s="11">
        <v>-1.5083470676552101E-2</v>
      </c>
      <c r="M44" s="11">
        <v>1.12328163199872E-4</v>
      </c>
      <c r="N44" s="11">
        <v>1.70132000172079E-3</v>
      </c>
      <c r="O44" s="11">
        <v>0.111202819529544</v>
      </c>
    </row>
    <row r="45" spans="1:15" x14ac:dyDescent="0.25">
      <c r="A45">
        <v>2005</v>
      </c>
      <c r="B45" s="11">
        <v>2.2233333333333299E-2</v>
      </c>
      <c r="C45" s="11">
        <v>0.10151919948727101</v>
      </c>
      <c r="D45" s="11">
        <v>6.22932346443823E-2</v>
      </c>
      <c r="E45" s="11">
        <v>2004</v>
      </c>
      <c r="F45" s="11">
        <v>1.44379293922466E-2</v>
      </c>
      <c r="G45" s="11">
        <v>0.28896801123898602</v>
      </c>
      <c r="H45" s="11">
        <v>0.65959142300683304</v>
      </c>
      <c r="I45" s="11">
        <v>3.0955769996803401E-2</v>
      </c>
      <c r="J45" s="11">
        <v>6.0468663651317596E-3</v>
      </c>
      <c r="K45" s="11">
        <v>4.1088083282786597E-2</v>
      </c>
      <c r="L45" s="11">
        <v>2.9335801178410399E-2</v>
      </c>
      <c r="M45" s="11">
        <v>3.2100329682094899E-4</v>
      </c>
      <c r="N45" s="11">
        <v>2.5354700167979699E-3</v>
      </c>
      <c r="O45" s="11">
        <v>7.3280357774815993E-2</v>
      </c>
    </row>
    <row r="46" spans="1:15" x14ac:dyDescent="0.25">
      <c r="A46">
        <v>2006</v>
      </c>
      <c r="B46" s="11">
        <v>4.0708333333333298E-2</v>
      </c>
      <c r="C46" s="11">
        <v>-5.3356114003954298E-2</v>
      </c>
      <c r="D46" s="11">
        <v>8.6085309917171907E-2</v>
      </c>
      <c r="E46" s="11">
        <v>2005</v>
      </c>
      <c r="F46" s="11">
        <v>2.0262699705699699E-2</v>
      </c>
      <c r="G46" s="11">
        <v>0.28438066908856602</v>
      </c>
      <c r="H46" s="11">
        <v>0.64495173957088803</v>
      </c>
      <c r="I46" s="11">
        <v>4.7908559177035501E-2</v>
      </c>
      <c r="J46" s="11">
        <v>2.4963324578111601E-3</v>
      </c>
      <c r="K46" s="11">
        <v>5.5520870382579003E-2</v>
      </c>
      <c r="L46" s="11">
        <v>-1.51734474004103E-2</v>
      </c>
      <c r="M46" s="11">
        <v>8.24860733852858E-4</v>
      </c>
      <c r="N46" s="11">
        <v>7.8400430961258496E-4</v>
      </c>
      <c r="O46" s="11">
        <v>4.19562880256341E-2</v>
      </c>
    </row>
    <row r="47" spans="1:15" x14ac:dyDescent="0.25">
      <c r="A47">
        <v>2007</v>
      </c>
      <c r="B47" s="11">
        <v>4.8825E-2</v>
      </c>
      <c r="C47" s="11">
        <v>6.0752597164098698E-2</v>
      </c>
      <c r="D47" s="11">
        <v>0.206606833970049</v>
      </c>
      <c r="E47" s="11">
        <v>2006</v>
      </c>
      <c r="F47" s="11">
        <v>2.3415419043535401E-2</v>
      </c>
      <c r="G47" s="11">
        <v>0.280666279151984</v>
      </c>
      <c r="H47" s="11">
        <v>0.63307471153820905</v>
      </c>
      <c r="I47" s="11">
        <v>6.1874843840760099E-2</v>
      </c>
      <c r="J47" s="11">
        <v>9.6874642551099399E-4</v>
      </c>
      <c r="K47" s="11">
        <v>0.13079756181741201</v>
      </c>
      <c r="L47" s="11">
        <v>1.7051205394867E-2</v>
      </c>
      <c r="M47" s="11">
        <v>1.1432578348006201E-3</v>
      </c>
      <c r="N47" s="11">
        <v>8.2714115253899306E-3</v>
      </c>
      <c r="O47" s="11">
        <v>0.157263436572469</v>
      </c>
    </row>
    <row r="48" spans="1:15" x14ac:dyDescent="0.25">
      <c r="A48">
        <v>2008</v>
      </c>
      <c r="B48" s="11">
        <v>2.8408333333333299E-2</v>
      </c>
      <c r="C48" s="11">
        <v>0.134695324021398</v>
      </c>
      <c r="D48" s="11">
        <v>-0.13270950852052599</v>
      </c>
      <c r="E48" s="11">
        <v>2007</v>
      </c>
      <c r="F48" s="11">
        <v>2.3422493969140201E-2</v>
      </c>
      <c r="G48" s="11">
        <v>0.27682304952867898</v>
      </c>
      <c r="H48" s="11">
        <v>0.63174122654056597</v>
      </c>
      <c r="I48" s="11">
        <v>6.7047078636342905E-2</v>
      </c>
      <c r="J48" s="11">
        <v>9.6615132527190495E-4</v>
      </c>
      <c r="K48" s="11">
        <v>-8.3838067686353102E-2</v>
      </c>
      <c r="L48" s="11">
        <v>3.7286770352856803E-2</v>
      </c>
      <c r="M48" s="11">
        <v>6.6539401617332497E-4</v>
      </c>
      <c r="N48" s="11">
        <v>6.6571564022093106E-5</v>
      </c>
      <c r="O48" s="11">
        <v>-4.5819331753300899E-2</v>
      </c>
    </row>
    <row r="49" spans="1:15" x14ac:dyDescent="0.25">
      <c r="A49">
        <v>2009</v>
      </c>
      <c r="B49" s="11">
        <v>5.4416666666666702E-3</v>
      </c>
      <c r="C49" s="11">
        <v>7.8098602165253397E-2</v>
      </c>
      <c r="D49" s="11">
        <v>-0.26574928159097</v>
      </c>
      <c r="E49" s="11">
        <v>2008</v>
      </c>
      <c r="F49" s="11">
        <v>3.0138589339824301E-2</v>
      </c>
      <c r="G49" s="11">
        <v>0.35662262970018499</v>
      </c>
      <c r="H49" s="11">
        <v>0.53650069693054803</v>
      </c>
      <c r="I49" s="11">
        <v>7.5498934193277398E-2</v>
      </c>
      <c r="J49" s="11">
        <v>1.23914983616534E-3</v>
      </c>
      <c r="K49" s="11">
        <v>-0.142574674782348</v>
      </c>
      <c r="L49" s="11">
        <v>2.7851728880081202E-2</v>
      </c>
      <c r="M49" s="11">
        <v>1.6400415699087699E-4</v>
      </c>
      <c r="N49" s="11">
        <v>-7.083713148643E-3</v>
      </c>
      <c r="O49" s="11">
        <v>-0.121642654893919</v>
      </c>
    </row>
    <row r="50" spans="1:15" x14ac:dyDescent="0.25">
      <c r="A50">
        <v>2010</v>
      </c>
      <c r="B50" s="11">
        <v>1.16666666666667E-3</v>
      </c>
      <c r="C50" s="11">
        <v>8.3142354687157596E-2</v>
      </c>
      <c r="D50" s="11">
        <v>0.14864397168402499</v>
      </c>
      <c r="E50" s="11">
        <v>2009</v>
      </c>
      <c r="F50" s="11">
        <v>2.5918007315395099E-2</v>
      </c>
      <c r="G50" s="11">
        <v>0.28914875126866801</v>
      </c>
      <c r="H50" s="11">
        <v>0.61554218446633002</v>
      </c>
      <c r="I50" s="11">
        <v>6.8328825508509397E-2</v>
      </c>
      <c r="J50" s="11">
        <v>1.0622314410976099E-3</v>
      </c>
      <c r="K50" s="11">
        <v>9.1496635038136001E-2</v>
      </c>
      <c r="L50" s="11">
        <v>2.4040508035328301E-2</v>
      </c>
      <c r="M50" s="11">
        <v>3.0237675201294299E-5</v>
      </c>
      <c r="N50" s="11">
        <v>7.9188437249374695E-3</v>
      </c>
      <c r="O50" s="11">
        <v>0.123486224473603</v>
      </c>
    </row>
    <row r="51" spans="1:15" x14ac:dyDescent="0.25">
      <c r="A51">
        <v>2011</v>
      </c>
      <c r="B51" s="11">
        <v>1.16666666666667E-3</v>
      </c>
      <c r="C51" s="11">
        <v>1.1950010787167399E-2</v>
      </c>
      <c r="D51" s="11">
        <v>0.309580683561195</v>
      </c>
      <c r="E51" s="11">
        <v>2010</v>
      </c>
      <c r="F51" s="11">
        <v>2.6688296981697598E-2</v>
      </c>
      <c r="G51" s="11">
        <v>0.27630256537797199</v>
      </c>
      <c r="H51" s="11">
        <v>0.62700931706541896</v>
      </c>
      <c r="I51" s="11">
        <v>6.8909728529841605E-2</v>
      </c>
      <c r="J51" s="11">
        <v>1.0900920450702301E-3</v>
      </c>
      <c r="K51" s="11">
        <v>0.19410997297635099</v>
      </c>
      <c r="L51" s="11">
        <v>3.3018186367888098E-3</v>
      </c>
      <c r="M51" s="11">
        <v>3.11363464786472E-5</v>
      </c>
      <c r="N51" s="11">
        <v>1.10782964307786E-2</v>
      </c>
      <c r="O51" s="11">
        <v>0.208521224390397</v>
      </c>
    </row>
    <row r="52" spans="1:15" x14ac:dyDescent="0.25">
      <c r="A52">
        <v>2012</v>
      </c>
      <c r="B52" s="11">
        <v>4.75E-4</v>
      </c>
      <c r="C52" s="11">
        <v>0.16980909502652</v>
      </c>
      <c r="D52" s="11">
        <v>5.2234463022484703E-2</v>
      </c>
      <c r="E52" s="11">
        <v>2011</v>
      </c>
      <c r="F52" s="11">
        <v>2.8751753402648898E-2</v>
      </c>
      <c r="G52" s="11">
        <v>0.28364490565130701</v>
      </c>
      <c r="H52" s="11">
        <v>0.61266881950742802</v>
      </c>
      <c r="I52" s="11">
        <v>7.3761771085470301E-2</v>
      </c>
      <c r="J52" s="11">
        <v>1.17275035314575E-3</v>
      </c>
      <c r="K52" s="11">
        <v>3.2002426797590099E-2</v>
      </c>
      <c r="L52" s="11">
        <v>4.81654847375311E-2</v>
      </c>
      <c r="M52" s="11">
        <v>1.3657082866258201E-5</v>
      </c>
      <c r="N52" s="11">
        <v>8.1891630499070205E-3</v>
      </c>
      <c r="O52" s="11">
        <v>8.8370731667894498E-2</v>
      </c>
    </row>
    <row r="53" spans="1:15" x14ac:dyDescent="0.25">
      <c r="A53">
        <v>2013</v>
      </c>
      <c r="B53" s="11">
        <v>8.1666666666666704E-4</v>
      </c>
      <c r="C53" s="11">
        <v>-5.7615720356293303E-2</v>
      </c>
      <c r="D53" s="11">
        <v>0.20591646330056501</v>
      </c>
      <c r="E53" s="11">
        <v>2012</v>
      </c>
      <c r="F53" s="11">
        <v>2.5111812193561501E-2</v>
      </c>
      <c r="G53" s="11">
        <v>0.268505396610488</v>
      </c>
      <c r="H53" s="11">
        <v>0.63205926289338998</v>
      </c>
      <c r="I53" s="11">
        <v>7.3299271539512295E-2</v>
      </c>
      <c r="J53" s="11">
        <v>1.0242567630482E-3</v>
      </c>
      <c r="K53" s="11">
        <v>0.13015140801136901</v>
      </c>
      <c r="L53" s="11">
        <v>-1.54701318452655E-2</v>
      </c>
      <c r="M53" s="11">
        <v>2.0507979958075199E-5</v>
      </c>
      <c r="N53" s="11">
        <v>5.4351682132917902E-3</v>
      </c>
      <c r="O53" s="11">
        <v>0.120136952359353</v>
      </c>
    </row>
    <row r="54" spans="1:15" x14ac:dyDescent="0.25">
      <c r="A54">
        <v>2014</v>
      </c>
      <c r="B54" s="11">
        <v>4.4166666666666698E-4</v>
      </c>
      <c r="C54" s="11">
        <v>2.4326148789233001E-2</v>
      </c>
      <c r="D54" s="11">
        <v>0.24699769492495499</v>
      </c>
      <c r="E54" s="11">
        <v>2013</v>
      </c>
      <c r="F54" s="11">
        <v>2.2643093611326302E-2</v>
      </c>
      <c r="G54" s="11">
        <v>0.25737727442999903</v>
      </c>
      <c r="H54" s="11">
        <v>0.64830505282223705</v>
      </c>
      <c r="I54" s="11">
        <v>7.0751003733183104E-2</v>
      </c>
      <c r="J54" s="11">
        <v>9.2357540325420395E-4</v>
      </c>
      <c r="K54" s="11">
        <v>0.160129853655294</v>
      </c>
      <c r="L54" s="11">
        <v>6.2609978727514101E-3</v>
      </c>
      <c r="M54" s="11">
        <v>1.00006996783358E-5</v>
      </c>
      <c r="N54" s="11">
        <v>9.5982171397620292E-3</v>
      </c>
      <c r="O54" s="11">
        <v>0.17599906936748499</v>
      </c>
    </row>
    <row r="55" spans="1:15" x14ac:dyDescent="0.25">
      <c r="A55">
        <v>2015</v>
      </c>
      <c r="B55" s="11">
        <v>2.4166666666666699E-4</v>
      </c>
      <c r="C55" s="11">
        <v>4.1176526236052099E-2</v>
      </c>
      <c r="D55" s="11">
        <v>7.3741341931561996E-2</v>
      </c>
      <c r="E55" s="11">
        <v>2014</v>
      </c>
      <c r="F55" s="11">
        <v>2.4332694174990101E-2</v>
      </c>
      <c r="G55" s="11">
        <v>0.258235955895606</v>
      </c>
      <c r="H55" s="11">
        <v>0.64555667967861896</v>
      </c>
      <c r="I55" s="11">
        <v>7.0882358270456705E-2</v>
      </c>
      <c r="J55" s="11">
        <v>9.923119803286059E-4</v>
      </c>
      <c r="K55" s="11">
        <v>4.7604215852384897E-2</v>
      </c>
      <c r="L55" s="11">
        <v>1.06332596130274E-2</v>
      </c>
      <c r="M55" s="11">
        <v>5.8804010922892802E-6</v>
      </c>
      <c r="N55" s="11">
        <v>4.0728247515669702E-3</v>
      </c>
      <c r="O55" s="11">
        <v>6.2316180618071502E-2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pane xSplit="5" ySplit="4" topLeftCell="F35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5" x14ac:dyDescent="0.25"/>
  <sheetData>
    <row r="1" spans="1:6" x14ac:dyDescent="0.25">
      <c r="A1" s="2" t="s">
        <v>15</v>
      </c>
    </row>
    <row r="3" spans="1:6" x14ac:dyDescent="0.25">
      <c r="A3" t="s">
        <v>157</v>
      </c>
    </row>
    <row r="4" spans="1:6" x14ac:dyDescent="0.25">
      <c r="A4" t="s">
        <v>0</v>
      </c>
      <c r="B4" t="s">
        <v>158</v>
      </c>
      <c r="C4" t="s">
        <v>159</v>
      </c>
      <c r="D4" t="s">
        <v>160</v>
      </c>
      <c r="E4" t="s">
        <v>1</v>
      </c>
      <c r="F4" t="s">
        <v>2</v>
      </c>
    </row>
    <row r="5" spans="1:6" x14ac:dyDescent="0.25">
      <c r="A5">
        <v>1957</v>
      </c>
      <c r="B5" t="s">
        <v>161</v>
      </c>
      <c r="C5">
        <v>1</v>
      </c>
      <c r="D5" t="s">
        <v>162</v>
      </c>
      <c r="E5" t="s">
        <v>163</v>
      </c>
      <c r="F5">
        <v>468750</v>
      </c>
    </row>
    <row r="6" spans="1:6" x14ac:dyDescent="0.25">
      <c r="A6">
        <v>1959</v>
      </c>
      <c r="B6" t="s">
        <v>161</v>
      </c>
      <c r="C6">
        <v>1</v>
      </c>
      <c r="D6" t="s">
        <v>162</v>
      </c>
      <c r="E6" t="s">
        <v>163</v>
      </c>
      <c r="F6">
        <v>537458</v>
      </c>
    </row>
    <row r="7" spans="1:6" x14ac:dyDescent="0.25">
      <c r="A7">
        <v>1960</v>
      </c>
      <c r="B7" t="s">
        <v>161</v>
      </c>
      <c r="C7">
        <v>1</v>
      </c>
      <c r="D7" t="s">
        <v>162</v>
      </c>
      <c r="E7" t="s">
        <v>163</v>
      </c>
      <c r="F7">
        <v>692835</v>
      </c>
    </row>
    <row r="8" spans="1:6" x14ac:dyDescent="0.25">
      <c r="A8">
        <v>1961</v>
      </c>
      <c r="B8" t="s">
        <v>161</v>
      </c>
      <c r="C8">
        <v>1</v>
      </c>
      <c r="D8" t="s">
        <v>162</v>
      </c>
      <c r="E8" t="s">
        <v>163</v>
      </c>
      <c r="F8">
        <v>768782</v>
      </c>
    </row>
    <row r="9" spans="1:6" x14ac:dyDescent="0.25">
      <c r="A9">
        <v>1962</v>
      </c>
      <c r="B9" t="s">
        <v>161</v>
      </c>
      <c r="C9">
        <v>1</v>
      </c>
      <c r="D9" t="s">
        <v>162</v>
      </c>
      <c r="E9" t="s">
        <v>163</v>
      </c>
      <c r="F9">
        <v>800935</v>
      </c>
    </row>
    <row r="10" spans="1:6" x14ac:dyDescent="0.25">
      <c r="A10">
        <v>1963</v>
      </c>
      <c r="B10" t="s">
        <v>161</v>
      </c>
      <c r="C10">
        <v>1</v>
      </c>
      <c r="D10" t="s">
        <v>162</v>
      </c>
      <c r="E10" t="s">
        <v>163</v>
      </c>
      <c r="F10">
        <v>900456</v>
      </c>
    </row>
    <row r="11" spans="1:6" x14ac:dyDescent="0.25">
      <c r="A11">
        <v>1964</v>
      </c>
      <c r="B11" t="s">
        <v>161</v>
      </c>
      <c r="C11">
        <v>1</v>
      </c>
      <c r="D11" t="s">
        <v>162</v>
      </c>
      <c r="E11" t="s">
        <v>163</v>
      </c>
      <c r="F11">
        <v>948748</v>
      </c>
    </row>
    <row r="12" spans="1:6" x14ac:dyDescent="0.25">
      <c r="A12">
        <v>1965</v>
      </c>
      <c r="B12" t="s">
        <v>161</v>
      </c>
      <c r="C12">
        <v>1</v>
      </c>
      <c r="D12" t="s">
        <v>162</v>
      </c>
      <c r="E12" t="s">
        <v>163</v>
      </c>
      <c r="F12">
        <v>1025657</v>
      </c>
    </row>
    <row r="13" spans="1:6" x14ac:dyDescent="0.25">
      <c r="A13">
        <v>1966</v>
      </c>
      <c r="B13" t="s">
        <v>161</v>
      </c>
      <c r="C13">
        <v>1</v>
      </c>
      <c r="D13" t="s">
        <v>162</v>
      </c>
      <c r="E13" t="s">
        <v>163</v>
      </c>
      <c r="F13">
        <v>1150534</v>
      </c>
    </row>
    <row r="14" spans="1:6" x14ac:dyDescent="0.25">
      <c r="A14">
        <v>1967</v>
      </c>
      <c r="B14" t="s">
        <v>161</v>
      </c>
      <c r="C14">
        <v>1</v>
      </c>
      <c r="D14" t="s">
        <v>162</v>
      </c>
      <c r="E14" t="s">
        <v>163</v>
      </c>
      <c r="F14">
        <v>1353278</v>
      </c>
    </row>
    <row r="15" spans="1:6" x14ac:dyDescent="0.25">
      <c r="A15">
        <v>1968</v>
      </c>
      <c r="B15" t="s">
        <v>161</v>
      </c>
      <c r="C15">
        <v>1</v>
      </c>
      <c r="D15" t="s">
        <v>162</v>
      </c>
      <c r="E15" t="s">
        <v>163</v>
      </c>
      <c r="F15">
        <v>1660380</v>
      </c>
    </row>
    <row r="16" spans="1:6" x14ac:dyDescent="0.25">
      <c r="A16">
        <v>1969</v>
      </c>
      <c r="B16" t="s">
        <v>161</v>
      </c>
      <c r="C16">
        <v>1</v>
      </c>
      <c r="D16" t="s">
        <v>162</v>
      </c>
      <c r="E16" t="s">
        <v>163</v>
      </c>
      <c r="F16">
        <v>1787947</v>
      </c>
    </row>
    <row r="17" spans="1:6" x14ac:dyDescent="0.25">
      <c r="A17">
        <v>1970</v>
      </c>
      <c r="B17" t="s">
        <v>161</v>
      </c>
      <c r="C17">
        <v>1</v>
      </c>
      <c r="D17" t="s">
        <v>162</v>
      </c>
      <c r="E17" t="s">
        <v>163</v>
      </c>
      <c r="F17">
        <v>2045635</v>
      </c>
    </row>
    <row r="18" spans="1:6" x14ac:dyDescent="0.25">
      <c r="A18">
        <v>1971</v>
      </c>
      <c r="B18" t="s">
        <v>161</v>
      </c>
      <c r="C18">
        <v>1</v>
      </c>
      <c r="D18" t="s">
        <v>162</v>
      </c>
      <c r="E18" t="s">
        <v>163</v>
      </c>
      <c r="F18">
        <v>2296344</v>
      </c>
    </row>
    <row r="19" spans="1:6" x14ac:dyDescent="0.25">
      <c r="A19">
        <v>1972</v>
      </c>
      <c r="B19" t="s">
        <v>161</v>
      </c>
      <c r="C19">
        <v>1</v>
      </c>
      <c r="D19" t="s">
        <v>162</v>
      </c>
      <c r="E19" t="s">
        <v>163</v>
      </c>
      <c r="F19">
        <v>2530068</v>
      </c>
    </row>
    <row r="20" spans="1:6" x14ac:dyDescent="0.25">
      <c r="A20">
        <v>1973</v>
      </c>
      <c r="B20" t="s">
        <v>161</v>
      </c>
      <c r="C20">
        <v>1</v>
      </c>
      <c r="D20" t="s">
        <v>162</v>
      </c>
      <c r="E20" t="s">
        <v>163</v>
      </c>
      <c r="F20">
        <v>2992535</v>
      </c>
    </row>
    <row r="21" spans="1:6" x14ac:dyDescent="0.25">
      <c r="A21">
        <v>1974</v>
      </c>
      <c r="B21" t="s">
        <v>161</v>
      </c>
      <c r="C21">
        <v>1</v>
      </c>
      <c r="D21" t="s">
        <v>162</v>
      </c>
      <c r="E21" t="s">
        <v>163</v>
      </c>
      <c r="F21">
        <v>3383660</v>
      </c>
    </row>
    <row r="22" spans="1:6" x14ac:dyDescent="0.25">
      <c r="A22">
        <v>1975</v>
      </c>
      <c r="B22" t="s">
        <v>161</v>
      </c>
      <c r="C22">
        <v>1</v>
      </c>
      <c r="D22" t="s">
        <v>162</v>
      </c>
      <c r="E22" t="s">
        <v>163</v>
      </c>
      <c r="F22">
        <v>4092868</v>
      </c>
    </row>
    <row r="23" spans="1:6" x14ac:dyDescent="0.25">
      <c r="A23">
        <v>1976</v>
      </c>
      <c r="B23" t="s">
        <v>161</v>
      </c>
      <c r="C23">
        <v>1</v>
      </c>
      <c r="D23" t="s">
        <v>162</v>
      </c>
      <c r="E23" t="s">
        <v>163</v>
      </c>
      <c r="F23">
        <v>4747515</v>
      </c>
    </row>
    <row r="24" spans="1:6" x14ac:dyDescent="0.25">
      <c r="A24">
        <v>1977</v>
      </c>
      <c r="B24" t="s">
        <v>161</v>
      </c>
      <c r="C24">
        <v>1</v>
      </c>
      <c r="D24" t="s">
        <v>162</v>
      </c>
      <c r="E24" t="s">
        <v>163</v>
      </c>
      <c r="F24">
        <v>4959738</v>
      </c>
    </row>
    <row r="25" spans="1:6" x14ac:dyDescent="0.25">
      <c r="A25">
        <v>1978</v>
      </c>
      <c r="B25" t="s">
        <v>161</v>
      </c>
      <c r="C25">
        <v>1</v>
      </c>
      <c r="D25" t="s">
        <v>162</v>
      </c>
      <c r="E25" t="s">
        <v>163</v>
      </c>
      <c r="F25">
        <v>5827501</v>
      </c>
    </row>
    <row r="26" spans="1:6" x14ac:dyDescent="0.25">
      <c r="A26">
        <v>1979</v>
      </c>
      <c r="B26" t="s">
        <v>161</v>
      </c>
      <c r="C26">
        <v>1</v>
      </c>
      <c r="D26" t="s">
        <v>162</v>
      </c>
      <c r="E26" t="s">
        <v>163</v>
      </c>
      <c r="F26">
        <v>6448362</v>
      </c>
    </row>
    <row r="27" spans="1:6" x14ac:dyDescent="0.25">
      <c r="A27">
        <v>1980</v>
      </c>
      <c r="B27" t="s">
        <v>161</v>
      </c>
      <c r="C27">
        <v>1</v>
      </c>
      <c r="D27" t="s">
        <v>162</v>
      </c>
      <c r="E27" t="s">
        <v>163</v>
      </c>
      <c r="F27">
        <v>7580700</v>
      </c>
    </row>
    <row r="28" spans="1:6" x14ac:dyDescent="0.25">
      <c r="A28">
        <v>1981</v>
      </c>
      <c r="B28" t="s">
        <v>161</v>
      </c>
      <c r="C28">
        <v>1</v>
      </c>
      <c r="D28" t="s">
        <v>162</v>
      </c>
      <c r="E28" t="s">
        <v>163</v>
      </c>
      <c r="F28">
        <v>8670920</v>
      </c>
    </row>
    <row r="29" spans="1:6" x14ac:dyDescent="0.25">
      <c r="A29">
        <v>1982</v>
      </c>
      <c r="B29" t="s">
        <v>161</v>
      </c>
      <c r="C29">
        <v>1</v>
      </c>
      <c r="D29" t="s">
        <v>162</v>
      </c>
      <c r="E29" t="s">
        <v>163</v>
      </c>
      <c r="F29">
        <v>9075074</v>
      </c>
    </row>
    <row r="30" spans="1:6" x14ac:dyDescent="0.25">
      <c r="A30">
        <v>1983</v>
      </c>
      <c r="B30" t="s">
        <v>161</v>
      </c>
      <c r="C30">
        <v>1</v>
      </c>
      <c r="D30" t="s">
        <v>162</v>
      </c>
      <c r="E30" t="s">
        <v>163</v>
      </c>
      <c r="F30">
        <v>9861808</v>
      </c>
    </row>
    <row r="31" spans="1:6" x14ac:dyDescent="0.25">
      <c r="A31">
        <v>1984</v>
      </c>
      <c r="B31" t="s">
        <v>161</v>
      </c>
      <c r="C31">
        <v>1</v>
      </c>
      <c r="D31" t="s">
        <v>162</v>
      </c>
      <c r="E31" t="s">
        <v>163</v>
      </c>
      <c r="F31">
        <v>10679013</v>
      </c>
    </row>
    <row r="32" spans="1:6" x14ac:dyDescent="0.25">
      <c r="A32">
        <v>1985</v>
      </c>
      <c r="B32" t="s">
        <v>161</v>
      </c>
      <c r="C32">
        <v>1</v>
      </c>
      <c r="D32" t="s">
        <v>162</v>
      </c>
      <c r="E32" t="s">
        <v>163</v>
      </c>
      <c r="F32">
        <v>12226958</v>
      </c>
    </row>
    <row r="33" spans="1:6" x14ac:dyDescent="0.25">
      <c r="A33">
        <v>1986</v>
      </c>
      <c r="B33" t="s">
        <v>161</v>
      </c>
      <c r="C33">
        <v>1</v>
      </c>
      <c r="D33" t="s">
        <v>162</v>
      </c>
      <c r="E33" t="s">
        <v>163</v>
      </c>
      <c r="F33">
        <v>12446391</v>
      </c>
    </row>
    <row r="34" spans="1:6" x14ac:dyDescent="0.25">
      <c r="A34">
        <v>1987</v>
      </c>
      <c r="B34" t="s">
        <v>161</v>
      </c>
      <c r="C34">
        <v>1</v>
      </c>
      <c r="D34" t="s">
        <v>162</v>
      </c>
      <c r="E34" t="s">
        <v>163</v>
      </c>
      <c r="F34">
        <v>13499540</v>
      </c>
    </row>
    <row r="35" spans="1:6" x14ac:dyDescent="0.25">
      <c r="A35">
        <v>1988</v>
      </c>
      <c r="B35" t="s">
        <v>161</v>
      </c>
      <c r="C35">
        <v>1</v>
      </c>
      <c r="D35" t="s">
        <v>162</v>
      </c>
      <c r="E35" t="s">
        <v>163</v>
      </c>
      <c r="F35">
        <v>13108007</v>
      </c>
    </row>
    <row r="36" spans="1:6" x14ac:dyDescent="0.25">
      <c r="A36">
        <v>1989</v>
      </c>
      <c r="B36" t="s">
        <v>161</v>
      </c>
      <c r="C36">
        <v>1</v>
      </c>
      <c r="D36" t="s">
        <v>162</v>
      </c>
      <c r="E36" t="s">
        <v>163</v>
      </c>
      <c r="F36">
        <v>13249039</v>
      </c>
    </row>
    <row r="37" spans="1:6" x14ac:dyDescent="0.25">
      <c r="A37">
        <v>1990</v>
      </c>
      <c r="B37" t="s">
        <v>161</v>
      </c>
      <c r="C37">
        <v>1</v>
      </c>
      <c r="D37" t="s">
        <v>162</v>
      </c>
      <c r="E37" t="s">
        <v>163</v>
      </c>
      <c r="F37">
        <v>13995262</v>
      </c>
    </row>
    <row r="38" spans="1:6" x14ac:dyDescent="0.25">
      <c r="A38">
        <v>1991</v>
      </c>
      <c r="B38" t="s">
        <v>161</v>
      </c>
      <c r="C38">
        <v>1</v>
      </c>
      <c r="D38" t="s">
        <v>162</v>
      </c>
      <c r="E38" t="s">
        <v>163</v>
      </c>
      <c r="F38">
        <v>14472907</v>
      </c>
    </row>
    <row r="39" spans="1:6" x14ac:dyDescent="0.25">
      <c r="A39">
        <v>1992</v>
      </c>
      <c r="B39" t="s">
        <v>161</v>
      </c>
      <c r="C39">
        <v>1</v>
      </c>
      <c r="D39" t="s">
        <v>162</v>
      </c>
      <c r="E39" t="s">
        <v>163</v>
      </c>
      <c r="F39">
        <v>13931290</v>
      </c>
    </row>
    <row r="40" spans="1:6" x14ac:dyDescent="0.25">
      <c r="A40">
        <v>1993</v>
      </c>
      <c r="B40" t="s">
        <v>161</v>
      </c>
      <c r="C40">
        <v>1</v>
      </c>
      <c r="D40" t="s">
        <v>162</v>
      </c>
      <c r="E40" t="s">
        <v>163</v>
      </c>
      <c r="F40">
        <v>15186886</v>
      </c>
    </row>
    <row r="41" spans="1:6" x14ac:dyDescent="0.25">
      <c r="A41">
        <v>1994</v>
      </c>
      <c r="B41" t="s">
        <v>161</v>
      </c>
      <c r="C41">
        <v>1</v>
      </c>
      <c r="D41" t="s">
        <v>162</v>
      </c>
      <c r="E41" t="s">
        <v>163</v>
      </c>
      <c r="F41">
        <v>15874213</v>
      </c>
    </row>
    <row r="42" spans="1:6" x14ac:dyDescent="0.25">
      <c r="A42">
        <v>1995</v>
      </c>
      <c r="B42" t="s">
        <v>161</v>
      </c>
      <c r="C42">
        <v>1</v>
      </c>
      <c r="D42" t="s">
        <v>162</v>
      </c>
      <c r="E42" t="s">
        <v>163</v>
      </c>
      <c r="F42">
        <v>16607351</v>
      </c>
    </row>
    <row r="43" spans="1:6" x14ac:dyDescent="0.25">
      <c r="A43">
        <v>1996</v>
      </c>
      <c r="B43" t="s">
        <v>161</v>
      </c>
      <c r="C43">
        <v>1</v>
      </c>
      <c r="D43" t="s">
        <v>162</v>
      </c>
      <c r="E43" t="s">
        <v>163</v>
      </c>
      <c r="F43">
        <v>17294964</v>
      </c>
    </row>
    <row r="44" spans="1:6" x14ac:dyDescent="0.25">
      <c r="A44">
        <v>1997</v>
      </c>
      <c r="B44" t="s">
        <v>161</v>
      </c>
      <c r="C44">
        <v>1</v>
      </c>
      <c r="D44" t="s">
        <v>162</v>
      </c>
      <c r="E44" t="s">
        <v>163</v>
      </c>
      <c r="F44">
        <v>20588392</v>
      </c>
    </row>
    <row r="45" spans="1:6" x14ac:dyDescent="0.25">
      <c r="A45">
        <v>1998</v>
      </c>
      <c r="B45" t="s">
        <v>161</v>
      </c>
      <c r="C45">
        <v>1</v>
      </c>
      <c r="D45" t="s">
        <v>162</v>
      </c>
      <c r="E45" t="s">
        <v>163</v>
      </c>
      <c r="F45">
        <v>17957604</v>
      </c>
    </row>
    <row r="46" spans="1:6" x14ac:dyDescent="0.25">
      <c r="A46">
        <v>1999</v>
      </c>
      <c r="B46" t="s">
        <v>161</v>
      </c>
      <c r="C46">
        <v>1</v>
      </c>
      <c r="D46" t="s">
        <v>162</v>
      </c>
      <c r="E46" t="s">
        <v>163</v>
      </c>
      <c r="F46">
        <v>17147617</v>
      </c>
    </row>
    <row r="47" spans="1:6" x14ac:dyDescent="0.25">
      <c r="A47">
        <v>2000</v>
      </c>
      <c r="B47" t="s">
        <v>161</v>
      </c>
      <c r="C47">
        <v>1</v>
      </c>
      <c r="D47" t="s">
        <v>162</v>
      </c>
      <c r="E47" t="s">
        <v>163</v>
      </c>
      <c r="F47">
        <v>17546723</v>
      </c>
    </row>
    <row r="48" spans="1:6" x14ac:dyDescent="0.25">
      <c r="A48">
        <v>2001</v>
      </c>
      <c r="B48" t="s">
        <v>161</v>
      </c>
      <c r="C48">
        <v>1</v>
      </c>
      <c r="D48" t="s">
        <v>162</v>
      </c>
      <c r="E48" t="s">
        <v>163</v>
      </c>
      <c r="F48">
        <v>17594431</v>
      </c>
    </row>
    <row r="49" spans="1:6" x14ac:dyDescent="0.25">
      <c r="A49">
        <v>2002</v>
      </c>
      <c r="B49" t="s">
        <v>161</v>
      </c>
      <c r="C49">
        <v>1</v>
      </c>
      <c r="D49" t="s">
        <v>162</v>
      </c>
      <c r="E49" t="s">
        <v>163</v>
      </c>
      <c r="F49">
        <v>17452996</v>
      </c>
    </row>
    <row r="50" spans="1:6" x14ac:dyDescent="0.25">
      <c r="A50">
        <v>2003</v>
      </c>
      <c r="B50" t="s">
        <v>161</v>
      </c>
      <c r="C50">
        <v>1</v>
      </c>
      <c r="D50" t="s">
        <v>162</v>
      </c>
      <c r="E50" t="s">
        <v>163</v>
      </c>
      <c r="F50">
        <v>19567749</v>
      </c>
    </row>
    <row r="51" spans="1:6" x14ac:dyDescent="0.25">
      <c r="A51">
        <v>2004</v>
      </c>
      <c r="B51" t="s">
        <v>161</v>
      </c>
      <c r="C51">
        <v>1</v>
      </c>
      <c r="D51" t="s">
        <v>162</v>
      </c>
      <c r="E51" t="s">
        <v>163</v>
      </c>
      <c r="F51">
        <v>31159060</v>
      </c>
    </row>
    <row r="52" spans="1:6" x14ac:dyDescent="0.25">
      <c r="A52">
        <v>2005</v>
      </c>
      <c r="B52" t="s">
        <v>161</v>
      </c>
      <c r="C52">
        <v>1</v>
      </c>
      <c r="D52" t="s">
        <v>162</v>
      </c>
      <c r="E52" t="s">
        <v>163</v>
      </c>
      <c r="F52">
        <v>24394114</v>
      </c>
    </row>
    <row r="53" spans="1:6" x14ac:dyDescent="0.25">
      <c r="A53">
        <v>2006</v>
      </c>
      <c r="B53" t="s">
        <v>161</v>
      </c>
      <c r="C53">
        <v>1</v>
      </c>
      <c r="D53" t="s">
        <v>162</v>
      </c>
      <c r="E53" t="s">
        <v>163</v>
      </c>
      <c r="F53">
        <v>26364650</v>
      </c>
    </row>
    <row r="54" spans="1:6" x14ac:dyDescent="0.25">
      <c r="A54">
        <v>2007</v>
      </c>
      <c r="B54" t="s">
        <v>161</v>
      </c>
      <c r="C54">
        <v>1</v>
      </c>
      <c r="D54" t="s">
        <v>162</v>
      </c>
      <c r="E54" t="s">
        <v>163</v>
      </c>
      <c r="F54">
        <v>32289496</v>
      </c>
    </row>
    <row r="55" spans="1:6" x14ac:dyDescent="0.25">
      <c r="A55">
        <v>2008</v>
      </c>
      <c r="B55" t="s">
        <v>161</v>
      </c>
      <c r="C55">
        <v>1</v>
      </c>
      <c r="D55" t="s">
        <v>162</v>
      </c>
      <c r="E55" t="s">
        <v>163</v>
      </c>
      <c r="F55">
        <v>36510140</v>
      </c>
    </row>
    <row r="56" spans="1:6" x14ac:dyDescent="0.25">
      <c r="A56">
        <v>2009</v>
      </c>
      <c r="B56" t="s">
        <v>161</v>
      </c>
      <c r="C56">
        <v>1</v>
      </c>
      <c r="D56" t="s">
        <v>162</v>
      </c>
      <c r="E56" t="s">
        <v>163</v>
      </c>
      <c r="F56">
        <v>35148386</v>
      </c>
    </row>
    <row r="57" spans="1:6" x14ac:dyDescent="0.25">
      <c r="A57">
        <v>2010</v>
      </c>
      <c r="B57" t="s">
        <v>161</v>
      </c>
      <c r="C57">
        <v>1</v>
      </c>
      <c r="D57" t="s">
        <v>162</v>
      </c>
      <c r="E57" t="s">
        <v>163</v>
      </c>
      <c r="F57">
        <v>36220910</v>
      </c>
    </row>
    <row r="58" spans="1:6" x14ac:dyDescent="0.25">
      <c r="A58">
        <v>2011</v>
      </c>
      <c r="B58" t="s">
        <v>161</v>
      </c>
      <c r="C58">
        <v>1</v>
      </c>
      <c r="D58" t="s">
        <v>162</v>
      </c>
      <c r="E58" t="s">
        <v>163</v>
      </c>
      <c r="F58">
        <v>39817233</v>
      </c>
    </row>
    <row r="59" spans="1:6" x14ac:dyDescent="0.25">
      <c r="A59">
        <v>2012</v>
      </c>
      <c r="B59" t="s">
        <v>161</v>
      </c>
      <c r="C59">
        <v>1</v>
      </c>
      <c r="D59" t="s">
        <v>162</v>
      </c>
      <c r="E59" t="s">
        <v>163</v>
      </c>
      <c r="F59">
        <v>42861381</v>
      </c>
    </row>
    <row r="60" spans="1:6" x14ac:dyDescent="0.25">
      <c r="A60">
        <v>2013</v>
      </c>
      <c r="B60" t="s">
        <v>161</v>
      </c>
      <c r="C60">
        <v>1</v>
      </c>
      <c r="D60" t="s">
        <v>162</v>
      </c>
      <c r="E60" t="s">
        <v>163</v>
      </c>
      <c r="F60">
        <v>45934474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7"/>
  <sheetViews>
    <sheetView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C4" sqref="C4:E33"/>
    </sheetView>
  </sheetViews>
  <sheetFormatPr defaultRowHeight="15" x14ac:dyDescent="0.25"/>
  <cols>
    <col min="5" max="5" width="9.28515625" style="11" bestFit="1" customWidth="1"/>
    <col min="12" max="12" width="9.28515625" style="1" bestFit="1" customWidth="1"/>
    <col min="13" max="13" width="14.28515625" style="5" bestFit="1" customWidth="1"/>
    <col min="14" max="14" width="11.42578125" style="5" customWidth="1"/>
    <col min="15" max="15" width="13.28515625" style="5" bestFit="1" customWidth="1"/>
    <col min="16" max="16" width="11.42578125" style="5" customWidth="1"/>
    <col min="17" max="17" width="9.85546875" style="5" customWidth="1"/>
    <col min="18" max="18" width="13.28515625" style="5" customWidth="1"/>
    <col min="19" max="19" width="14.42578125" style="5" bestFit="1" customWidth="1"/>
    <col min="20" max="20" width="10" style="5" customWidth="1"/>
    <col min="21" max="21" width="14.42578125" style="5" customWidth="1"/>
    <col min="22" max="22" width="11.42578125" style="5" customWidth="1"/>
    <col min="23" max="23" width="11.5703125" style="5" customWidth="1"/>
    <col min="24" max="24" width="10.42578125" style="5" customWidth="1"/>
    <col min="25" max="25" width="11.42578125" style="5" customWidth="1"/>
    <col min="26" max="27" width="7.7109375" style="5" customWidth="1"/>
    <col min="28" max="28" width="11.42578125" style="5" customWidth="1"/>
    <col min="29" max="29" width="7.7109375" style="5" customWidth="1"/>
    <col min="30" max="30" width="9.28515625" style="1" bestFit="1" customWidth="1"/>
    <col min="31" max="31" width="11.42578125" style="5" customWidth="1"/>
    <col min="33" max="33" width="10" style="5" customWidth="1"/>
    <col min="34" max="34" width="9.28515625" style="1" bestFit="1" customWidth="1"/>
    <col min="35" max="38" width="15.28515625" style="5" bestFit="1" customWidth="1"/>
    <col min="39" max="39" width="9.28515625" style="1" bestFit="1" customWidth="1"/>
    <col min="40" max="41" width="15.28515625" style="5" bestFit="1" customWidth="1"/>
    <col min="42" max="43" width="14.28515625" style="5" bestFit="1" customWidth="1"/>
    <col min="44" max="49" width="13.28515625" style="5" bestFit="1" customWidth="1"/>
    <col min="50" max="50" width="9.140625" style="18"/>
    <col min="51" max="51" width="14.28515625" style="5" bestFit="1" customWidth="1"/>
    <col min="52" max="52" width="15" style="5" bestFit="1" customWidth="1"/>
    <col min="53" max="53" width="14.28515625" style="5" bestFit="1" customWidth="1"/>
    <col min="54" max="54" width="15" style="5" bestFit="1" customWidth="1"/>
    <col min="55" max="55" width="14.28515625" style="5" bestFit="1" customWidth="1"/>
    <col min="56" max="56" width="13.28515625" style="5" bestFit="1" customWidth="1"/>
    <col min="57" max="57" width="11.5703125" style="5" bestFit="1" customWidth="1"/>
    <col min="58" max="58" width="9.28515625" style="11" bestFit="1" customWidth="1"/>
    <col min="59" max="59" width="9.5703125" style="5" bestFit="1" customWidth="1"/>
    <col min="60" max="61" width="9.28515625" style="1" bestFit="1" customWidth="1"/>
    <col min="62" max="63" width="15.28515625" style="5" bestFit="1" customWidth="1"/>
    <col min="64" max="64" width="14.28515625" style="5" bestFit="1" customWidth="1"/>
    <col min="65" max="65" width="13.28515625" style="5" bestFit="1" customWidth="1"/>
    <col min="66" max="66" width="11.5703125" style="5" bestFit="1" customWidth="1"/>
    <col min="67" max="78" width="9.28515625" style="1" bestFit="1" customWidth="1"/>
  </cols>
  <sheetData>
    <row r="1" spans="1:78" x14ac:dyDescent="0.25">
      <c r="A1" s="2" t="s">
        <v>15</v>
      </c>
      <c r="U1" s="5" t="s">
        <v>169</v>
      </c>
      <c r="AI1" s="5" t="s">
        <v>144</v>
      </c>
    </row>
    <row r="2" spans="1:78" x14ac:dyDescent="0.25">
      <c r="A2" s="2"/>
      <c r="H2" t="s">
        <v>145</v>
      </c>
      <c r="O2" s="5" t="s">
        <v>167</v>
      </c>
      <c r="S2" s="5" t="s">
        <v>168</v>
      </c>
      <c r="U2" s="10">
        <v>0.15</v>
      </c>
      <c r="W2" s="10"/>
    </row>
    <row r="3" spans="1:78" ht="30" x14ac:dyDescent="0.25">
      <c r="A3" t="s">
        <v>137</v>
      </c>
      <c r="B3" t="s">
        <v>136</v>
      </c>
      <c r="C3" t="s">
        <v>11</v>
      </c>
      <c r="D3" t="s">
        <v>0</v>
      </c>
      <c r="E3" s="11" t="s">
        <v>81</v>
      </c>
      <c r="F3" s="13" t="s">
        <v>82</v>
      </c>
      <c r="G3" s="13" t="s">
        <v>83</v>
      </c>
      <c r="H3" s="11" t="s">
        <v>81</v>
      </c>
      <c r="I3" s="13" t="s">
        <v>82</v>
      </c>
      <c r="J3" s="13" t="s">
        <v>83</v>
      </c>
      <c r="K3" s="13" t="s">
        <v>170</v>
      </c>
      <c r="L3" s="1" t="s">
        <v>131</v>
      </c>
      <c r="M3" s="5" t="s">
        <v>117</v>
      </c>
      <c r="N3" s="5" t="s">
        <v>154</v>
      </c>
      <c r="O3" s="5" t="s">
        <v>119</v>
      </c>
      <c r="P3" s="5" t="s">
        <v>177</v>
      </c>
      <c r="Q3" s="5" t="s">
        <v>179</v>
      </c>
      <c r="R3" s="5" t="s">
        <v>178</v>
      </c>
      <c r="S3" s="5" t="s">
        <v>109</v>
      </c>
      <c r="T3" s="5" t="s">
        <v>173</v>
      </c>
      <c r="U3" s="5" t="s">
        <v>171</v>
      </c>
      <c r="V3" s="5" t="s">
        <v>177</v>
      </c>
      <c r="W3" s="5" t="s">
        <v>174</v>
      </c>
      <c r="X3" s="29" t="s">
        <v>172</v>
      </c>
      <c r="Y3" s="5" t="s">
        <v>177</v>
      </c>
      <c r="Z3" s="29" t="s">
        <v>176</v>
      </c>
      <c r="AA3" s="29" t="s">
        <v>181</v>
      </c>
      <c r="AB3" s="5" t="s">
        <v>177</v>
      </c>
      <c r="AC3" s="29" t="s">
        <v>176</v>
      </c>
      <c r="AD3" s="1" t="s">
        <v>107</v>
      </c>
      <c r="AE3" s="5" t="s">
        <v>177</v>
      </c>
      <c r="AG3" s="5" t="s">
        <v>175</v>
      </c>
      <c r="AH3" s="1" t="s">
        <v>108</v>
      </c>
      <c r="AI3" s="5" t="s">
        <v>135</v>
      </c>
      <c r="AJ3" s="5" t="s">
        <v>134</v>
      </c>
      <c r="AK3" s="5" t="s">
        <v>133</v>
      </c>
      <c r="AL3" s="5" t="s">
        <v>132</v>
      </c>
      <c r="AM3" s="1" t="s">
        <v>130</v>
      </c>
      <c r="AN3" s="5" t="s">
        <v>129</v>
      </c>
      <c r="AO3" s="5" t="s">
        <v>128</v>
      </c>
      <c r="AP3" s="5" t="s">
        <v>127</v>
      </c>
      <c r="AQ3" s="5" t="s">
        <v>126</v>
      </c>
      <c r="AR3" s="5" t="s">
        <v>125</v>
      </c>
      <c r="AS3" s="5" t="s">
        <v>124</v>
      </c>
      <c r="AT3" s="5" t="s">
        <v>123</v>
      </c>
      <c r="AU3" s="5" t="s">
        <v>122</v>
      </c>
      <c r="AV3" s="5" t="s">
        <v>121</v>
      </c>
      <c r="AW3" s="5" t="s">
        <v>120</v>
      </c>
      <c r="AX3" s="18" t="s">
        <v>118</v>
      </c>
      <c r="AY3" s="5" t="s">
        <v>117</v>
      </c>
      <c r="AZ3" s="5" t="s">
        <v>116</v>
      </c>
      <c r="BA3" s="5" t="s">
        <v>115</v>
      </c>
      <c r="BB3" s="5" t="s">
        <v>114</v>
      </c>
      <c r="BC3" s="5" t="s">
        <v>113</v>
      </c>
      <c r="BD3" s="5" t="s">
        <v>112</v>
      </c>
      <c r="BE3" s="5" t="s">
        <v>111</v>
      </c>
      <c r="BF3" s="11" t="s">
        <v>110</v>
      </c>
      <c r="BG3" s="5" t="s">
        <v>106</v>
      </c>
      <c r="BH3" s="1" t="s">
        <v>105</v>
      </c>
      <c r="BI3" s="1" t="s">
        <v>104</v>
      </c>
      <c r="BJ3" s="5" t="s">
        <v>103</v>
      </c>
      <c r="BK3" s="5" t="s">
        <v>102</v>
      </c>
      <c r="BL3" s="5" t="s">
        <v>101</v>
      </c>
      <c r="BM3" s="5" t="s">
        <v>100</v>
      </c>
      <c r="BN3" s="5" t="s">
        <v>99</v>
      </c>
      <c r="BO3" s="1" t="s">
        <v>98</v>
      </c>
      <c r="BP3" s="1" t="s">
        <v>97</v>
      </c>
      <c r="BQ3" s="1" t="s">
        <v>96</v>
      </c>
      <c r="BR3" s="1" t="s">
        <v>95</v>
      </c>
      <c r="BS3" s="1" t="s">
        <v>94</v>
      </c>
      <c r="BT3" s="1" t="s">
        <v>93</v>
      </c>
      <c r="BU3" s="1" t="s">
        <v>92</v>
      </c>
      <c r="BV3" s="1" t="s">
        <v>91</v>
      </c>
      <c r="BW3" s="1" t="s">
        <v>90</v>
      </c>
      <c r="BX3" s="1" t="s">
        <v>89</v>
      </c>
      <c r="BY3" s="1" t="s">
        <v>88</v>
      </c>
      <c r="BZ3" s="1" t="s">
        <v>87</v>
      </c>
    </row>
    <row r="4" spans="1:78" x14ac:dyDescent="0.25">
      <c r="A4" t="s">
        <v>86</v>
      </c>
      <c r="B4">
        <v>1</v>
      </c>
      <c r="C4">
        <v>1994</v>
      </c>
      <c r="D4">
        <v>1</v>
      </c>
      <c r="E4" s="11">
        <v>7.4999999999999997E-2</v>
      </c>
      <c r="F4" s="17">
        <v>2.18E-2</v>
      </c>
      <c r="G4" s="17">
        <v>1.89E-2</v>
      </c>
      <c r="H4" s="17">
        <f>1+E4</f>
        <v>1.075</v>
      </c>
      <c r="I4" s="17">
        <f t="shared" ref="I4:I33" si="0">1+F4</f>
        <v>1.0218</v>
      </c>
      <c r="J4" s="17">
        <f t="shared" ref="J4:J33" si="1">1+G4</f>
        <v>1.0188999999999999</v>
      </c>
      <c r="K4" s="27">
        <v>1.8515361237397877E-2</v>
      </c>
      <c r="L4" s="1">
        <v>75.000000000000099</v>
      </c>
      <c r="M4" s="5">
        <v>9328029.2155414391</v>
      </c>
      <c r="O4" s="5">
        <v>4637489.0433117496</v>
      </c>
      <c r="R4" s="5">
        <f>+O4</f>
        <v>4637489.0433117496</v>
      </c>
      <c r="S4" s="5">
        <v>43182405.534478202</v>
      </c>
      <c r="U4" s="5">
        <f>+O4/$U$2</f>
        <v>30916593.622078333</v>
      </c>
      <c r="X4" s="10">
        <f t="shared" ref="X4:X33" si="2">+O4/U4</f>
        <v>0.15</v>
      </c>
      <c r="Z4" s="10"/>
      <c r="AA4" s="10">
        <f>+R4/U4</f>
        <v>0.15</v>
      </c>
      <c r="AC4" s="10"/>
      <c r="AD4" s="1">
        <v>10.739302236437499</v>
      </c>
      <c r="AF4" s="26">
        <f t="shared" ref="AF4:AF33" si="3">+O4/S4</f>
        <v>0.10739302236437549</v>
      </c>
      <c r="AH4" s="1">
        <v>10.739302236437499</v>
      </c>
      <c r="AI4" s="5">
        <v>143423400.892609</v>
      </c>
      <c r="AJ4" s="5">
        <v>107567550.669457</v>
      </c>
      <c r="AK4" s="5">
        <v>107567550.669457</v>
      </c>
      <c r="AL4" s="5">
        <v>107567550.669457</v>
      </c>
      <c r="AM4" s="1">
        <v>0</v>
      </c>
      <c r="AN4" s="5">
        <v>35855850.223152302</v>
      </c>
      <c r="AO4" s="5">
        <v>0</v>
      </c>
      <c r="AP4" s="5">
        <v>35855850.223152302</v>
      </c>
      <c r="AQ4" s="5">
        <v>35855850.223152302</v>
      </c>
      <c r="AR4" s="5">
        <v>2783107.15881739</v>
      </c>
      <c r="AS4" s="5">
        <v>1854381.8844943601</v>
      </c>
      <c r="AT4" s="5">
        <v>2159120.2767239101</v>
      </c>
      <c r="AU4" s="5">
        <v>2478368.7665878399</v>
      </c>
      <c r="AV4" s="5">
        <v>4637489.0433117496</v>
      </c>
      <c r="AW4" s="5">
        <v>2478368.7665878399</v>
      </c>
      <c r="AX4" s="18">
        <v>0</v>
      </c>
      <c r="AY4" s="5">
        <v>9328029.2155414391</v>
      </c>
      <c r="AZ4" s="5">
        <v>7715775.7872920297</v>
      </c>
      <c r="BA4" s="5">
        <v>7715775.7872920297</v>
      </c>
      <c r="BB4" s="5">
        <v>0</v>
      </c>
      <c r="BC4" s="5">
        <v>8067566.3002092596</v>
      </c>
      <c r="BD4" s="5">
        <v>699602.191165608</v>
      </c>
      <c r="BE4" s="5">
        <v>347811.67824838101</v>
      </c>
      <c r="BF4" s="11">
        <v>7.4999999999999997E-2</v>
      </c>
      <c r="BG4" s="5">
        <v>1000</v>
      </c>
      <c r="BH4" s="1">
        <v>476.19047619047598</v>
      </c>
      <c r="BI4" s="1">
        <v>0</v>
      </c>
      <c r="BJ4" s="5">
        <v>45243527.1318729</v>
      </c>
      <c r="BK4" s="5">
        <v>90785188.120885402</v>
      </c>
      <c r="BL4" s="5">
        <v>7394685.6398507403</v>
      </c>
      <c r="BM4" s="5">
        <v>2323714.3046531701</v>
      </c>
      <c r="BN4" s="5">
        <v>459392.85416422301</v>
      </c>
      <c r="BO4" s="1">
        <v>75.000000000000099</v>
      </c>
      <c r="BP4" s="1">
        <v>83.033471107865395</v>
      </c>
      <c r="BQ4" s="1">
        <v>332.13388443146198</v>
      </c>
      <c r="BR4" s="1">
        <v>104.773058776795</v>
      </c>
      <c r="BS4" s="1">
        <v>210.23652341090499</v>
      </c>
      <c r="BT4" s="1">
        <v>17.1243022437612</v>
      </c>
      <c r="BU4" s="1">
        <v>6.4450025985589603</v>
      </c>
      <c r="BV4" s="1">
        <v>5.3811599328292203</v>
      </c>
      <c r="BW4" s="1">
        <v>1.0638426657297499</v>
      </c>
      <c r="BX4" s="1">
        <v>4.2942996378785798</v>
      </c>
      <c r="BY4" s="1">
        <v>5.7393022364375401</v>
      </c>
      <c r="BZ4" s="1">
        <v>21.601458047754299</v>
      </c>
    </row>
    <row r="5" spans="1:78" x14ac:dyDescent="0.25">
      <c r="A5" t="s">
        <v>86</v>
      </c>
      <c r="B5">
        <v>1</v>
      </c>
      <c r="C5">
        <v>1995</v>
      </c>
      <c r="D5">
        <v>2</v>
      </c>
      <c r="E5" s="11">
        <v>7.4999999999999997E-2</v>
      </c>
      <c r="F5" s="17">
        <v>2.18E-2</v>
      </c>
      <c r="G5" s="17">
        <v>1.89E-2</v>
      </c>
      <c r="H5" s="17">
        <f t="shared" ref="H5:H33" si="4">1+E5</f>
        <v>1.075</v>
      </c>
      <c r="I5" s="17">
        <f t="shared" si="0"/>
        <v>1.0218</v>
      </c>
      <c r="J5" s="17">
        <f t="shared" si="1"/>
        <v>1.0188999999999999</v>
      </c>
      <c r="K5" s="27">
        <v>1.8515361237397877E-2</v>
      </c>
      <c r="L5" s="1">
        <v>75.159375945852702</v>
      </c>
      <c r="M5" s="5">
        <v>9474897.2173060793</v>
      </c>
      <c r="N5" s="10">
        <f>+M5/M4-1</f>
        <v>1.5744805078434343E-2</v>
      </c>
      <c r="O5" s="5">
        <v>4651747.3328984799</v>
      </c>
      <c r="Q5" s="10">
        <f t="shared" ref="Q5:Q33" si="5">+O5/O4-1</f>
        <v>3.0745710563551132E-3</v>
      </c>
      <c r="R5" s="5">
        <f>+R4*(1+$S$35)*(1+AG5)</f>
        <v>4677956.0217972277</v>
      </c>
      <c r="S5" s="5">
        <v>43743556.892471798</v>
      </c>
      <c r="T5" s="10">
        <f>+S5/S4-1</f>
        <v>1.2994907325057481E-2</v>
      </c>
      <c r="U5" s="5">
        <f t="shared" ref="U5:U33" si="6">+U4*J5*(1+K5)</f>
        <v>32084168.103572018</v>
      </c>
      <c r="W5" s="10">
        <f t="shared" ref="W5:W33" si="7">+U5/U4-1</f>
        <v>3.7765301564784526E-2</v>
      </c>
      <c r="X5" s="10">
        <f t="shared" si="2"/>
        <v>0.14498575490198196</v>
      </c>
      <c r="Z5" s="10"/>
      <c r="AA5" s="10">
        <f t="shared" ref="AA5:AA33" si="8">+R5/U5</f>
        <v>0.14580262784735934</v>
      </c>
      <c r="AC5" s="10"/>
      <c r="AD5" s="1">
        <v>10.634131431820199</v>
      </c>
      <c r="AF5" s="26">
        <f t="shared" si="3"/>
        <v>0.10634131431820165</v>
      </c>
      <c r="AG5" s="10">
        <f>+AF5/AF4-1</f>
        <v>-9.7930761516841214E-3</v>
      </c>
      <c r="AH5" s="1">
        <v>10.634131431820199</v>
      </c>
      <c r="AI5" s="5">
        <v>147144364.74857599</v>
      </c>
      <c r="AJ5" s="5">
        <v>110592786.284519</v>
      </c>
      <c r="AK5" s="5">
        <v>110592786.284519</v>
      </c>
      <c r="AL5" s="5">
        <v>110592786.284519</v>
      </c>
      <c r="AM5" s="1">
        <v>0</v>
      </c>
      <c r="AN5" s="5">
        <v>36551578.464057297</v>
      </c>
      <c r="AO5" s="5">
        <v>36551578.4640572</v>
      </c>
      <c r="AP5" s="5">
        <v>2.2351741790771501E-8</v>
      </c>
      <c r="AQ5" s="5">
        <v>2.2351741790771501E-8</v>
      </c>
      <c r="AR5" s="5">
        <v>2761383.9882397102</v>
      </c>
      <c r="AS5" s="5">
        <v>1890363.3446587699</v>
      </c>
      <c r="AT5" s="5">
        <v>2187177.8446235899</v>
      </c>
      <c r="AU5" s="5">
        <v>2464569.48827489</v>
      </c>
      <c r="AV5" s="5">
        <v>4651747.3328984799</v>
      </c>
      <c r="AW5" s="5">
        <v>2464569.48827489</v>
      </c>
      <c r="AX5" s="18">
        <v>0</v>
      </c>
      <c r="AY5" s="5">
        <v>9474897.2173060793</v>
      </c>
      <c r="AZ5" s="5">
        <v>7932722.73000836</v>
      </c>
      <c r="BA5" s="5">
        <v>7932722.73000836</v>
      </c>
      <c r="BB5" s="5">
        <v>0</v>
      </c>
      <c r="BC5" s="5">
        <v>8294458.9713389296</v>
      </c>
      <c r="BD5" s="5">
        <v>710617.29129795602</v>
      </c>
      <c r="BE5" s="5">
        <v>348881.049967386</v>
      </c>
      <c r="BF5" s="11">
        <v>7.4999999999999997E-2</v>
      </c>
      <c r="BG5" s="5">
        <v>1000</v>
      </c>
      <c r="BH5" s="1">
        <v>495.824531162629</v>
      </c>
      <c r="BI5" s="1">
        <v>31.863768112367001</v>
      </c>
      <c r="BJ5" s="5">
        <v>48107059.118764803</v>
      </c>
      <c r="BK5" s="5">
        <v>90594171.248745397</v>
      </c>
      <c r="BL5" s="5">
        <v>8443134.3810660802</v>
      </c>
      <c r="BM5" s="5">
        <v>2288035.0278026499</v>
      </c>
      <c r="BN5" s="5">
        <v>473348.960437059</v>
      </c>
      <c r="BO5" s="1">
        <v>75.159375945852702</v>
      </c>
      <c r="BP5" s="1">
        <v>83.558770846884997</v>
      </c>
      <c r="BQ5" s="1">
        <v>336.379515525633</v>
      </c>
      <c r="BR5" s="1">
        <v>109.975188430651</v>
      </c>
      <c r="BS5" s="1">
        <v>207.10289168171499</v>
      </c>
      <c r="BT5" s="1">
        <v>19.301435413266901</v>
      </c>
      <c r="BU5" s="1">
        <v>6.3126645028606303</v>
      </c>
      <c r="BV5" s="1">
        <v>5.2305646599040596</v>
      </c>
      <c r="BW5" s="1">
        <v>1.08209984295658</v>
      </c>
      <c r="BX5" s="1">
        <v>4.3214669289595404</v>
      </c>
      <c r="BY5" s="1">
        <v>5.6341314318201698</v>
      </c>
      <c r="BZ5" s="1">
        <v>21.660097830171399</v>
      </c>
    </row>
    <row r="6" spans="1:78" x14ac:dyDescent="0.25">
      <c r="A6" t="s">
        <v>86</v>
      </c>
      <c r="B6">
        <v>1</v>
      </c>
      <c r="C6">
        <v>1996</v>
      </c>
      <c r="D6">
        <v>3</v>
      </c>
      <c r="E6" s="11">
        <v>7.4999999999999997E-2</v>
      </c>
      <c r="F6" s="17">
        <v>2.18E-2</v>
      </c>
      <c r="G6" s="17">
        <v>1.89E-2</v>
      </c>
      <c r="H6" s="17">
        <f t="shared" si="4"/>
        <v>1.075</v>
      </c>
      <c r="I6" s="17">
        <f t="shared" si="0"/>
        <v>1.0218</v>
      </c>
      <c r="J6" s="17">
        <f t="shared" si="1"/>
        <v>1.0188999999999999</v>
      </c>
      <c r="K6" s="27">
        <v>1.8515361237397877E-2</v>
      </c>
      <c r="L6" s="1">
        <v>75.317948481866793</v>
      </c>
      <c r="M6" s="5">
        <v>9335517.3997668792</v>
      </c>
      <c r="N6" s="10">
        <f t="shared" ref="N6:N33" si="9">+M6/M5-1</f>
        <v>-1.4710430555871401E-2</v>
      </c>
      <c r="O6" s="5">
        <v>4763371.35880196</v>
      </c>
      <c r="Q6" s="10">
        <f t="shared" si="5"/>
        <v>2.3996149815370016E-2</v>
      </c>
      <c r="R6" s="5">
        <f t="shared" ref="R6:R33" si="10">+R5*(1+$S$35)*(1+AG6)</f>
        <v>4772781.3207538705</v>
      </c>
      <c r="S6" s="5">
        <v>44724376.520619601</v>
      </c>
      <c r="T6" s="10">
        <f t="shared" ref="T6:T33" si="11">+S6/S5-1</f>
        <v>2.2422036474052831E-2</v>
      </c>
      <c r="U6" s="5">
        <f t="shared" si="6"/>
        <v>33295836.387458656</v>
      </c>
      <c r="W6" s="10">
        <f t="shared" si="7"/>
        <v>3.7765301564784526E-2</v>
      </c>
      <c r="X6" s="10">
        <f t="shared" si="2"/>
        <v>0.14306207248772254</v>
      </c>
      <c r="Z6" s="10"/>
      <c r="AA6" s="10">
        <f t="shared" si="8"/>
        <v>0.14334468926425906</v>
      </c>
      <c r="AC6" s="10"/>
      <c r="AD6" s="1">
        <v>10.650503661254801</v>
      </c>
      <c r="AF6" s="26">
        <f t="shared" si="3"/>
        <v>0.10650503661254772</v>
      </c>
      <c r="AG6" s="10">
        <f t="shared" ref="AG6" si="12">+AF6/AF5-1</f>
        <v>1.5395925412033939E-3</v>
      </c>
      <c r="AH6" s="1">
        <v>10.650503661254801</v>
      </c>
      <c r="AI6" s="5">
        <v>150963165.38347301</v>
      </c>
      <c r="AJ6" s="5">
        <v>113702359.13011999</v>
      </c>
      <c r="AK6" s="5">
        <v>113702359.13011999</v>
      </c>
      <c r="AL6" s="5">
        <v>113702359.13011999</v>
      </c>
      <c r="AM6" s="1">
        <v>0</v>
      </c>
      <c r="AN6" s="5">
        <v>37260806.253353402</v>
      </c>
      <c r="AO6" s="5">
        <v>37260806.253353402</v>
      </c>
      <c r="AP6" s="5">
        <v>-7.4505805969238298E-9</v>
      </c>
      <c r="AQ6" s="5">
        <v>-7.4505805969238298E-9</v>
      </c>
      <c r="AR6" s="5">
        <v>2836328.3884680099</v>
      </c>
      <c r="AS6" s="5">
        <v>1927042.9703339499</v>
      </c>
      <c r="AT6" s="5">
        <v>2236218.8260309799</v>
      </c>
      <c r="AU6" s="5">
        <v>2527152.5327709801</v>
      </c>
      <c r="AV6" s="5">
        <v>4763371.35880196</v>
      </c>
      <c r="AW6" s="5">
        <v>2527152.5327709801</v>
      </c>
      <c r="AX6" s="18">
        <v>0</v>
      </c>
      <c r="AY6" s="5">
        <v>9335517.3997668792</v>
      </c>
      <c r="AZ6" s="5">
        <v>8184765.98168662</v>
      </c>
      <c r="BA6" s="5">
        <v>8184765.98168662</v>
      </c>
      <c r="BB6" s="5">
        <v>0</v>
      </c>
      <c r="BC6" s="5">
        <v>8527676.9347589891</v>
      </c>
      <c r="BD6" s="5">
        <v>700163.80498251598</v>
      </c>
      <c r="BE6" s="5">
        <v>357252.851910147</v>
      </c>
      <c r="BF6" s="11">
        <v>7.4999999999999997E-2</v>
      </c>
      <c r="BG6" s="5">
        <v>1000</v>
      </c>
      <c r="BH6" s="1">
        <v>482.70021095177998</v>
      </c>
      <c r="BI6" s="1">
        <v>62.095080509533297</v>
      </c>
      <c r="BJ6" s="5">
        <v>54172069.078381501</v>
      </c>
      <c r="BK6" s="5">
        <v>87210020.129461706</v>
      </c>
      <c r="BL6" s="5">
        <v>9581076.1756300703</v>
      </c>
      <c r="BM6" s="5">
        <v>2352832.9053090201</v>
      </c>
      <c r="BN6" s="5">
        <v>483495.483158994</v>
      </c>
      <c r="BO6" s="1">
        <v>75.317948481866793</v>
      </c>
      <c r="BP6" s="1">
        <v>83.312075320210994</v>
      </c>
      <c r="BQ6" s="1">
        <v>337.54112886039599</v>
      </c>
      <c r="BR6" s="1">
        <v>121.12425771526701</v>
      </c>
      <c r="BS6" s="1">
        <v>194.99437871258999</v>
      </c>
      <c r="BT6" s="1">
        <v>21.422492432539201</v>
      </c>
      <c r="BU6" s="1">
        <v>6.3417952560173898</v>
      </c>
      <c r="BV6" s="1">
        <v>5.2607394185233103</v>
      </c>
      <c r="BW6" s="1">
        <v>1.08105583749409</v>
      </c>
      <c r="BX6" s="1">
        <v>4.3087084052373896</v>
      </c>
      <c r="BY6" s="1">
        <v>5.6505036612547803</v>
      </c>
      <c r="BZ6" s="1">
        <v>20.873443356919399</v>
      </c>
    </row>
    <row r="7" spans="1:78" x14ac:dyDescent="0.25">
      <c r="A7" t="s">
        <v>86</v>
      </c>
      <c r="B7">
        <v>1</v>
      </c>
      <c r="C7">
        <v>1997</v>
      </c>
      <c r="D7">
        <v>4</v>
      </c>
      <c r="E7" s="11">
        <v>7.4999999999999997E-2</v>
      </c>
      <c r="F7" s="17">
        <v>2.18E-2</v>
      </c>
      <c r="G7" s="17">
        <v>1.89E-2</v>
      </c>
      <c r="H7" s="17">
        <f t="shared" si="4"/>
        <v>1.075</v>
      </c>
      <c r="I7" s="17">
        <f t="shared" si="0"/>
        <v>1.0218</v>
      </c>
      <c r="J7" s="17">
        <f t="shared" si="1"/>
        <v>1.0188999999999999</v>
      </c>
      <c r="K7" s="27">
        <v>1.8515361237397877E-2</v>
      </c>
      <c r="L7" s="1">
        <v>75.541471188643698</v>
      </c>
      <c r="M7" s="5">
        <v>10358340.2655038</v>
      </c>
      <c r="N7" s="10">
        <f t="shared" si="9"/>
        <v>0.10956252577521441</v>
      </c>
      <c r="O7" s="5">
        <v>4695720.6553887399</v>
      </c>
      <c r="Q7" s="10">
        <f t="shared" si="5"/>
        <v>-1.4202273624585704E-2</v>
      </c>
      <c r="R7" s="5">
        <f t="shared" si="10"/>
        <v>4826180.3374862084</v>
      </c>
      <c r="S7" s="5">
        <v>44416811.273058198</v>
      </c>
      <c r="T7" s="10">
        <f t="shared" si="11"/>
        <v>-6.8769040842772133E-3</v>
      </c>
      <c r="U7" s="5">
        <f t="shared" si="6"/>
        <v>34553263.689482763</v>
      </c>
      <c r="W7" s="10">
        <f t="shared" si="7"/>
        <v>3.7765301564784748E-2</v>
      </c>
      <c r="X7" s="10">
        <f t="shared" si="2"/>
        <v>0.13589803549636939</v>
      </c>
      <c r="Z7" s="10"/>
      <c r="AA7" s="10">
        <f t="shared" si="8"/>
        <v>0.13967364648553268</v>
      </c>
      <c r="AC7" s="10"/>
      <c r="AD7" s="1">
        <v>10.5719445426219</v>
      </c>
      <c r="AF7" s="26">
        <f t="shared" si="3"/>
        <v>0.10571944542621889</v>
      </c>
      <c r="AG7" s="10">
        <f t="shared" ref="AG7" si="13">+AF7/AF6-1</f>
        <v>-7.3760942328644497E-3</v>
      </c>
      <c r="AH7" s="1">
        <v>10.5719445426219</v>
      </c>
      <c r="AI7" s="5">
        <v>155298774.60008699</v>
      </c>
      <c r="AJ7" s="5">
        <v>117314979.070842</v>
      </c>
      <c r="AK7" s="5">
        <v>117314979.070842</v>
      </c>
      <c r="AL7" s="5">
        <v>117314979.070842</v>
      </c>
      <c r="AM7" s="1">
        <v>0</v>
      </c>
      <c r="AN7" s="5">
        <v>37983795.529245898</v>
      </c>
      <c r="AO7" s="5">
        <v>37983795.529245898</v>
      </c>
      <c r="AP7" s="5">
        <v>0</v>
      </c>
      <c r="AQ7" s="5">
        <v>0</v>
      </c>
      <c r="AR7" s="5">
        <v>2731286.34702892</v>
      </c>
      <c r="AS7" s="5">
        <v>1964434.3083598199</v>
      </c>
      <c r="AT7" s="5">
        <v>2220840.5636529098</v>
      </c>
      <c r="AU7" s="5">
        <v>2474880.0917358198</v>
      </c>
      <c r="AV7" s="5">
        <v>4695720.6553887399</v>
      </c>
      <c r="AW7" s="5">
        <v>2474880.0917358198</v>
      </c>
      <c r="AX7" s="18">
        <v>0</v>
      </c>
      <c r="AY7" s="5">
        <v>10358340.2655038</v>
      </c>
      <c r="AZ7" s="5">
        <v>8373926.9595544897</v>
      </c>
      <c r="BA7" s="5">
        <v>8373926.9595544897</v>
      </c>
      <c r="BB7" s="5">
        <v>0</v>
      </c>
      <c r="BC7" s="5">
        <v>8798623.4303131197</v>
      </c>
      <c r="BD7" s="5">
        <v>776875.51991278504</v>
      </c>
      <c r="BE7" s="5">
        <v>352179.04915415501</v>
      </c>
      <c r="BF7" s="11">
        <v>7.4999999999999997E-2</v>
      </c>
      <c r="BG7" s="5">
        <v>1000</v>
      </c>
      <c r="BH7" s="1">
        <v>541.47885482703998</v>
      </c>
      <c r="BI7" s="1">
        <v>90.989077076589197</v>
      </c>
      <c r="BJ7" s="5">
        <v>48309847.648449101</v>
      </c>
      <c r="BK7" s="5">
        <v>96173660.888614804</v>
      </c>
      <c r="BL7" s="5">
        <v>10815266.063023601</v>
      </c>
      <c r="BM7" s="5">
        <v>2241093.32833347</v>
      </c>
      <c r="BN7" s="5">
        <v>490193.01869544998</v>
      </c>
      <c r="BO7" s="1">
        <v>75.541471188643698</v>
      </c>
      <c r="BP7" s="1">
        <v>85.5167096434173</v>
      </c>
      <c r="BQ7" s="1">
        <v>349.63963001613899</v>
      </c>
      <c r="BR7" s="1">
        <v>108.76478131547501</v>
      </c>
      <c r="BS7" s="1">
        <v>216.52536085351699</v>
      </c>
      <c r="BT7" s="1">
        <v>24.349487847147198</v>
      </c>
      <c r="BU7" s="1">
        <v>6.1492175344105</v>
      </c>
      <c r="BV7" s="1">
        <v>5.0455970703435904</v>
      </c>
      <c r="BW7" s="1">
        <v>1.1036204640669101</v>
      </c>
      <c r="BX7" s="1">
        <v>4.4227270082113703</v>
      </c>
      <c r="BY7" s="1">
        <v>5.5719445426218703</v>
      </c>
      <c r="BZ7" s="1">
        <v>23.320765198169099</v>
      </c>
    </row>
    <row r="8" spans="1:78" x14ac:dyDescent="0.25">
      <c r="A8" t="s">
        <v>86</v>
      </c>
      <c r="B8">
        <v>1</v>
      </c>
      <c r="C8">
        <v>1998</v>
      </c>
      <c r="D8">
        <v>5</v>
      </c>
      <c r="E8" s="11">
        <v>7.4999999999999997E-2</v>
      </c>
      <c r="F8" s="17">
        <v>2.18E-2</v>
      </c>
      <c r="G8" s="17">
        <v>1.89E-2</v>
      </c>
      <c r="H8" s="17">
        <f t="shared" si="4"/>
        <v>1.075</v>
      </c>
      <c r="I8" s="17">
        <f t="shared" si="0"/>
        <v>1.0218</v>
      </c>
      <c r="J8" s="17">
        <f t="shared" si="1"/>
        <v>1.0188999999999999</v>
      </c>
      <c r="K8" s="27">
        <v>1.8515361237397877E-2</v>
      </c>
      <c r="L8" s="1">
        <v>75.608490877853498</v>
      </c>
      <c r="M8" s="5">
        <v>10200299.9793729</v>
      </c>
      <c r="N8" s="10">
        <f t="shared" si="9"/>
        <v>-1.5257298184847112E-2</v>
      </c>
      <c r="O8" s="5">
        <v>4812694.9281842001</v>
      </c>
      <c r="Q8" s="10">
        <f t="shared" si="5"/>
        <v>2.4910824425047995E-2</v>
      </c>
      <c r="R8" s="5">
        <f t="shared" si="10"/>
        <v>4921359.9273070423</v>
      </c>
      <c r="S8" s="5">
        <v>45477769.213868201</v>
      </c>
      <c r="T8" s="10">
        <f t="shared" si="11"/>
        <v>2.3886404953467277E-2</v>
      </c>
      <c r="U8" s="5">
        <f t="shared" si="6"/>
        <v>35858178.112763599</v>
      </c>
      <c r="W8" s="10">
        <f t="shared" si="7"/>
        <v>3.7765301564784526E-2</v>
      </c>
      <c r="X8" s="10">
        <f t="shared" si="2"/>
        <v>0.13421470865166843</v>
      </c>
      <c r="Z8" s="10"/>
      <c r="AA8" s="10">
        <f t="shared" si="8"/>
        <v>0.13724511914216023</v>
      </c>
      <c r="AC8" s="10"/>
      <c r="AD8" s="1">
        <v>10.5825219912427</v>
      </c>
      <c r="AF8" s="26">
        <f t="shared" si="3"/>
        <v>0.1058252199124269</v>
      </c>
      <c r="AG8" s="10">
        <f t="shared" ref="AG8" si="14">+AF8/AF7-1</f>
        <v>1.0005206306329395E-3</v>
      </c>
      <c r="AH8" s="1">
        <v>10.5825219912427</v>
      </c>
      <c r="AI8" s="5">
        <v>158747099.73273399</v>
      </c>
      <c r="AJ8" s="5">
        <v>120026286.42028099</v>
      </c>
      <c r="AK8" s="5">
        <v>120026286.42028099</v>
      </c>
      <c r="AL8" s="5">
        <v>120026286.42028099</v>
      </c>
      <c r="AM8" s="1">
        <v>0</v>
      </c>
      <c r="AN8" s="5">
        <v>38720813.312452503</v>
      </c>
      <c r="AO8" s="5">
        <v>38720813.312452503</v>
      </c>
      <c r="AP8" s="5">
        <v>7.4505805969238298E-9</v>
      </c>
      <c r="AQ8" s="5">
        <v>7.4505805969238298E-9</v>
      </c>
      <c r="AR8" s="5">
        <v>2810143.7597520901</v>
      </c>
      <c r="AS8" s="5">
        <v>2002551.1684321</v>
      </c>
      <c r="AT8" s="5">
        <v>2273888.4606934101</v>
      </c>
      <c r="AU8" s="5">
        <v>2538806.4674907802</v>
      </c>
      <c r="AV8" s="5">
        <v>4812694.9281842001</v>
      </c>
      <c r="AW8" s="5">
        <v>2538806.4674907802</v>
      </c>
      <c r="AX8" s="18">
        <v>0</v>
      </c>
      <c r="AY8" s="5">
        <v>10200299.9793729</v>
      </c>
      <c r="AZ8" s="5">
        <v>8597901.1026819199</v>
      </c>
      <c r="BA8" s="5">
        <v>8597901.1026819199</v>
      </c>
      <c r="BB8" s="5">
        <v>0</v>
      </c>
      <c r="BC8" s="5">
        <v>9001971.4815210793</v>
      </c>
      <c r="BD8" s="5">
        <v>765022.49845296599</v>
      </c>
      <c r="BE8" s="5">
        <v>360952.11961381498</v>
      </c>
      <c r="BF8" s="11">
        <v>7.4999999999999997E-2</v>
      </c>
      <c r="BG8" s="5">
        <v>1000</v>
      </c>
      <c r="BH8" s="1">
        <v>528.03615032288405</v>
      </c>
      <c r="BI8" s="1">
        <v>120.84899058950199</v>
      </c>
      <c r="BJ8" s="5">
        <v>54326331.1005712</v>
      </c>
      <c r="BK8" s="5">
        <v>92329514.861300603</v>
      </c>
      <c r="BL8" s="5">
        <v>12091253.7708617</v>
      </c>
      <c r="BM8" s="5">
        <v>2308900.5890719299</v>
      </c>
      <c r="BN8" s="5">
        <v>501243.17068016098</v>
      </c>
      <c r="BO8" s="1">
        <v>75.608490877853498</v>
      </c>
      <c r="BP8" s="1">
        <v>85.142288159210693</v>
      </c>
      <c r="BQ8" s="1">
        <v>349.06527403794502</v>
      </c>
      <c r="BR8" s="1">
        <v>119.45689518122801</v>
      </c>
      <c r="BS8" s="1">
        <v>203.02120455183899</v>
      </c>
      <c r="BT8" s="1">
        <v>26.5871743048789</v>
      </c>
      <c r="BU8" s="1">
        <v>6.17915919872154</v>
      </c>
      <c r="BV8" s="1">
        <v>5.0769873478487204</v>
      </c>
      <c r="BW8" s="1">
        <v>1.10217185087282</v>
      </c>
      <c r="BX8" s="1">
        <v>4.4033627925211203</v>
      </c>
      <c r="BY8" s="1">
        <v>5.58252199124267</v>
      </c>
      <c r="BZ8" s="1">
        <v>22.4292003668956</v>
      </c>
    </row>
    <row r="9" spans="1:78" x14ac:dyDescent="0.25">
      <c r="A9" t="s">
        <v>86</v>
      </c>
      <c r="B9">
        <v>1</v>
      </c>
      <c r="C9">
        <v>1999</v>
      </c>
      <c r="D9">
        <v>6</v>
      </c>
      <c r="E9" s="11">
        <v>0.163385412721409</v>
      </c>
      <c r="F9" s="17">
        <v>4.5698734087443703E-2</v>
      </c>
      <c r="G9" s="17">
        <v>5.1407044170928569E-2</v>
      </c>
      <c r="H9" s="17">
        <f t="shared" si="4"/>
        <v>1.1633854127214089</v>
      </c>
      <c r="I9" s="17">
        <f t="shared" si="0"/>
        <v>1.0456987340874437</v>
      </c>
      <c r="J9" s="17">
        <f t="shared" si="1"/>
        <v>1.0514070441709287</v>
      </c>
      <c r="K9" s="17">
        <v>1.1849352E-2</v>
      </c>
      <c r="L9" s="1">
        <v>75.740615995697894</v>
      </c>
      <c r="M9" s="5">
        <v>10018852.4636591</v>
      </c>
      <c r="N9" s="10">
        <f t="shared" si="9"/>
        <v>-1.7788448975101123E-2</v>
      </c>
      <c r="O9" s="5">
        <v>4929316.44532404</v>
      </c>
      <c r="Q9" s="10">
        <f t="shared" si="5"/>
        <v>2.4232061013649275E-2</v>
      </c>
      <c r="R9" s="5">
        <f t="shared" si="10"/>
        <v>5016468.1095125834</v>
      </c>
      <c r="S9" s="5">
        <v>46551306.242156498</v>
      </c>
      <c r="T9" s="10">
        <f t="shared" si="11"/>
        <v>2.36057539067005E-2</v>
      </c>
      <c r="U9" s="5">
        <f t="shared" si="6"/>
        <v>38148279.889844768</v>
      </c>
      <c r="W9" s="10">
        <f t="shared" si="7"/>
        <v>6.3865536332589512E-2</v>
      </c>
      <c r="X9" s="10">
        <f t="shared" si="2"/>
        <v>0.12921464505235122</v>
      </c>
      <c r="Z9" s="10"/>
      <c r="AA9" s="10">
        <f t="shared" si="8"/>
        <v>0.13149919535029908</v>
      </c>
      <c r="AC9" s="10"/>
      <c r="AD9" s="1">
        <v>10.588997051301</v>
      </c>
      <c r="AF9" s="26">
        <f t="shared" si="3"/>
        <v>0.10588997051300979</v>
      </c>
      <c r="AG9" s="10">
        <f t="shared" ref="AG9" si="15">+AF9/AF8-1</f>
        <v>6.1186360525855576E-4</v>
      </c>
      <c r="AH9" s="1">
        <v>10.588997051301</v>
      </c>
      <c r="AI9" s="5">
        <v>162708714.27659601</v>
      </c>
      <c r="AJ9" s="5">
        <v>123236582.471774</v>
      </c>
      <c r="AK9" s="5">
        <v>123236582.471774</v>
      </c>
      <c r="AL9" s="5">
        <v>123236582.471774</v>
      </c>
      <c r="AM9" s="1">
        <v>0</v>
      </c>
      <c r="AN9" s="5">
        <v>39472131.804821998</v>
      </c>
      <c r="AO9" s="5">
        <v>39472131.804821901</v>
      </c>
      <c r="AP9" s="5">
        <v>1.4901161193847699E-8</v>
      </c>
      <c r="AQ9" s="5">
        <v>1.4901161193847699E-8</v>
      </c>
      <c r="AR9" s="5">
        <v>2887908.8171213702</v>
      </c>
      <c r="AS9" s="5">
        <v>2041407.62820267</v>
      </c>
      <c r="AT9" s="5">
        <v>2327565.3121078201</v>
      </c>
      <c r="AU9" s="5">
        <v>2601751.13321622</v>
      </c>
      <c r="AV9" s="5">
        <v>4929316.44532404</v>
      </c>
      <c r="AW9" s="5">
        <v>2601751.13321622</v>
      </c>
      <c r="AX9" s="18">
        <v>0</v>
      </c>
      <c r="AY9" s="5">
        <v>10018852.4636591</v>
      </c>
      <c r="AZ9" s="5">
        <v>19303503.9466107</v>
      </c>
      <c r="BA9" s="5">
        <v>8861028.4840079397</v>
      </c>
      <c r="BB9" s="5">
        <v>10442475.462602699</v>
      </c>
      <c r="BC9" s="5">
        <v>9242743.6853830703</v>
      </c>
      <c r="BD9" s="5">
        <v>751413.93477443198</v>
      </c>
      <c r="BE9" s="5">
        <v>369698.73339930299</v>
      </c>
      <c r="BF9" s="11">
        <v>7.4999999999999997E-2</v>
      </c>
      <c r="BG9" s="5">
        <v>1000</v>
      </c>
      <c r="BH9" s="1">
        <v>513.84808637507399</v>
      </c>
      <c r="BI9" s="1">
        <v>149.33627242831599</v>
      </c>
      <c r="BJ9" s="5">
        <v>60854848.017503701</v>
      </c>
      <c r="BK9" s="5">
        <v>88379115.801021799</v>
      </c>
      <c r="BL9" s="5">
        <v>13474750.458070699</v>
      </c>
      <c r="BM9" s="5">
        <v>2375373.0881516999</v>
      </c>
      <c r="BN9" s="5">
        <v>512535.72896967398</v>
      </c>
      <c r="BO9" s="1">
        <v>75.740615995697894</v>
      </c>
      <c r="BP9" s="1">
        <v>84.792748026211797</v>
      </c>
      <c r="BQ9" s="1">
        <v>349.52556095890702</v>
      </c>
      <c r="BR9" s="1">
        <v>130.72640260821299</v>
      </c>
      <c r="BS9" s="1">
        <v>189.85313825841999</v>
      </c>
      <c r="BT9" s="1">
        <v>28.9460200922742</v>
      </c>
      <c r="BU9" s="1">
        <v>6.2037116683658304</v>
      </c>
      <c r="BV9" s="1">
        <v>5.1026991075077097</v>
      </c>
      <c r="BW9" s="1">
        <v>1.10101256085812</v>
      </c>
      <c r="BX9" s="1">
        <v>4.3852853829351597</v>
      </c>
      <c r="BY9" s="1">
        <v>5.5889970513009901</v>
      </c>
      <c r="BZ9" s="1">
        <v>21.5221725713598</v>
      </c>
    </row>
    <row r="10" spans="1:78" x14ac:dyDescent="0.25">
      <c r="A10" t="s">
        <v>86</v>
      </c>
      <c r="B10">
        <v>1</v>
      </c>
      <c r="C10">
        <v>2000</v>
      </c>
      <c r="D10">
        <v>7</v>
      </c>
      <c r="E10" s="11">
        <v>6.2826591715583996E-2</v>
      </c>
      <c r="F10" s="17">
        <v>4.3820310446850197E-2</v>
      </c>
      <c r="G10" s="17">
        <v>4.94285642618413E-2</v>
      </c>
      <c r="H10" s="17">
        <f t="shared" si="4"/>
        <v>1.0628265917155839</v>
      </c>
      <c r="I10" s="17">
        <f t="shared" si="0"/>
        <v>1.0438203104468502</v>
      </c>
      <c r="J10" s="17">
        <f t="shared" si="1"/>
        <v>1.0494285642618413</v>
      </c>
      <c r="K10" s="17">
        <v>1.8119635999999998E-2</v>
      </c>
      <c r="L10" s="1">
        <v>77.189583125967701</v>
      </c>
      <c r="M10" s="5">
        <v>9825807.4163300991</v>
      </c>
      <c r="N10" s="10">
        <f t="shared" si="9"/>
        <v>-1.9268179467581192E-2</v>
      </c>
      <c r="O10" s="5">
        <v>4937721.7920100596</v>
      </c>
      <c r="Q10" s="10">
        <f t="shared" si="5"/>
        <v>1.7051749018857087E-3</v>
      </c>
      <c r="R10" s="5">
        <f t="shared" si="10"/>
        <v>5002327.7630072078</v>
      </c>
      <c r="S10" s="5">
        <v>47637063.2577518</v>
      </c>
      <c r="T10" s="10">
        <f t="shared" si="11"/>
        <v>2.3323878602831805E-2</v>
      </c>
      <c r="U10" s="5">
        <f t="shared" si="6"/>
        <v>40759294.191561751</v>
      </c>
      <c r="W10" s="10">
        <f t="shared" si="7"/>
        <v>6.844382785426828E-2</v>
      </c>
      <c r="X10" s="10">
        <f t="shared" si="2"/>
        <v>0.12114345672433892</v>
      </c>
      <c r="Z10" s="10"/>
      <c r="AA10" s="10">
        <f t="shared" si="8"/>
        <v>0.12272851780742615</v>
      </c>
      <c r="AC10" s="10"/>
      <c r="AD10" s="1">
        <v>10.3652942778889</v>
      </c>
      <c r="AF10" s="26">
        <f t="shared" si="3"/>
        <v>0.10365294277888892</v>
      </c>
      <c r="AG10" s="10">
        <f t="shared" ref="AG10" si="16">+AF10/AF9-1</f>
        <v>-2.1125964274832043E-2</v>
      </c>
      <c r="AH10" s="1">
        <v>10.3652942778889</v>
      </c>
      <c r="AI10" s="5">
        <v>167246103.427313</v>
      </c>
      <c r="AJ10" s="5">
        <v>137450550.40005001</v>
      </c>
      <c r="AK10" s="5">
        <v>129096570.02996799</v>
      </c>
      <c r="AL10" s="5">
        <v>127008074.937447</v>
      </c>
      <c r="AM10" s="1">
        <v>0</v>
      </c>
      <c r="AN10" s="5">
        <v>38149533.3973452</v>
      </c>
      <c r="AO10" s="5">
        <v>40238028.489865698</v>
      </c>
      <c r="AP10" s="5">
        <v>-2088495.0925205101</v>
      </c>
      <c r="AQ10" s="5">
        <v>-2088495.0925205101</v>
      </c>
      <c r="AR10" s="5">
        <v>2964715.90332889</v>
      </c>
      <c r="AS10" s="5">
        <v>1973005.8886811701</v>
      </c>
      <c r="AT10" s="5">
        <v>2381853.16288759</v>
      </c>
      <c r="AU10" s="5">
        <v>2555868.62912247</v>
      </c>
      <c r="AV10" s="5">
        <v>4937721.7920100596</v>
      </c>
      <c r="AW10" s="5">
        <v>2555868.62912247</v>
      </c>
      <c r="AX10" s="18">
        <v>0</v>
      </c>
      <c r="AY10" s="5">
        <v>9825807.4163300991</v>
      </c>
      <c r="AZ10" s="5">
        <v>8328447.8512762599</v>
      </c>
      <c r="BA10" s="5">
        <v>9942184.8581797294</v>
      </c>
      <c r="BB10" s="5">
        <v>-1613737.00690347</v>
      </c>
      <c r="BC10" s="5">
        <v>10308791.2800037</v>
      </c>
      <c r="BD10" s="5">
        <v>736935.55622475804</v>
      </c>
      <c r="BE10" s="5">
        <v>370329.134400754</v>
      </c>
      <c r="BF10" s="11">
        <v>7.4999999999999997E-2</v>
      </c>
      <c r="BG10" s="5">
        <v>1000</v>
      </c>
      <c r="BH10" s="1">
        <v>499.580329473696</v>
      </c>
      <c r="BI10" s="1">
        <v>176.83698638008499</v>
      </c>
      <c r="BJ10" s="5">
        <v>67927433.541040599</v>
      </c>
      <c r="BK10" s="5">
        <v>84344540.414051905</v>
      </c>
      <c r="BL10" s="5">
        <v>14974129.4722203</v>
      </c>
      <c r="BM10" s="5">
        <v>2440629.50035252</v>
      </c>
      <c r="BN10" s="5">
        <v>524086.40297636902</v>
      </c>
      <c r="BO10" s="1">
        <v>82.184605550339398</v>
      </c>
      <c r="BP10" s="1">
        <v>80.0837221869198</v>
      </c>
      <c r="BQ10" s="1">
        <v>351.08399214785197</v>
      </c>
      <c r="BR10" s="1">
        <v>142.59366320191199</v>
      </c>
      <c r="BS10" s="1">
        <v>177.056549346221</v>
      </c>
      <c r="BT10" s="1">
        <v>31.433779599718701</v>
      </c>
      <c r="BU10" s="1">
        <v>6.2235488516317101</v>
      </c>
      <c r="BV10" s="1">
        <v>5.1233836291437704</v>
      </c>
      <c r="BW10" s="1">
        <v>1.1001652224879499</v>
      </c>
      <c r="BX10" s="1">
        <v>4.1417454262571702</v>
      </c>
      <c r="BY10" s="1">
        <v>5.3652942778888804</v>
      </c>
      <c r="BZ10" s="1">
        <v>20.6263920241372</v>
      </c>
    </row>
    <row r="11" spans="1:78" x14ac:dyDescent="0.25">
      <c r="A11" t="s">
        <v>86</v>
      </c>
      <c r="B11">
        <v>1</v>
      </c>
      <c r="C11">
        <v>2001</v>
      </c>
      <c r="D11">
        <v>8</v>
      </c>
      <c r="E11" s="13">
        <v>-5.4300000000000001E-2</v>
      </c>
      <c r="F11" s="17">
        <v>2.5026801377428399E-2</v>
      </c>
      <c r="G11" s="17">
        <v>2.0842752304329842E-2</v>
      </c>
      <c r="H11" s="17">
        <f t="shared" si="4"/>
        <v>0.94569999999999999</v>
      </c>
      <c r="I11" s="17">
        <f t="shared" si="0"/>
        <v>1.0250268013774284</v>
      </c>
      <c r="J11" s="17">
        <f t="shared" si="1"/>
        <v>1.0208427523043297</v>
      </c>
      <c r="K11" s="17">
        <v>2.4629856999999998E-2</v>
      </c>
      <c r="L11" s="1">
        <v>78.831478532874499</v>
      </c>
      <c r="M11" s="5">
        <v>9600454.0476064198</v>
      </c>
      <c r="N11" s="10">
        <f t="shared" si="9"/>
        <v>-2.29348448606016E-2</v>
      </c>
      <c r="O11" s="5">
        <v>4927730.4580749497</v>
      </c>
      <c r="Q11" s="10">
        <f t="shared" si="5"/>
        <v>-2.0234704092233491E-3</v>
      </c>
      <c r="R11" s="5">
        <f t="shared" si="10"/>
        <v>4970820.7855242956</v>
      </c>
      <c r="S11" s="5">
        <v>48736756.812813401</v>
      </c>
      <c r="T11" s="10">
        <f t="shared" si="11"/>
        <v>2.3084831008818529E-2</v>
      </c>
      <c r="U11" s="5">
        <f t="shared" si="6"/>
        <v>42633649.598921612</v>
      </c>
      <c r="W11" s="10">
        <f t="shared" si="7"/>
        <v>4.598596331307192E-2</v>
      </c>
      <c r="X11" s="10">
        <f t="shared" si="2"/>
        <v>0.11558312517067723</v>
      </c>
      <c r="Z11" s="10"/>
      <c r="AA11" s="10">
        <f t="shared" si="8"/>
        <v>0.11659383684689356</v>
      </c>
      <c r="AC11" s="10"/>
      <c r="AD11" s="1">
        <v>10.110911723160401</v>
      </c>
      <c r="AF11" s="26">
        <f t="shared" si="3"/>
        <v>0.1011091172316045</v>
      </c>
      <c r="AG11" s="10">
        <f t="shared" ref="AG11" si="17">+AF11/AF10-1</f>
        <v>-2.4541759057539525E-2</v>
      </c>
      <c r="AH11" s="1">
        <v>10.110911723160401</v>
      </c>
      <c r="AI11" s="5">
        <v>172413887.80788499</v>
      </c>
      <c r="AJ11" s="5">
        <v>140890912.62700599</v>
      </c>
      <c r="AK11" s="5">
        <v>135916416.95496699</v>
      </c>
      <c r="AL11" s="5">
        <v>134150669.263827</v>
      </c>
      <c r="AM11" s="1">
        <v>0</v>
      </c>
      <c r="AN11" s="5">
        <v>36497470.852917798</v>
      </c>
      <c r="AO11" s="5">
        <v>38889767.071813799</v>
      </c>
      <c r="AP11" s="5">
        <v>-2392296.2188960202</v>
      </c>
      <c r="AQ11" s="5">
        <v>-2392296.2188960202</v>
      </c>
      <c r="AR11" s="5">
        <v>3040165.4342839299</v>
      </c>
      <c r="AS11" s="5">
        <v>1887565.02379102</v>
      </c>
      <c r="AT11" s="5">
        <v>2436837.8406406702</v>
      </c>
      <c r="AU11" s="5">
        <v>2490892.61743428</v>
      </c>
      <c r="AV11" s="5">
        <v>4927730.4580749497</v>
      </c>
      <c r="AW11" s="5">
        <v>2490892.61743428</v>
      </c>
      <c r="AX11" s="18">
        <v>0</v>
      </c>
      <c r="AY11" s="5">
        <v>9600454.0476064198</v>
      </c>
      <c r="AZ11" s="5">
        <v>-7396647.6647348702</v>
      </c>
      <c r="BA11" s="5">
        <v>10216364.1778106</v>
      </c>
      <c r="BB11" s="5">
        <v>-17613011.842545498</v>
      </c>
      <c r="BC11" s="5">
        <v>10566818.4470255</v>
      </c>
      <c r="BD11" s="5">
        <v>720034.05357048102</v>
      </c>
      <c r="BE11" s="5">
        <v>369579.78435562103</v>
      </c>
      <c r="BF11" s="11">
        <v>7.4999999999999997E-2</v>
      </c>
      <c r="BG11" s="5">
        <v>1000</v>
      </c>
      <c r="BH11" s="1">
        <v>484.51804096959103</v>
      </c>
      <c r="BI11" s="1">
        <v>203.26647101520601</v>
      </c>
      <c r="BJ11" s="5">
        <v>75577559.893425494</v>
      </c>
      <c r="BK11" s="5">
        <v>80237916.155573294</v>
      </c>
      <c r="BL11" s="5">
        <v>16598411.758886199</v>
      </c>
      <c r="BM11" s="5">
        <v>2504224.4882689998</v>
      </c>
      <c r="BN11" s="5">
        <v>535940.94601492397</v>
      </c>
      <c r="BO11" s="1">
        <v>81.716684437854596</v>
      </c>
      <c r="BP11" s="1">
        <v>74.886950301383706</v>
      </c>
      <c r="BQ11" s="1">
        <v>353.76561569348303</v>
      </c>
      <c r="BR11" s="1">
        <v>155.073018468794</v>
      </c>
      <c r="BS11" s="1">
        <v>164.63532127044999</v>
      </c>
      <c r="BT11" s="1">
        <v>34.057275954238897</v>
      </c>
      <c r="BU11" s="1">
        <v>6.2379313542763999</v>
      </c>
      <c r="BV11" s="1">
        <v>5.1382665816011297</v>
      </c>
      <c r="BW11" s="1">
        <v>1.09966477267527</v>
      </c>
      <c r="BX11" s="1">
        <v>3.8729803688840501</v>
      </c>
      <c r="BY11" s="1">
        <v>5.1109117231604504</v>
      </c>
      <c r="BZ11" s="1">
        <v>19.698590294958599</v>
      </c>
    </row>
    <row r="12" spans="1:78" x14ac:dyDescent="0.25">
      <c r="A12" t="s">
        <v>86</v>
      </c>
      <c r="B12">
        <v>1</v>
      </c>
      <c r="C12">
        <v>2002</v>
      </c>
      <c r="D12">
        <v>9</v>
      </c>
      <c r="E12" s="13">
        <v>-6.3950000000000007E-2</v>
      </c>
      <c r="F12" s="17">
        <v>1.3830179186194301E-2</v>
      </c>
      <c r="G12" s="17">
        <v>-4.2071558063859933E-2</v>
      </c>
      <c r="H12" s="17">
        <f t="shared" si="4"/>
        <v>0.93605000000000005</v>
      </c>
      <c r="I12" s="17">
        <f t="shared" si="0"/>
        <v>1.0138301791861943</v>
      </c>
      <c r="J12" s="17">
        <f t="shared" si="1"/>
        <v>0.95792844193614002</v>
      </c>
      <c r="K12" s="17">
        <v>1.7948432E-2</v>
      </c>
      <c r="L12" s="30">
        <v>78.356133610196494</v>
      </c>
      <c r="M12" s="5">
        <v>11855543.348980401</v>
      </c>
      <c r="N12" s="10">
        <f t="shared" si="9"/>
        <v>0.23489402586497654</v>
      </c>
      <c r="O12" s="5">
        <v>4913265.9102373999</v>
      </c>
      <c r="P12" s="11">
        <f>+O12/O$12</f>
        <v>1</v>
      </c>
      <c r="Q12" s="10">
        <f t="shared" si="5"/>
        <v>-2.9353366545946669E-3</v>
      </c>
      <c r="R12" s="5">
        <f t="shared" si="10"/>
        <v>5147142.1528767822</v>
      </c>
      <c r="S12" s="5">
        <v>47806744.757287398</v>
      </c>
      <c r="T12" s="10">
        <f t="shared" si="11"/>
        <v>-1.908235418901516E-2</v>
      </c>
      <c r="U12" s="5">
        <f t="shared" si="6"/>
        <v>41572999.237590522</v>
      </c>
      <c r="V12" s="11">
        <f>+U12/U$12</f>
        <v>1</v>
      </c>
      <c r="W12" s="10">
        <f t="shared" si="7"/>
        <v>-2.4878244562903218E-2</v>
      </c>
      <c r="X12" s="10">
        <f t="shared" si="2"/>
        <v>0.11818406177908856</v>
      </c>
      <c r="Y12" s="11">
        <f>+X12/X$12</f>
        <v>1</v>
      </c>
      <c r="Z12" s="10"/>
      <c r="AA12" s="10">
        <f t="shared" si="8"/>
        <v>0.1238097382260241</v>
      </c>
      <c r="AB12" s="11">
        <f>+AA12/AA$12</f>
        <v>1</v>
      </c>
      <c r="AC12" s="10"/>
      <c r="AD12" s="1">
        <v>10.2773488033578</v>
      </c>
      <c r="AE12" s="11">
        <f>+AD12/AD$12</f>
        <v>1</v>
      </c>
      <c r="AF12" s="26">
        <f t="shared" si="3"/>
        <v>0.10277348803357812</v>
      </c>
      <c r="AG12" s="10">
        <f t="shared" ref="AG12" si="18">+AF12/AF11-1</f>
        <v>1.6461134737841165E-2</v>
      </c>
      <c r="AH12" s="1">
        <v>10.2773488033578</v>
      </c>
      <c r="AI12" s="5">
        <v>178292619.13415501</v>
      </c>
      <c r="AJ12" s="5">
        <v>128821541.37274</v>
      </c>
      <c r="AK12" s="5">
        <v>139703202.865877</v>
      </c>
      <c r="AL12" s="5">
        <v>141460057.543246</v>
      </c>
      <c r="AM12" s="1">
        <v>0</v>
      </c>
      <c r="AN12" s="5">
        <v>38589416.2682776</v>
      </c>
      <c r="AO12" s="5">
        <v>37205648.766311303</v>
      </c>
      <c r="AP12" s="5">
        <v>1383767.50196631</v>
      </c>
      <c r="AQ12" s="5">
        <v>1383767.50196631</v>
      </c>
      <c r="AR12" s="5">
        <v>2917510.2939084498</v>
      </c>
      <c r="AS12" s="5">
        <v>1995755.61632895</v>
      </c>
      <c r="AT12" s="5">
        <v>2390337.23786437</v>
      </c>
      <c r="AU12" s="5">
        <v>2522928.6723730299</v>
      </c>
      <c r="AV12" s="5">
        <v>4913265.9102373999</v>
      </c>
      <c r="AW12" s="5">
        <v>2522928.6723730299</v>
      </c>
      <c r="AX12" s="18">
        <v>0</v>
      </c>
      <c r="AY12" s="5">
        <v>11855543.348980401</v>
      </c>
      <c r="AZ12" s="5">
        <v>-7794178.9285790902</v>
      </c>
      <c r="BA12" s="5">
        <v>9140944.7950497493</v>
      </c>
      <c r="BB12" s="5">
        <v>-16935123.7236288</v>
      </c>
      <c r="BC12" s="5">
        <v>9661615.6029554792</v>
      </c>
      <c r="BD12" s="5">
        <v>889165.75117353001</v>
      </c>
      <c r="BE12" s="5">
        <v>368494.94326780498</v>
      </c>
      <c r="BF12" s="11">
        <v>7.4999999999999997E-2</v>
      </c>
      <c r="BG12" s="5">
        <v>1000</v>
      </c>
      <c r="BH12" s="1">
        <v>566.23961830053599</v>
      </c>
      <c r="BI12" s="1">
        <v>229.02936693887301</v>
      </c>
      <c r="BJ12" s="5">
        <v>59136318.922137298</v>
      </c>
      <c r="BK12" s="5">
        <v>100798952.99649</v>
      </c>
      <c r="BL12" s="5">
        <v>18357347.215527698</v>
      </c>
      <c r="BM12" s="5">
        <v>2389446.3804547102</v>
      </c>
      <c r="BN12" s="5">
        <v>528063.91345373797</v>
      </c>
      <c r="BO12" s="1">
        <v>72.252873954254397</v>
      </c>
      <c r="BP12" s="1">
        <v>80.719606541282602</v>
      </c>
      <c r="BQ12" s="1">
        <v>372.944487308931</v>
      </c>
      <c r="BR12" s="1">
        <v>123.69869402815399</v>
      </c>
      <c r="BS12" s="1">
        <v>210.84671944982099</v>
      </c>
      <c r="BT12" s="1">
        <v>38.399073830956503</v>
      </c>
      <c r="BU12" s="1">
        <v>6.1027169047390899</v>
      </c>
      <c r="BV12" s="1">
        <v>4.9981365445102304</v>
      </c>
      <c r="BW12" s="1">
        <v>1.10458036022886</v>
      </c>
      <c r="BX12" s="1">
        <v>4.1746318986187303</v>
      </c>
      <c r="BY12" s="1">
        <v>5.2773488033578104</v>
      </c>
      <c r="BZ12" s="1">
        <v>24.798892727732099</v>
      </c>
    </row>
    <row r="13" spans="1:78" x14ac:dyDescent="0.25">
      <c r="A13" t="s">
        <v>86</v>
      </c>
      <c r="B13">
        <v>1</v>
      </c>
      <c r="C13">
        <v>2003</v>
      </c>
      <c r="D13">
        <v>10</v>
      </c>
      <c r="E13" s="11">
        <v>4.4999999999999998E-2</v>
      </c>
      <c r="F13" s="17">
        <v>2.3011996404986201E-2</v>
      </c>
      <c r="G13" s="17">
        <v>3.8481310835465424E-3</v>
      </c>
      <c r="H13" s="17">
        <f t="shared" si="4"/>
        <v>1.0449999999999999</v>
      </c>
      <c r="I13" s="17">
        <f t="shared" si="0"/>
        <v>1.0230119964049862</v>
      </c>
      <c r="J13" s="17">
        <f t="shared" si="1"/>
        <v>1.0038481310835465</v>
      </c>
      <c r="K13" s="17">
        <v>1.7741591000000001E-2</v>
      </c>
      <c r="L13" s="1">
        <v>75.118565474562104</v>
      </c>
      <c r="M13" s="5">
        <v>11604987.1494816</v>
      </c>
      <c r="N13" s="10">
        <f t="shared" si="9"/>
        <v>-2.1134096694129911E-2</v>
      </c>
      <c r="O13" s="5">
        <v>5341874.8044759696</v>
      </c>
      <c r="P13" s="11">
        <f t="shared" ref="P13:P17" si="19">+O13/O$12</f>
        <v>1.087235029015122</v>
      </c>
      <c r="Q13" s="28">
        <f t="shared" si="5"/>
        <v>8.7235029015122034E-2</v>
      </c>
      <c r="R13" s="5">
        <f t="shared" si="10"/>
        <v>5559365.9995100945</v>
      </c>
      <c r="S13" s="5">
        <v>49023101.564037897</v>
      </c>
      <c r="T13" s="10">
        <f t="shared" si="11"/>
        <v>2.5443204989711976E-2</v>
      </c>
      <c r="U13" s="5">
        <f t="shared" si="6"/>
        <v>42473387.007774837</v>
      </c>
      <c r="V13" s="11">
        <f t="shared" ref="V13:V17" si="20">+U13/U$12</f>
        <v>1.0216579940513453</v>
      </c>
      <c r="W13" s="10">
        <f t="shared" si="7"/>
        <v>2.1657994051345275E-2</v>
      </c>
      <c r="X13" s="10">
        <f t="shared" si="2"/>
        <v>0.12576992749596658</v>
      </c>
      <c r="Y13" s="11">
        <f t="shared" ref="Y13:Y17" si="21">+X13/X$12</f>
        <v>1.0641868759855084</v>
      </c>
      <c r="Z13" s="10"/>
      <c r="AA13" s="10">
        <f t="shared" si="8"/>
        <v>0.13089057386670014</v>
      </c>
      <c r="AB13" s="11">
        <f t="shared" ref="AB13:AB17" si="22">+AA13/AA$12</f>
        <v>1.0571912657447786</v>
      </c>
      <c r="AC13" s="10"/>
      <c r="AD13" s="1">
        <v>10.896647976256601</v>
      </c>
      <c r="AE13" s="11">
        <f t="shared" ref="AE13:AE17" si="23">+AD13/AD$12</f>
        <v>1.0602586508201866</v>
      </c>
      <c r="AF13" s="26">
        <f t="shared" si="3"/>
        <v>0.10896647976256633</v>
      </c>
      <c r="AG13" s="28">
        <f t="shared" ref="AG13" si="24">+AF13/AF12-1</f>
        <v>6.0258650820188553E-2</v>
      </c>
      <c r="AH13" s="1">
        <v>10.896647976256601</v>
      </c>
      <c r="AI13" s="5">
        <v>182056180.035014</v>
      </c>
      <c r="AJ13" s="5">
        <v>114085085.005418</v>
      </c>
      <c r="AK13" s="5">
        <v>136757990.800089</v>
      </c>
      <c r="AL13" s="5">
        <v>141901870.222184</v>
      </c>
      <c r="AM13" s="1">
        <v>0</v>
      </c>
      <c r="AN13" s="5">
        <v>45298189.234925099</v>
      </c>
      <c r="AO13" s="5">
        <v>39338185.200844802</v>
      </c>
      <c r="AP13" s="5">
        <v>5960004.0340803098</v>
      </c>
      <c r="AQ13" s="5">
        <v>5960004.0340803098</v>
      </c>
      <c r="AR13" s="5">
        <v>2999156.9217633898</v>
      </c>
      <c r="AS13" s="5">
        <v>2342717.8827125798</v>
      </c>
      <c r="AT13" s="5">
        <v>2451155.0782018998</v>
      </c>
      <c r="AU13" s="5">
        <v>2890719.7262740699</v>
      </c>
      <c r="AV13" s="5">
        <v>5341874.8044759696</v>
      </c>
      <c r="AW13" s="5">
        <v>2890719.7262740699</v>
      </c>
      <c r="AX13" s="18">
        <v>0</v>
      </c>
      <c r="AY13" s="5">
        <v>11604987.1494816</v>
      </c>
      <c r="AZ13" s="5">
        <v>4851988.7697185399</v>
      </c>
      <c r="BA13" s="5">
        <v>8086647.9495309005</v>
      </c>
      <c r="BB13" s="5">
        <v>-3234659.1798123601</v>
      </c>
      <c r="BC13" s="5">
        <v>8556381.3754063193</v>
      </c>
      <c r="BD13" s="5">
        <v>870374.03621111799</v>
      </c>
      <c r="BE13" s="5">
        <v>400640.610335698</v>
      </c>
      <c r="BF13" s="11">
        <v>7.4999999999999997E-2</v>
      </c>
      <c r="BG13" s="5">
        <v>1000</v>
      </c>
      <c r="BH13" s="1">
        <v>550.79319821286197</v>
      </c>
      <c r="BI13" s="1">
        <v>256.97504964965299</v>
      </c>
      <c r="BJ13" s="5">
        <v>65997707.297449298</v>
      </c>
      <c r="BK13" s="5">
        <v>96114903.021331206</v>
      </c>
      <c r="BL13" s="5">
        <v>19943569.716233499</v>
      </c>
      <c r="BM13" s="5">
        <v>2457479.94582771</v>
      </c>
      <c r="BN13" s="5">
        <v>541676.97593568906</v>
      </c>
      <c r="BO13" s="1">
        <v>62.664769184696802</v>
      </c>
      <c r="BP13" s="1">
        <v>92.401720392482602</v>
      </c>
      <c r="BQ13" s="1">
        <v>371.36813915618399</v>
      </c>
      <c r="BR13" s="1">
        <v>134.625727854525</v>
      </c>
      <c r="BS13" s="1">
        <v>196.06042856300701</v>
      </c>
      <c r="BT13" s="1">
        <v>40.681982738651499</v>
      </c>
      <c r="BU13" s="1">
        <v>6.1178440899861304</v>
      </c>
      <c r="BV13" s="1">
        <v>5.0129018104200203</v>
      </c>
      <c r="BW13" s="1">
        <v>1.1049422795661099</v>
      </c>
      <c r="BX13" s="1">
        <v>4.7788038862704898</v>
      </c>
      <c r="BY13" s="1">
        <v>5.89664797625663</v>
      </c>
      <c r="BZ13" s="1">
        <v>23.672486601693699</v>
      </c>
    </row>
    <row r="14" spans="1:78" x14ac:dyDescent="0.25">
      <c r="A14" t="s">
        <v>86</v>
      </c>
      <c r="B14">
        <v>1</v>
      </c>
      <c r="C14">
        <v>2004</v>
      </c>
      <c r="D14">
        <v>11</v>
      </c>
      <c r="E14" s="11">
        <v>0.152</v>
      </c>
      <c r="F14" s="17">
        <v>3.3029155955522901E-2</v>
      </c>
      <c r="G14" s="17">
        <v>3.6065123182567084E-2</v>
      </c>
      <c r="H14" s="17">
        <f t="shared" si="4"/>
        <v>1.1519999999999999</v>
      </c>
      <c r="I14" s="17">
        <f t="shared" si="0"/>
        <v>1.0330291559555229</v>
      </c>
      <c r="J14" s="17">
        <f t="shared" si="1"/>
        <v>1.036065123182567</v>
      </c>
      <c r="K14" s="17">
        <v>2.2608442999999999E-2</v>
      </c>
      <c r="L14" s="1">
        <v>71.217064010074296</v>
      </c>
      <c r="M14" s="5">
        <v>11333374.4708685</v>
      </c>
      <c r="N14" s="10">
        <f t="shared" si="9"/>
        <v>-2.3404823729187285E-2</v>
      </c>
      <c r="O14" s="5">
        <v>5855700.2414645804</v>
      </c>
      <c r="P14" s="11">
        <f t="shared" si="19"/>
        <v>1.1918142328229175</v>
      </c>
      <c r="Q14" s="28">
        <f t="shared" si="5"/>
        <v>9.6188221513180183E-2</v>
      </c>
      <c r="R14" s="5">
        <f t="shared" si="10"/>
        <v>6056144.2188738231</v>
      </c>
      <c r="S14" s="5">
        <v>50253030.044761501</v>
      </c>
      <c r="T14" s="10">
        <f t="shared" si="11"/>
        <v>2.5088752883515086E-2</v>
      </c>
      <c r="U14" s="5">
        <f t="shared" si="6"/>
        <v>45000083.883745492</v>
      </c>
      <c r="V14" s="11">
        <f t="shared" si="20"/>
        <v>1.0824353476776865</v>
      </c>
      <c r="W14" s="10">
        <f t="shared" si="7"/>
        <v>5.9488942464328121E-2</v>
      </c>
      <c r="X14" s="10">
        <f t="shared" si="2"/>
        <v>0.13012642946605088</v>
      </c>
      <c r="Y14" s="11">
        <f t="shared" si="21"/>
        <v>1.1010488851642717</v>
      </c>
      <c r="Z14" s="10"/>
      <c r="AA14" s="10">
        <f t="shared" si="8"/>
        <v>0.13458073177195493</v>
      </c>
      <c r="AB14" s="11">
        <f t="shared" si="22"/>
        <v>1.0869963356700387</v>
      </c>
      <c r="AC14" s="10"/>
      <c r="AD14" s="1">
        <v>11.652432174236599</v>
      </c>
      <c r="AE14" s="11">
        <f t="shared" si="23"/>
        <v>1.1337974799910979</v>
      </c>
      <c r="AF14" s="26">
        <f t="shared" si="3"/>
        <v>0.11652432174236611</v>
      </c>
      <c r="AG14" s="28">
        <f t="shared" ref="AG14" si="25">+AF14/AF13-1</f>
        <v>6.9359329550408688E-2</v>
      </c>
      <c r="AH14" s="1">
        <v>11.652432174236599</v>
      </c>
      <c r="AI14" s="5">
        <v>186459126.04284301</v>
      </c>
      <c r="AJ14" s="5">
        <v>112673961.430131</v>
      </c>
      <c r="AK14" s="5">
        <v>132790715.146557</v>
      </c>
      <c r="AL14" s="5">
        <v>138581526.404614</v>
      </c>
      <c r="AM14" s="1">
        <v>0</v>
      </c>
      <c r="AN14" s="5">
        <v>53668410.896286301</v>
      </c>
      <c r="AO14" s="5">
        <v>46177131.703628503</v>
      </c>
      <c r="AP14" s="5">
        <v>7491279.1926578404</v>
      </c>
      <c r="AQ14" s="5">
        <v>7491279.1926578404</v>
      </c>
      <c r="AR14" s="5">
        <v>3080093.7974313102</v>
      </c>
      <c r="AS14" s="5">
        <v>2775606.4440332698</v>
      </c>
      <c r="AT14" s="5">
        <v>2512651.5022380701</v>
      </c>
      <c r="AU14" s="5">
        <v>3343048.7392265098</v>
      </c>
      <c r="AV14" s="5">
        <v>5855700.2414645804</v>
      </c>
      <c r="AW14" s="5">
        <v>3343048.7392265098</v>
      </c>
      <c r="AX14" s="18">
        <v>0</v>
      </c>
      <c r="AY14" s="5">
        <v>11333374.4708685</v>
      </c>
      <c r="AZ14" s="5">
        <v>16293835.6545105</v>
      </c>
      <c r="BA14" s="5">
        <v>8039721.5400545001</v>
      </c>
      <c r="BB14" s="5">
        <v>8254114.1144559598</v>
      </c>
      <c r="BC14" s="5">
        <v>8450547.1072597895</v>
      </c>
      <c r="BD14" s="5">
        <v>850003.08531513403</v>
      </c>
      <c r="BE14" s="5">
        <v>439177.51810984302</v>
      </c>
      <c r="BF14" s="11">
        <v>7.4999999999999997E-2</v>
      </c>
      <c r="BG14" s="5">
        <v>1000</v>
      </c>
      <c r="BH14" s="1">
        <v>534.896071622465</v>
      </c>
      <c r="BI14" s="1">
        <v>283.80478348075297</v>
      </c>
      <c r="BJ14" s="5">
        <v>73396024.711312905</v>
      </c>
      <c r="BK14" s="5">
        <v>91399828.953722998</v>
      </c>
      <c r="BL14" s="5">
        <v>21663272.377806999</v>
      </c>
      <c r="BM14" s="5">
        <v>2524428.42751073</v>
      </c>
      <c r="BN14" s="5">
        <v>555665.369920586</v>
      </c>
      <c r="BO14" s="1">
        <v>60.428236376181097</v>
      </c>
      <c r="BP14" s="1">
        <v>106.796367997079</v>
      </c>
      <c r="BQ14" s="1">
        <v>371.04056387596899</v>
      </c>
      <c r="BR14" s="1">
        <v>146.05293381501099</v>
      </c>
      <c r="BS14" s="1">
        <v>181.879239664377</v>
      </c>
      <c r="BT14" s="1">
        <v>43.1083903965811</v>
      </c>
      <c r="BU14" s="1">
        <v>6.1291703101042998</v>
      </c>
      <c r="BV14" s="1">
        <v>5.0234352540775404</v>
      </c>
      <c r="BW14" s="1">
        <v>1.10573505602676</v>
      </c>
      <c r="BX14" s="1">
        <v>5.5232618641323201</v>
      </c>
      <c r="BY14" s="1">
        <v>6.6524321742366102</v>
      </c>
      <c r="BZ14" s="1">
        <v>22.552619137141701</v>
      </c>
    </row>
    <row r="15" spans="1:78" x14ac:dyDescent="0.25">
      <c r="A15" t="s">
        <v>86</v>
      </c>
      <c r="B15">
        <v>1</v>
      </c>
      <c r="C15">
        <v>2005</v>
      </c>
      <c r="D15">
        <v>12</v>
      </c>
      <c r="E15" s="11">
        <v>0.10100000000000001</v>
      </c>
      <c r="F15" s="17">
        <v>3.5611545373198501E-2</v>
      </c>
      <c r="G15" s="17">
        <v>6.1893512547858499E-2</v>
      </c>
      <c r="H15" s="17">
        <f t="shared" si="4"/>
        <v>1.101</v>
      </c>
      <c r="I15" s="17">
        <f t="shared" si="0"/>
        <v>1.0356115453731984</v>
      </c>
      <c r="J15" s="17">
        <f t="shared" si="1"/>
        <v>1.0618935125478586</v>
      </c>
      <c r="K15" s="17">
        <v>3.0398615000000004E-2</v>
      </c>
      <c r="L15" s="1">
        <v>67.402731968494606</v>
      </c>
      <c r="M15" s="5">
        <v>11047404.565229701</v>
      </c>
      <c r="N15" s="10">
        <f t="shared" si="9"/>
        <v>-2.5232547144176776E-2</v>
      </c>
      <c r="O15" s="5">
        <v>6390401.4160542898</v>
      </c>
      <c r="P15" s="11">
        <f t="shared" si="19"/>
        <v>1.3006422882057116</v>
      </c>
      <c r="Q15" s="28">
        <f t="shared" si="5"/>
        <v>9.1312934839706594E-2</v>
      </c>
      <c r="R15" s="5">
        <f t="shared" si="10"/>
        <v>6570104.452525313</v>
      </c>
      <c r="S15" s="5">
        <v>51497099.619488299</v>
      </c>
      <c r="T15" s="10">
        <f t="shared" si="11"/>
        <v>2.4756110698572309E-2</v>
      </c>
      <c r="U15" s="5">
        <f t="shared" si="6"/>
        <v>49237903.990686111</v>
      </c>
      <c r="V15" s="11">
        <f t="shared" si="20"/>
        <v>1.1843721861223075</v>
      </c>
      <c r="W15" s="10">
        <f t="shared" si="7"/>
        <v>9.4173604606798689E-2</v>
      </c>
      <c r="X15" s="10">
        <f t="shared" si="2"/>
        <v>0.12978621952029282</v>
      </c>
      <c r="Y15" s="11">
        <f t="shared" si="21"/>
        <v>1.0981702402722557</v>
      </c>
      <c r="Z15" s="10"/>
      <c r="AA15" s="10">
        <f t="shared" si="8"/>
        <v>0.13343590851812295</v>
      </c>
      <c r="AB15" s="11">
        <f t="shared" si="22"/>
        <v>1.0777497023257212</v>
      </c>
      <c r="AC15" s="10"/>
      <c r="AD15" s="1">
        <v>12.4092453036635</v>
      </c>
      <c r="AE15" s="11">
        <f t="shared" si="23"/>
        <v>1.2074364255895615</v>
      </c>
      <c r="AF15" s="26">
        <f t="shared" si="3"/>
        <v>0.12409245303663546</v>
      </c>
      <c r="AG15" s="28">
        <f t="shared" ref="AG15" si="26">+AF15/AF14-1</f>
        <v>6.4948940968756697E-2</v>
      </c>
      <c r="AH15" s="1">
        <v>12.4092453036635</v>
      </c>
      <c r="AI15" s="5">
        <v>191571283.772111</v>
      </c>
      <c r="AJ15" s="5">
        <v>123490122.85523701</v>
      </c>
      <c r="AK15" s="5">
        <v>129124278.92952</v>
      </c>
      <c r="AL15" s="5">
        <v>135352762.45720699</v>
      </c>
      <c r="AM15" s="1">
        <v>0</v>
      </c>
      <c r="AN15" s="5">
        <v>62447004.842590801</v>
      </c>
      <c r="AO15" s="5">
        <v>54709764.786172003</v>
      </c>
      <c r="AP15" s="5">
        <v>7737240.05641881</v>
      </c>
      <c r="AQ15" s="5">
        <v>7737240.05641881</v>
      </c>
      <c r="AR15" s="5">
        <v>3160786.3378917002</v>
      </c>
      <c r="AS15" s="5">
        <v>3229615.07816259</v>
      </c>
      <c r="AT15" s="5">
        <v>2574854.98097442</v>
      </c>
      <c r="AU15" s="5">
        <v>3815546.4350798698</v>
      </c>
      <c r="AV15" s="5">
        <v>6390401.4160542898</v>
      </c>
      <c r="AW15" s="5">
        <v>3815546.4350798698</v>
      </c>
      <c r="AX15" s="18">
        <v>0</v>
      </c>
      <c r="AY15" s="5">
        <v>11047404.565229701</v>
      </c>
      <c r="AZ15" s="5">
        <v>12002145.0903122</v>
      </c>
      <c r="BA15" s="5">
        <v>8912483.9779546298</v>
      </c>
      <c r="BB15" s="5">
        <v>3089661.1123576099</v>
      </c>
      <c r="BC15" s="5">
        <v>9261759.2141427808</v>
      </c>
      <c r="BD15" s="5">
        <v>828555.34239222703</v>
      </c>
      <c r="BE15" s="5">
        <v>479280.10620407201</v>
      </c>
      <c r="BF15" s="11">
        <v>7.4999999999999997E-2</v>
      </c>
      <c r="BG15" s="5">
        <v>1000</v>
      </c>
      <c r="BH15" s="1">
        <v>518.92350350367099</v>
      </c>
      <c r="BI15" s="1">
        <v>309.84939940614203</v>
      </c>
      <c r="BJ15" s="5">
        <v>81362689.913302198</v>
      </c>
      <c r="BK15" s="5">
        <v>86681077.127014101</v>
      </c>
      <c r="BL15" s="5">
        <v>23527516.731794901</v>
      </c>
      <c r="BM15" s="5">
        <v>2590761.5461927098</v>
      </c>
      <c r="BN15" s="5">
        <v>570024.79169899004</v>
      </c>
      <c r="BO15" s="1">
        <v>64.461708677662799</v>
      </c>
      <c r="BP15" s="1">
        <v>121.263149389017</v>
      </c>
      <c r="BQ15" s="1">
        <v>372.00402583374603</v>
      </c>
      <c r="BR15" s="1">
        <v>157.99470361338899</v>
      </c>
      <c r="BS15" s="1">
        <v>168.32225070440799</v>
      </c>
      <c r="BT15" s="1">
        <v>45.687071515948602</v>
      </c>
      <c r="BU15" s="1">
        <v>6.13779486853963</v>
      </c>
      <c r="BV15" s="1">
        <v>5.0308882739723702</v>
      </c>
      <c r="BW15" s="1">
        <v>1.10690659456726</v>
      </c>
      <c r="BX15" s="1">
        <v>6.2714504351239002</v>
      </c>
      <c r="BY15" s="1">
        <v>7.4092453036635399</v>
      </c>
      <c r="BZ15" s="1">
        <v>21.452479162630301</v>
      </c>
    </row>
    <row r="16" spans="1:78" x14ac:dyDescent="0.25">
      <c r="A16" t="s">
        <v>86</v>
      </c>
      <c r="B16">
        <v>1</v>
      </c>
      <c r="C16">
        <v>2006</v>
      </c>
      <c r="D16">
        <v>13</v>
      </c>
      <c r="E16" s="11">
        <v>0.1174</v>
      </c>
      <c r="F16" s="17">
        <v>3.00024636082219E-2</v>
      </c>
      <c r="G16" s="17">
        <v>6.3442171670233291E-2</v>
      </c>
      <c r="H16" s="17">
        <f t="shared" si="4"/>
        <v>1.1173999999999999</v>
      </c>
      <c r="I16" s="17">
        <f t="shared" si="0"/>
        <v>1.0300024636082219</v>
      </c>
      <c r="J16" s="17">
        <f t="shared" si="1"/>
        <v>1.0634421716702334</v>
      </c>
      <c r="K16" s="17">
        <v>3.303826E-2</v>
      </c>
      <c r="L16" s="30">
        <v>64.869491102158094</v>
      </c>
      <c r="M16" s="5">
        <v>10748066.4958199</v>
      </c>
      <c r="N16" s="10">
        <f t="shared" si="9"/>
        <v>-2.7095782329899398E-2</v>
      </c>
      <c r="O16" s="5">
        <v>6828717.3298445996</v>
      </c>
      <c r="P16" s="13">
        <f t="shared" si="19"/>
        <v>1.3898529928160652</v>
      </c>
      <c r="Q16" s="28">
        <f t="shared" si="5"/>
        <v>6.8589730950101346E-2</v>
      </c>
      <c r="R16" s="5">
        <f t="shared" si="10"/>
        <v>6981436.3251320701</v>
      </c>
      <c r="S16" s="5">
        <v>52755596.5296437</v>
      </c>
      <c r="T16" s="10">
        <f t="shared" si="11"/>
        <v>2.4438209519651144E-2</v>
      </c>
      <c r="U16" s="5">
        <f t="shared" si="6"/>
        <v>54091601.802688457</v>
      </c>
      <c r="V16" s="13">
        <f t="shared" si="20"/>
        <v>1.3011233924585011</v>
      </c>
      <c r="W16" s="10">
        <f t="shared" si="7"/>
        <v>9.8576450632839263E-2</v>
      </c>
      <c r="X16" s="10">
        <f t="shared" si="2"/>
        <v>0.12624357760293206</v>
      </c>
      <c r="Y16" s="13">
        <f t="shared" si="21"/>
        <v>1.068194608498974</v>
      </c>
      <c r="Z16" s="10">
        <f>+X16-X11</f>
        <v>1.066045243225483E-2</v>
      </c>
      <c r="AA16" s="10">
        <f t="shared" si="8"/>
        <v>0.12906691782947124</v>
      </c>
      <c r="AB16" s="13">
        <f t="shared" si="22"/>
        <v>1.0424617617222465</v>
      </c>
      <c r="AC16" s="10">
        <f>+AA16-AA11</f>
        <v>1.2473080982577683E-2</v>
      </c>
      <c r="AD16" s="1">
        <v>12.944062391574899</v>
      </c>
      <c r="AE16" s="13">
        <f t="shared" si="23"/>
        <v>1.2594748547743981</v>
      </c>
      <c r="AF16" s="26">
        <f t="shared" si="3"/>
        <v>0.12944062391574893</v>
      </c>
      <c r="AG16" s="28">
        <f t="shared" ref="AG16" si="27">+AF16/AF15-1</f>
        <v>4.3098276714173211E-2</v>
      </c>
      <c r="AH16" s="1">
        <v>12.944062391574899</v>
      </c>
      <c r="AI16" s="5">
        <v>197461015.46063101</v>
      </c>
      <c r="AJ16" s="5">
        <v>130835264.79637399</v>
      </c>
      <c r="AK16" s="5">
        <v>128091955.85446499</v>
      </c>
      <c r="AL16" s="5">
        <v>133379759.75830001</v>
      </c>
      <c r="AM16" s="1">
        <v>0</v>
      </c>
      <c r="AN16" s="5">
        <v>69369059.606166199</v>
      </c>
      <c r="AO16" s="5">
        <v>63658693.996760398</v>
      </c>
      <c r="AP16" s="5">
        <v>5710365.6094058501</v>
      </c>
      <c r="AQ16" s="5">
        <v>5710365.6094058501</v>
      </c>
      <c r="AR16" s="5">
        <v>3241109.5426215599</v>
      </c>
      <c r="AS16" s="5">
        <v>3587607.7872230401</v>
      </c>
      <c r="AT16" s="5">
        <v>2637779.8264821898</v>
      </c>
      <c r="AU16" s="5">
        <v>4190937.5033624098</v>
      </c>
      <c r="AV16" s="5">
        <v>6828717.3298445996</v>
      </c>
      <c r="AW16" s="5">
        <v>4190937.5033624098</v>
      </c>
      <c r="AX16" s="18">
        <v>0</v>
      </c>
      <c r="AY16" s="5">
        <v>10748066.4958199</v>
      </c>
      <c r="AZ16" s="5">
        <v>14899928.4950088</v>
      </c>
      <c r="BA16" s="5">
        <v>9518693.6722798999</v>
      </c>
      <c r="BB16" s="5">
        <v>5381234.8227289096</v>
      </c>
      <c r="BC16" s="5">
        <v>9812644.8597280495</v>
      </c>
      <c r="BD16" s="5">
        <v>806104.98718648904</v>
      </c>
      <c r="BE16" s="5">
        <v>512153.79973834503</v>
      </c>
      <c r="BF16" s="11">
        <v>7.4999999999999997E-2</v>
      </c>
      <c r="BG16" s="5">
        <v>1000</v>
      </c>
      <c r="BH16" s="1">
        <v>502.930146976424</v>
      </c>
      <c r="BI16" s="1">
        <v>335.18701559484498</v>
      </c>
      <c r="BJ16" s="5">
        <v>89930353.513527706</v>
      </c>
      <c r="BK16" s="5">
        <v>81982739.222869903</v>
      </c>
      <c r="BL16" s="5">
        <v>25547922.724233601</v>
      </c>
      <c r="BM16" s="5">
        <v>2656426.4940113402</v>
      </c>
      <c r="BN16" s="5">
        <v>584683.04861021903</v>
      </c>
      <c r="BO16" s="1">
        <v>66.258782520268895</v>
      </c>
      <c r="BP16" s="1">
        <v>131.491375644264</v>
      </c>
      <c r="BQ16" s="1">
        <v>374.29396774933002</v>
      </c>
      <c r="BR16" s="1">
        <v>170.46599684072399</v>
      </c>
      <c r="BS16" s="1">
        <v>155.40102778821401</v>
      </c>
      <c r="BT16" s="1">
        <v>48.426943120391201</v>
      </c>
      <c r="BU16" s="1">
        <v>6.1436316823758403</v>
      </c>
      <c r="BV16" s="1">
        <v>5.0353453827759802</v>
      </c>
      <c r="BW16" s="1">
        <v>1.1082862995998599</v>
      </c>
      <c r="BX16" s="1">
        <v>6.8004307091990501</v>
      </c>
      <c r="BY16" s="1">
        <v>7.9440623915748896</v>
      </c>
      <c r="BZ16" s="1">
        <v>20.373319994174398</v>
      </c>
    </row>
    <row r="17" spans="1:78" x14ac:dyDescent="0.25">
      <c r="A17" t="s">
        <v>86</v>
      </c>
      <c r="B17">
        <v>1</v>
      </c>
      <c r="C17">
        <v>2007</v>
      </c>
      <c r="D17">
        <v>14</v>
      </c>
      <c r="E17" s="11">
        <v>0.17199999999999999</v>
      </c>
      <c r="F17" s="17">
        <v>2.2167914586799599E-2</v>
      </c>
      <c r="G17" s="17">
        <v>2.692665421892523E-2</v>
      </c>
      <c r="H17" s="17">
        <f t="shared" si="4"/>
        <v>1.1719999999999999</v>
      </c>
      <c r="I17" s="17">
        <f t="shared" si="0"/>
        <v>1.0221679145867997</v>
      </c>
      <c r="J17" s="17">
        <f t="shared" si="1"/>
        <v>1.0269266542189253</v>
      </c>
      <c r="K17" s="17">
        <v>2.8922017000000001E-2</v>
      </c>
      <c r="L17" s="1">
        <v>65.133176587506298</v>
      </c>
      <c r="M17" s="5">
        <v>14024326.436259801</v>
      </c>
      <c r="N17" s="10">
        <f t="shared" si="9"/>
        <v>0.30482319231222577</v>
      </c>
      <c r="O17" s="5">
        <v>6858567.2885885304</v>
      </c>
      <c r="P17" s="11">
        <f t="shared" si="19"/>
        <v>1.3959283730802874</v>
      </c>
      <c r="Q17" s="10">
        <f t="shared" si="5"/>
        <v>4.3712394732569049E-3</v>
      </c>
      <c r="R17" s="5">
        <f t="shared" si="10"/>
        <v>7280165.5730357515</v>
      </c>
      <c r="S17" s="5">
        <v>51762305.3401995</v>
      </c>
      <c r="T17" s="10">
        <f t="shared" si="11"/>
        <v>-1.8828167147841079E-2</v>
      </c>
      <c r="U17" s="5">
        <f t="shared" si="6"/>
        <v>57154670.974654287</v>
      </c>
      <c r="V17" s="11">
        <f t="shared" si="20"/>
        <v>1.374802684983448</v>
      </c>
      <c r="W17" s="10">
        <f t="shared" si="7"/>
        <v>5.6627444369998114E-2</v>
      </c>
      <c r="X17" s="10">
        <f t="shared" si="2"/>
        <v>0.12000011847903068</v>
      </c>
      <c r="Y17" s="11">
        <f t="shared" si="21"/>
        <v>1.0153663418958871</v>
      </c>
      <c r="Z17" s="10"/>
      <c r="AA17" s="10">
        <f t="shared" si="8"/>
        <v>0.12737656343545747</v>
      </c>
      <c r="AB17" s="11">
        <f t="shared" si="22"/>
        <v>1.0288089229533937</v>
      </c>
      <c r="AC17" s="10"/>
      <c r="AD17" s="1">
        <v>13.2501194518128</v>
      </c>
      <c r="AE17" s="11">
        <f t="shared" si="23"/>
        <v>1.2892546225037864</v>
      </c>
      <c r="AF17" s="26">
        <f t="shared" si="3"/>
        <v>0.13250119451812839</v>
      </c>
      <c r="AG17" s="10">
        <f t="shared" ref="AG17" si="28">+AF17/AF16-1</f>
        <v>2.3644590931294784E-2</v>
      </c>
      <c r="AH17" s="1">
        <v>13.2501194518128</v>
      </c>
      <c r="AI17" s="5">
        <v>204200612.89548999</v>
      </c>
      <c r="AJ17" s="5">
        <v>141815844.12540701</v>
      </c>
      <c r="AK17" s="5">
        <v>133002345.78998999</v>
      </c>
      <c r="AL17" s="5">
        <v>133691300.36077</v>
      </c>
      <c r="AM17" s="1">
        <v>0</v>
      </c>
      <c r="AN17" s="5">
        <v>71198267.105500504</v>
      </c>
      <c r="AO17" s="5">
        <v>70715060.705363899</v>
      </c>
      <c r="AP17" s="5">
        <v>483206.40013661998</v>
      </c>
      <c r="AQ17" s="5">
        <v>483206.40013661998</v>
      </c>
      <c r="AR17" s="5">
        <v>3176357.1079307799</v>
      </c>
      <c r="AS17" s="5">
        <v>3682210.18065775</v>
      </c>
      <c r="AT17" s="5">
        <v>2588115.2670099698</v>
      </c>
      <c r="AU17" s="5">
        <v>4270452.0215785597</v>
      </c>
      <c r="AV17" s="5">
        <v>6858567.2885885304</v>
      </c>
      <c r="AW17" s="5">
        <v>4270452.0215785597</v>
      </c>
      <c r="AX17" s="18">
        <v>0</v>
      </c>
      <c r="AY17" s="5">
        <v>14024326.436259801</v>
      </c>
      <c r="AZ17" s="5">
        <v>23159814.6161706</v>
      </c>
      <c r="BA17" s="5">
        <v>10098756.3733302</v>
      </c>
      <c r="BB17" s="5">
        <v>13061058.2428404</v>
      </c>
      <c r="BC17" s="5">
        <v>10636188.309405601</v>
      </c>
      <c r="BD17" s="5">
        <v>1051824.4827194801</v>
      </c>
      <c r="BE17" s="5">
        <v>514392.54664413998</v>
      </c>
      <c r="BF17" s="11">
        <v>7.4999999999999997E-2</v>
      </c>
      <c r="BG17" s="5">
        <v>1000</v>
      </c>
      <c r="BH17" s="1">
        <v>582.57122807023495</v>
      </c>
      <c r="BI17" s="1">
        <v>359.96422448144602</v>
      </c>
      <c r="BJ17" s="5">
        <v>65647927.192851901</v>
      </c>
      <c r="BK17" s="5">
        <v>110815895.651958</v>
      </c>
      <c r="BL17" s="5">
        <v>27736790.050680202</v>
      </c>
      <c r="BM17" s="5">
        <v>2609941.4899448399</v>
      </c>
      <c r="BN17" s="5">
        <v>566415.617985936</v>
      </c>
      <c r="BO17" s="1">
        <v>69.449274473034293</v>
      </c>
      <c r="BP17" s="1">
        <v>137.54848559692499</v>
      </c>
      <c r="BQ17" s="1">
        <v>394.49675116557199</v>
      </c>
      <c r="BR17" s="1">
        <v>126.825740780654</v>
      </c>
      <c r="BS17" s="1">
        <v>214.086090106765</v>
      </c>
      <c r="BT17" s="1">
        <v>53.584920278153298</v>
      </c>
      <c r="BU17" s="1">
        <v>6.1364289844794904</v>
      </c>
      <c r="BV17" s="1">
        <v>5.0421662497282904</v>
      </c>
      <c r="BW17" s="1">
        <v>1.0942627347512099</v>
      </c>
      <c r="BX17" s="1">
        <v>7.1136904673333499</v>
      </c>
      <c r="BY17" s="1">
        <v>8.25011945181285</v>
      </c>
      <c r="BZ17" s="1">
        <v>27.0937052437814</v>
      </c>
    </row>
    <row r="18" spans="1:78" x14ac:dyDescent="0.25">
      <c r="A18" t="s">
        <v>86</v>
      </c>
      <c r="B18">
        <v>1</v>
      </c>
      <c r="C18">
        <v>2008</v>
      </c>
      <c r="D18">
        <v>15</v>
      </c>
      <c r="E18" s="13">
        <v>-4.9799999999999997E-2</v>
      </c>
      <c r="F18" s="17">
        <v>7.3454853751589201E-3</v>
      </c>
      <c r="G18" s="17">
        <v>2.7464812610345699E-2</v>
      </c>
      <c r="H18" s="17">
        <f t="shared" si="4"/>
        <v>0.95020000000000004</v>
      </c>
      <c r="I18" s="17">
        <f t="shared" si="0"/>
        <v>1.0073454853751589</v>
      </c>
      <c r="J18" s="17">
        <f t="shared" si="1"/>
        <v>1.0274648126103456</v>
      </c>
      <c r="K18" s="17">
        <v>2.1350815000000002E-2</v>
      </c>
      <c r="L18" s="1">
        <v>67.954219034808503</v>
      </c>
      <c r="M18" s="5">
        <v>13707561.2804997</v>
      </c>
      <c r="N18" s="10">
        <f t="shared" si="9"/>
        <v>-2.2586835610236888E-2</v>
      </c>
      <c r="O18" s="5">
        <v>6707931.9268446798</v>
      </c>
      <c r="Q18" s="10">
        <f t="shared" si="5"/>
        <v>-2.1963094536446626E-2</v>
      </c>
      <c r="R18" s="5">
        <f t="shared" si="10"/>
        <v>7063394.6380287549</v>
      </c>
      <c r="S18" s="5">
        <v>53154974.941039003</v>
      </c>
      <c r="T18" s="10">
        <f t="shared" si="11"/>
        <v>2.6905092261374497E-2</v>
      </c>
      <c r="U18" s="5">
        <f t="shared" si="6"/>
        <v>59978227.387190297</v>
      </c>
      <c r="W18" s="10">
        <f t="shared" si="7"/>
        <v>4.9402023743398749E-2</v>
      </c>
      <c r="X18" s="10">
        <f t="shared" si="2"/>
        <v>0.11183944939788784</v>
      </c>
      <c r="Z18" s="10"/>
      <c r="AA18" s="10">
        <f t="shared" si="8"/>
        <v>0.11776597851801972</v>
      </c>
      <c r="AC18" s="10"/>
      <c r="AD18" s="1">
        <v>12.6195749961039</v>
      </c>
      <c r="AF18" s="26">
        <f t="shared" si="3"/>
        <v>0.12619574996103952</v>
      </c>
      <c r="AG18" s="10">
        <f t="shared" ref="AG18" si="29">+AF18/AF17-1</f>
        <v>-4.7587831792913926E-2</v>
      </c>
      <c r="AH18" s="1">
        <v>12.6195749961039</v>
      </c>
      <c r="AI18" s="5">
        <v>207854091.83469799</v>
      </c>
      <c r="AJ18" s="5">
        <v>157809899.593907</v>
      </c>
      <c r="AK18" s="5">
        <v>141245624.83816299</v>
      </c>
      <c r="AL18" s="5">
        <v>135935343.01564899</v>
      </c>
      <c r="AM18" s="1">
        <v>0</v>
      </c>
      <c r="AN18" s="5">
        <v>66608466.996535599</v>
      </c>
      <c r="AO18" s="5">
        <v>72579761.194205999</v>
      </c>
      <c r="AP18" s="5">
        <v>-5971294.1976704197</v>
      </c>
      <c r="AQ18" s="5">
        <v>-5971294.1976704197</v>
      </c>
      <c r="AR18" s="5">
        <v>3263095.6230450799</v>
      </c>
      <c r="AS18" s="5">
        <v>3444836.3037995999</v>
      </c>
      <c r="AT18" s="5">
        <v>2657748.7470519501</v>
      </c>
      <c r="AU18" s="5">
        <v>4050183.1797927301</v>
      </c>
      <c r="AV18" s="5">
        <v>6707931.9268446798</v>
      </c>
      <c r="AW18" s="5">
        <v>4050183.1797927301</v>
      </c>
      <c r="AX18" s="18">
        <v>0</v>
      </c>
      <c r="AY18" s="5">
        <v>13707561.2804997</v>
      </c>
      <c r="AZ18" s="5">
        <v>-7510351.4579645405</v>
      </c>
      <c r="BA18" s="5">
        <v>11310770.268018899</v>
      </c>
      <c r="BB18" s="5">
        <v>-18821121.7259834</v>
      </c>
      <c r="BC18" s="5">
        <v>11835742.469543001</v>
      </c>
      <c r="BD18" s="5">
        <v>1028067.09603748</v>
      </c>
      <c r="BE18" s="5">
        <v>503094.89451335103</v>
      </c>
      <c r="BF18" s="11">
        <v>7.4999999999999997E-2</v>
      </c>
      <c r="BG18" s="5">
        <v>1000</v>
      </c>
      <c r="BH18" s="1">
        <v>566.57905756299897</v>
      </c>
      <c r="BI18" s="1">
        <v>387.00770989776498</v>
      </c>
      <c r="BJ18" s="5">
        <v>72881610.324139997</v>
      </c>
      <c r="BK18" s="5">
        <v>105522554.646787</v>
      </c>
      <c r="BL18" s="5">
        <v>29449926.863770999</v>
      </c>
      <c r="BM18" s="5">
        <v>2679955.2293092199</v>
      </c>
      <c r="BN18" s="5">
        <v>583140.39373586199</v>
      </c>
      <c r="BO18" s="1">
        <v>75.923402902940893</v>
      </c>
      <c r="BP18" s="1">
        <v>125.30993960663</v>
      </c>
      <c r="BQ18" s="1">
        <v>391.03412627934802</v>
      </c>
      <c r="BR18" s="1">
        <v>137.11155052745701</v>
      </c>
      <c r="BS18" s="1">
        <v>198.51868007432199</v>
      </c>
      <c r="BT18" s="1">
        <v>55.403895677568599</v>
      </c>
      <c r="BU18" s="1">
        <v>6.1388339034391297</v>
      </c>
      <c r="BV18" s="1">
        <v>5.0417768652546497</v>
      </c>
      <c r="BW18" s="1">
        <v>1.09705703818447</v>
      </c>
      <c r="BX18" s="1">
        <v>6.4807410926648101</v>
      </c>
      <c r="BY18" s="1">
        <v>7.6195749961039398</v>
      </c>
      <c r="BZ18" s="1">
        <v>25.7879178679032</v>
      </c>
    </row>
    <row r="19" spans="1:78" x14ac:dyDescent="0.25">
      <c r="A19" t="s">
        <v>86</v>
      </c>
      <c r="B19">
        <v>1</v>
      </c>
      <c r="C19">
        <v>2009</v>
      </c>
      <c r="D19">
        <v>16</v>
      </c>
      <c r="E19" s="13">
        <v>-0.18179999999999999</v>
      </c>
      <c r="F19" s="17">
        <v>-1.5317750748213099E-2</v>
      </c>
      <c r="G19" s="17">
        <v>-8.5637090502066027E-2</v>
      </c>
      <c r="H19" s="17">
        <f t="shared" si="4"/>
        <v>0.81820000000000004</v>
      </c>
      <c r="I19" s="17">
        <f t="shared" si="0"/>
        <v>0.98468224925178693</v>
      </c>
      <c r="J19" s="17">
        <f t="shared" si="1"/>
        <v>0.91436290949793397</v>
      </c>
      <c r="K19" s="17">
        <v>1.6359148E-2</v>
      </c>
      <c r="L19" s="30">
        <v>69.622558575716795</v>
      </c>
      <c r="M19" s="5">
        <v>13364877.3659332</v>
      </c>
      <c r="N19" s="10">
        <f t="shared" si="9"/>
        <v>-2.49996266698439E-2</v>
      </c>
      <c r="O19" s="5">
        <v>6683718.7952565104</v>
      </c>
      <c r="P19" s="11">
        <f>+O19/O$19</f>
        <v>1</v>
      </c>
      <c r="Q19" s="10">
        <f t="shared" si="5"/>
        <v>-3.6096269091924205E-3</v>
      </c>
      <c r="R19" s="5">
        <f t="shared" si="10"/>
        <v>6983960.4553437624</v>
      </c>
      <c r="S19" s="5">
        <v>54567294.254477903</v>
      </c>
      <c r="T19" s="10">
        <f t="shared" si="11"/>
        <v>2.6569842521899201E-2</v>
      </c>
      <c r="U19" s="5">
        <f t="shared" si="6"/>
        <v>55739032.710954309</v>
      </c>
      <c r="V19" s="11">
        <f>+U19/U$19</f>
        <v>1</v>
      </c>
      <c r="W19" s="10">
        <f t="shared" si="7"/>
        <v>-7.0678892339878674E-2</v>
      </c>
      <c r="X19" s="10">
        <f t="shared" si="2"/>
        <v>0.11991092184746452</v>
      </c>
      <c r="Y19" s="11">
        <f>+X19/X$19</f>
        <v>1</v>
      </c>
      <c r="Z19" s="10"/>
      <c r="AA19" s="10">
        <f t="shared" si="8"/>
        <v>0.1252974821353729</v>
      </c>
      <c r="AB19" s="11">
        <f>+AA19/AA$19</f>
        <v>1</v>
      </c>
      <c r="AC19" s="10"/>
      <c r="AD19" s="1">
        <v>12.2485801918024</v>
      </c>
      <c r="AE19" s="11">
        <f>+AD19/AD$19</f>
        <v>1</v>
      </c>
      <c r="AF19" s="26">
        <f t="shared" si="3"/>
        <v>0.12248580191802401</v>
      </c>
      <c r="AG19" s="10">
        <f t="shared" ref="AG19" si="30">+AF19/AF18-1</f>
        <v>-2.9398359644923766E-2</v>
      </c>
      <c r="AH19" s="1">
        <v>12.2485801918024</v>
      </c>
      <c r="AI19" s="5">
        <v>212215348.14053699</v>
      </c>
      <c r="AJ19" s="5">
        <v>143299918.782287</v>
      </c>
      <c r="AK19" s="5">
        <v>147749755.06580701</v>
      </c>
      <c r="AL19" s="5">
        <v>145556765.752527</v>
      </c>
      <c r="AM19" s="1">
        <v>0</v>
      </c>
      <c r="AN19" s="5">
        <v>64465593.074730501</v>
      </c>
      <c r="AO19" s="5">
        <v>67900902.994691104</v>
      </c>
      <c r="AP19" s="5">
        <v>-3435309.9199606902</v>
      </c>
      <c r="AQ19" s="5">
        <v>-3435309.9199606902</v>
      </c>
      <c r="AR19" s="5">
        <v>3349706.9888992999</v>
      </c>
      <c r="AS19" s="5">
        <v>3334011.8063571998</v>
      </c>
      <c r="AT19" s="5">
        <v>2728364.7127239001</v>
      </c>
      <c r="AU19" s="5">
        <v>3955354.0825326098</v>
      </c>
      <c r="AV19" s="5">
        <v>6683718.7952565104</v>
      </c>
      <c r="AW19" s="5">
        <v>3955354.0825326098</v>
      </c>
      <c r="AX19" s="18">
        <v>0</v>
      </c>
      <c r="AY19" s="5">
        <v>13364877.3659332</v>
      </c>
      <c r="AZ19" s="5">
        <v>-24837290.606470801</v>
      </c>
      <c r="BA19" s="5">
        <v>10246407.0158708</v>
      </c>
      <c r="BB19" s="5">
        <v>-35083697.622341603</v>
      </c>
      <c r="BC19" s="5">
        <v>10747493.9086715</v>
      </c>
      <c r="BD19" s="5">
        <v>1002365.80244499</v>
      </c>
      <c r="BE19" s="5">
        <v>501278.90964423801</v>
      </c>
      <c r="BF19" s="11">
        <v>7.4999999999999997E-2</v>
      </c>
      <c r="BG19" s="5">
        <v>1000</v>
      </c>
      <c r="BH19" s="1">
        <v>550.12310367084797</v>
      </c>
      <c r="BI19" s="1">
        <v>412.920671951717</v>
      </c>
      <c r="BJ19" s="5">
        <v>80626590.518170595</v>
      </c>
      <c r="BK19" s="5">
        <v>100278685.243425</v>
      </c>
      <c r="BL19" s="5">
        <v>31310072.378942098</v>
      </c>
      <c r="BM19" s="5">
        <v>2749546.8737816801</v>
      </c>
      <c r="BN19" s="5">
        <v>600160.11511762498</v>
      </c>
      <c r="BO19" s="1">
        <v>67.525709161897595</v>
      </c>
      <c r="BP19" s="1">
        <v>118.139618164117</v>
      </c>
      <c r="BQ19" s="1">
        <v>388.90575580100801</v>
      </c>
      <c r="BR19" s="1">
        <v>147.75625513364</v>
      </c>
      <c r="BS19" s="1">
        <v>183.77067548148699</v>
      </c>
      <c r="BT19" s="1">
        <v>57.3788251858808</v>
      </c>
      <c r="BU19" s="1">
        <v>6.1386715882919596</v>
      </c>
      <c r="BV19" s="1">
        <v>5.0388184192512799</v>
      </c>
      <c r="BW19" s="1">
        <v>1.0998531690406701</v>
      </c>
      <c r="BX19" s="1">
        <v>6.1099086035104397</v>
      </c>
      <c r="BY19" s="1">
        <v>7.2485801918023904</v>
      </c>
      <c r="BZ19" s="1">
        <v>24.492468517140001</v>
      </c>
    </row>
    <row r="20" spans="1:78" x14ac:dyDescent="0.25">
      <c r="A20" t="s">
        <v>86</v>
      </c>
      <c r="B20">
        <v>1</v>
      </c>
      <c r="C20">
        <v>2010</v>
      </c>
      <c r="D20">
        <v>17</v>
      </c>
      <c r="E20" s="11">
        <v>0.13469999999999999</v>
      </c>
      <c r="F20" s="17">
        <v>-1.5932114150520199E-3</v>
      </c>
      <c r="G20" s="17">
        <v>-4.1977597392688006E-2</v>
      </c>
      <c r="H20" s="17">
        <f t="shared" si="4"/>
        <v>1.1347</v>
      </c>
      <c r="I20" s="17">
        <f t="shared" si="0"/>
        <v>0.99840678858494802</v>
      </c>
      <c r="J20" s="17">
        <f t="shared" si="1"/>
        <v>0.95802240260731197</v>
      </c>
      <c r="K20" s="17">
        <v>5.5213619999999993E-3</v>
      </c>
      <c r="L20" s="1">
        <v>66.634602231738199</v>
      </c>
      <c r="M20" s="5">
        <v>13009729.311513901</v>
      </c>
      <c r="N20" s="10">
        <f t="shared" si="9"/>
        <v>-2.6573237052257892E-2</v>
      </c>
      <c r="O20" s="5">
        <v>7187746.4604303399</v>
      </c>
      <c r="P20" s="11">
        <f t="shared" ref="P20:P25" si="31">+O20/O$19</f>
        <v>1.0754112613971045</v>
      </c>
      <c r="Q20" s="28">
        <f t="shared" si="5"/>
        <v>7.5411261397104523E-2</v>
      </c>
      <c r="R20" s="5">
        <f t="shared" si="10"/>
        <v>7455021.9091023579</v>
      </c>
      <c r="S20" s="5">
        <v>56002462.828134298</v>
      </c>
      <c r="T20" s="10">
        <f t="shared" si="11"/>
        <v>2.6300893113068824E-2</v>
      </c>
      <c r="U20" s="5">
        <f t="shared" si="6"/>
        <v>53694078.582566552</v>
      </c>
      <c r="V20" s="11">
        <f t="shared" ref="V20:V25" si="32">+U20/U$19</f>
        <v>0.96331199109621679</v>
      </c>
      <c r="W20" s="10">
        <f t="shared" si="7"/>
        <v>-3.6688008903783209E-2</v>
      </c>
      <c r="X20" s="10">
        <f t="shared" si="2"/>
        <v>0.13386478826296619</v>
      </c>
      <c r="Y20" s="11">
        <f t="shared" ref="Y20:Y25" si="33">+X20/X$19</f>
        <v>1.1163686026303092</v>
      </c>
      <c r="Z20" s="10"/>
      <c r="AA20" s="10">
        <f t="shared" si="8"/>
        <v>0.1388425335884777</v>
      </c>
      <c r="AB20" s="11">
        <f t="shared" ref="AB20:AB25" si="34">+AA20/AA$19</f>
        <v>1.1081031415976146</v>
      </c>
      <c r="AC20" s="10"/>
      <c r="AD20" s="1">
        <v>12.8346970783924</v>
      </c>
      <c r="AE20" s="11">
        <f t="shared" ref="AE20:AE25" si="35">+AD20/AD$19</f>
        <v>1.0478518226122462</v>
      </c>
      <c r="AF20" s="26">
        <f t="shared" si="3"/>
        <v>0.12834697078392396</v>
      </c>
      <c r="AG20" s="28">
        <f t="shared" ref="AG20" si="36">+AF20/AF19-1</f>
        <v>4.7851822612245742E-2</v>
      </c>
      <c r="AH20" s="1">
        <v>12.8346970783924</v>
      </c>
      <c r="AI20" s="5">
        <v>217365191.09576601</v>
      </c>
      <c r="AJ20" s="5">
        <v>111781469.60514</v>
      </c>
      <c r="AK20" s="5">
        <v>144840430.47692099</v>
      </c>
      <c r="AL20" s="5">
        <v>151315003.51100099</v>
      </c>
      <c r="AM20" s="1">
        <v>0</v>
      </c>
      <c r="AN20" s="5">
        <v>72524760.618844807</v>
      </c>
      <c r="AO20" s="5">
        <v>65716449.863501199</v>
      </c>
      <c r="AP20" s="5">
        <v>6808310.7553435899</v>
      </c>
      <c r="AQ20" s="5">
        <v>6808310.7553435899</v>
      </c>
      <c r="AR20" s="5">
        <v>3436933.0943583199</v>
      </c>
      <c r="AS20" s="5">
        <v>3750813.36607202</v>
      </c>
      <c r="AT20" s="5">
        <v>2800123.1414067098</v>
      </c>
      <c r="AU20" s="5">
        <v>4387623.3190236203</v>
      </c>
      <c r="AV20" s="5">
        <v>7187746.4604303399</v>
      </c>
      <c r="AW20" s="5">
        <v>4387623.3190236203</v>
      </c>
      <c r="AX20" s="18">
        <v>0</v>
      </c>
      <c r="AY20" s="5">
        <v>13009729.311513901</v>
      </c>
      <c r="AZ20" s="5">
        <v>14272742.8657714</v>
      </c>
      <c r="BA20" s="5">
        <v>7946961.5065542199</v>
      </c>
      <c r="BB20" s="5">
        <v>6325781.3592171604</v>
      </c>
      <c r="BC20" s="5">
        <v>8383610.22038549</v>
      </c>
      <c r="BD20" s="5">
        <v>975729.69836354605</v>
      </c>
      <c r="BE20" s="5">
        <v>539080.984532275</v>
      </c>
      <c r="BF20" s="11">
        <v>7.4999999999999997E-2</v>
      </c>
      <c r="BG20" s="5">
        <v>1000</v>
      </c>
      <c r="BH20" s="1">
        <v>533.66696705766799</v>
      </c>
      <c r="BI20" s="1">
        <v>438.04786640217799</v>
      </c>
      <c r="BJ20" s="5">
        <v>88913107.614089802</v>
      </c>
      <c r="BK20" s="5">
        <v>95121487.942249507</v>
      </c>
      <c r="BL20" s="5">
        <v>33330595.5394268</v>
      </c>
      <c r="BM20" s="5">
        <v>2819471.1059048502</v>
      </c>
      <c r="BN20" s="5">
        <v>617461.98845346598</v>
      </c>
      <c r="BO20" s="1">
        <v>51.425653317182501</v>
      </c>
      <c r="BP20" s="1">
        <v>129.502805691628</v>
      </c>
      <c r="BQ20" s="1">
        <v>388.13505713639302</v>
      </c>
      <c r="BR20" s="1">
        <v>158.766424053447</v>
      </c>
      <c r="BS20" s="1">
        <v>169.852329948716</v>
      </c>
      <c r="BT20" s="1">
        <v>59.516303134229901</v>
      </c>
      <c r="BU20" s="1">
        <v>6.1371106211987598</v>
      </c>
      <c r="BV20" s="1">
        <v>5.0345484171964303</v>
      </c>
      <c r="BW20" s="1">
        <v>1.10256220400234</v>
      </c>
      <c r="BX20" s="1">
        <v>6.6975864571936299</v>
      </c>
      <c r="BY20" s="1">
        <v>7.8346970783923897</v>
      </c>
      <c r="BZ20" s="1">
        <v>23.230637822910499</v>
      </c>
    </row>
    <row r="21" spans="1:78" x14ac:dyDescent="0.25">
      <c r="A21" t="s">
        <v>86</v>
      </c>
      <c r="B21">
        <v>1</v>
      </c>
      <c r="C21">
        <v>2011</v>
      </c>
      <c r="D21">
        <v>18</v>
      </c>
      <c r="E21" s="11">
        <v>0.20735000000000001</v>
      </c>
      <c r="F21" s="17">
        <v>2.06112490368974E-2</v>
      </c>
      <c r="G21" s="17">
        <v>5.7676680023509203E-2</v>
      </c>
      <c r="H21" s="17">
        <f t="shared" si="4"/>
        <v>1.2073499999999999</v>
      </c>
      <c r="I21" s="17">
        <f t="shared" si="0"/>
        <v>1.0206112490368975</v>
      </c>
      <c r="J21" s="17">
        <f t="shared" si="1"/>
        <v>1.0576766800235091</v>
      </c>
      <c r="K21" s="17">
        <v>1.8485268999999999E-2</v>
      </c>
      <c r="L21" s="1">
        <v>63.183842131821301</v>
      </c>
      <c r="M21" s="5">
        <v>12643133.4300467</v>
      </c>
      <c r="N21" s="10">
        <f t="shared" si="9"/>
        <v>-2.8178594088253295E-2</v>
      </c>
      <c r="O21" s="5">
        <v>7778276.5293050101</v>
      </c>
      <c r="P21" s="11">
        <f t="shared" si="31"/>
        <v>1.1637647793957633</v>
      </c>
      <c r="Q21" s="28">
        <f t="shared" si="5"/>
        <v>8.215788802869306E-2</v>
      </c>
      <c r="R21" s="5">
        <f t="shared" si="10"/>
        <v>8009659.1413585441</v>
      </c>
      <c r="S21" s="5">
        <v>57461892.415080801</v>
      </c>
      <c r="T21" s="10">
        <f t="shared" si="11"/>
        <v>2.6060096525135634E-2</v>
      </c>
      <c r="U21" s="5">
        <f t="shared" si="6"/>
        <v>57840771.21756544</v>
      </c>
      <c r="V21" s="11">
        <f t="shared" si="32"/>
        <v>1.0377067631853267</v>
      </c>
      <c r="W21" s="10">
        <f t="shared" si="7"/>
        <v>7.7228117968770604E-2</v>
      </c>
      <c r="X21" s="10">
        <f t="shared" si="2"/>
        <v>0.13447740003409317</v>
      </c>
      <c r="Y21" s="11">
        <f t="shared" si="33"/>
        <v>1.1214774931441047</v>
      </c>
      <c r="Z21" s="10"/>
      <c r="AA21" s="10">
        <f t="shared" si="8"/>
        <v>0.13847773763649476</v>
      </c>
      <c r="AB21" s="11">
        <f t="shared" si="34"/>
        <v>1.1051917027900191</v>
      </c>
      <c r="AC21" s="10"/>
      <c r="AD21" s="1">
        <v>13.536408569905699</v>
      </c>
      <c r="AE21" s="11">
        <f t="shared" si="35"/>
        <v>1.1051410333228011</v>
      </c>
      <c r="AF21" s="26">
        <f t="shared" si="3"/>
        <v>0.13536408569905733</v>
      </c>
      <c r="AG21" s="28">
        <f t="shared" ref="AG21" si="37">+AF21/AF20-1</f>
        <v>5.4673007646958149E-2</v>
      </c>
      <c r="AH21" s="1">
        <v>13.536408569905699</v>
      </c>
      <c r="AI21" s="5">
        <v>223376824.494506</v>
      </c>
      <c r="AJ21" s="5">
        <v>120232229.619828</v>
      </c>
      <c r="AK21" s="5">
        <v>141138060.14768401</v>
      </c>
      <c r="AL21" s="5">
        <v>146965409.13239199</v>
      </c>
      <c r="AM21" s="1">
        <v>0</v>
      </c>
      <c r="AN21" s="5">
        <v>82238764.346822098</v>
      </c>
      <c r="AO21" s="5">
        <v>73931993.296730801</v>
      </c>
      <c r="AP21" s="5">
        <v>8306771.0500913402</v>
      </c>
      <c r="AQ21" s="5">
        <v>8306771.0500913402</v>
      </c>
      <c r="AR21" s="5">
        <v>3525077.2923928602</v>
      </c>
      <c r="AS21" s="5">
        <v>4253199.2369121499</v>
      </c>
      <c r="AT21" s="5">
        <v>2873094.6207540398</v>
      </c>
      <c r="AU21" s="5">
        <v>4905181.9085509703</v>
      </c>
      <c r="AV21" s="5">
        <v>7778276.5293050101</v>
      </c>
      <c r="AW21" s="5">
        <v>4905181.9085509703</v>
      </c>
      <c r="AX21" s="18">
        <v>0</v>
      </c>
      <c r="AY21" s="5">
        <v>12643133.4300467</v>
      </c>
      <c r="AZ21" s="5">
        <v>23921424.7333025</v>
      </c>
      <c r="BA21" s="5">
        <v>8652552.9539314508</v>
      </c>
      <c r="BB21" s="5">
        <v>15268871.779371001</v>
      </c>
      <c r="BC21" s="5">
        <v>9017417.2214870695</v>
      </c>
      <c r="BD21" s="5">
        <v>948235.007253499</v>
      </c>
      <c r="BE21" s="5">
        <v>583370.73969787604</v>
      </c>
      <c r="BF21" s="11">
        <v>7.4999999999999997E-2</v>
      </c>
      <c r="BG21" s="5">
        <v>1000</v>
      </c>
      <c r="BH21" s="1">
        <v>517.24208695745597</v>
      </c>
      <c r="BI21" s="1">
        <v>462.52770248147903</v>
      </c>
      <c r="BJ21" s="5">
        <v>97774256.366293296</v>
      </c>
      <c r="BK21" s="5">
        <v>90078280.241239101</v>
      </c>
      <c r="BL21" s="5">
        <v>35524287.886973798</v>
      </c>
      <c r="BM21" s="5">
        <v>2890049.0206228001</v>
      </c>
      <c r="BN21" s="5">
        <v>635028.27177006798</v>
      </c>
      <c r="BO21" s="1">
        <v>53.824845031219802</v>
      </c>
      <c r="BP21" s="1">
        <v>143.11878862736299</v>
      </c>
      <c r="BQ21" s="1">
        <v>388.73906706887601</v>
      </c>
      <c r="BR21" s="1">
        <v>170.154953582128</v>
      </c>
      <c r="BS21" s="1">
        <v>156.761771071776</v>
      </c>
      <c r="BT21" s="1">
        <v>61.822342414971502</v>
      </c>
      <c r="BU21" s="1">
        <v>6.1346348758045997</v>
      </c>
      <c r="BV21" s="1">
        <v>5.0295054672865298</v>
      </c>
      <c r="BW21" s="1">
        <v>1.1051294085180601</v>
      </c>
      <c r="BX21" s="1">
        <v>7.4017736941011396</v>
      </c>
      <c r="BY21" s="1">
        <v>8.5364085699057295</v>
      </c>
      <c r="BZ21" s="1">
        <v>22.002640182328001</v>
      </c>
    </row>
    <row r="22" spans="1:78" x14ac:dyDescent="0.25">
      <c r="A22" t="s">
        <v>86</v>
      </c>
      <c r="B22">
        <v>1</v>
      </c>
      <c r="C22">
        <v>2012</v>
      </c>
      <c r="D22">
        <v>19</v>
      </c>
      <c r="E22" s="11">
        <v>1.9E-2</v>
      </c>
      <c r="F22" s="17">
        <v>1.9641395230234601E-2</v>
      </c>
      <c r="G22" s="17">
        <v>1.4812756511023843E-2</v>
      </c>
      <c r="H22" s="17">
        <f t="shared" si="4"/>
        <v>1.0189999999999999</v>
      </c>
      <c r="I22" s="17">
        <f t="shared" si="0"/>
        <v>1.0196413952302346</v>
      </c>
      <c r="J22" s="17">
        <f t="shared" si="1"/>
        <v>1.0148127565110239</v>
      </c>
      <c r="K22" s="17">
        <v>1.9792853999999999E-2</v>
      </c>
      <c r="L22" s="1">
        <v>61.249968226870202</v>
      </c>
      <c r="M22" s="5">
        <v>16004466.539113499</v>
      </c>
      <c r="N22" s="10">
        <f t="shared" si="9"/>
        <v>0.26586234557000821</v>
      </c>
      <c r="O22" s="5">
        <v>8152431.4399816301</v>
      </c>
      <c r="P22" s="11">
        <f t="shared" si="31"/>
        <v>1.2197448291462347</v>
      </c>
      <c r="Q22" s="28">
        <f t="shared" si="5"/>
        <v>4.8102546787450295E-2</v>
      </c>
      <c r="R22" s="5">
        <f t="shared" si="10"/>
        <v>8620314.2811787166</v>
      </c>
      <c r="S22" s="5">
        <v>57006176.780321904</v>
      </c>
      <c r="T22" s="10">
        <f t="shared" si="11"/>
        <v>-7.9307453271291184E-3</v>
      </c>
      <c r="U22" s="5">
        <f t="shared" si="6"/>
        <v>59859344.564375892</v>
      </c>
      <c r="V22" s="11">
        <f t="shared" si="32"/>
        <v>1.0739214811062163</v>
      </c>
      <c r="W22" s="10">
        <f t="shared" si="7"/>
        <v>3.4898797237984169E-2</v>
      </c>
      <c r="X22" s="10">
        <f t="shared" si="2"/>
        <v>0.13619312906465383</v>
      </c>
      <c r="Y22" s="11">
        <f t="shared" si="33"/>
        <v>1.1357858564201639</v>
      </c>
      <c r="Z22" s="10"/>
      <c r="AA22" s="10">
        <f t="shared" si="8"/>
        <v>0.14400950000225907</v>
      </c>
      <c r="AB22" s="11">
        <f t="shared" si="34"/>
        <v>1.1493407333330887</v>
      </c>
      <c r="AC22" s="10"/>
      <c r="AD22" s="1">
        <v>14.3009615807033</v>
      </c>
      <c r="AE22" s="11">
        <f t="shared" si="35"/>
        <v>1.1675607586154757</v>
      </c>
      <c r="AF22" s="26">
        <f t="shared" si="3"/>
        <v>0.14300961580703281</v>
      </c>
      <c r="AG22" s="28">
        <f t="shared" ref="AG22" si="38">+AF22/AF21-1</f>
        <v>5.648123036839392E-2</v>
      </c>
      <c r="AH22" s="1">
        <v>14.3009615807033</v>
      </c>
      <c r="AI22" s="5">
        <v>230328175.98361599</v>
      </c>
      <c r="AJ22" s="5">
        <v>139288797.45238799</v>
      </c>
      <c r="AK22" s="5">
        <v>141075934.60749501</v>
      </c>
      <c r="AL22" s="5">
        <v>144925756.200874</v>
      </c>
      <c r="AM22" s="1">
        <v>0</v>
      </c>
      <c r="AN22" s="5">
        <v>89252241.376121804</v>
      </c>
      <c r="AO22" s="5">
        <v>83834482.4931532</v>
      </c>
      <c r="AP22" s="5">
        <v>5417758.8829685403</v>
      </c>
      <c r="AQ22" s="5">
        <v>5417758.8829685403</v>
      </c>
      <c r="AR22" s="5">
        <v>3536511.3452594299</v>
      </c>
      <c r="AS22" s="5">
        <v>4615920.0947222002</v>
      </c>
      <c r="AT22" s="5">
        <v>2850308.8390160999</v>
      </c>
      <c r="AU22" s="5">
        <v>5302122.6009655297</v>
      </c>
      <c r="AV22" s="5">
        <v>8152431.4399816301</v>
      </c>
      <c r="AW22" s="5">
        <v>5302122.6009655297</v>
      </c>
      <c r="AX22" s="18">
        <v>0</v>
      </c>
      <c r="AY22" s="5">
        <v>16004466.539113499</v>
      </c>
      <c r="AZ22" s="5">
        <v>2497298.4847118799</v>
      </c>
      <c r="BA22" s="5">
        <v>9857757.1764942501</v>
      </c>
      <c r="BB22" s="5">
        <v>-7360458.6917823702</v>
      </c>
      <c r="BC22" s="5">
        <v>10446659.808929101</v>
      </c>
      <c r="BD22" s="5">
        <v>1200334.9904335099</v>
      </c>
      <c r="BE22" s="5">
        <v>611432.357998622</v>
      </c>
      <c r="BF22" s="11">
        <v>7.4999999999999997E-2</v>
      </c>
      <c r="BG22" s="5">
        <v>1000</v>
      </c>
      <c r="BH22" s="1">
        <v>576.56114728811303</v>
      </c>
      <c r="BI22" s="1">
        <v>486.47221974487201</v>
      </c>
      <c r="BJ22" s="5">
        <v>73866864.882649601</v>
      </c>
      <c r="BK22" s="5">
        <v>118556511.79828399</v>
      </c>
      <c r="BL22" s="5">
        <v>37904799.302683398</v>
      </c>
      <c r="BM22" s="5">
        <v>2915996.4569290401</v>
      </c>
      <c r="BN22" s="5">
        <v>620514.88833038195</v>
      </c>
      <c r="BO22" s="1">
        <v>60.474059179931302</v>
      </c>
      <c r="BP22" s="1">
        <v>156.56591340980901</v>
      </c>
      <c r="BQ22" s="1">
        <v>404.040735570121</v>
      </c>
      <c r="BR22" s="1">
        <v>129.57694947216299</v>
      </c>
      <c r="BS22" s="1">
        <v>207.971343623255</v>
      </c>
      <c r="BT22" s="1">
        <v>66.492442474703495</v>
      </c>
      <c r="BU22" s="1">
        <v>6.2037336039700897</v>
      </c>
      <c r="BV22" s="1">
        <v>5.1152289481999098</v>
      </c>
      <c r="BW22" s="1">
        <v>1.0885046557701801</v>
      </c>
      <c r="BX22" s="1">
        <v>8.0972279767331798</v>
      </c>
      <c r="BY22" s="1">
        <v>9.3009615807032695</v>
      </c>
      <c r="BZ22" s="1">
        <v>28.074969140253</v>
      </c>
    </row>
    <row r="23" spans="1:78" x14ac:dyDescent="0.25">
      <c r="A23" t="s">
        <v>86</v>
      </c>
      <c r="B23">
        <v>1</v>
      </c>
      <c r="C23">
        <v>2013</v>
      </c>
      <c r="D23">
        <v>20</v>
      </c>
      <c r="E23" s="11">
        <v>0.127</v>
      </c>
      <c r="F23" s="17">
        <v>2.2695114808258001E-2</v>
      </c>
      <c r="G23" s="17">
        <v>4.6259769698128061E-2</v>
      </c>
      <c r="H23" s="17">
        <f t="shared" si="4"/>
        <v>1.127</v>
      </c>
      <c r="I23" s="17">
        <f t="shared" si="0"/>
        <v>1.0226951148082579</v>
      </c>
      <c r="J23" s="17">
        <f t="shared" si="1"/>
        <v>1.046259769698128</v>
      </c>
      <c r="K23" s="17">
        <v>1.6500391999999999E-2</v>
      </c>
      <c r="L23" s="1">
        <v>57.7060987490188</v>
      </c>
      <c r="M23" s="5">
        <v>15627449.217109701</v>
      </c>
      <c r="N23" s="10">
        <f t="shared" si="9"/>
        <v>-2.3557006482059384E-2</v>
      </c>
      <c r="O23" s="5">
        <v>8754328.5093246605</v>
      </c>
      <c r="P23" s="11">
        <f t="shared" si="31"/>
        <v>1.3097990471319167</v>
      </c>
      <c r="Q23" s="28">
        <f t="shared" si="5"/>
        <v>7.3830374873337989E-2</v>
      </c>
      <c r="R23" s="5">
        <f t="shared" si="10"/>
        <v>9172160.8165619429</v>
      </c>
      <c r="S23" s="5">
        <v>58607921.295564599</v>
      </c>
      <c r="T23" s="10">
        <f t="shared" si="11"/>
        <v>2.8097736170154874E-2</v>
      </c>
      <c r="U23" s="5">
        <f t="shared" si="6"/>
        <v>63661817.605507419</v>
      </c>
      <c r="V23" s="11">
        <f t="shared" si="32"/>
        <v>1.1421406958322773</v>
      </c>
      <c r="W23" s="10">
        <f t="shared" si="7"/>
        <v>6.3523466031976783E-2</v>
      </c>
      <c r="X23" s="10">
        <f t="shared" si="2"/>
        <v>0.13751301547141687</v>
      </c>
      <c r="Y23" s="11">
        <f t="shared" si="33"/>
        <v>1.1467930806698619</v>
      </c>
      <c r="Z23" s="10"/>
      <c r="AA23" s="10">
        <f t="shared" si="8"/>
        <v>0.14407632646304547</v>
      </c>
      <c r="AB23" s="11">
        <f t="shared" si="34"/>
        <v>1.1498740757406736</v>
      </c>
      <c r="AC23" s="10"/>
      <c r="AD23" s="1">
        <v>14.9371080151023</v>
      </c>
      <c r="AE23" s="11">
        <f t="shared" si="35"/>
        <v>1.2194970993535439</v>
      </c>
      <c r="AF23" s="26">
        <f t="shared" si="3"/>
        <v>0.14937108015102357</v>
      </c>
      <c r="AG23" s="28">
        <f t="shared" ref="AG23" si="39">+AF23/AF22-1</f>
        <v>4.4482773470103432E-2</v>
      </c>
      <c r="AH23" s="1">
        <v>14.9371080151023</v>
      </c>
      <c r="AI23" s="5">
        <v>234199737.348995</v>
      </c>
      <c r="AJ23" s="5">
        <v>133934060.83796901</v>
      </c>
      <c r="AK23" s="5">
        <v>135147531.70455301</v>
      </c>
      <c r="AL23" s="5">
        <v>143081656.68485701</v>
      </c>
      <c r="AM23" s="1">
        <v>0</v>
      </c>
      <c r="AN23" s="5">
        <v>99052205.644441307</v>
      </c>
      <c r="AO23" s="5">
        <v>90984045.377504498</v>
      </c>
      <c r="AP23" s="5">
        <v>8068160.2669367502</v>
      </c>
      <c r="AQ23" s="5">
        <v>8068160.2669367502</v>
      </c>
      <c r="AR23" s="5">
        <v>3631576.8628539098</v>
      </c>
      <c r="AS23" s="5">
        <v>5122751.6464707498</v>
      </c>
      <c r="AT23" s="5">
        <v>2930396.0647782302</v>
      </c>
      <c r="AU23" s="5">
        <v>5823932.4445464304</v>
      </c>
      <c r="AV23" s="5">
        <v>8754328.5093246605</v>
      </c>
      <c r="AW23" s="5">
        <v>5823932.4445464304</v>
      </c>
      <c r="AX23" s="18">
        <v>0</v>
      </c>
      <c r="AY23" s="5">
        <v>15627449.217109701</v>
      </c>
      <c r="AZ23" s="5">
        <v>16136739.396533299</v>
      </c>
      <c r="BA23" s="5">
        <v>9529570.5097637698</v>
      </c>
      <c r="BB23" s="5">
        <v>6607168.8867695397</v>
      </c>
      <c r="BC23" s="5">
        <v>10045054.562847599</v>
      </c>
      <c r="BD23" s="5">
        <v>1172058.69128323</v>
      </c>
      <c r="BE23" s="5">
        <v>656574.63819934905</v>
      </c>
      <c r="BF23" s="11">
        <v>7.4999999999999997E-2</v>
      </c>
      <c r="BG23" s="5">
        <v>1000</v>
      </c>
      <c r="BH23" s="1">
        <v>560.31171893613998</v>
      </c>
      <c r="BI23" s="1">
        <v>512.11879037514495</v>
      </c>
      <c r="BJ23" s="5">
        <v>81418007.137850493</v>
      </c>
      <c r="BK23" s="5">
        <v>113122745.236431</v>
      </c>
      <c r="BL23" s="5">
        <v>39658984.974712797</v>
      </c>
      <c r="BM23" s="5">
        <v>2991551.2477449202</v>
      </c>
      <c r="BN23" s="5">
        <v>640025.61510899104</v>
      </c>
      <c r="BO23" s="1">
        <v>57.187963724479197</v>
      </c>
      <c r="BP23" s="1">
        <v>169.008221849249</v>
      </c>
      <c r="BQ23" s="1">
        <v>399.604238082265</v>
      </c>
      <c r="BR23" s="1">
        <v>138.91980015338299</v>
      </c>
      <c r="BS23" s="1">
        <v>193.016136276091</v>
      </c>
      <c r="BT23" s="1">
        <v>67.668301652790603</v>
      </c>
      <c r="BU23" s="1">
        <v>6.1963925397380404</v>
      </c>
      <c r="BV23" s="1">
        <v>5.1043462754092204</v>
      </c>
      <c r="BW23" s="1">
        <v>1.09204626432882</v>
      </c>
      <c r="BX23" s="1">
        <v>8.7407154753643095</v>
      </c>
      <c r="BY23" s="1">
        <v>9.9371080151023499</v>
      </c>
      <c r="BZ23" s="1">
        <v>26.664397698562201</v>
      </c>
    </row>
    <row r="24" spans="1:78" x14ac:dyDescent="0.25">
      <c r="A24" t="s">
        <v>86</v>
      </c>
      <c r="B24">
        <v>1</v>
      </c>
      <c r="C24">
        <v>2014</v>
      </c>
      <c r="D24">
        <v>21</v>
      </c>
      <c r="E24" s="11">
        <v>0.17199999999999999</v>
      </c>
      <c r="F24" s="17">
        <v>2.3050563876510402E-2</v>
      </c>
      <c r="G24" s="17">
        <v>1.2064947396879444E-2</v>
      </c>
      <c r="H24" s="17">
        <f t="shared" si="4"/>
        <v>1.1719999999999999</v>
      </c>
      <c r="I24" s="17">
        <f t="shared" si="0"/>
        <v>1.0230505638765104</v>
      </c>
      <c r="J24" s="17">
        <f t="shared" si="1"/>
        <v>1.0120649473968795</v>
      </c>
      <c r="K24" s="17">
        <v>1.4817331E-2</v>
      </c>
      <c r="L24" s="30">
        <v>56.4976732649288</v>
      </c>
      <c r="M24" s="5">
        <v>15224486.5522398</v>
      </c>
      <c r="N24" s="10">
        <f t="shared" si="9"/>
        <v>-2.5785568666492176E-2</v>
      </c>
      <c r="O24" s="5">
        <v>9101745.7840028293</v>
      </c>
      <c r="P24" s="11">
        <f t="shared" si="31"/>
        <v>1.3617786838163228</v>
      </c>
      <c r="Q24" s="28">
        <f t="shared" si="5"/>
        <v>3.9685199648164637E-2</v>
      </c>
      <c r="R24" s="5">
        <f t="shared" si="10"/>
        <v>9451459.6087601241</v>
      </c>
      <c r="S24" s="5">
        <v>60239067.041421399</v>
      </c>
      <c r="T24" s="10">
        <f t="shared" si="11"/>
        <v>2.7831489494923423E-2</v>
      </c>
      <c r="U24" s="5">
        <f t="shared" si="6"/>
        <v>65384573.153076395</v>
      </c>
      <c r="V24" s="11">
        <f t="shared" si="32"/>
        <v>1.1730482208426711</v>
      </c>
      <c r="W24" s="10">
        <f t="shared" si="7"/>
        <v>2.7061048715956604E-2</v>
      </c>
      <c r="X24" s="10">
        <f t="shared" si="2"/>
        <v>0.1392032607247293</v>
      </c>
      <c r="Y24" s="11">
        <f t="shared" si="33"/>
        <v>1.1608889213762033</v>
      </c>
      <c r="Z24" s="10">
        <f>+X24-X18</f>
        <v>2.7363811326841458E-2</v>
      </c>
      <c r="AA24" s="10">
        <f t="shared" si="8"/>
        <v>0.14455182855797882</v>
      </c>
      <c r="AB24" s="13">
        <f t="shared" si="34"/>
        <v>1.1536690609776443</v>
      </c>
      <c r="AC24" s="10">
        <f>+AA24-AA18</f>
        <v>2.6785850039959105E-2</v>
      </c>
      <c r="AD24" s="1">
        <v>15.109373751994401</v>
      </c>
      <c r="AE24" s="11">
        <f t="shared" si="35"/>
        <v>1.2335612385594408</v>
      </c>
      <c r="AF24" s="26">
        <f t="shared" si="3"/>
        <v>0.15109373751994393</v>
      </c>
      <c r="AG24" s="28">
        <f t="shared" ref="AG24" si="40">+AF24/AF23-1</f>
        <v>1.1532736907162056E-2</v>
      </c>
      <c r="AH24" s="1">
        <v>15.109373751994401</v>
      </c>
      <c r="AI24" s="5">
        <v>238869154.869344</v>
      </c>
      <c r="AJ24" s="5">
        <v>143197679.52671701</v>
      </c>
      <c r="AK24" s="5">
        <v>134955514.648779</v>
      </c>
      <c r="AL24" s="5">
        <v>137803981.50653201</v>
      </c>
      <c r="AM24" s="1">
        <v>0</v>
      </c>
      <c r="AN24" s="5">
        <v>103913640.22056501</v>
      </c>
      <c r="AO24" s="5">
        <v>100974163.04781801</v>
      </c>
      <c r="AP24" s="5">
        <v>2939477.17274711</v>
      </c>
      <c r="AQ24" s="5">
        <v>2939477.17274711</v>
      </c>
      <c r="AR24" s="5">
        <v>3727571.9524628702</v>
      </c>
      <c r="AS24" s="5">
        <v>5374173.8315399596</v>
      </c>
      <c r="AT24" s="5">
        <v>3011953.3520710701</v>
      </c>
      <c r="AU24" s="5">
        <v>6089792.4319317499</v>
      </c>
      <c r="AV24" s="5">
        <v>9101745.7840028293</v>
      </c>
      <c r="AW24" s="5">
        <v>6089792.4319317499</v>
      </c>
      <c r="AX24" s="18">
        <v>0</v>
      </c>
      <c r="AY24" s="5">
        <v>15224486.5522398</v>
      </c>
      <c r="AZ24" s="5">
        <v>23576889.466458499</v>
      </c>
      <c r="BA24" s="5">
        <v>10280620.406886</v>
      </c>
      <c r="BB24" s="5">
        <v>13296269.059572499</v>
      </c>
      <c r="BC24" s="5">
        <v>10739825.9645038</v>
      </c>
      <c r="BD24" s="5">
        <v>1141836.4914179901</v>
      </c>
      <c r="BE24" s="5">
        <v>682630.93380021199</v>
      </c>
      <c r="BF24" s="11">
        <v>7.4999999999999997E-2</v>
      </c>
      <c r="BG24" s="5">
        <v>1000</v>
      </c>
      <c r="BH24" s="1">
        <v>543.76730455932204</v>
      </c>
      <c r="BI24" s="1">
        <v>536.64243140767996</v>
      </c>
      <c r="BJ24" s="5">
        <v>89449918.305168703</v>
      </c>
      <c r="BK24" s="5">
        <v>107850889.654541</v>
      </c>
      <c r="BL24" s="5">
        <v>41568346.909634098</v>
      </c>
      <c r="BM24" s="5">
        <v>3067758.2612571698</v>
      </c>
      <c r="BN24" s="5">
        <v>659813.69120570004</v>
      </c>
      <c r="BO24" s="1">
        <v>59.948166855215199</v>
      </c>
      <c r="BP24" s="1">
        <v>172.502074358344</v>
      </c>
      <c r="BQ24" s="1">
        <v>396.53528283413402</v>
      </c>
      <c r="BR24" s="1">
        <v>148.49153995639</v>
      </c>
      <c r="BS24" s="1">
        <v>179.03811421976599</v>
      </c>
      <c r="BT24" s="1">
        <v>69.005628657978704</v>
      </c>
      <c r="BU24" s="1">
        <v>6.1879642822152698</v>
      </c>
      <c r="BV24" s="1">
        <v>5.0926390661856198</v>
      </c>
      <c r="BW24" s="1">
        <v>1.09532521602966</v>
      </c>
      <c r="BX24" s="1">
        <v>8.9214094697791104</v>
      </c>
      <c r="BY24" s="1">
        <v>10.109373751994401</v>
      </c>
      <c r="BZ24" s="1">
        <v>25.273443464473299</v>
      </c>
    </row>
    <row r="25" spans="1:78" x14ac:dyDescent="0.25">
      <c r="A25" t="s">
        <v>86</v>
      </c>
      <c r="B25">
        <v>1</v>
      </c>
      <c r="C25">
        <v>2015</v>
      </c>
      <c r="D25">
        <v>22</v>
      </c>
      <c r="E25" s="11">
        <v>7.4999999999999997E-2</v>
      </c>
      <c r="F25" s="17">
        <v>2.18E-2</v>
      </c>
      <c r="G25" s="17">
        <v>1.89E-2</v>
      </c>
      <c r="H25" s="17">
        <f t="shared" si="4"/>
        <v>1.075</v>
      </c>
      <c r="I25" s="17">
        <f t="shared" si="0"/>
        <v>1.0218</v>
      </c>
      <c r="J25" s="17">
        <f t="shared" si="1"/>
        <v>1.0188999999999999</v>
      </c>
      <c r="K25" s="27">
        <v>1.8515361237397877E-2</v>
      </c>
      <c r="L25" s="1">
        <v>59.707814771273704</v>
      </c>
      <c r="M25" s="5">
        <v>14816738.3698653</v>
      </c>
      <c r="N25" s="10">
        <f t="shared" si="9"/>
        <v>-2.678239302030927E-2</v>
      </c>
      <c r="O25" s="5">
        <v>8918592.6826754604</v>
      </c>
      <c r="P25" s="11">
        <f t="shared" si="31"/>
        <v>1.3343758102158723</v>
      </c>
      <c r="Q25" s="10">
        <f t="shared" si="5"/>
        <v>-2.012285397481417E-2</v>
      </c>
      <c r="R25" s="5">
        <f t="shared" si="10"/>
        <v>9180997.5133650638</v>
      </c>
      <c r="S25" s="5">
        <v>61902210.526476398</v>
      </c>
      <c r="T25" s="10">
        <f t="shared" si="11"/>
        <v>2.760905118121082E-2</v>
      </c>
      <c r="U25" s="5">
        <f t="shared" si="6"/>
        <v>67853841.275887042</v>
      </c>
      <c r="V25" s="11">
        <f t="shared" si="32"/>
        <v>1.2173487406528285</v>
      </c>
      <c r="W25" s="10">
        <f t="shared" si="7"/>
        <v>3.7765301564784526E-2</v>
      </c>
      <c r="X25" s="10">
        <f t="shared" si="2"/>
        <v>0.13143828728005744</v>
      </c>
      <c r="Y25" s="11">
        <f t="shared" si="33"/>
        <v>1.0961327396620015</v>
      </c>
      <c r="Z25" s="10"/>
      <c r="AA25" s="10">
        <f t="shared" si="8"/>
        <v>0.13530549399607358</v>
      </c>
      <c r="AB25" s="11">
        <f t="shared" si="34"/>
        <v>1.0798740061662844</v>
      </c>
      <c r="AC25" s="10"/>
      <c r="AD25" s="1">
        <v>14.4075512115369</v>
      </c>
      <c r="AE25" s="11">
        <f t="shared" si="35"/>
        <v>1.1762629615781455</v>
      </c>
      <c r="AF25" s="26">
        <f t="shared" si="3"/>
        <v>0.14407551211536879</v>
      </c>
      <c r="AG25" s="10">
        <f t="shared" ref="AG25" si="41">+AF25/AF24-1</f>
        <v>-4.6449479109938352E-2</v>
      </c>
      <c r="AH25" s="1">
        <v>14.4075512115369</v>
      </c>
      <c r="AI25" s="5">
        <v>244425158.289785</v>
      </c>
      <c r="AJ25" s="5">
        <v>160651828.22493801</v>
      </c>
      <c r="AK25" s="5">
        <v>145940920.76605701</v>
      </c>
      <c r="AL25" s="5">
        <v>139113394.28742799</v>
      </c>
      <c r="AM25" s="1">
        <v>0</v>
      </c>
      <c r="AN25" s="5">
        <v>98484237.523727402</v>
      </c>
      <c r="AO25" s="5">
        <v>105929926.368202</v>
      </c>
      <c r="AP25" s="5">
        <v>-7445688.8444749396</v>
      </c>
      <c r="AQ25" s="5">
        <v>-7445688.8444749396</v>
      </c>
      <c r="AR25" s="5">
        <v>3825215.03758711</v>
      </c>
      <c r="AS25" s="5">
        <v>5093377.6450883504</v>
      </c>
      <c r="AT25" s="5">
        <v>3095110.52632382</v>
      </c>
      <c r="AU25" s="5">
        <v>5823482.1563516399</v>
      </c>
      <c r="AV25" s="5">
        <v>8918592.6826754604</v>
      </c>
      <c r="AW25" s="5">
        <v>5823482.1563516399</v>
      </c>
      <c r="AX25" s="18">
        <v>0</v>
      </c>
      <c r="AY25" s="5">
        <v>14816738.3698653</v>
      </c>
      <c r="AZ25" s="5">
        <v>11606526.1903311</v>
      </c>
      <c r="BA25" s="5">
        <v>11606526.1903311</v>
      </c>
      <c r="BB25" s="5">
        <v>0</v>
      </c>
      <c r="BC25" s="5">
        <v>12048887.1168704</v>
      </c>
      <c r="BD25" s="5">
        <v>1111255.3777399</v>
      </c>
      <c r="BE25" s="5">
        <v>668894.45120065997</v>
      </c>
      <c r="BF25" s="11">
        <v>7.4999999999999997E-2</v>
      </c>
      <c r="BG25" s="5">
        <v>1000</v>
      </c>
      <c r="BH25" s="1">
        <v>527.43769377694605</v>
      </c>
      <c r="BI25" s="1">
        <v>560.39148978087405</v>
      </c>
      <c r="BJ25" s="5">
        <v>97985658.994254798</v>
      </c>
      <c r="BK25" s="5">
        <v>102790727.580119</v>
      </c>
      <c r="BL25" s="5">
        <v>43648771.715410799</v>
      </c>
      <c r="BM25" s="5">
        <v>3145341.6615689499</v>
      </c>
      <c r="BN25" s="5">
        <v>679873.376018162</v>
      </c>
      <c r="BO25" s="1">
        <v>65.726388130011301</v>
      </c>
      <c r="BP25" s="1">
        <v>159.09647924706101</v>
      </c>
      <c r="BQ25" s="1">
        <v>394.85691417310699</v>
      </c>
      <c r="BR25" s="1">
        <v>158.291049965566</v>
      </c>
      <c r="BS25" s="1">
        <v>166.05340375713101</v>
      </c>
      <c r="BT25" s="1">
        <v>70.512460450409307</v>
      </c>
      <c r="BU25" s="1">
        <v>6.1794482055709796</v>
      </c>
      <c r="BV25" s="1">
        <v>5.0811459474838099</v>
      </c>
      <c r="BW25" s="1">
        <v>1.09830225808717</v>
      </c>
      <c r="BX25" s="1">
        <v>8.2281030059659095</v>
      </c>
      <c r="BY25" s="1">
        <v>9.4075512115368891</v>
      </c>
      <c r="BZ25" s="1">
        <v>23.935717713227799</v>
      </c>
    </row>
    <row r="26" spans="1:78" x14ac:dyDescent="0.25">
      <c r="A26" t="s">
        <v>86</v>
      </c>
      <c r="B26">
        <v>1</v>
      </c>
      <c r="C26">
        <v>2016</v>
      </c>
      <c r="D26">
        <v>23</v>
      </c>
      <c r="E26" s="11">
        <v>7.4999999999999997E-2</v>
      </c>
      <c r="F26" s="17">
        <v>2.18E-2</v>
      </c>
      <c r="G26" s="17">
        <v>1.89E-2</v>
      </c>
      <c r="H26" s="17">
        <f t="shared" si="4"/>
        <v>1.075</v>
      </c>
      <c r="I26" s="17">
        <f t="shared" si="0"/>
        <v>1.0218</v>
      </c>
      <c r="J26" s="17">
        <f t="shared" si="1"/>
        <v>1.0188999999999999</v>
      </c>
      <c r="K26" s="27">
        <v>1.8515361237397877E-2</v>
      </c>
      <c r="L26" s="1">
        <v>62.648818947243299</v>
      </c>
      <c r="M26" s="5">
        <v>14408177.3001369</v>
      </c>
      <c r="N26" s="10">
        <f t="shared" si="9"/>
        <v>-2.7574291961538822E-2</v>
      </c>
      <c r="O26" s="5">
        <v>8772372.9784768503</v>
      </c>
      <c r="Q26" s="10">
        <f t="shared" si="5"/>
        <v>-1.6394930164558841E-2</v>
      </c>
      <c r="R26" s="5">
        <f t="shared" si="10"/>
        <v>8954020.1062062979</v>
      </c>
      <c r="S26" s="5">
        <v>63598372.250268102</v>
      </c>
      <c r="T26" s="10">
        <f t="shared" si="11"/>
        <v>2.7400664844856149E-2</v>
      </c>
      <c r="U26" s="5">
        <f t="shared" si="6"/>
        <v>70416362.053999946</v>
      </c>
      <c r="W26" s="10">
        <f t="shared" si="7"/>
        <v>3.7765301564784526E-2</v>
      </c>
      <c r="X26" s="10">
        <f t="shared" si="2"/>
        <v>0.12457861671055388</v>
      </c>
      <c r="Z26" s="10"/>
      <c r="AA26" s="10">
        <f t="shared" si="8"/>
        <v>0.12715823205038285</v>
      </c>
      <c r="AC26" s="10"/>
      <c r="AD26" s="1">
        <v>13.793392296199601</v>
      </c>
      <c r="AF26" s="26">
        <f t="shared" si="3"/>
        <v>0.13793392296199641</v>
      </c>
      <c r="AG26" s="10">
        <f t="shared" ref="AG26" si="42">+AF26/AF25-1</f>
        <v>-4.2627571217338289E-2</v>
      </c>
      <c r="AH26" s="1">
        <v>13.793392296199601</v>
      </c>
      <c r="AI26" s="5">
        <v>250941157.57932001</v>
      </c>
      <c r="AJ26" s="5">
        <v>166360208.72808</v>
      </c>
      <c r="AK26" s="5">
        <v>157211671.47598499</v>
      </c>
      <c r="AL26" s="5">
        <v>151649301.26919901</v>
      </c>
      <c r="AM26" s="1">
        <v>0</v>
      </c>
      <c r="AN26" s="5">
        <v>93729486.103334799</v>
      </c>
      <c r="AO26" s="5">
        <v>100395174.369537</v>
      </c>
      <c r="AP26" s="5">
        <v>-6665688.2662022002</v>
      </c>
      <c r="AQ26" s="5">
        <v>-6665688.2662022002</v>
      </c>
      <c r="AR26" s="5">
        <v>3924900.1116708699</v>
      </c>
      <c r="AS26" s="5">
        <v>4847472.86680598</v>
      </c>
      <c r="AT26" s="5">
        <v>3179918.6125134099</v>
      </c>
      <c r="AU26" s="5">
        <v>5592454.3659634404</v>
      </c>
      <c r="AV26" s="5">
        <v>8772372.9784768503</v>
      </c>
      <c r="AW26" s="5">
        <v>5592454.3659634404</v>
      </c>
      <c r="AX26" s="18">
        <v>0</v>
      </c>
      <c r="AY26" s="5">
        <v>14408177.3001369</v>
      </c>
      <c r="AZ26" s="5">
        <v>12054330.330481499</v>
      </c>
      <c r="BA26" s="5">
        <v>12054330.330481499</v>
      </c>
      <c r="BB26" s="5">
        <v>0</v>
      </c>
      <c r="BC26" s="5">
        <v>12477015.654606</v>
      </c>
      <c r="BD26" s="5">
        <v>1080613.29751027</v>
      </c>
      <c r="BE26" s="5">
        <v>657927.97338576405</v>
      </c>
      <c r="BF26" s="11">
        <v>7.4999999999999997E-2</v>
      </c>
      <c r="BG26" s="5">
        <v>1000</v>
      </c>
      <c r="BH26" s="1">
        <v>511.41965980080198</v>
      </c>
      <c r="BI26" s="1">
        <v>583.49173556320704</v>
      </c>
      <c r="BJ26" s="5">
        <v>107050029.76251</v>
      </c>
      <c r="BK26" s="5">
        <v>97977072.743450105</v>
      </c>
      <c r="BL26" s="5">
        <v>45914055.073359199</v>
      </c>
      <c r="BM26" s="5">
        <v>3224707.3339820602</v>
      </c>
      <c r="BN26" s="5">
        <v>700192.777688812</v>
      </c>
      <c r="BO26" s="1">
        <v>66.294509172133203</v>
      </c>
      <c r="BP26" s="1">
        <v>147.37717772790899</v>
      </c>
      <c r="BQ26" s="1">
        <v>394.57166701033202</v>
      </c>
      <c r="BR26" s="1">
        <v>168.32196481578799</v>
      </c>
      <c r="BS26" s="1">
        <v>154.055944007336</v>
      </c>
      <c r="BT26" s="1">
        <v>72.193758187208303</v>
      </c>
      <c r="BU26" s="1">
        <v>6.17138453831154</v>
      </c>
      <c r="BV26" s="1">
        <v>5.0704243204407797</v>
      </c>
      <c r="BW26" s="1">
        <v>1.10096021787076</v>
      </c>
      <c r="BX26" s="1">
        <v>7.62200775788809</v>
      </c>
      <c r="BY26" s="1">
        <v>8.7933922961996291</v>
      </c>
      <c r="BZ26" s="1">
        <v>22.6549466446072</v>
      </c>
    </row>
    <row r="27" spans="1:78" x14ac:dyDescent="0.25">
      <c r="A27" t="s">
        <v>86</v>
      </c>
      <c r="B27">
        <v>1</v>
      </c>
      <c r="C27">
        <v>2017</v>
      </c>
      <c r="D27">
        <v>24</v>
      </c>
      <c r="E27" s="11">
        <v>7.4999999999999997E-2</v>
      </c>
      <c r="F27" s="17">
        <v>2.18E-2</v>
      </c>
      <c r="G27" s="17">
        <v>1.89E-2</v>
      </c>
      <c r="H27" s="17">
        <f t="shared" si="4"/>
        <v>1.075</v>
      </c>
      <c r="I27" s="17">
        <f t="shared" si="0"/>
        <v>1.0218</v>
      </c>
      <c r="J27" s="17">
        <f t="shared" si="1"/>
        <v>1.0188999999999999</v>
      </c>
      <c r="K27" s="27">
        <v>1.8515361237397877E-2</v>
      </c>
      <c r="L27" s="1">
        <v>64.272260272647401</v>
      </c>
      <c r="M27" s="5">
        <v>18097540.334612601</v>
      </c>
      <c r="N27" s="10">
        <f t="shared" si="9"/>
        <v>0.25606035778312131</v>
      </c>
      <c r="O27" s="5">
        <v>8769023.9149825908</v>
      </c>
      <c r="Q27" s="10">
        <f t="shared" si="5"/>
        <v>-3.8177395129879166E-4</v>
      </c>
      <c r="R27" s="5">
        <f t="shared" si="10"/>
        <v>9132629.9877749998</v>
      </c>
      <c r="S27" s="5">
        <v>63496479.744573496</v>
      </c>
      <c r="T27" s="10">
        <f t="shared" si="11"/>
        <v>-1.6021244269215362E-3</v>
      </c>
      <c r="U27" s="5">
        <f t="shared" si="6"/>
        <v>73075657.202064306</v>
      </c>
      <c r="W27" s="10">
        <f t="shared" si="7"/>
        <v>3.7765301564784526E-2</v>
      </c>
      <c r="X27" s="10">
        <f t="shared" si="2"/>
        <v>0.1199992480496621</v>
      </c>
      <c r="Y27" s="38">
        <f>+X24/X12</f>
        <v>1.1778513839279796</v>
      </c>
      <c r="Z27" s="10"/>
      <c r="AA27" s="10">
        <f t="shared" si="8"/>
        <v>0.12497499629078961</v>
      </c>
      <c r="AC27" s="10"/>
      <c r="AD27" s="1">
        <v>13.810252080521099</v>
      </c>
      <c r="AE27" s="6">
        <f>+AD24/AD12</f>
        <v>1.4701625916459982</v>
      </c>
      <c r="AF27" s="26">
        <f t="shared" si="3"/>
        <v>0.13810252080521054</v>
      </c>
      <c r="AG27" s="10">
        <f t="shared" ref="AG27" si="43">+AF27/AF26-1</f>
        <v>1.2223087663545407E-3</v>
      </c>
      <c r="AH27" s="1">
        <v>13.810252080521099</v>
      </c>
      <c r="AI27" s="5">
        <v>258492221.42016801</v>
      </c>
      <c r="AJ27" s="5">
        <v>172778734.73690099</v>
      </c>
      <c r="AK27" s="5">
        <v>166138793.33571801</v>
      </c>
      <c r="AL27" s="5">
        <v>163630197.484806</v>
      </c>
      <c r="AM27" s="1">
        <v>0</v>
      </c>
      <c r="AN27" s="5">
        <v>92353428.084449396</v>
      </c>
      <c r="AO27" s="5">
        <v>95548164.229268506</v>
      </c>
      <c r="AP27" s="5">
        <v>-3194736.1448190799</v>
      </c>
      <c r="AQ27" s="5">
        <v>-3194736.1448190799</v>
      </c>
      <c r="AR27" s="5">
        <v>3992717.5955141699</v>
      </c>
      <c r="AS27" s="5">
        <v>4776306.3194684302</v>
      </c>
      <c r="AT27" s="5">
        <v>3174823.9872286799</v>
      </c>
      <c r="AU27" s="5">
        <v>5594199.9277539197</v>
      </c>
      <c r="AV27" s="5">
        <v>8769023.9149825908</v>
      </c>
      <c r="AW27" s="5">
        <v>5594199.9277539197</v>
      </c>
      <c r="AX27" s="18">
        <v>0</v>
      </c>
      <c r="AY27" s="5">
        <v>18097540.334612601</v>
      </c>
      <c r="AZ27" s="5">
        <v>12258766.373795301</v>
      </c>
      <c r="BA27" s="5">
        <v>12258766.373795301</v>
      </c>
      <c r="BB27" s="5">
        <v>0</v>
      </c>
      <c r="BC27" s="5">
        <v>12958405.105267599</v>
      </c>
      <c r="BD27" s="5">
        <v>1357315.5250959501</v>
      </c>
      <c r="BE27" s="5">
        <v>657676.79362369503</v>
      </c>
      <c r="BF27" s="11">
        <v>7.4999999999999997E-2</v>
      </c>
      <c r="BG27" s="5">
        <v>1000</v>
      </c>
      <c r="BH27" s="1">
        <v>560.00284049545701</v>
      </c>
      <c r="BI27" s="1">
        <v>606.03312975799702</v>
      </c>
      <c r="BJ27" s="5">
        <v>81355149.791701704</v>
      </c>
      <c r="BK27" s="5">
        <v>128758250.650307</v>
      </c>
      <c r="BL27" s="5">
        <v>48378820.978159197</v>
      </c>
      <c r="BM27" s="5">
        <v>3303485.37046172</v>
      </c>
      <c r="BN27" s="5">
        <v>689232.22505244997</v>
      </c>
      <c r="BO27" s="1">
        <v>66.840980276948798</v>
      </c>
      <c r="BP27" s="1">
        <v>145.44653255732999</v>
      </c>
      <c r="BQ27" s="1">
        <v>407.096932711862</v>
      </c>
      <c r="BR27" s="1">
        <v>128.12544903113999</v>
      </c>
      <c r="BS27" s="1">
        <v>202.78014020345799</v>
      </c>
      <c r="BT27" s="1">
        <v>76.1913434772637</v>
      </c>
      <c r="BU27" s="1">
        <v>6.2880928384937604</v>
      </c>
      <c r="BV27" s="1">
        <v>5.2026275846324204</v>
      </c>
      <c r="BW27" s="1">
        <v>1.0854652538613401</v>
      </c>
      <c r="BX27" s="1">
        <v>7.5221592420272998</v>
      </c>
      <c r="BY27" s="1">
        <v>8.8102520805210602</v>
      </c>
      <c r="BZ27" s="1">
        <v>28.5016435673495</v>
      </c>
    </row>
    <row r="28" spans="1:78" x14ac:dyDescent="0.25">
      <c r="A28" t="s">
        <v>86</v>
      </c>
      <c r="B28">
        <v>1</v>
      </c>
      <c r="C28">
        <v>2018</v>
      </c>
      <c r="D28">
        <v>25</v>
      </c>
      <c r="E28" s="11">
        <v>7.4999999999999997E-2</v>
      </c>
      <c r="F28" s="17">
        <v>2.18E-2</v>
      </c>
      <c r="G28" s="17">
        <v>1.89E-2</v>
      </c>
      <c r="H28" s="17">
        <f t="shared" si="4"/>
        <v>1.075</v>
      </c>
      <c r="I28" s="17">
        <f t="shared" si="0"/>
        <v>1.0218</v>
      </c>
      <c r="J28" s="17">
        <f t="shared" si="1"/>
        <v>1.0188999999999999</v>
      </c>
      <c r="K28" s="27">
        <v>1.8515361237397877E-2</v>
      </c>
      <c r="L28" s="1">
        <v>65.869392083979605</v>
      </c>
      <c r="M28" s="5">
        <v>17709825.870211702</v>
      </c>
      <c r="N28" s="10">
        <f t="shared" si="9"/>
        <v>-2.1423599960673778E-2</v>
      </c>
      <c r="O28" s="5">
        <v>8737609.9866252504</v>
      </c>
      <c r="Q28" s="10">
        <f t="shared" si="5"/>
        <v>-3.582374579189751E-3</v>
      </c>
      <c r="R28" s="5">
        <f t="shared" si="10"/>
        <v>9007344.1820265315</v>
      </c>
      <c r="S28" s="5">
        <v>65348772.367723003</v>
      </c>
      <c r="T28" s="10">
        <f t="shared" si="11"/>
        <v>2.9171579756873234E-2</v>
      </c>
      <c r="U28" s="5">
        <f t="shared" si="6"/>
        <v>75835381.433345079</v>
      </c>
      <c r="W28" s="10">
        <f t="shared" si="7"/>
        <v>3.7765301564784526E-2</v>
      </c>
      <c r="X28" s="10">
        <f t="shared" si="2"/>
        <v>0.11521811879201933</v>
      </c>
      <c r="Y28" s="26">
        <f>X24-X12</f>
        <v>2.1019198945640735E-2</v>
      </c>
      <c r="Z28" s="10"/>
      <c r="AA28" s="10">
        <f t="shared" si="8"/>
        <v>0.1187749571740925</v>
      </c>
      <c r="AC28" s="10"/>
      <c r="AD28" s="1">
        <v>13.3707331753043</v>
      </c>
      <c r="AF28" s="26">
        <f t="shared" si="3"/>
        <v>0.13370733175304333</v>
      </c>
      <c r="AG28" s="10">
        <f t="shared" ref="AG28" si="44">+AF28/AF27-1</f>
        <v>-3.1825552687531955E-2</v>
      </c>
      <c r="AH28" s="1">
        <v>13.3707331753043</v>
      </c>
      <c r="AI28" s="5">
        <v>262716453.582149</v>
      </c>
      <c r="AJ28" s="5">
        <v>175708984.691066</v>
      </c>
      <c r="AK28" s="5">
        <v>173049730.879152</v>
      </c>
      <c r="AL28" s="5">
        <v>169069043.28988299</v>
      </c>
      <c r="AM28" s="1">
        <v>0</v>
      </c>
      <c r="AN28" s="5">
        <v>89666722.702997401</v>
      </c>
      <c r="AO28" s="5">
        <v>94145405.897354499</v>
      </c>
      <c r="AP28" s="5">
        <v>-4478683.1943570804</v>
      </c>
      <c r="AQ28" s="5">
        <v>-4478683.1943570804</v>
      </c>
      <c r="AR28" s="5">
        <v>4100253.8735340498</v>
      </c>
      <c r="AS28" s="5">
        <v>4637356.1130911997</v>
      </c>
      <c r="AT28" s="5">
        <v>3267438.6183861499</v>
      </c>
      <c r="AU28" s="5">
        <v>5470171.3682391001</v>
      </c>
      <c r="AV28" s="5">
        <v>8737609.9866252504</v>
      </c>
      <c r="AW28" s="5">
        <v>5470171.3682391001</v>
      </c>
      <c r="AX28" s="18">
        <v>0</v>
      </c>
      <c r="AY28" s="5">
        <v>17709825.870211702</v>
      </c>
      <c r="AZ28" s="5">
        <v>12505257.660561001</v>
      </c>
      <c r="BA28" s="5">
        <v>12505257.660561001</v>
      </c>
      <c r="BB28" s="5">
        <v>0</v>
      </c>
      <c r="BC28" s="5">
        <v>13178173.85183</v>
      </c>
      <c r="BD28" s="5">
        <v>1328236.94026587</v>
      </c>
      <c r="BE28" s="5">
        <v>655320.74899689399</v>
      </c>
      <c r="BF28" s="11">
        <v>7.4999999999999997E-2</v>
      </c>
      <c r="BG28" s="5">
        <v>1000</v>
      </c>
      <c r="BH28" s="1">
        <v>544.95665892011698</v>
      </c>
      <c r="BI28" s="1">
        <v>629.90209537601402</v>
      </c>
      <c r="BJ28" s="5">
        <v>88886930.323866993</v>
      </c>
      <c r="BK28" s="5">
        <v>123793963.091282</v>
      </c>
      <c r="BL28" s="5">
        <v>50035560.1670001</v>
      </c>
      <c r="BM28" s="5">
        <v>3388787.6862856001</v>
      </c>
      <c r="BN28" s="5">
        <v>711466.18724845198</v>
      </c>
      <c r="BO28" s="1">
        <v>66.881606498286502</v>
      </c>
      <c r="BP28" s="1">
        <v>137.21255878906999</v>
      </c>
      <c r="BQ28" s="1">
        <v>402.02201826198302</v>
      </c>
      <c r="BR28" s="1">
        <v>136.01928101065599</v>
      </c>
      <c r="BS28" s="1">
        <v>189.43578984878701</v>
      </c>
      <c r="BT28" s="1">
        <v>76.566947402540094</v>
      </c>
      <c r="BU28" s="1">
        <v>6.2744160677748804</v>
      </c>
      <c r="BV28" s="1">
        <v>5.1856944874443904</v>
      </c>
      <c r="BW28" s="1">
        <v>1.0887215803304999</v>
      </c>
      <c r="BX28" s="1">
        <v>7.0963171075294396</v>
      </c>
      <c r="BY28" s="1">
        <v>8.3707331753043199</v>
      </c>
      <c r="BZ28" s="1">
        <v>27.100472171928502</v>
      </c>
    </row>
    <row r="29" spans="1:78" x14ac:dyDescent="0.25">
      <c r="A29" t="s">
        <v>86</v>
      </c>
      <c r="B29">
        <v>1</v>
      </c>
      <c r="C29">
        <v>2019</v>
      </c>
      <c r="D29">
        <v>26</v>
      </c>
      <c r="E29" s="11">
        <v>7.4999999999999997E-2</v>
      </c>
      <c r="F29" s="17">
        <v>2.18E-2</v>
      </c>
      <c r="G29" s="17">
        <v>1.89E-2</v>
      </c>
      <c r="H29" s="17">
        <f t="shared" si="4"/>
        <v>1.075</v>
      </c>
      <c r="I29" s="17">
        <f t="shared" si="0"/>
        <v>1.0218</v>
      </c>
      <c r="J29" s="17">
        <f t="shared" si="1"/>
        <v>1.0188999999999999</v>
      </c>
      <c r="K29" s="27">
        <v>1.8515361237397877E-2</v>
      </c>
      <c r="L29" s="1">
        <v>66.933826856272603</v>
      </c>
      <c r="M29" s="5">
        <v>17315995.117673799</v>
      </c>
      <c r="N29" s="10">
        <f t="shared" si="9"/>
        <v>-2.2237979945377906E-2</v>
      </c>
      <c r="O29" s="5">
        <v>8789214.9063855205</v>
      </c>
      <c r="Q29" s="10">
        <f t="shared" si="5"/>
        <v>5.9060681169407214E-3</v>
      </c>
      <c r="R29" s="5">
        <f t="shared" si="10"/>
        <v>8970435.6577461641</v>
      </c>
      <c r="S29" s="5">
        <v>67239637.481096998</v>
      </c>
      <c r="T29" s="10">
        <f t="shared" si="11"/>
        <v>2.8934975285135334E-2</v>
      </c>
      <c r="U29" s="5">
        <f t="shared" si="6"/>
        <v>78699327.48245582</v>
      </c>
      <c r="W29" s="10">
        <f t="shared" si="7"/>
        <v>3.7765301564784526E-2</v>
      </c>
      <c r="X29" s="10">
        <f t="shared" si="2"/>
        <v>0.1116809404546039</v>
      </c>
      <c r="Z29" s="10"/>
      <c r="AA29" s="10">
        <f t="shared" si="8"/>
        <v>0.11398363803993006</v>
      </c>
      <c r="AC29" s="10"/>
      <c r="AD29" s="1">
        <v>13.071478722437201</v>
      </c>
      <c r="AF29" s="26">
        <f t="shared" si="3"/>
        <v>0.13071478722437227</v>
      </c>
      <c r="AG29" s="10">
        <f t="shared" ref="AG29" si="45">+AF29/AF28-1</f>
        <v>-2.2381304670698765E-2</v>
      </c>
      <c r="AH29" s="1">
        <v>13.071478722437201</v>
      </c>
      <c r="AI29" s="5">
        <v>267789897.704382</v>
      </c>
      <c r="AJ29" s="5">
        <v>179242026.468041</v>
      </c>
      <c r="AK29" s="5">
        <v>179242026.468041</v>
      </c>
      <c r="AL29" s="5">
        <v>176582772.65612599</v>
      </c>
      <c r="AM29" s="1">
        <v>0</v>
      </c>
      <c r="AN29" s="5">
        <v>88547871.236341104</v>
      </c>
      <c r="AO29" s="5">
        <v>91406569.084149197</v>
      </c>
      <c r="AP29" s="5">
        <v>-2858697.8478081101</v>
      </c>
      <c r="AQ29" s="5">
        <v>-2858697.8478081101</v>
      </c>
      <c r="AR29" s="5">
        <v>4209723.2109080404</v>
      </c>
      <c r="AS29" s="5">
        <v>4579491.6954774801</v>
      </c>
      <c r="AT29" s="5">
        <v>3361981.8740548501</v>
      </c>
      <c r="AU29" s="5">
        <v>5427233.0323306797</v>
      </c>
      <c r="AV29" s="5">
        <v>8789214.9063855205</v>
      </c>
      <c r="AW29" s="5">
        <v>5427233.0323306797</v>
      </c>
      <c r="AX29" s="18">
        <v>0</v>
      </c>
      <c r="AY29" s="5">
        <v>17315995.117673799</v>
      </c>
      <c r="AZ29" s="5">
        <v>12803643.4692565</v>
      </c>
      <c r="BA29" s="5">
        <v>12803643.4692565</v>
      </c>
      <c r="BB29" s="5">
        <v>0</v>
      </c>
      <c r="BC29" s="5">
        <v>13443151.985103101</v>
      </c>
      <c r="BD29" s="5">
        <v>1298699.6338255301</v>
      </c>
      <c r="BE29" s="5">
        <v>659191.11797891394</v>
      </c>
      <c r="BF29" s="11">
        <v>7.4999999999999997E-2</v>
      </c>
      <c r="BG29" s="5">
        <v>1000</v>
      </c>
      <c r="BH29" s="1">
        <v>530.26356462810395</v>
      </c>
      <c r="BI29" s="1">
        <v>652.62480859384095</v>
      </c>
      <c r="BJ29" s="5">
        <v>96808508.455226302</v>
      </c>
      <c r="BK29" s="5">
        <v>119134575.275043</v>
      </c>
      <c r="BL29" s="5">
        <v>51846813.9741126</v>
      </c>
      <c r="BM29" s="5">
        <v>3475737.4259715001</v>
      </c>
      <c r="BN29" s="5">
        <v>733985.78493653901</v>
      </c>
      <c r="BO29" s="1">
        <v>66.933826856272603</v>
      </c>
      <c r="BP29" s="1">
        <v>131.68998905033399</v>
      </c>
      <c r="BQ29" s="1">
        <v>398.261959368335</v>
      </c>
      <c r="BR29" s="1">
        <v>143.97535751504</v>
      </c>
      <c r="BS29" s="1">
        <v>177.17908623248499</v>
      </c>
      <c r="BT29" s="1">
        <v>77.107515620809593</v>
      </c>
      <c r="BU29" s="1">
        <v>6.2607761859089699</v>
      </c>
      <c r="BV29" s="1">
        <v>5.1691793058054998</v>
      </c>
      <c r="BW29" s="1">
        <v>1.0915968801034699</v>
      </c>
      <c r="BX29" s="1">
        <v>6.8107025365282698</v>
      </c>
      <c r="BY29" s="1">
        <v>8.0714787224372397</v>
      </c>
      <c r="BZ29" s="1">
        <v>25.752659839282799</v>
      </c>
    </row>
    <row r="30" spans="1:78" x14ac:dyDescent="0.25">
      <c r="A30" t="s">
        <v>86</v>
      </c>
      <c r="B30">
        <v>1</v>
      </c>
      <c r="C30">
        <v>2020</v>
      </c>
      <c r="D30">
        <v>27</v>
      </c>
      <c r="E30" s="11">
        <v>7.4999999999999997E-2</v>
      </c>
      <c r="F30" s="17">
        <v>2.18E-2</v>
      </c>
      <c r="G30" s="17">
        <v>1.89E-2</v>
      </c>
      <c r="H30" s="17">
        <f t="shared" si="4"/>
        <v>1.075</v>
      </c>
      <c r="I30" s="17">
        <f t="shared" si="0"/>
        <v>1.0218</v>
      </c>
      <c r="J30" s="17">
        <f t="shared" si="1"/>
        <v>1.0188999999999999</v>
      </c>
      <c r="K30" s="27">
        <v>1.8515361237397877E-2</v>
      </c>
      <c r="L30" s="1">
        <v>67.030318781628793</v>
      </c>
      <c r="M30" s="5">
        <v>16941773.711519301</v>
      </c>
      <c r="N30" s="10">
        <f t="shared" si="9"/>
        <v>-2.1611313910139929E-2</v>
      </c>
      <c r="O30" s="5">
        <v>8990348.1513659097</v>
      </c>
      <c r="Q30" s="10">
        <f t="shared" si="5"/>
        <v>2.2884096830339429E-2</v>
      </c>
      <c r="R30" s="5">
        <f t="shared" si="10"/>
        <v>9086029.6628014445</v>
      </c>
      <c r="S30" s="5">
        <v>69173293.564125597</v>
      </c>
      <c r="T30" s="10">
        <f t="shared" si="11"/>
        <v>2.8757681562042947E-2</v>
      </c>
      <c r="U30" s="5">
        <f t="shared" si="6"/>
        <v>81671431.317776501</v>
      </c>
      <c r="W30" s="10">
        <f t="shared" si="7"/>
        <v>3.7765301564784526E-2</v>
      </c>
      <c r="X30" s="10">
        <f t="shared" si="2"/>
        <v>0.11007947340098938</v>
      </c>
      <c r="Z30" s="10"/>
      <c r="AA30" s="10">
        <f t="shared" si="8"/>
        <v>0.11125101539421399</v>
      </c>
      <c r="AC30" s="10"/>
      <c r="AD30" s="1">
        <v>12.9968484774136</v>
      </c>
      <c r="AF30" s="26">
        <f t="shared" si="3"/>
        <v>0.12996848477413617</v>
      </c>
      <c r="AG30" s="10">
        <f t="shared" ref="AG30" si="46">+AF30/AF29-1</f>
        <v>-5.7093957469025458E-3</v>
      </c>
      <c r="AH30" s="1">
        <v>12.9968484774136</v>
      </c>
      <c r="AI30" s="5">
        <v>273784897.73243803</v>
      </c>
      <c r="AJ30" s="5">
        <v>183518889.72600901</v>
      </c>
      <c r="AK30" s="5">
        <v>183518889.72600901</v>
      </c>
      <c r="AL30" s="5">
        <v>183518889.72600901</v>
      </c>
      <c r="AM30" s="1">
        <v>0</v>
      </c>
      <c r="AN30" s="5">
        <v>90266008.006428495</v>
      </c>
      <c r="AO30" s="5">
        <v>90266008.006428406</v>
      </c>
      <c r="AP30" s="5">
        <v>4.4703483581543002E-8</v>
      </c>
      <c r="AQ30" s="5">
        <v>4.4703483581543002E-8</v>
      </c>
      <c r="AR30" s="5">
        <v>4321998.3844243595</v>
      </c>
      <c r="AS30" s="5">
        <v>4668349.7669415399</v>
      </c>
      <c r="AT30" s="5">
        <v>3458664.6782062799</v>
      </c>
      <c r="AU30" s="5">
        <v>5531683.4731596299</v>
      </c>
      <c r="AV30" s="5">
        <v>8990348.1513659097</v>
      </c>
      <c r="AW30" s="5">
        <v>5531683.4731596299</v>
      </c>
      <c r="AX30" s="18">
        <v>0</v>
      </c>
      <c r="AY30" s="5">
        <v>16941773.711519301</v>
      </c>
      <c r="AZ30" s="5">
        <v>13167559.8124392</v>
      </c>
      <c r="BA30" s="5">
        <v>13167559.8124392</v>
      </c>
      <c r="BB30" s="5">
        <v>0</v>
      </c>
      <c r="BC30" s="5">
        <v>13763916.729450701</v>
      </c>
      <c r="BD30" s="5">
        <v>1270633.0283639401</v>
      </c>
      <c r="BE30" s="5">
        <v>674276.111352443</v>
      </c>
      <c r="BF30" s="11">
        <v>7.4999999999999997E-2</v>
      </c>
      <c r="BG30" s="5">
        <v>1000</v>
      </c>
      <c r="BH30" s="1">
        <v>516.43905222415196</v>
      </c>
      <c r="BI30" s="1">
        <v>674.54213766675605</v>
      </c>
      <c r="BJ30" s="5">
        <v>105125555.05338199</v>
      </c>
      <c r="BK30" s="5">
        <v>114830347.94706599</v>
      </c>
      <c r="BL30" s="5">
        <v>53828994.731989801</v>
      </c>
      <c r="BM30" s="5">
        <v>3565185.70055144</v>
      </c>
      <c r="BN30" s="5">
        <v>756812.68387292605</v>
      </c>
      <c r="BO30" s="1">
        <v>67.030318781628793</v>
      </c>
      <c r="BP30" s="1">
        <v>130.492569249647</v>
      </c>
      <c r="BQ30" s="1">
        <v>395.79566567642399</v>
      </c>
      <c r="BR30" s="1">
        <v>151.97419356059399</v>
      </c>
      <c r="BS30" s="1">
        <v>166.00387523924201</v>
      </c>
      <c r="BT30" s="1">
        <v>77.817596876587601</v>
      </c>
      <c r="BU30" s="1">
        <v>6.2480737315445998</v>
      </c>
      <c r="BV30" s="1">
        <v>5.15399154334962</v>
      </c>
      <c r="BW30" s="1">
        <v>1.09408218819499</v>
      </c>
      <c r="BX30" s="1">
        <v>6.7487747458690102</v>
      </c>
      <c r="BY30" s="1">
        <v>7.9968484774136099</v>
      </c>
      <c r="BZ30" s="1">
        <v>24.491784095568299</v>
      </c>
    </row>
    <row r="31" spans="1:78" x14ac:dyDescent="0.25">
      <c r="A31" t="s">
        <v>86</v>
      </c>
      <c r="B31">
        <v>1</v>
      </c>
      <c r="C31">
        <v>2021</v>
      </c>
      <c r="D31">
        <v>28</v>
      </c>
      <c r="E31" s="11">
        <v>7.4999999999999997E-2</v>
      </c>
      <c r="F31" s="17">
        <v>2.18E-2</v>
      </c>
      <c r="G31" s="17">
        <v>1.89E-2</v>
      </c>
      <c r="H31" s="17">
        <f t="shared" si="4"/>
        <v>1.075</v>
      </c>
      <c r="I31" s="17">
        <f t="shared" si="0"/>
        <v>1.0218</v>
      </c>
      <c r="J31" s="17">
        <f t="shared" si="1"/>
        <v>1.0188999999999999</v>
      </c>
      <c r="K31" s="27">
        <v>1.8515361237397877E-2</v>
      </c>
      <c r="L31" s="1">
        <v>67.224697750170904</v>
      </c>
      <c r="M31" s="5">
        <v>16594738.8917142</v>
      </c>
      <c r="N31" s="10">
        <f t="shared" si="9"/>
        <v>-2.0483972086649871E-2</v>
      </c>
      <c r="O31" s="5">
        <v>9196578.7834105305</v>
      </c>
      <c r="Q31" s="10">
        <f t="shared" si="5"/>
        <v>2.2939115212494698E-2</v>
      </c>
      <c r="R31" s="5">
        <f t="shared" si="10"/>
        <v>9204911.9056988582</v>
      </c>
      <c r="S31" s="5">
        <v>71152478.539291501</v>
      </c>
      <c r="T31" s="10">
        <f t="shared" si="11"/>
        <v>2.8611981202415038E-2</v>
      </c>
      <c r="U31" s="5">
        <f t="shared" si="6"/>
        <v>84755777.550719932</v>
      </c>
      <c r="W31" s="10">
        <f t="shared" si="7"/>
        <v>3.7765301564784748E-2</v>
      </c>
      <c r="X31" s="10">
        <f t="shared" si="2"/>
        <v>0.10850680684165835</v>
      </c>
      <c r="Z31" s="10"/>
      <c r="AA31" s="10">
        <f t="shared" si="8"/>
        <v>0.10860512606577662</v>
      </c>
      <c r="AC31" s="10"/>
      <c r="AD31" s="1">
        <v>12.925169962044301</v>
      </c>
      <c r="AF31" s="26">
        <f t="shared" si="3"/>
        <v>0.12925169962044311</v>
      </c>
      <c r="AG31" s="10">
        <f t="shared" ref="AG31" si="47">+AF31/AF30-1</f>
        <v>-5.5150689410491394E-3</v>
      </c>
      <c r="AH31" s="1">
        <v>12.925169962044301</v>
      </c>
      <c r="AI31" s="5">
        <v>280752506.58574301</v>
      </c>
      <c r="AJ31" s="5">
        <v>188735023.978295</v>
      </c>
      <c r="AK31" s="5">
        <v>188735023.978295</v>
      </c>
      <c r="AL31" s="5">
        <v>188735023.978295</v>
      </c>
      <c r="AM31" s="1">
        <v>0</v>
      </c>
      <c r="AN31" s="5">
        <v>92017482.607448503</v>
      </c>
      <c r="AO31" s="5">
        <v>92017482.607448399</v>
      </c>
      <c r="AP31" s="5">
        <v>4.4703483581543002E-8</v>
      </c>
      <c r="AQ31" s="5">
        <v>4.4703483581543002E-8</v>
      </c>
      <c r="AR31" s="5">
        <v>4437646.7892712001</v>
      </c>
      <c r="AS31" s="5">
        <v>4758931.9941393305</v>
      </c>
      <c r="AT31" s="5">
        <v>3557623.9269645698</v>
      </c>
      <c r="AU31" s="5">
        <v>5638954.8564459598</v>
      </c>
      <c r="AV31" s="5">
        <v>9196578.7834105305</v>
      </c>
      <c r="AW31" s="5">
        <v>5638954.8564459598</v>
      </c>
      <c r="AX31" s="18">
        <v>0</v>
      </c>
      <c r="AY31" s="5">
        <v>16594738.8917142</v>
      </c>
      <c r="AZ31" s="5">
        <v>13600264.7902494</v>
      </c>
      <c r="BA31" s="5">
        <v>13600264.7902494</v>
      </c>
      <c r="BB31" s="5">
        <v>0</v>
      </c>
      <c r="BC31" s="5">
        <v>14155126.798372099</v>
      </c>
      <c r="BD31" s="5">
        <v>1244605.4168785601</v>
      </c>
      <c r="BE31" s="5">
        <v>689743.40875578998</v>
      </c>
      <c r="BF31" s="11">
        <v>7.4999999999999997E-2</v>
      </c>
      <c r="BG31" s="5">
        <v>1000</v>
      </c>
      <c r="BH31" s="1">
        <v>503.66324862090198</v>
      </c>
      <c r="BI31" s="1">
        <v>695.75736954743695</v>
      </c>
      <c r="BJ31" s="5">
        <v>113846306.78590301</v>
      </c>
      <c r="BK31" s="5">
        <v>110910902.353058</v>
      </c>
      <c r="BL31" s="5">
        <v>55995297.446782596</v>
      </c>
      <c r="BM31" s="5">
        <v>3657681.2048484399</v>
      </c>
      <c r="BN31" s="5">
        <v>779965.58442276495</v>
      </c>
      <c r="BO31" s="1">
        <v>67.224697750170904</v>
      </c>
      <c r="BP31" s="1">
        <v>129.32435313076999</v>
      </c>
      <c r="BQ31" s="1">
        <v>394.57867434752501</v>
      </c>
      <c r="BR31" s="1">
        <v>160.00329029021199</v>
      </c>
      <c r="BS31" s="1">
        <v>155.87777773870701</v>
      </c>
      <c r="BT31" s="1">
        <v>78.697606318606503</v>
      </c>
      <c r="BU31" s="1">
        <v>6.2368126597595204</v>
      </c>
      <c r="BV31" s="1">
        <v>5.1406237420508303</v>
      </c>
      <c r="BW31" s="1">
        <v>1.0961889177086901</v>
      </c>
      <c r="BX31" s="1">
        <v>6.6883573022848104</v>
      </c>
      <c r="BY31" s="1">
        <v>7.9251699620443201</v>
      </c>
      <c r="BZ31" s="1">
        <v>23.322784015949999</v>
      </c>
    </row>
    <row r="32" spans="1:78" x14ac:dyDescent="0.25">
      <c r="A32" t="s">
        <v>86</v>
      </c>
      <c r="B32">
        <v>1</v>
      </c>
      <c r="C32">
        <v>2022</v>
      </c>
      <c r="D32">
        <v>29</v>
      </c>
      <c r="E32" s="11">
        <v>7.4999999999999997E-2</v>
      </c>
      <c r="F32" s="17">
        <v>2.18E-2</v>
      </c>
      <c r="G32" s="17">
        <v>1.89E-2</v>
      </c>
      <c r="H32" s="17">
        <f t="shared" si="4"/>
        <v>1.075</v>
      </c>
      <c r="I32" s="17">
        <f t="shared" si="0"/>
        <v>1.0218</v>
      </c>
      <c r="J32" s="17">
        <f t="shared" si="1"/>
        <v>1.0188999999999999</v>
      </c>
      <c r="K32" s="27">
        <v>1.8515361237397877E-2</v>
      </c>
      <c r="L32" s="1">
        <v>67.513015521441602</v>
      </c>
      <c r="M32" s="5">
        <v>20138253.921048399</v>
      </c>
      <c r="N32" s="10">
        <f t="shared" si="9"/>
        <v>0.21353243654249265</v>
      </c>
      <c r="O32" s="5">
        <v>9420655.9732165392</v>
      </c>
      <c r="Q32" s="10">
        <f t="shared" si="5"/>
        <v>2.4365277032173616E-2</v>
      </c>
      <c r="R32" s="5">
        <f t="shared" si="10"/>
        <v>9524339.2170926947</v>
      </c>
      <c r="S32" s="5">
        <v>71759093.332447097</v>
      </c>
      <c r="T32" s="10">
        <f t="shared" si="11"/>
        <v>8.5255609587882031E-3</v>
      </c>
      <c r="U32" s="5">
        <f t="shared" si="6"/>
        <v>87956605.049280673</v>
      </c>
      <c r="W32" s="10">
        <f t="shared" si="7"/>
        <v>3.7765301564784526E-2</v>
      </c>
      <c r="X32" s="10">
        <f t="shared" si="2"/>
        <v>0.10710572523732921</v>
      </c>
      <c r="Z32" s="10"/>
      <c r="AA32" s="10">
        <f t="shared" si="8"/>
        <v>0.10828452521281785</v>
      </c>
      <c r="AC32" s="10"/>
      <c r="AD32" s="1">
        <v>13.128170292749299</v>
      </c>
      <c r="AF32" s="26">
        <f t="shared" si="3"/>
        <v>0.13128170292749267</v>
      </c>
      <c r="AG32" s="10">
        <f t="shared" ref="AG32" si="48">+AF32/AF31-1</f>
        <v>1.5705815188587824E-2</v>
      </c>
      <c r="AH32" s="1">
        <v>13.128170292749299</v>
      </c>
      <c r="AI32" s="5">
        <v>288740070.56954801</v>
      </c>
      <c r="AJ32" s="5">
        <v>194937128.66024101</v>
      </c>
      <c r="AK32" s="5">
        <v>194937128.66024101</v>
      </c>
      <c r="AL32" s="5">
        <v>194937128.66024101</v>
      </c>
      <c r="AM32" s="1">
        <v>0</v>
      </c>
      <c r="AN32" s="5">
        <v>93802941.909307301</v>
      </c>
      <c r="AO32" s="5">
        <v>93802941.909307301</v>
      </c>
      <c r="AP32" s="5">
        <v>0</v>
      </c>
      <c r="AQ32" s="5">
        <v>0</v>
      </c>
      <c r="AR32" s="5">
        <v>4569384.1415259298</v>
      </c>
      <c r="AS32" s="5">
        <v>4851271.8316906197</v>
      </c>
      <c r="AT32" s="5">
        <v>3587954.6666223598</v>
      </c>
      <c r="AU32" s="5">
        <v>5832701.3065941902</v>
      </c>
      <c r="AV32" s="5">
        <v>9420655.9732165392</v>
      </c>
      <c r="AW32" s="5">
        <v>5832701.3065941902</v>
      </c>
      <c r="AX32" s="18">
        <v>0</v>
      </c>
      <c r="AY32" s="5">
        <v>20138253.921048399</v>
      </c>
      <c r="AZ32" s="5">
        <v>13816464.803430701</v>
      </c>
      <c r="BA32" s="5">
        <v>13816464.803430701</v>
      </c>
      <c r="BB32" s="5">
        <v>0</v>
      </c>
      <c r="BC32" s="5">
        <v>14620284.649518101</v>
      </c>
      <c r="BD32" s="5">
        <v>1510369.0440786299</v>
      </c>
      <c r="BE32" s="5">
        <v>706549.197991241</v>
      </c>
      <c r="BF32" s="11">
        <v>7.4999999999999997E-2</v>
      </c>
      <c r="BG32" s="5">
        <v>1000</v>
      </c>
      <c r="BH32" s="1">
        <v>540.28314062357401</v>
      </c>
      <c r="BI32" s="1">
        <v>716.34654223858604</v>
      </c>
      <c r="BJ32" s="5">
        <v>90714949.883008406</v>
      </c>
      <c r="BK32" s="5">
        <v>139665729.18735701</v>
      </c>
      <c r="BL32" s="5">
        <v>58359391.4991825</v>
      </c>
      <c r="BM32" s="5">
        <v>3789479.7246055999</v>
      </c>
      <c r="BN32" s="5">
        <v>779904.41692032595</v>
      </c>
      <c r="BO32" s="1">
        <v>67.513015521441602</v>
      </c>
      <c r="BP32" s="1">
        <v>130.71924066087999</v>
      </c>
      <c r="BQ32" s="1">
        <v>402.37419003033801</v>
      </c>
      <c r="BR32" s="1">
        <v>126.415964402925</v>
      </c>
      <c r="BS32" s="1">
        <v>194.63140168216799</v>
      </c>
      <c r="BT32" s="1">
        <v>81.326823945243802</v>
      </c>
      <c r="BU32" s="1">
        <v>6.3676726242300496</v>
      </c>
      <c r="BV32" s="1">
        <v>5.28083556887991</v>
      </c>
      <c r="BW32" s="1">
        <v>1.0868370553501401</v>
      </c>
      <c r="BX32" s="1">
        <v>6.7604976685192204</v>
      </c>
      <c r="BY32" s="1">
        <v>8.1281702927492692</v>
      </c>
      <c r="BZ32" s="1">
        <v>28.063696161476599</v>
      </c>
    </row>
    <row r="33" spans="1:78" x14ac:dyDescent="0.25">
      <c r="A33" t="s">
        <v>86</v>
      </c>
      <c r="B33">
        <v>1</v>
      </c>
      <c r="C33">
        <v>2023</v>
      </c>
      <c r="D33">
        <v>30</v>
      </c>
      <c r="E33" s="11">
        <v>7.4999999999999997E-2</v>
      </c>
      <c r="F33" s="17">
        <v>2.18E-2</v>
      </c>
      <c r="G33" s="17">
        <v>1.89E-2</v>
      </c>
      <c r="H33" s="17">
        <f t="shared" si="4"/>
        <v>1.075</v>
      </c>
      <c r="I33" s="17">
        <f t="shared" si="0"/>
        <v>1.0218</v>
      </c>
      <c r="J33" s="17">
        <f t="shared" si="1"/>
        <v>1.0188999999999999</v>
      </c>
      <c r="K33" s="27">
        <v>1.8515361237397877E-2</v>
      </c>
      <c r="L33" s="1">
        <v>67.437390976660893</v>
      </c>
      <c r="M33" s="5">
        <v>19868498.9540856</v>
      </c>
      <c r="N33" s="10">
        <f t="shared" si="9"/>
        <v>-1.3395151735615562E-2</v>
      </c>
      <c r="O33" s="5">
        <v>9639514.2776506599</v>
      </c>
      <c r="Q33" s="10">
        <f t="shared" si="5"/>
        <v>2.3231747880014586E-2</v>
      </c>
      <c r="R33" s="5">
        <f t="shared" si="10"/>
        <v>9639514.2776506394</v>
      </c>
      <c r="S33" s="5">
        <v>73905699.619371802</v>
      </c>
      <c r="T33" s="10">
        <f t="shared" si="11"/>
        <v>2.9914066458168076E-2</v>
      </c>
      <c r="U33" s="5">
        <f t="shared" si="6"/>
        <v>91278312.76358141</v>
      </c>
      <c r="W33" s="10">
        <f t="shared" si="7"/>
        <v>3.7765301564784526E-2</v>
      </c>
      <c r="X33" s="10">
        <f t="shared" si="2"/>
        <v>0.10560574561251829</v>
      </c>
      <c r="Z33" s="10"/>
      <c r="AA33" s="10">
        <f t="shared" si="8"/>
        <v>0.10560574561251806</v>
      </c>
      <c r="AC33" s="10"/>
      <c r="AD33" s="1">
        <v>13.042991714165399</v>
      </c>
      <c r="AF33" s="26">
        <f t="shared" si="3"/>
        <v>0.13042991714165436</v>
      </c>
      <c r="AG33" s="10">
        <f t="shared" ref="AG33" si="49">+AF33/AF32-1</f>
        <v>-6.4882292569646838E-3</v>
      </c>
      <c r="AH33" s="1">
        <v>13.042991714165399</v>
      </c>
      <c r="AI33" s="5">
        <v>293659040.84927702</v>
      </c>
      <c r="AJ33" s="5">
        <v>198035995.51583999</v>
      </c>
      <c r="AK33" s="5">
        <v>198035995.51583999</v>
      </c>
      <c r="AL33" s="5">
        <v>198035995.51583999</v>
      </c>
      <c r="AM33" s="1">
        <v>0</v>
      </c>
      <c r="AN33" s="5">
        <v>95623045.333437905</v>
      </c>
      <c r="AO33" s="5">
        <v>95623045.333437905</v>
      </c>
      <c r="AP33" s="5">
        <v>-4.4703483581543002E-8</v>
      </c>
      <c r="AQ33" s="5">
        <v>-4.4703483581543002E-8</v>
      </c>
      <c r="AR33" s="5">
        <v>4694110.8942994801</v>
      </c>
      <c r="AS33" s="5">
        <v>4945403.3833511705</v>
      </c>
      <c r="AT33" s="5">
        <v>3695284.9809685899</v>
      </c>
      <c r="AU33" s="5">
        <v>5944229.29668207</v>
      </c>
      <c r="AV33" s="5">
        <v>9639514.2776506599</v>
      </c>
      <c r="AW33" s="5">
        <v>5944229.29668207</v>
      </c>
      <c r="AX33" s="18">
        <v>0</v>
      </c>
      <c r="AY33" s="5">
        <v>19868498.9540856</v>
      </c>
      <c r="AZ33" s="5">
        <v>14085525.812955299</v>
      </c>
      <c r="BA33" s="5">
        <v>14085525.812955299</v>
      </c>
      <c r="BB33" s="5">
        <v>0</v>
      </c>
      <c r="BC33" s="5">
        <v>14852699.663688</v>
      </c>
      <c r="BD33" s="5">
        <v>1490137.4215564199</v>
      </c>
      <c r="BE33" s="5">
        <v>722963.570823799</v>
      </c>
      <c r="BF33" s="11">
        <v>7.4999999999999997E-2</v>
      </c>
      <c r="BG33" s="5">
        <v>1000</v>
      </c>
      <c r="BH33" s="1">
        <v>529.87868416571496</v>
      </c>
      <c r="BI33" s="1">
        <v>737.73838042534305</v>
      </c>
      <c r="BJ33" s="5">
        <v>97899906.027160302</v>
      </c>
      <c r="BK33" s="5">
        <v>135877745.18119299</v>
      </c>
      <c r="BL33" s="5">
        <v>59881389.640924104</v>
      </c>
      <c r="BM33" s="5">
        <v>3889225.66126164</v>
      </c>
      <c r="BN33" s="5">
        <v>804885.23303784395</v>
      </c>
      <c r="BO33" s="1">
        <v>67.437390976660893</v>
      </c>
      <c r="BP33" s="1">
        <v>129.38521091866301</v>
      </c>
      <c r="BQ33" s="1">
        <v>397.34288743855598</v>
      </c>
      <c r="BR33" s="1">
        <v>132.465975603185</v>
      </c>
      <c r="BS33" s="1">
        <v>183.852863691148</v>
      </c>
      <c r="BT33" s="1">
        <v>81.024048144222306</v>
      </c>
      <c r="BU33" s="1">
        <v>6.3514869874380899</v>
      </c>
      <c r="BV33" s="1">
        <v>5.2624164053542302</v>
      </c>
      <c r="BW33" s="1">
        <v>1.08907058208386</v>
      </c>
      <c r="BX33" s="1">
        <v>6.6915047267273398</v>
      </c>
      <c r="BY33" s="1">
        <v>8.0429917141654403</v>
      </c>
      <c r="BZ33" s="1">
        <v>26.883581450973502</v>
      </c>
    </row>
    <row r="35" spans="1:78" x14ac:dyDescent="0.25">
      <c r="H35" s="10">
        <f>+PRODUCT(H4:H33)^(1/COUNT(H4:H33))-1</f>
        <v>6.945404172661851E-2</v>
      </c>
      <c r="I35" s="10">
        <f>+PRODUCT(I4:I33)^(1/COUNT(I4:I33))-1</f>
        <v>2.1734300952243713E-2</v>
      </c>
      <c r="J35" s="10">
        <f>+PRODUCT(J4:J33)^(1/COUNT(J4:J33))-1</f>
        <v>1.844245662936661E-2</v>
      </c>
      <c r="K35" s="26">
        <f>+GEOMEAN(K9:K24)</f>
        <v>1.8515361237397877E-2</v>
      </c>
      <c r="M35" s="10">
        <f>+(M33/M4)^(1/COUNT(M5:M33))-1</f>
        <v>2.6415688236657076E-2</v>
      </c>
      <c r="R35" s="10">
        <f>+(R33/R4)^(1/COUNT(R5:R33))-1</f>
        <v>2.555194814324846E-2</v>
      </c>
      <c r="S35" s="10">
        <f>+(S33/S4)^(1/COUNT(S5:S33))-1</f>
        <v>1.8702282743824128E-2</v>
      </c>
      <c r="U35" s="10">
        <f>+(U33/U4)^(1/COUNT(U5:U33))-1</f>
        <v>3.8037311882761715E-2</v>
      </c>
      <c r="AD35" s="10">
        <f>+(AD33/AD4)^(1/COUNT(AD5:AD33))-1</f>
        <v>6.7239128796052761E-3</v>
      </c>
    </row>
    <row r="36" spans="1:78" x14ac:dyDescent="0.25">
      <c r="S36" s="5" t="s">
        <v>180</v>
      </c>
    </row>
    <row r="37" spans="1:78" x14ac:dyDescent="0.25">
      <c r="R37" s="26">
        <f>+R24/U20</f>
        <v>0.17602424435361916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5" workbookViewId="0">
      <selection activeCell="A5" sqref="A5"/>
    </sheetView>
  </sheetViews>
  <sheetFormatPr defaultRowHeight="15" x14ac:dyDescent="0.25"/>
  <sheetData>
    <row r="1" spans="1:4" x14ac:dyDescent="0.25">
      <c r="A1" s="2" t="s">
        <v>15</v>
      </c>
    </row>
    <row r="3" spans="1:4" x14ac:dyDescent="0.25">
      <c r="A3" t="s">
        <v>152</v>
      </c>
    </row>
    <row r="4" spans="1:4" x14ac:dyDescent="0.25">
      <c r="A4" s="20" t="s">
        <v>146</v>
      </c>
    </row>
    <row r="5" spans="1:4" x14ac:dyDescent="0.25">
      <c r="A5" s="22" t="s">
        <v>147</v>
      </c>
    </row>
    <row r="6" spans="1:4" x14ac:dyDescent="0.25">
      <c r="A6" s="22" t="s">
        <v>148</v>
      </c>
    </row>
    <row r="7" spans="1:4" x14ac:dyDescent="0.25">
      <c r="A7" s="22" t="s">
        <v>149</v>
      </c>
    </row>
    <row r="8" spans="1:4" x14ac:dyDescent="0.25">
      <c r="A8" s="22" t="s">
        <v>150</v>
      </c>
    </row>
    <row r="9" spans="1:4" x14ac:dyDescent="0.25">
      <c r="A9" s="23" t="s">
        <v>151</v>
      </c>
    </row>
    <row r="10" spans="1:4" x14ac:dyDescent="0.25">
      <c r="A10" s="21"/>
    </row>
    <row r="11" spans="1:4" x14ac:dyDescent="0.25">
      <c r="A11" t="s">
        <v>11</v>
      </c>
      <c r="B11" t="s">
        <v>153</v>
      </c>
      <c r="C11" t="s">
        <v>154</v>
      </c>
      <c r="D11" t="s">
        <v>155</v>
      </c>
    </row>
    <row r="12" spans="1:4" x14ac:dyDescent="0.25">
      <c r="A12">
        <v>1970</v>
      </c>
      <c r="B12" s="1">
        <v>22.285250000000001</v>
      </c>
      <c r="C12" s="1">
        <v>5.3638760000000003</v>
      </c>
      <c r="D12">
        <f>+C12/100</f>
        <v>5.3638760000000001E-2</v>
      </c>
    </row>
    <row r="13" spans="1:4" x14ac:dyDescent="0.25">
      <c r="A13">
        <v>1971</v>
      </c>
      <c r="B13" s="1">
        <v>23.415749999999999</v>
      </c>
      <c r="C13" s="1">
        <v>5.0728621</v>
      </c>
      <c r="D13">
        <f t="shared" ref="D13:D57" si="0">+C13/100</f>
        <v>5.0728621000000002E-2</v>
      </c>
    </row>
    <row r="14" spans="1:4" x14ac:dyDescent="0.25">
      <c r="A14">
        <v>1972</v>
      </c>
      <c r="B14" s="1">
        <v>24.530999999999999</v>
      </c>
      <c r="C14" s="1">
        <v>4.7628199000000002</v>
      </c>
      <c r="D14">
        <f t="shared" si="0"/>
        <v>4.7628199000000003E-2</v>
      </c>
    </row>
    <row r="15" spans="1:4" x14ac:dyDescent="0.25">
      <c r="A15">
        <v>1973</v>
      </c>
      <c r="B15" s="1">
        <v>25.591750000000001</v>
      </c>
      <c r="C15" s="1">
        <v>4.3241205000000003</v>
      </c>
      <c r="D15">
        <f t="shared" si="0"/>
        <v>4.3241205000000005E-2</v>
      </c>
    </row>
    <row r="16" spans="1:4" x14ac:dyDescent="0.25">
      <c r="A16">
        <v>1974</v>
      </c>
      <c r="B16" s="1">
        <v>27.407250000000001</v>
      </c>
      <c r="C16" s="1">
        <v>7.0940830999999998</v>
      </c>
      <c r="D16">
        <f t="shared" si="0"/>
        <v>7.0940830999999996E-2</v>
      </c>
    </row>
    <row r="17" spans="1:4" x14ac:dyDescent="0.25">
      <c r="A17">
        <v>1975</v>
      </c>
      <c r="B17" s="1">
        <v>30.238</v>
      </c>
      <c r="C17" s="1">
        <v>10.328471499999999</v>
      </c>
      <c r="D17">
        <f t="shared" si="0"/>
        <v>0.10328471499999999</v>
      </c>
    </row>
    <row r="18" spans="1:4" x14ac:dyDescent="0.25">
      <c r="A18">
        <v>1976</v>
      </c>
      <c r="B18" s="1">
        <v>32.338999999999999</v>
      </c>
      <c r="C18" s="1">
        <v>6.9482109000000003</v>
      </c>
      <c r="D18">
        <f t="shared" si="0"/>
        <v>6.9482109E-2</v>
      </c>
    </row>
    <row r="19" spans="1:4" x14ac:dyDescent="0.25">
      <c r="A19">
        <v>1977</v>
      </c>
      <c r="B19" s="1">
        <v>34.134999999999998</v>
      </c>
      <c r="C19" s="1">
        <v>5.5536659000000004</v>
      </c>
      <c r="D19">
        <f t="shared" si="0"/>
        <v>5.5536659000000002E-2</v>
      </c>
    </row>
    <row r="20" spans="1:4" x14ac:dyDescent="0.25">
      <c r="A20">
        <v>1978</v>
      </c>
      <c r="B20" s="1">
        <v>36.361499999999999</v>
      </c>
      <c r="C20" s="1">
        <v>6.5226306999999997</v>
      </c>
      <c r="D20">
        <f t="shared" si="0"/>
        <v>6.5226306999999997E-2</v>
      </c>
    </row>
    <row r="21" spans="1:4" x14ac:dyDescent="0.25">
      <c r="A21">
        <v>1979</v>
      </c>
      <c r="B21" s="1">
        <v>39.156750000000002</v>
      </c>
      <c r="C21" s="1">
        <v>7.6873890999999999</v>
      </c>
      <c r="D21">
        <f t="shared" si="0"/>
        <v>7.6873891E-2</v>
      </c>
    </row>
    <row r="22" spans="1:4" x14ac:dyDescent="0.25">
      <c r="A22">
        <v>1980</v>
      </c>
      <c r="B22" s="1">
        <v>42.532249999999998</v>
      </c>
      <c r="C22" s="1">
        <v>8.6204804999999993</v>
      </c>
      <c r="D22">
        <f t="shared" si="0"/>
        <v>8.6204804999999995E-2</v>
      </c>
    </row>
    <row r="23" spans="1:4" x14ac:dyDescent="0.25">
      <c r="A23">
        <v>1981</v>
      </c>
      <c r="B23" s="1">
        <v>46.655749999999998</v>
      </c>
      <c r="C23" s="1">
        <v>9.6949960999999991</v>
      </c>
      <c r="D23">
        <f t="shared" si="0"/>
        <v>9.6949960999999987E-2</v>
      </c>
    </row>
    <row r="24" spans="1:4" x14ac:dyDescent="0.25">
      <c r="A24">
        <v>1982</v>
      </c>
      <c r="B24" s="1">
        <v>50.2515</v>
      </c>
      <c r="C24" s="1">
        <v>7.7069815000000004</v>
      </c>
      <c r="D24">
        <f t="shared" si="0"/>
        <v>7.7069815E-2</v>
      </c>
    </row>
    <row r="25" spans="1:4" x14ac:dyDescent="0.25">
      <c r="A25">
        <v>1983</v>
      </c>
      <c r="B25" s="1">
        <v>52.737749999999998</v>
      </c>
      <c r="C25" s="1">
        <v>4.9476135000000001</v>
      </c>
      <c r="D25">
        <f t="shared" si="0"/>
        <v>4.9476135000000004E-2</v>
      </c>
    </row>
    <row r="26" spans="1:4" x14ac:dyDescent="0.25">
      <c r="A26">
        <v>1984</v>
      </c>
      <c r="B26" s="1">
        <v>54.625999999999998</v>
      </c>
      <c r="C26" s="1">
        <v>3.5804523000000001</v>
      </c>
      <c r="D26">
        <f t="shared" si="0"/>
        <v>3.5804523000000005E-2</v>
      </c>
    </row>
    <row r="27" spans="1:4" x14ac:dyDescent="0.25">
      <c r="A27">
        <v>1985</v>
      </c>
      <c r="B27" s="1">
        <v>56.500250000000001</v>
      </c>
      <c r="C27" s="1">
        <v>3.4310584999999998</v>
      </c>
      <c r="D27">
        <f t="shared" si="0"/>
        <v>3.4310584999999998E-2</v>
      </c>
    </row>
    <row r="28" spans="1:4" x14ac:dyDescent="0.25">
      <c r="A28">
        <v>1986</v>
      </c>
      <c r="B28" s="1">
        <v>57.954250000000002</v>
      </c>
      <c r="C28" s="1">
        <v>2.5734398999999999</v>
      </c>
      <c r="D28">
        <f t="shared" si="0"/>
        <v>2.5734398999999998E-2</v>
      </c>
    </row>
    <row r="29" spans="1:4" x14ac:dyDescent="0.25">
      <c r="A29">
        <v>1987</v>
      </c>
      <c r="B29" s="1">
        <v>59.141500000000001</v>
      </c>
      <c r="C29" s="1">
        <v>2.0485986999999999</v>
      </c>
      <c r="D29">
        <f t="shared" si="0"/>
        <v>2.0485986999999997E-2</v>
      </c>
    </row>
    <row r="30" spans="1:4" x14ac:dyDescent="0.25">
      <c r="A30">
        <v>1988</v>
      </c>
      <c r="B30" s="1">
        <v>60.874000000000002</v>
      </c>
      <c r="C30" s="1">
        <v>2.9294150000000001</v>
      </c>
      <c r="D30">
        <f t="shared" si="0"/>
        <v>2.9294150000000001E-2</v>
      </c>
    </row>
    <row r="31" spans="1:4" x14ac:dyDescent="0.25">
      <c r="A31">
        <v>1989</v>
      </c>
      <c r="B31" s="1">
        <v>63.314999999999998</v>
      </c>
      <c r="C31" s="1">
        <v>4.0099220999999998</v>
      </c>
      <c r="D31">
        <f t="shared" si="0"/>
        <v>4.0099220999999997E-2</v>
      </c>
    </row>
    <row r="32" spans="1:4" x14ac:dyDescent="0.25">
      <c r="A32">
        <v>1990</v>
      </c>
      <c r="B32" s="1">
        <v>65.59975</v>
      </c>
      <c r="C32" s="1">
        <v>3.6085446000000001</v>
      </c>
      <c r="D32">
        <f t="shared" si="0"/>
        <v>3.6085446E-2</v>
      </c>
    </row>
    <row r="33" spans="1:4" x14ac:dyDescent="0.25">
      <c r="A33">
        <v>1991</v>
      </c>
      <c r="B33" s="1">
        <v>68.021749999999997</v>
      </c>
      <c r="C33" s="1">
        <v>3.6920872</v>
      </c>
      <c r="D33">
        <f t="shared" si="0"/>
        <v>3.6920872E-2</v>
      </c>
    </row>
    <row r="34" spans="1:4" x14ac:dyDescent="0.25">
      <c r="A34">
        <v>1992</v>
      </c>
      <c r="B34" s="1">
        <v>69.873249999999999</v>
      </c>
      <c r="C34" s="1">
        <v>2.7219234999999999</v>
      </c>
      <c r="D34">
        <f t="shared" si="0"/>
        <v>2.7219234999999998E-2</v>
      </c>
    </row>
    <row r="35" spans="1:4" x14ac:dyDescent="0.25">
      <c r="A35">
        <v>1993</v>
      </c>
      <c r="B35" s="1">
        <v>71.474999999999994</v>
      </c>
      <c r="C35" s="1">
        <v>2.2923651</v>
      </c>
      <c r="D35">
        <f t="shared" si="0"/>
        <v>2.2923651E-2</v>
      </c>
    </row>
    <row r="36" spans="1:4" x14ac:dyDescent="0.25">
      <c r="A36">
        <v>1994</v>
      </c>
      <c r="B36" s="1">
        <v>73.09</v>
      </c>
      <c r="C36" s="1">
        <v>2.2595312999999999</v>
      </c>
      <c r="D36">
        <f t="shared" si="0"/>
        <v>2.2595312999999999E-2</v>
      </c>
    </row>
    <row r="37" spans="1:4" x14ac:dyDescent="0.25">
      <c r="A37">
        <v>1995</v>
      </c>
      <c r="B37" s="1">
        <v>74.64425</v>
      </c>
      <c r="C37" s="1">
        <v>2.1264878999999999</v>
      </c>
      <c r="D37">
        <f t="shared" si="0"/>
        <v>2.1264879E-2</v>
      </c>
    </row>
    <row r="38" spans="1:4" x14ac:dyDescent="0.25">
      <c r="A38">
        <v>1996</v>
      </c>
      <c r="B38" s="1">
        <v>76.084000000000003</v>
      </c>
      <c r="C38" s="1">
        <v>1.9288156999999999</v>
      </c>
      <c r="D38">
        <f t="shared" si="0"/>
        <v>1.9288157E-2</v>
      </c>
    </row>
    <row r="39" spans="1:4" x14ac:dyDescent="0.25">
      <c r="A39">
        <v>1997</v>
      </c>
      <c r="B39" s="1">
        <v>77.456000000000003</v>
      </c>
      <c r="C39" s="1">
        <v>1.8032701</v>
      </c>
      <c r="D39">
        <f t="shared" si="0"/>
        <v>1.8032700999999998E-2</v>
      </c>
    </row>
    <row r="40" spans="1:4" x14ac:dyDescent="0.25">
      <c r="A40">
        <v>1998</v>
      </c>
      <c r="B40" s="1">
        <v>78.527500000000003</v>
      </c>
      <c r="C40" s="1">
        <v>1.3833660000000001</v>
      </c>
      <c r="D40">
        <f t="shared" si="0"/>
        <v>1.3833660000000001E-2</v>
      </c>
    </row>
    <row r="41" spans="1:4" x14ac:dyDescent="0.25">
      <c r="A41">
        <v>1999</v>
      </c>
      <c r="B41" s="1">
        <v>79.457999999999998</v>
      </c>
      <c r="C41" s="1">
        <v>1.1849352</v>
      </c>
      <c r="D41">
        <f t="shared" si="0"/>
        <v>1.1849352E-2</v>
      </c>
    </row>
    <row r="42" spans="1:4" x14ac:dyDescent="0.25">
      <c r="A42">
        <v>2000</v>
      </c>
      <c r="B42" s="1">
        <v>80.897750000000002</v>
      </c>
      <c r="C42" s="1">
        <v>1.8119635999999999</v>
      </c>
      <c r="D42">
        <f t="shared" si="0"/>
        <v>1.8119635999999998E-2</v>
      </c>
    </row>
    <row r="43" spans="1:4" x14ac:dyDescent="0.25">
      <c r="A43">
        <v>2001</v>
      </c>
      <c r="B43" s="1">
        <v>82.890249999999995</v>
      </c>
      <c r="C43" s="1">
        <v>2.4629856999999999</v>
      </c>
      <c r="D43">
        <f t="shared" si="0"/>
        <v>2.4629856999999998E-2</v>
      </c>
    </row>
    <row r="44" spans="1:4" x14ac:dyDescent="0.25">
      <c r="A44">
        <v>2002</v>
      </c>
      <c r="B44" s="1">
        <v>84.378</v>
      </c>
      <c r="C44" s="1">
        <v>1.7948432000000001</v>
      </c>
      <c r="D44">
        <f t="shared" si="0"/>
        <v>1.7948432E-2</v>
      </c>
    </row>
    <row r="45" spans="1:4" x14ac:dyDescent="0.25">
      <c r="A45">
        <v>2003</v>
      </c>
      <c r="B45" s="1">
        <v>85.875</v>
      </c>
      <c r="C45" s="1">
        <v>1.7741591000000001</v>
      </c>
      <c r="D45">
        <f t="shared" si="0"/>
        <v>1.7741591000000001E-2</v>
      </c>
    </row>
    <row r="46" spans="1:4" x14ac:dyDescent="0.25">
      <c r="A46">
        <v>2004</v>
      </c>
      <c r="B46" s="1">
        <v>87.816500000000005</v>
      </c>
      <c r="C46" s="1">
        <v>2.2608443</v>
      </c>
      <c r="D46">
        <f t="shared" si="0"/>
        <v>2.2608442999999999E-2</v>
      </c>
    </row>
    <row r="47" spans="1:4" x14ac:dyDescent="0.25">
      <c r="A47">
        <v>2005</v>
      </c>
      <c r="B47" s="1">
        <v>90.486000000000004</v>
      </c>
      <c r="C47" s="1">
        <v>3.0398615000000002</v>
      </c>
      <c r="D47">
        <f t="shared" si="0"/>
        <v>3.0398615000000004E-2</v>
      </c>
    </row>
    <row r="48" spans="1:4" x14ac:dyDescent="0.25">
      <c r="A48">
        <v>2006</v>
      </c>
      <c r="B48" s="1">
        <v>93.475499999999997</v>
      </c>
      <c r="C48" s="1">
        <v>3.3038259999999999</v>
      </c>
      <c r="D48">
        <f t="shared" si="0"/>
        <v>3.303826E-2</v>
      </c>
    </row>
    <row r="49" spans="1:4" x14ac:dyDescent="0.25">
      <c r="A49">
        <v>2007</v>
      </c>
      <c r="B49" s="1">
        <v>96.179000000000002</v>
      </c>
      <c r="C49" s="1">
        <v>2.8922017000000002</v>
      </c>
      <c r="D49">
        <f t="shared" si="0"/>
        <v>2.8922017000000001E-2</v>
      </c>
    </row>
    <row r="50" spans="1:4" x14ac:dyDescent="0.25">
      <c r="A50">
        <v>2008</v>
      </c>
      <c r="B50" s="1">
        <v>98.232500000000002</v>
      </c>
      <c r="C50" s="1">
        <v>2.1350815000000001</v>
      </c>
      <c r="D50">
        <f t="shared" si="0"/>
        <v>2.1350815000000002E-2</v>
      </c>
    </row>
    <row r="51" spans="1:4" x14ac:dyDescent="0.25">
      <c r="A51">
        <v>2009</v>
      </c>
      <c r="B51" s="1">
        <v>99.839500000000001</v>
      </c>
      <c r="C51" s="1">
        <v>1.6359147999999999</v>
      </c>
      <c r="D51">
        <f t="shared" si="0"/>
        <v>1.6359148E-2</v>
      </c>
    </row>
    <row r="52" spans="1:4" x14ac:dyDescent="0.25">
      <c r="A52">
        <v>2010</v>
      </c>
      <c r="B52" s="1">
        <v>100.39075</v>
      </c>
      <c r="C52" s="1">
        <v>0.55213619999999997</v>
      </c>
      <c r="D52">
        <f t="shared" si="0"/>
        <v>5.5213619999999993E-3</v>
      </c>
    </row>
    <row r="53" spans="1:4" x14ac:dyDescent="0.25">
      <c r="A53">
        <v>2011</v>
      </c>
      <c r="B53" s="1">
        <v>102.2465</v>
      </c>
      <c r="C53" s="1">
        <v>1.8485269</v>
      </c>
      <c r="D53">
        <f t="shared" si="0"/>
        <v>1.8485268999999999E-2</v>
      </c>
    </row>
    <row r="54" spans="1:4" x14ac:dyDescent="0.25">
      <c r="A54">
        <v>2012</v>
      </c>
      <c r="B54" s="1">
        <v>104.27025</v>
      </c>
      <c r="C54" s="1">
        <v>1.9792854</v>
      </c>
      <c r="D54">
        <f t="shared" si="0"/>
        <v>1.9792853999999999E-2</v>
      </c>
    </row>
    <row r="55" spans="1:4" x14ac:dyDescent="0.25">
      <c r="A55">
        <v>2013</v>
      </c>
      <c r="B55" s="1">
        <v>105.99075000000001</v>
      </c>
      <c r="C55" s="1">
        <v>1.6500391999999999</v>
      </c>
      <c r="D55">
        <f t="shared" si="0"/>
        <v>1.6500391999999999E-2</v>
      </c>
    </row>
    <row r="56" spans="1:4" x14ac:dyDescent="0.25">
      <c r="A56">
        <v>2014</v>
      </c>
      <c r="B56" s="1">
        <v>107.56125</v>
      </c>
      <c r="C56" s="1">
        <v>1.4817331</v>
      </c>
      <c r="D56">
        <f t="shared" si="0"/>
        <v>1.4817331E-2</v>
      </c>
    </row>
    <row r="57" spans="1:4" x14ac:dyDescent="0.25">
      <c r="A57">
        <v>2015</v>
      </c>
      <c r="B57" s="1">
        <v>108.667</v>
      </c>
      <c r="C57" s="1">
        <v>1.0280189</v>
      </c>
      <c r="D57">
        <f t="shared" si="0"/>
        <v>1.0280189E-2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7" sqref="G7"/>
    </sheetView>
  </sheetViews>
  <sheetFormatPr defaultRowHeight="15" x14ac:dyDescent="0.25"/>
  <cols>
    <col min="1" max="1" width="9.28515625" bestFit="1" customWidth="1"/>
    <col min="2" max="2" width="9.5703125" bestFit="1" customWidth="1"/>
    <col min="3" max="3" width="9.28515625" bestFit="1" customWidth="1"/>
  </cols>
  <sheetData>
    <row r="1" spans="1:3" x14ac:dyDescent="0.25">
      <c r="A1" s="49" t="s">
        <v>0</v>
      </c>
      <c r="B1" s="49" t="s">
        <v>11</v>
      </c>
      <c r="C1" s="49" t="s">
        <v>81</v>
      </c>
    </row>
    <row r="2" spans="1:3" x14ac:dyDescent="0.25">
      <c r="A2" s="49">
        <v>1</v>
      </c>
      <c r="B2" s="49">
        <v>1994</v>
      </c>
      <c r="C2" s="50">
        <v>7.4999999999999997E-2</v>
      </c>
    </row>
    <row r="3" spans="1:3" x14ac:dyDescent="0.25">
      <c r="A3" s="49">
        <v>2</v>
      </c>
      <c r="B3" s="49">
        <v>1995</v>
      </c>
      <c r="C3" s="50">
        <v>7.4999999999999997E-2</v>
      </c>
    </row>
    <row r="4" spans="1:3" x14ac:dyDescent="0.25">
      <c r="A4" s="49">
        <v>3</v>
      </c>
      <c r="B4" s="49">
        <v>1996</v>
      </c>
      <c r="C4" s="50">
        <v>7.4999999999999997E-2</v>
      </c>
    </row>
    <row r="5" spans="1:3" x14ac:dyDescent="0.25">
      <c r="A5" s="49">
        <v>4</v>
      </c>
      <c r="B5" s="49">
        <v>1997</v>
      </c>
      <c r="C5" s="50">
        <v>7.4999999999999997E-2</v>
      </c>
    </row>
    <row r="6" spans="1:3" x14ac:dyDescent="0.25">
      <c r="A6" s="49">
        <v>5</v>
      </c>
      <c r="B6" s="49">
        <v>1998</v>
      </c>
      <c r="C6" s="50">
        <v>7.4999999999999997E-2</v>
      </c>
    </row>
    <row r="7" spans="1:3" x14ac:dyDescent="0.25">
      <c r="A7" s="49">
        <v>6</v>
      </c>
      <c r="B7" s="49">
        <v>1999</v>
      </c>
      <c r="C7" s="51">
        <v>0.151945853597512</v>
      </c>
    </row>
    <row r="8" spans="1:3" x14ac:dyDescent="0.25">
      <c r="A8" s="49">
        <v>7</v>
      </c>
      <c r="B8" s="49">
        <v>2000</v>
      </c>
      <c r="C8" s="51">
        <v>6.11431763300537E-2</v>
      </c>
    </row>
    <row r="9" spans="1:3" x14ac:dyDescent="0.25">
      <c r="A9" s="49">
        <v>8</v>
      </c>
      <c r="B9" s="49">
        <v>2001</v>
      </c>
      <c r="C9" s="52">
        <v>-5.4300000000000001E-2</v>
      </c>
    </row>
    <row r="10" spans="1:3" x14ac:dyDescent="0.25">
      <c r="A10" s="49">
        <v>9</v>
      </c>
      <c r="B10" s="49">
        <v>2002</v>
      </c>
      <c r="C10" s="52">
        <v>-6.3950000000000007E-2</v>
      </c>
    </row>
    <row r="11" spans="1:3" x14ac:dyDescent="0.25">
      <c r="A11" s="49">
        <v>10</v>
      </c>
      <c r="B11" s="49">
        <v>2003</v>
      </c>
      <c r="C11" s="52">
        <v>4.4999999999999998E-2</v>
      </c>
    </row>
    <row r="12" spans="1:3" x14ac:dyDescent="0.25">
      <c r="A12" s="49">
        <v>11</v>
      </c>
      <c r="B12" s="49">
        <v>2004</v>
      </c>
      <c r="C12" s="52">
        <v>0.152</v>
      </c>
    </row>
    <row r="13" spans="1:3" x14ac:dyDescent="0.25">
      <c r="A13" s="49">
        <v>12</v>
      </c>
      <c r="B13" s="49">
        <v>2005</v>
      </c>
      <c r="C13" s="52">
        <v>0.10100000000000001</v>
      </c>
    </row>
    <row r="14" spans="1:3" x14ac:dyDescent="0.25">
      <c r="A14" s="49">
        <v>13</v>
      </c>
      <c r="B14" s="49">
        <v>2006</v>
      </c>
      <c r="C14" s="52">
        <v>0.1174</v>
      </c>
    </row>
    <row r="15" spans="1:3" x14ac:dyDescent="0.25">
      <c r="A15" s="49">
        <v>14</v>
      </c>
      <c r="B15" s="49">
        <v>2007</v>
      </c>
      <c r="C15" s="52">
        <v>0.17199999999999999</v>
      </c>
    </row>
    <row r="16" spans="1:3" x14ac:dyDescent="0.25">
      <c r="A16" s="49">
        <v>15</v>
      </c>
      <c r="B16" s="49">
        <v>2008</v>
      </c>
      <c r="C16" s="52">
        <v>-4.9799999999999997E-2</v>
      </c>
    </row>
    <row r="17" spans="1:3" x14ac:dyDescent="0.25">
      <c r="A17" s="49">
        <v>16</v>
      </c>
      <c r="B17" s="49">
        <v>2009</v>
      </c>
      <c r="C17" s="52">
        <v>-0.18179999999999999</v>
      </c>
    </row>
    <row r="18" spans="1:3" x14ac:dyDescent="0.25">
      <c r="A18" s="49">
        <v>17</v>
      </c>
      <c r="B18" s="49">
        <v>2010</v>
      </c>
      <c r="C18" s="52">
        <v>0.13469999999999999</v>
      </c>
    </row>
    <row r="19" spans="1:3" x14ac:dyDescent="0.25">
      <c r="A19" s="49">
        <v>18</v>
      </c>
      <c r="B19" s="49">
        <v>2011</v>
      </c>
      <c r="C19" s="52">
        <v>0.20735000000000001</v>
      </c>
    </row>
    <row r="20" spans="1:3" x14ac:dyDescent="0.25">
      <c r="A20" s="49">
        <v>19</v>
      </c>
      <c r="B20" s="49">
        <v>2012</v>
      </c>
      <c r="C20" s="52">
        <v>1.9E-2</v>
      </c>
    </row>
    <row r="21" spans="1:3" x14ac:dyDescent="0.25">
      <c r="A21" s="49">
        <v>20</v>
      </c>
      <c r="B21" s="49">
        <v>2013</v>
      </c>
      <c r="C21" s="52">
        <v>0.127</v>
      </c>
    </row>
    <row r="22" spans="1:3" x14ac:dyDescent="0.25">
      <c r="A22" s="49">
        <v>21</v>
      </c>
      <c r="B22" s="49">
        <v>2014</v>
      </c>
      <c r="C22" s="52">
        <v>0.17199999999999999</v>
      </c>
    </row>
    <row r="23" spans="1:3" x14ac:dyDescent="0.25">
      <c r="A23" s="49">
        <v>22</v>
      </c>
      <c r="B23" s="49">
        <v>2015</v>
      </c>
      <c r="C23" s="50">
        <v>7.4999999999999997E-2</v>
      </c>
    </row>
    <row r="24" spans="1:3" x14ac:dyDescent="0.25">
      <c r="A24" s="49">
        <v>23</v>
      </c>
      <c r="B24" s="49">
        <v>2016</v>
      </c>
      <c r="C24" s="50">
        <v>7.4999999999999997E-2</v>
      </c>
    </row>
    <row r="25" spans="1:3" x14ac:dyDescent="0.25">
      <c r="A25" s="49">
        <v>24</v>
      </c>
      <c r="B25" s="49">
        <v>2017</v>
      </c>
      <c r="C25" s="50">
        <v>7.4999999999999997E-2</v>
      </c>
    </row>
    <row r="26" spans="1:3" x14ac:dyDescent="0.25">
      <c r="A26" s="49">
        <v>25</v>
      </c>
      <c r="B26" s="49">
        <v>2018</v>
      </c>
      <c r="C26" s="50">
        <v>7.4999999999999997E-2</v>
      </c>
    </row>
    <row r="27" spans="1:3" x14ac:dyDescent="0.25">
      <c r="A27" s="49">
        <v>26</v>
      </c>
      <c r="B27" s="49">
        <v>2019</v>
      </c>
      <c r="C27" s="50">
        <v>7.4999999999999997E-2</v>
      </c>
    </row>
    <row r="28" spans="1:3" x14ac:dyDescent="0.25">
      <c r="A28" s="49">
        <v>27</v>
      </c>
      <c r="B28" s="49">
        <v>2020</v>
      </c>
      <c r="C28" s="50">
        <v>7.4999999999999997E-2</v>
      </c>
    </row>
    <row r="29" spans="1:3" x14ac:dyDescent="0.25">
      <c r="A29" s="49">
        <v>28</v>
      </c>
      <c r="B29" s="49">
        <v>2021</v>
      </c>
      <c r="C29" s="50">
        <v>7.4999999999999997E-2</v>
      </c>
    </row>
    <row r="30" spans="1:3" x14ac:dyDescent="0.25">
      <c r="A30" s="49">
        <v>29</v>
      </c>
      <c r="B30" s="49">
        <v>2022</v>
      </c>
      <c r="C30" s="50">
        <v>7.4999999999999997E-2</v>
      </c>
    </row>
    <row r="31" spans="1:3" x14ac:dyDescent="0.25">
      <c r="A31" s="49">
        <v>30</v>
      </c>
      <c r="B31" s="49">
        <v>2023</v>
      </c>
      <c r="C31" s="50">
        <v>7.4999999999999997E-2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30" sqref="G30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81</v>
      </c>
    </row>
    <row r="2" spans="1:6" x14ac:dyDescent="0.25">
      <c r="A2">
        <v>1</v>
      </c>
      <c r="B2">
        <v>1989</v>
      </c>
      <c r="C2">
        <v>7.4999999999999997E-2</v>
      </c>
    </row>
    <row r="3" spans="1:6" x14ac:dyDescent="0.25">
      <c r="A3">
        <v>2</v>
      </c>
      <c r="B3">
        <v>1990</v>
      </c>
      <c r="C3">
        <v>7.4999999999999997E-2</v>
      </c>
    </row>
    <row r="4" spans="1:6" x14ac:dyDescent="0.25">
      <c r="A4">
        <v>3</v>
      </c>
      <c r="B4">
        <v>1991</v>
      </c>
      <c r="C4">
        <v>7.4999999999999997E-2</v>
      </c>
    </row>
    <row r="5" spans="1:6" x14ac:dyDescent="0.25">
      <c r="A5">
        <v>4</v>
      </c>
      <c r="B5">
        <v>1992</v>
      </c>
      <c r="C5">
        <v>7.4999999999999997E-2</v>
      </c>
    </row>
    <row r="6" spans="1:6" x14ac:dyDescent="0.25">
      <c r="A6">
        <v>5</v>
      </c>
      <c r="B6">
        <v>1993</v>
      </c>
      <c r="C6">
        <v>7.4999999999999997E-2</v>
      </c>
    </row>
    <row r="7" spans="1:6" x14ac:dyDescent="0.25">
      <c r="A7">
        <v>6</v>
      </c>
      <c r="B7">
        <v>1994</v>
      </c>
      <c r="C7">
        <v>7.4999999999999997E-2</v>
      </c>
    </row>
    <row r="8" spans="1:6" x14ac:dyDescent="0.25">
      <c r="A8">
        <v>7</v>
      </c>
      <c r="B8">
        <v>1995</v>
      </c>
      <c r="C8" s="11">
        <v>0.203708275678359</v>
      </c>
      <c r="F8" s="11"/>
    </row>
    <row r="9" spans="1:6" x14ac:dyDescent="0.25">
      <c r="A9">
        <v>8</v>
      </c>
      <c r="B9">
        <v>1996</v>
      </c>
      <c r="C9" s="11">
        <v>0.15680842966167099</v>
      </c>
      <c r="F9" s="11"/>
    </row>
    <row r="10" spans="1:6" x14ac:dyDescent="0.25">
      <c r="A10">
        <v>9</v>
      </c>
      <c r="B10">
        <v>1997</v>
      </c>
      <c r="C10" s="11">
        <v>0.238254287574339</v>
      </c>
      <c r="F10" s="11"/>
    </row>
    <row r="11" spans="1:6" x14ac:dyDescent="0.25">
      <c r="A11">
        <v>10</v>
      </c>
      <c r="B11">
        <v>1998</v>
      </c>
      <c r="C11" s="11">
        <v>0.24029040815004299</v>
      </c>
      <c r="F11" s="11"/>
    </row>
    <row r="12" spans="1:6" x14ac:dyDescent="0.25">
      <c r="A12">
        <v>11</v>
      </c>
      <c r="B12">
        <v>1999</v>
      </c>
      <c r="C12">
        <v>0.151945853597512</v>
      </c>
    </row>
    <row r="13" spans="1:6" x14ac:dyDescent="0.25">
      <c r="A13">
        <v>12</v>
      </c>
      <c r="B13">
        <v>2000</v>
      </c>
      <c r="C13">
        <v>6.11431763300537E-2</v>
      </c>
    </row>
    <row r="14" spans="1:6" x14ac:dyDescent="0.25">
      <c r="A14">
        <v>13</v>
      </c>
      <c r="B14">
        <v>2001</v>
      </c>
      <c r="C14">
        <v>-5.4300000000000001E-2</v>
      </c>
    </row>
    <row r="15" spans="1:6" x14ac:dyDescent="0.25">
      <c r="A15">
        <v>14</v>
      </c>
      <c r="B15">
        <v>2002</v>
      </c>
      <c r="C15">
        <v>-6.3950000000000007E-2</v>
      </c>
    </row>
    <row r="16" spans="1:6" x14ac:dyDescent="0.25">
      <c r="A16">
        <v>15</v>
      </c>
      <c r="B16">
        <v>2003</v>
      </c>
      <c r="C16">
        <v>4.4999999999999998E-2</v>
      </c>
    </row>
    <row r="17" spans="1:3" x14ac:dyDescent="0.25">
      <c r="A17">
        <v>16</v>
      </c>
      <c r="B17">
        <v>2004</v>
      </c>
      <c r="C17">
        <v>0.152</v>
      </c>
    </row>
    <row r="18" spans="1:3" x14ac:dyDescent="0.25">
      <c r="A18">
        <v>17</v>
      </c>
      <c r="B18">
        <v>2005</v>
      </c>
      <c r="C18">
        <v>0.10100000000000001</v>
      </c>
    </row>
    <row r="19" spans="1:3" x14ac:dyDescent="0.25">
      <c r="A19">
        <v>18</v>
      </c>
      <c r="B19">
        <v>2006</v>
      </c>
      <c r="C19">
        <v>0.1174</v>
      </c>
    </row>
    <row r="20" spans="1:3" x14ac:dyDescent="0.25">
      <c r="A20">
        <v>19</v>
      </c>
      <c r="B20">
        <v>2007</v>
      </c>
      <c r="C20">
        <v>0.17199999999999999</v>
      </c>
    </row>
    <row r="21" spans="1:3" x14ac:dyDescent="0.25">
      <c r="A21">
        <v>20</v>
      </c>
      <c r="B21">
        <v>2008</v>
      </c>
      <c r="C21">
        <v>-4.9799999999999997E-2</v>
      </c>
    </row>
    <row r="22" spans="1:3" x14ac:dyDescent="0.25">
      <c r="A22">
        <v>21</v>
      </c>
      <c r="B22">
        <v>2009</v>
      </c>
      <c r="C22">
        <v>-0.18179999999999999</v>
      </c>
    </row>
    <row r="23" spans="1:3" x14ac:dyDescent="0.25">
      <c r="A23">
        <v>22</v>
      </c>
      <c r="B23">
        <v>2010</v>
      </c>
      <c r="C23">
        <v>0.13469999999999999</v>
      </c>
    </row>
    <row r="24" spans="1:3" x14ac:dyDescent="0.25">
      <c r="A24">
        <v>23</v>
      </c>
      <c r="B24">
        <v>2011</v>
      </c>
      <c r="C24">
        <v>0.20735000000000001</v>
      </c>
    </row>
    <row r="25" spans="1:3" x14ac:dyDescent="0.25">
      <c r="A25">
        <v>24</v>
      </c>
      <c r="B25">
        <v>2012</v>
      </c>
      <c r="C25">
        <v>1.9E-2</v>
      </c>
    </row>
    <row r="26" spans="1:3" x14ac:dyDescent="0.25">
      <c r="A26">
        <v>25</v>
      </c>
      <c r="B26">
        <v>2013</v>
      </c>
      <c r="C26">
        <v>0.127</v>
      </c>
    </row>
    <row r="27" spans="1:3" x14ac:dyDescent="0.25">
      <c r="A27">
        <v>26</v>
      </c>
      <c r="B27">
        <v>2014</v>
      </c>
      <c r="C27">
        <v>0.17199999999999999</v>
      </c>
    </row>
    <row r="28" spans="1:3" x14ac:dyDescent="0.25">
      <c r="A28">
        <v>27</v>
      </c>
      <c r="B28">
        <v>2015</v>
      </c>
      <c r="C28">
        <v>7.4999999999999997E-2</v>
      </c>
    </row>
    <row r="29" spans="1:3" x14ac:dyDescent="0.25">
      <c r="A29">
        <v>28</v>
      </c>
      <c r="B29">
        <v>2016</v>
      </c>
      <c r="C29">
        <v>7.4999999999999997E-2</v>
      </c>
    </row>
    <row r="30" spans="1:3" x14ac:dyDescent="0.25">
      <c r="A30">
        <v>29</v>
      </c>
      <c r="B30">
        <v>2017</v>
      </c>
      <c r="C30">
        <v>7.4999999999999997E-2</v>
      </c>
    </row>
    <row r="31" spans="1:3" x14ac:dyDescent="0.25">
      <c r="A31">
        <v>30</v>
      </c>
      <c r="B31">
        <v>2018</v>
      </c>
      <c r="C31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</vt:i4>
      </vt:variant>
    </vt:vector>
  </HeadingPairs>
  <TitlesOfParts>
    <vt:vector size="22" baseType="lpstr">
      <vt:lpstr>TOC</vt:lpstr>
      <vt:lpstr>StressScenario</vt:lpstr>
      <vt:lpstr>ir_ppd_vs_synthetic_2015-10-17</vt:lpstr>
      <vt:lpstr>fofreturnsests_2015-10-17</vt:lpstr>
      <vt:lpstr>erc.sg</vt:lpstr>
      <vt:lpstr>analysis</vt:lpstr>
      <vt:lpstr>gdppi</vt:lpstr>
      <vt:lpstr>RData</vt:lpstr>
      <vt:lpstr>RData2</vt:lpstr>
      <vt:lpstr>correlations</vt:lpstr>
      <vt:lpstr>scenario</vt:lpstr>
      <vt:lpstr>scenario-raw</vt:lpstr>
      <vt:lpstr>ppdret</vt:lpstr>
      <vt:lpstr>taxgdprpchfy</vt:lpstr>
      <vt:lpstr>taxsoi</vt:lpstr>
      <vt:lpstr>stbase</vt:lpstr>
      <vt:lpstr>othertaxbase</vt:lpstr>
      <vt:lpstr>fofreturnsests (2)</vt:lpstr>
      <vt:lpstr>rephist</vt:lpstr>
      <vt:lpstr>g.simIRandCTaxPct</vt:lpstr>
      <vt:lpstr>g.realpch_ir_tax_ForReport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lastPrinted>2015-09-16T14:35:46Z</cp:lastPrinted>
  <dcterms:created xsi:type="dcterms:W3CDTF">2015-07-16T18:07:38Z</dcterms:created>
  <dcterms:modified xsi:type="dcterms:W3CDTF">2015-10-19T02:30:08Z</dcterms:modified>
</cp:coreProperties>
</file>