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Git\PenSim-Projects\Model_LAFPP\Data_inputs\"/>
    </mc:Choice>
  </mc:AlternateContent>
  <bookViews>
    <workbookView xWindow="0" yWindow="0" windowWidth="28800" windowHeight="14010" tabRatio="711" activeTab="1"/>
  </bookViews>
  <sheets>
    <sheet name="TOC" sheetId="22" r:id="rId1"/>
    <sheet name="Tier.param" sheetId="24" r:id="rId2"/>
    <sheet name="Overview" sheetId="7" r:id="rId3"/>
    <sheet name="FundingPolicy" sheetId="6" r:id="rId4"/>
    <sheet name="Assumptions" sheetId="3" r:id="rId5"/>
    <sheet name="SalaryGrowth" sheetId="11" r:id="rId6"/>
    <sheet name="Init_amort" sheetId="18" r:id="rId7"/>
    <sheet name="External_Fund" sheetId="19" r:id="rId8"/>
    <sheet name="Ret_sum" sheetId="12" r:id="rId9"/>
    <sheet name="Ret_dec" sheetId="9" r:id="rId10"/>
    <sheet name="Ret_bfactor" sheetId="13" r:id="rId11"/>
    <sheet name="Term_sum" sheetId="15" r:id="rId12"/>
    <sheet name="Term_dec1" sheetId="8" r:id="rId13"/>
    <sheet name="Term_dec2" sheetId="23" r:id="rId14"/>
    <sheet name="Disb_sum" sheetId="16" r:id="rId15"/>
    <sheet name="Disb_dec" sheetId="10" r:id="rId16"/>
    <sheet name="Death_sum" sheetId="17" r:id="rId17"/>
    <sheet name="Death_dec" sheetId="5" r:id="rId18"/>
    <sheet name="DROP cashflow" sheetId="25" r:id="rId1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3" i="25" l="1"/>
  <c r="U54" i="25"/>
  <c r="U55" i="25"/>
  <c r="U56" i="25"/>
  <c r="U57" i="25"/>
  <c r="U58" i="25"/>
  <c r="U59" i="25"/>
  <c r="U60" i="25"/>
  <c r="W60" i="25" s="1"/>
  <c r="U61" i="25"/>
  <c r="U62" i="25"/>
  <c r="U63" i="25"/>
  <c r="U64" i="25"/>
  <c r="U65" i="25"/>
  <c r="U66" i="25"/>
  <c r="U67" i="25"/>
  <c r="U68" i="25"/>
  <c r="V68" i="25" s="1"/>
  <c r="U69" i="25"/>
  <c r="U70" i="25"/>
  <c r="U71" i="25"/>
  <c r="U72" i="25"/>
  <c r="U73" i="25"/>
  <c r="U74" i="25"/>
  <c r="U75" i="25"/>
  <c r="U76" i="25"/>
  <c r="W76" i="25" s="1"/>
  <c r="U77" i="25"/>
  <c r="U78" i="25"/>
  <c r="U79" i="25"/>
  <c r="U80" i="25"/>
  <c r="U81" i="25"/>
  <c r="U82" i="25"/>
  <c r="U83" i="25"/>
  <c r="U84" i="25"/>
  <c r="W84" i="25" s="1"/>
  <c r="U85" i="25"/>
  <c r="U86" i="25"/>
  <c r="U87" i="25"/>
  <c r="U88" i="25"/>
  <c r="U89" i="25"/>
  <c r="U90" i="25"/>
  <c r="U91" i="25"/>
  <c r="U92" i="25"/>
  <c r="W92" i="25" s="1"/>
  <c r="U93" i="25"/>
  <c r="U94" i="25"/>
  <c r="U95" i="25"/>
  <c r="U96" i="25"/>
  <c r="U97" i="25"/>
  <c r="U98" i="25"/>
  <c r="U99" i="25"/>
  <c r="U100" i="25"/>
  <c r="W100" i="25" s="1"/>
  <c r="U101" i="25"/>
  <c r="U102" i="25"/>
  <c r="U103" i="25"/>
  <c r="U104" i="25"/>
  <c r="U105" i="25"/>
  <c r="U106" i="25"/>
  <c r="U52" i="25"/>
  <c r="V51" i="25"/>
  <c r="V52" i="25"/>
  <c r="V43" i="25"/>
  <c r="V50" i="25"/>
  <c r="V42" i="25"/>
  <c r="T58" i="25"/>
  <c r="W58" i="25" s="1"/>
  <c r="T59" i="25"/>
  <c r="T60" i="25"/>
  <c r="T61" i="25"/>
  <c r="T62" i="25"/>
  <c r="T63" i="25"/>
  <c r="W63" i="25" s="1"/>
  <c r="T64" i="25"/>
  <c r="T65" i="25"/>
  <c r="T66" i="25"/>
  <c r="W66" i="25" s="1"/>
  <c r="T67" i="25"/>
  <c r="T68" i="25"/>
  <c r="T69" i="25"/>
  <c r="T70" i="25"/>
  <c r="T71" i="25"/>
  <c r="W71" i="25" s="1"/>
  <c r="T72" i="25"/>
  <c r="T73" i="25"/>
  <c r="W73" i="25" s="1"/>
  <c r="T74" i="25"/>
  <c r="W74" i="25" s="1"/>
  <c r="T75" i="25"/>
  <c r="T76" i="25"/>
  <c r="T77" i="25"/>
  <c r="T78" i="25"/>
  <c r="T79" i="25"/>
  <c r="W79" i="25" s="1"/>
  <c r="T80" i="25"/>
  <c r="T81" i="25"/>
  <c r="T82" i="25"/>
  <c r="W82" i="25" s="1"/>
  <c r="T83" i="25"/>
  <c r="T84" i="25"/>
  <c r="T85" i="25"/>
  <c r="T86" i="25"/>
  <c r="T87" i="25"/>
  <c r="W87" i="25" s="1"/>
  <c r="T88" i="25"/>
  <c r="T89" i="25"/>
  <c r="W89" i="25" s="1"/>
  <c r="T90" i="25"/>
  <c r="W90" i="25" s="1"/>
  <c r="T91" i="25"/>
  <c r="T92" i="25"/>
  <c r="T93" i="25"/>
  <c r="T94" i="25"/>
  <c r="T95" i="25"/>
  <c r="W95" i="25" s="1"/>
  <c r="T96" i="25"/>
  <c r="T97" i="25"/>
  <c r="T98" i="25"/>
  <c r="W98" i="25" s="1"/>
  <c r="T99" i="25"/>
  <c r="T100" i="25"/>
  <c r="T101" i="25"/>
  <c r="T102" i="25"/>
  <c r="T103" i="25"/>
  <c r="T104" i="25"/>
  <c r="T105" i="25"/>
  <c r="W105" i="25" s="1"/>
  <c r="T106" i="25"/>
  <c r="W106" i="25" s="1"/>
  <c r="T52" i="25"/>
  <c r="T53" i="25"/>
  <c r="T54" i="25"/>
  <c r="T55" i="25"/>
  <c r="T56" i="25"/>
  <c r="W56" i="25" s="1"/>
  <c r="T57" i="25"/>
  <c r="W57" i="25" s="1"/>
  <c r="S59" i="25"/>
  <c r="S60" i="25"/>
  <c r="S61" i="25"/>
  <c r="V61" i="25" s="1"/>
  <c r="S62" i="25"/>
  <c r="S63" i="25"/>
  <c r="S64" i="25"/>
  <c r="S65" i="25"/>
  <c r="S66" i="25"/>
  <c r="V66" i="25" s="1"/>
  <c r="S67" i="25"/>
  <c r="S68" i="25"/>
  <c r="S69" i="25"/>
  <c r="V69" i="25" s="1"/>
  <c r="S70" i="25"/>
  <c r="S71" i="25"/>
  <c r="S72" i="25"/>
  <c r="S73" i="25"/>
  <c r="S74" i="25"/>
  <c r="V74" i="25" s="1"/>
  <c r="S75" i="25"/>
  <c r="S76" i="25"/>
  <c r="S77" i="25"/>
  <c r="V77" i="25" s="1"/>
  <c r="S78" i="25"/>
  <c r="S79" i="25"/>
  <c r="S80" i="25"/>
  <c r="S81" i="25"/>
  <c r="S82" i="25"/>
  <c r="V82" i="25" s="1"/>
  <c r="S83" i="25"/>
  <c r="S84" i="25"/>
  <c r="S85" i="25"/>
  <c r="V85" i="25" s="1"/>
  <c r="S86" i="25"/>
  <c r="S87" i="25"/>
  <c r="S88" i="25"/>
  <c r="S89" i="25"/>
  <c r="S90" i="25"/>
  <c r="V90" i="25" s="1"/>
  <c r="S91" i="25"/>
  <c r="S92" i="25"/>
  <c r="S93" i="25"/>
  <c r="V93" i="25" s="1"/>
  <c r="S94" i="25"/>
  <c r="S95" i="25"/>
  <c r="S96" i="25"/>
  <c r="S97" i="25"/>
  <c r="S98" i="25"/>
  <c r="V98" i="25" s="1"/>
  <c r="S99" i="25"/>
  <c r="S100" i="25"/>
  <c r="S101" i="25"/>
  <c r="S102" i="25"/>
  <c r="S103" i="25"/>
  <c r="S104" i="25"/>
  <c r="S105" i="25"/>
  <c r="V105" i="25" s="1"/>
  <c r="S106" i="25"/>
  <c r="V106" i="25" s="1"/>
  <c r="S58" i="25"/>
  <c r="V58" i="25"/>
  <c r="S57" i="25"/>
  <c r="Q53" i="25"/>
  <c r="Q54" i="25"/>
  <c r="Q55" i="25"/>
  <c r="Q56" i="25"/>
  <c r="R52" i="25"/>
  <c r="R53" i="25" s="1"/>
  <c r="R54" i="25" s="1"/>
  <c r="R55" i="25" s="1"/>
  <c r="R56" i="25" s="1"/>
  <c r="Q52" i="25"/>
  <c r="W104" i="25"/>
  <c r="V104" i="25"/>
  <c r="W103" i="25"/>
  <c r="V103" i="25"/>
  <c r="V102" i="25"/>
  <c r="W102" i="25"/>
  <c r="W101" i="25"/>
  <c r="V101" i="25"/>
  <c r="W99" i="25"/>
  <c r="V99" i="25"/>
  <c r="W97" i="25"/>
  <c r="V97" i="25"/>
  <c r="W96" i="25"/>
  <c r="V96" i="25"/>
  <c r="V95" i="25"/>
  <c r="V94" i="25"/>
  <c r="W94" i="25"/>
  <c r="W93" i="25"/>
  <c r="W91" i="25"/>
  <c r="V91" i="25"/>
  <c r="V89" i="25"/>
  <c r="W88" i="25"/>
  <c r="V88" i="25"/>
  <c r="V87" i="25"/>
  <c r="V86" i="25"/>
  <c r="W85" i="25"/>
  <c r="V83" i="25"/>
  <c r="W83" i="25"/>
  <c r="W81" i="25"/>
  <c r="V81" i="25"/>
  <c r="W80" i="25"/>
  <c r="V80" i="25"/>
  <c r="V79" i="25"/>
  <c r="V78" i="25"/>
  <c r="W77" i="25"/>
  <c r="V75" i="25"/>
  <c r="W75" i="25"/>
  <c r="V73" i="25"/>
  <c r="W72" i="25"/>
  <c r="V72" i="25"/>
  <c r="V71" i="25"/>
  <c r="V70" i="25"/>
  <c r="W69" i="25"/>
  <c r="W68" i="25"/>
  <c r="V67" i="25"/>
  <c r="W67" i="25"/>
  <c r="W65" i="25"/>
  <c r="V65" i="25"/>
  <c r="W64" i="25"/>
  <c r="V64" i="25"/>
  <c r="V63" i="25"/>
  <c r="V62" i="25"/>
  <c r="W61" i="25"/>
  <c r="V59" i="25"/>
  <c r="W59" i="25"/>
  <c r="V57" i="25"/>
  <c r="V56" i="25"/>
  <c r="W55" i="25"/>
  <c r="V55" i="25"/>
  <c r="W54" i="25"/>
  <c r="W53" i="25"/>
  <c r="V53" i="25"/>
  <c r="W51" i="25"/>
  <c r="W49" i="25"/>
  <c r="V49" i="25"/>
  <c r="W48" i="25"/>
  <c r="V48" i="25"/>
  <c r="W47" i="25"/>
  <c r="V46" i="25"/>
  <c r="V45" i="25"/>
  <c r="W45" i="25"/>
  <c r="V44" i="25"/>
  <c r="W44" i="25"/>
  <c r="V47" i="25"/>
  <c r="D8" i="25"/>
  <c r="D9" i="25" s="1"/>
  <c r="D10" i="25" s="1"/>
  <c r="D11" i="25" s="1"/>
  <c r="D12" i="25" s="1"/>
  <c r="D13" i="25" s="1"/>
  <c r="D14" i="25" s="1"/>
  <c r="D15" i="25" s="1"/>
  <c r="D16" i="25" s="1"/>
  <c r="D17" i="25" s="1"/>
  <c r="D18" i="25" s="1"/>
  <c r="D19" i="25" s="1"/>
  <c r="D20" i="25" s="1"/>
  <c r="D21" i="25" s="1"/>
  <c r="D22" i="25" s="1"/>
  <c r="D23" i="25" s="1"/>
  <c r="D24" i="25" s="1"/>
  <c r="D25" i="25" s="1"/>
  <c r="D26" i="25" s="1"/>
  <c r="D27" i="25" s="1"/>
  <c r="D28" i="25" s="1"/>
  <c r="D29" i="25" s="1"/>
  <c r="D30" i="25" s="1"/>
  <c r="D31" i="25" s="1"/>
  <c r="D32" i="25" s="1"/>
  <c r="D33" i="25" s="1"/>
  <c r="D34" i="25" s="1"/>
  <c r="D35" i="25" s="1"/>
  <c r="D36" i="25" s="1"/>
  <c r="D37" i="25" s="1"/>
  <c r="D38" i="25" s="1"/>
  <c r="D39" i="25" s="1"/>
  <c r="D40" i="25" s="1"/>
  <c r="D41" i="25" s="1"/>
  <c r="D42" i="25" s="1"/>
  <c r="H38" i="25"/>
  <c r="H39" i="25" s="1"/>
  <c r="H40" i="25" s="1"/>
  <c r="H41" i="25" s="1"/>
  <c r="H42" i="25" s="1"/>
  <c r="H43" i="25" s="1"/>
  <c r="H44" i="25" s="1"/>
  <c r="H45" i="25" s="1"/>
  <c r="H46" i="25" s="1"/>
  <c r="H47" i="25" s="1"/>
  <c r="H48" i="25" s="1"/>
  <c r="H49" i="25" s="1"/>
  <c r="H50" i="25" s="1"/>
  <c r="H51" i="25" s="1"/>
  <c r="H52" i="25" s="1"/>
  <c r="H53" i="25" s="1"/>
  <c r="H54" i="25" s="1"/>
  <c r="H55" i="25" s="1"/>
  <c r="H56" i="25" s="1"/>
  <c r="H57" i="25" s="1"/>
  <c r="E8" i="25"/>
  <c r="E9" i="25" s="1"/>
  <c r="E10" i="25" s="1"/>
  <c r="E11" i="25" s="1"/>
  <c r="E12" i="25" s="1"/>
  <c r="E13" i="25" s="1"/>
  <c r="E14" i="25" s="1"/>
  <c r="E15" i="25" s="1"/>
  <c r="E16" i="25" s="1"/>
  <c r="E17" i="25" s="1"/>
  <c r="V76" i="25" l="1"/>
  <c r="V100" i="25"/>
  <c r="V60" i="25"/>
  <c r="V84" i="25"/>
  <c r="V92" i="25"/>
  <c r="W52" i="25"/>
  <c r="W43" i="25"/>
  <c r="W50" i="25"/>
  <c r="W46" i="25"/>
  <c r="W62" i="25"/>
  <c r="W78" i="25"/>
  <c r="W86" i="25"/>
  <c r="W70" i="25"/>
  <c r="W42" i="25"/>
  <c r="V54" i="25"/>
  <c r="D43" i="25"/>
  <c r="N42" i="25"/>
  <c r="E18" i="25"/>
  <c r="I17" i="25"/>
  <c r="G28" i="13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F28" i="13"/>
  <c r="F29" i="13" s="1"/>
  <c r="F30" i="13" s="1"/>
  <c r="F31" i="13" s="1"/>
  <c r="F32" i="13" s="1"/>
  <c r="F33" i="13" s="1"/>
  <c r="F34" i="13" s="1"/>
  <c r="F35" i="13" s="1"/>
  <c r="F36" i="13" s="1"/>
  <c r="F37" i="13" s="1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28" i="13"/>
  <c r="D28" i="13"/>
  <c r="D31" i="13"/>
  <c r="D32" i="13"/>
  <c r="D35" i="13"/>
  <c r="D36" i="13"/>
  <c r="D39" i="13"/>
  <c r="D40" i="13"/>
  <c r="D43" i="13"/>
  <c r="D44" i="13"/>
  <c r="D47" i="13"/>
  <c r="D48" i="13"/>
  <c r="D51" i="13"/>
  <c r="D52" i="13"/>
  <c r="D55" i="13"/>
  <c r="D56" i="13"/>
  <c r="D59" i="13"/>
  <c r="D60" i="13"/>
  <c r="D62" i="13"/>
  <c r="D63" i="13"/>
  <c r="D64" i="13"/>
  <c r="D67" i="13"/>
  <c r="D68" i="13"/>
  <c r="D70" i="13"/>
  <c r="D71" i="13"/>
  <c r="D72" i="13"/>
  <c r="D18" i="13"/>
  <c r="D19" i="13"/>
  <c r="D20" i="13"/>
  <c r="D21" i="13"/>
  <c r="D22" i="13"/>
  <c r="D23" i="13"/>
  <c r="D24" i="13"/>
  <c r="D25" i="13"/>
  <c r="D26" i="13"/>
  <c r="D33" i="13" s="1"/>
  <c r="D17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32" i="13"/>
  <c r="C28" i="13"/>
  <c r="C29" i="13"/>
  <c r="C30" i="13"/>
  <c r="C31" i="13"/>
  <c r="C27" i="13"/>
  <c r="B33" i="13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V108" i="25" l="1"/>
  <c r="W108" i="25"/>
  <c r="P42" i="25"/>
  <c r="O42" i="25"/>
  <c r="D44" i="25"/>
  <c r="N43" i="25"/>
  <c r="E19" i="25"/>
  <c r="I18" i="25"/>
  <c r="D54" i="13"/>
  <c r="D46" i="13"/>
  <c r="D38" i="13"/>
  <c r="D30" i="13"/>
  <c r="D69" i="13"/>
  <c r="D61" i="13"/>
  <c r="D53" i="13"/>
  <c r="D45" i="13"/>
  <c r="D37" i="13"/>
  <c r="D29" i="13"/>
  <c r="D66" i="13"/>
  <c r="D58" i="13"/>
  <c r="D50" i="13"/>
  <c r="D42" i="13"/>
  <c r="D34" i="13"/>
  <c r="D27" i="13"/>
  <c r="D65" i="13"/>
  <c r="D57" i="13"/>
  <c r="D49" i="13"/>
  <c r="D41" i="13"/>
  <c r="F38" i="13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V109" i="25" l="1"/>
  <c r="P43" i="25"/>
  <c r="O43" i="25"/>
  <c r="D45" i="25"/>
  <c r="N44" i="25"/>
  <c r="E20" i="25"/>
  <c r="I19" i="25"/>
  <c r="P44" i="25" l="1"/>
  <c r="O44" i="25"/>
  <c r="D46" i="25"/>
  <c r="N45" i="25"/>
  <c r="E21" i="25"/>
  <c r="I20" i="25"/>
  <c r="P45" i="25" l="1"/>
  <c r="O45" i="25"/>
  <c r="D47" i="25"/>
  <c r="N46" i="25"/>
  <c r="E22" i="25"/>
  <c r="I21" i="25"/>
  <c r="P46" i="25" l="1"/>
  <c r="O46" i="25"/>
  <c r="D48" i="25"/>
  <c r="N47" i="25"/>
  <c r="E23" i="25"/>
  <c r="I22" i="25"/>
  <c r="P47" i="25" l="1"/>
  <c r="O47" i="25"/>
  <c r="D49" i="25"/>
  <c r="N48" i="25"/>
  <c r="E24" i="25"/>
  <c r="I23" i="25"/>
  <c r="O48" i="25" l="1"/>
  <c r="P48" i="25"/>
  <c r="D50" i="25"/>
  <c r="N49" i="25"/>
  <c r="E25" i="25"/>
  <c r="I24" i="25"/>
  <c r="O49" i="25" l="1"/>
  <c r="P49" i="25"/>
  <c r="D51" i="25"/>
  <c r="N50" i="25"/>
  <c r="E26" i="25"/>
  <c r="I25" i="25"/>
  <c r="P50" i="25" l="1"/>
  <c r="O50" i="25"/>
  <c r="D52" i="25"/>
  <c r="N51" i="25"/>
  <c r="E27" i="25"/>
  <c r="I26" i="25"/>
  <c r="P51" i="25" l="1"/>
  <c r="O51" i="25"/>
  <c r="D53" i="25"/>
  <c r="N52" i="25"/>
  <c r="E28" i="25"/>
  <c r="I27" i="25"/>
  <c r="P52" i="25" l="1"/>
  <c r="O52" i="25"/>
  <c r="D54" i="25"/>
  <c r="N53" i="25"/>
  <c r="E29" i="25"/>
  <c r="I28" i="25"/>
  <c r="P53" i="25" l="1"/>
  <c r="O53" i="25"/>
  <c r="D55" i="25"/>
  <c r="N54" i="25"/>
  <c r="E30" i="25"/>
  <c r="I29" i="25"/>
  <c r="P54" i="25" l="1"/>
  <c r="O54" i="25"/>
  <c r="D56" i="25"/>
  <c r="N55" i="25"/>
  <c r="E31" i="25"/>
  <c r="I30" i="25"/>
  <c r="O55" i="25" l="1"/>
  <c r="P55" i="25"/>
  <c r="D57" i="25"/>
  <c r="N56" i="25"/>
  <c r="E32" i="25"/>
  <c r="I31" i="25"/>
  <c r="P56" i="25" l="1"/>
  <c r="O56" i="25"/>
  <c r="D58" i="25"/>
  <c r="N57" i="25"/>
  <c r="E33" i="25"/>
  <c r="I32" i="25"/>
  <c r="O57" i="25" l="1"/>
  <c r="P57" i="25"/>
  <c r="D59" i="25"/>
  <c r="N58" i="25"/>
  <c r="E34" i="25"/>
  <c r="I33" i="25"/>
  <c r="P58" i="25" l="1"/>
  <c r="O58" i="25"/>
  <c r="D60" i="25"/>
  <c r="N59" i="25"/>
  <c r="E35" i="25"/>
  <c r="I34" i="25"/>
  <c r="P59" i="25" l="1"/>
  <c r="O59" i="25"/>
  <c r="D61" i="25"/>
  <c r="N60" i="25"/>
  <c r="E36" i="25"/>
  <c r="I35" i="25"/>
  <c r="P60" i="25" l="1"/>
  <c r="O60" i="25"/>
  <c r="D62" i="25"/>
  <c r="N61" i="25"/>
  <c r="E37" i="25"/>
  <c r="I36" i="25"/>
  <c r="P61" i="25" l="1"/>
  <c r="O61" i="25"/>
  <c r="D63" i="25"/>
  <c r="N62" i="25"/>
  <c r="E38" i="25"/>
  <c r="I37" i="25"/>
  <c r="P62" i="25" l="1"/>
  <c r="O62" i="25"/>
  <c r="D64" i="25"/>
  <c r="N63" i="25"/>
  <c r="E39" i="25"/>
  <c r="I38" i="25"/>
  <c r="P63" i="25" l="1"/>
  <c r="O63" i="25"/>
  <c r="D65" i="25"/>
  <c r="N64" i="25"/>
  <c r="E40" i="25"/>
  <c r="I39" i="25"/>
  <c r="O64" i="25" l="1"/>
  <c r="P64" i="25"/>
  <c r="D66" i="25"/>
  <c r="N65" i="25"/>
  <c r="E41" i="25"/>
  <c r="I40" i="25"/>
  <c r="O65" i="25" l="1"/>
  <c r="P65" i="25"/>
  <c r="D67" i="25"/>
  <c r="N66" i="25"/>
  <c r="E42" i="25"/>
  <c r="I41" i="25"/>
  <c r="P66" i="25" l="1"/>
  <c r="O66" i="25"/>
  <c r="D68" i="25"/>
  <c r="N67" i="25"/>
  <c r="E43" i="25"/>
  <c r="M60" i="25"/>
  <c r="M64" i="25"/>
  <c r="M68" i="25"/>
  <c r="M72" i="25"/>
  <c r="M76" i="25"/>
  <c r="M80" i="25"/>
  <c r="M84" i="25"/>
  <c r="M88" i="25"/>
  <c r="M92" i="25"/>
  <c r="M96" i="25"/>
  <c r="M100" i="25"/>
  <c r="M104" i="25"/>
  <c r="M46" i="25"/>
  <c r="M54" i="25"/>
  <c r="L51" i="25"/>
  <c r="J42" i="25"/>
  <c r="K42" i="25" s="1"/>
  <c r="L58" i="25"/>
  <c r="L66" i="25"/>
  <c r="L74" i="25"/>
  <c r="L82" i="25"/>
  <c r="L90" i="25"/>
  <c r="L98" i="25"/>
  <c r="L106" i="25"/>
  <c r="M57" i="25"/>
  <c r="L72" i="25"/>
  <c r="L92" i="25"/>
  <c r="M45" i="25"/>
  <c r="J46" i="25"/>
  <c r="L61" i="25"/>
  <c r="L65" i="25"/>
  <c r="L69" i="25"/>
  <c r="L73" i="25"/>
  <c r="L77" i="25"/>
  <c r="L81" i="25"/>
  <c r="L85" i="25"/>
  <c r="L89" i="25"/>
  <c r="L93" i="25"/>
  <c r="L97" i="25"/>
  <c r="L101" i="25"/>
  <c r="L105" i="25"/>
  <c r="M47" i="25"/>
  <c r="M55" i="25"/>
  <c r="L52" i="25"/>
  <c r="I42" i="25"/>
  <c r="L62" i="25"/>
  <c r="L70" i="25"/>
  <c r="L78" i="25"/>
  <c r="L86" i="25"/>
  <c r="L94" i="25"/>
  <c r="L102" i="25"/>
  <c r="M49" i="25"/>
  <c r="L54" i="25"/>
  <c r="L48" i="25"/>
  <c r="L60" i="25"/>
  <c r="L68" i="25"/>
  <c r="L80" i="25"/>
  <c r="L88" i="25"/>
  <c r="L104" i="25"/>
  <c r="M53" i="25"/>
  <c r="M61" i="25"/>
  <c r="M65" i="25"/>
  <c r="M69" i="25"/>
  <c r="M73" i="25"/>
  <c r="M77" i="25"/>
  <c r="M81" i="25"/>
  <c r="M85" i="25"/>
  <c r="M89" i="25"/>
  <c r="M93" i="25"/>
  <c r="M97" i="25"/>
  <c r="M101" i="25"/>
  <c r="M105" i="25"/>
  <c r="M48" i="25"/>
  <c r="M56" i="25"/>
  <c r="L53" i="25"/>
  <c r="M58" i="25"/>
  <c r="M62" i="25"/>
  <c r="M66" i="25"/>
  <c r="M70" i="25"/>
  <c r="M74" i="25"/>
  <c r="M78" i="25"/>
  <c r="M82" i="25"/>
  <c r="M86" i="25"/>
  <c r="M90" i="25"/>
  <c r="M94" i="25"/>
  <c r="M98" i="25"/>
  <c r="M102" i="25"/>
  <c r="M106" i="25"/>
  <c r="M50" i="25"/>
  <c r="M42" i="25"/>
  <c r="L55" i="25"/>
  <c r="J43" i="25"/>
  <c r="M59" i="25"/>
  <c r="M63" i="25"/>
  <c r="M71" i="25"/>
  <c r="M79" i="25"/>
  <c r="M91" i="25"/>
  <c r="M99" i="25"/>
  <c r="M103" i="25"/>
  <c r="M52" i="25"/>
  <c r="J45" i="25"/>
  <c r="L76" i="25"/>
  <c r="L96" i="25"/>
  <c r="L50" i="25"/>
  <c r="L59" i="25"/>
  <c r="L63" i="25"/>
  <c r="L67" i="25"/>
  <c r="L71" i="25"/>
  <c r="L75" i="25"/>
  <c r="L79" i="25"/>
  <c r="L83" i="25"/>
  <c r="L87" i="25"/>
  <c r="L91" i="25"/>
  <c r="L95" i="25"/>
  <c r="L99" i="25"/>
  <c r="L103" i="25"/>
  <c r="M43" i="25"/>
  <c r="M51" i="25"/>
  <c r="L57" i="25"/>
  <c r="L56" i="25"/>
  <c r="J44" i="25"/>
  <c r="M67" i="25"/>
  <c r="M75" i="25"/>
  <c r="M83" i="25"/>
  <c r="M87" i="25"/>
  <c r="M95" i="25"/>
  <c r="M44" i="25"/>
  <c r="L49" i="25"/>
  <c r="L64" i="25"/>
  <c r="L84" i="25"/>
  <c r="L100" i="25"/>
  <c r="P67" i="25" l="1"/>
  <c r="O67" i="25"/>
  <c r="D69" i="25"/>
  <c r="N68" i="25"/>
  <c r="K43" i="25"/>
  <c r="K44" i="25" s="1"/>
  <c r="K45" i="25" s="1"/>
  <c r="K46" i="25" s="1"/>
  <c r="L47" i="25" s="1"/>
  <c r="E44" i="25"/>
  <c r="I43" i="25"/>
  <c r="P68" i="25" l="1"/>
  <c r="O68" i="25"/>
  <c r="D70" i="25"/>
  <c r="N69" i="25"/>
  <c r="E45" i="25"/>
  <c r="I44" i="25"/>
  <c r="P69" i="25" l="1"/>
  <c r="O69" i="25"/>
  <c r="D71" i="25"/>
  <c r="N70" i="25"/>
  <c r="E46" i="25"/>
  <c r="I45" i="25"/>
  <c r="P70" i="25" l="1"/>
  <c r="O70" i="25"/>
  <c r="D72" i="25"/>
  <c r="N71" i="25"/>
  <c r="E47" i="25"/>
  <c r="I46" i="25"/>
  <c r="O71" i="25" l="1"/>
  <c r="P71" i="25"/>
  <c r="D73" i="25"/>
  <c r="N72" i="25"/>
  <c r="E48" i="25"/>
  <c r="I47" i="25"/>
  <c r="P72" i="25" l="1"/>
  <c r="O72" i="25"/>
  <c r="D74" i="25"/>
  <c r="N73" i="25"/>
  <c r="E49" i="25"/>
  <c r="I48" i="25"/>
  <c r="O73" i="25" l="1"/>
  <c r="P73" i="25"/>
  <c r="D75" i="25"/>
  <c r="N74" i="25"/>
  <c r="E50" i="25"/>
  <c r="I49" i="25"/>
  <c r="P74" i="25" l="1"/>
  <c r="O74" i="25"/>
  <c r="D76" i="25"/>
  <c r="N75" i="25"/>
  <c r="E51" i="25"/>
  <c r="I50" i="25"/>
  <c r="P75" i="25" l="1"/>
  <c r="O75" i="25"/>
  <c r="D77" i="25"/>
  <c r="N76" i="25"/>
  <c r="E52" i="25"/>
  <c r="I51" i="25"/>
  <c r="P76" i="25" l="1"/>
  <c r="O76" i="25"/>
  <c r="D78" i="25"/>
  <c r="N77" i="25"/>
  <c r="E53" i="25"/>
  <c r="I52" i="25"/>
  <c r="P77" i="25" l="1"/>
  <c r="O77" i="25"/>
  <c r="D79" i="25"/>
  <c r="N78" i="25"/>
  <c r="E54" i="25"/>
  <c r="I53" i="25"/>
  <c r="P78" i="25" l="1"/>
  <c r="O78" i="25"/>
  <c r="D80" i="25"/>
  <c r="N79" i="25"/>
  <c r="E55" i="25"/>
  <c r="I54" i="25"/>
  <c r="P79" i="25" l="1"/>
  <c r="O79" i="25"/>
  <c r="D81" i="25"/>
  <c r="N80" i="25"/>
  <c r="E56" i="25"/>
  <c r="I55" i="25"/>
  <c r="O80" i="25" l="1"/>
  <c r="P80" i="25"/>
  <c r="D82" i="25"/>
  <c r="N81" i="25"/>
  <c r="E57" i="25"/>
  <c r="I57" i="25" s="1"/>
  <c r="I56" i="25"/>
  <c r="O81" i="25" l="1"/>
  <c r="P81" i="25"/>
  <c r="D83" i="25"/>
  <c r="N82" i="25"/>
  <c r="P82" i="25" l="1"/>
  <c r="O82" i="25"/>
  <c r="D84" i="25"/>
  <c r="N83" i="25"/>
  <c r="P83" i="25" l="1"/>
  <c r="O83" i="25"/>
  <c r="D85" i="25"/>
  <c r="N84" i="25"/>
  <c r="P84" i="25" l="1"/>
  <c r="O84" i="25"/>
  <c r="D86" i="25"/>
  <c r="N85" i="25"/>
  <c r="P85" i="25" l="1"/>
  <c r="O85" i="25"/>
  <c r="D87" i="25"/>
  <c r="N86" i="25"/>
  <c r="P86" i="25" l="1"/>
  <c r="O86" i="25"/>
  <c r="D88" i="25"/>
  <c r="N87" i="25"/>
  <c r="O87" i="25" l="1"/>
  <c r="P87" i="25"/>
  <c r="D89" i="25"/>
  <c r="N88" i="25"/>
  <c r="P88" i="25" l="1"/>
  <c r="O88" i="25"/>
  <c r="D90" i="25"/>
  <c r="N89" i="25"/>
  <c r="O89" i="25" l="1"/>
  <c r="P89" i="25"/>
  <c r="D91" i="25"/>
  <c r="N90" i="25"/>
  <c r="P90" i="25" l="1"/>
  <c r="O90" i="25"/>
  <c r="D92" i="25"/>
  <c r="N91" i="25"/>
  <c r="P91" i="25" l="1"/>
  <c r="O91" i="25"/>
  <c r="D93" i="25"/>
  <c r="N92" i="25"/>
  <c r="O92" i="25" l="1"/>
  <c r="P92" i="25"/>
  <c r="D94" i="25"/>
  <c r="N93" i="25"/>
  <c r="P93" i="25" l="1"/>
  <c r="O93" i="25"/>
  <c r="D95" i="25"/>
  <c r="N94" i="25"/>
  <c r="P94" i="25" l="1"/>
  <c r="O94" i="25"/>
  <c r="D96" i="25"/>
  <c r="N95" i="25"/>
  <c r="O95" i="25" l="1"/>
  <c r="P95" i="25"/>
  <c r="D97" i="25"/>
  <c r="N96" i="25"/>
  <c r="O96" i="25" l="1"/>
  <c r="P96" i="25"/>
  <c r="D98" i="25"/>
  <c r="N97" i="25"/>
  <c r="O97" i="25" l="1"/>
  <c r="P97" i="25"/>
  <c r="D99" i="25"/>
  <c r="N98" i="25"/>
  <c r="P98" i="25" l="1"/>
  <c r="O98" i="25"/>
  <c r="D100" i="25"/>
  <c r="N99" i="25"/>
  <c r="P99" i="25" l="1"/>
  <c r="O99" i="25"/>
  <c r="D101" i="25"/>
  <c r="N100" i="25"/>
  <c r="P100" i="25" l="1"/>
  <c r="O100" i="25"/>
  <c r="D102" i="25"/>
  <c r="N101" i="25"/>
  <c r="P101" i="25" l="1"/>
  <c r="O101" i="25"/>
  <c r="D103" i="25"/>
  <c r="N102" i="25"/>
  <c r="P102" i="25" l="1"/>
  <c r="O102" i="25"/>
  <c r="D104" i="25"/>
  <c r="N103" i="25"/>
  <c r="O103" i="25" l="1"/>
  <c r="P103" i="25"/>
  <c r="D105" i="25"/>
  <c r="N104" i="25"/>
  <c r="O104" i="25" l="1"/>
  <c r="P104" i="25"/>
  <c r="D106" i="25"/>
  <c r="N106" i="25" s="1"/>
  <c r="N105" i="25"/>
  <c r="O105" i="25" l="1"/>
  <c r="P105" i="25"/>
  <c r="P106" i="25"/>
  <c r="P108" i="25" s="1"/>
  <c r="O106" i="25"/>
  <c r="O108" i="25" s="1"/>
  <c r="O109" i="25" s="1"/>
</calcChain>
</file>

<file path=xl/sharedStrings.xml><?xml version="1.0" encoding="utf-8"?>
<sst xmlns="http://schemas.openxmlformats.org/spreadsheetml/2006/main" count="304" uniqueCount="227">
  <si>
    <t>Notes</t>
  </si>
  <si>
    <t xml:space="preserve">Employer Contribution </t>
  </si>
  <si>
    <t>Employee Contribution</t>
  </si>
  <si>
    <t xml:space="preserve">External fund </t>
  </si>
  <si>
    <t xml:space="preserve">Benefit </t>
  </si>
  <si>
    <t>Parameter/formula</t>
  </si>
  <si>
    <t>Asset smoothing</t>
  </si>
  <si>
    <t>Amortization</t>
  </si>
  <si>
    <t>Method</t>
  </si>
  <si>
    <t>Net investment return(Discount rate)</t>
  </si>
  <si>
    <t>Note</t>
  </si>
  <si>
    <t>Eligible Survivors: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</si>
  <si>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</si>
  <si>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</si>
  <si>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</si>
  <si>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</si>
  <si>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</si>
  <si>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</si>
  <si>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</si>
  <si>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</si>
  <si>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</si>
  <si>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</si>
  <si>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</si>
  <si>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</si>
  <si>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</si>
  <si>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</si>
  <si>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</si>
  <si>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</si>
  <si>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Demo_sum</t>
  </si>
  <si>
    <t>8</t>
  </si>
  <si>
    <t>Ret_sum</t>
  </si>
  <si>
    <t>9</t>
  </si>
  <si>
    <t>Ret_dec</t>
  </si>
  <si>
    <t>10</t>
  </si>
  <si>
    <t>Ret_cashout</t>
  </si>
  <si>
    <t>11</t>
  </si>
  <si>
    <t>Ret_bfactor</t>
  </si>
  <si>
    <t>12</t>
  </si>
  <si>
    <t>Term_sum</t>
  </si>
  <si>
    <t>13</t>
  </si>
  <si>
    <t>Term_dec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</si>
  <si>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</si>
  <si>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</si>
  <si>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</si>
  <si>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</si>
  <si>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</si>
  <si>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</si>
  <si>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</si>
  <si>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</si>
  <si>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</si>
  <si>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Tier 1</t>
  </si>
  <si>
    <t>Tier 2</t>
  </si>
  <si>
    <t>Tier 3</t>
  </si>
  <si>
    <t>Tier 4</t>
  </si>
  <si>
    <t>Tier 5</t>
  </si>
  <si>
    <t>Tier 6</t>
  </si>
  <si>
    <t>Normal Pension Base /
Final Average salary</t>
  </si>
  <si>
    <r>
      <rPr>
        <b/>
        <sz val="11"/>
        <color rgb="FF000000"/>
        <rFont val="Calibri"/>
        <family val="2"/>
        <scheme val="minor"/>
      </rPr>
      <t>Final Avarage salary</t>
    </r>
    <r>
      <rPr>
        <sz val="11"/>
        <color rgb="FF000000"/>
        <rFont val="Calibri"/>
        <family val="2"/>
        <scheme val="minor"/>
      </rPr>
      <t xml:space="preserve"> 
</t>
    </r>
    <r>
      <rPr>
        <b/>
        <sz val="11"/>
        <color rgb="FF000000"/>
        <rFont val="Calibri"/>
        <family val="2"/>
        <scheme val="minor"/>
      </rPr>
      <t xml:space="preserve">     </t>
    </r>
    <r>
      <rPr>
        <sz val="11"/>
        <color rgb="FF000000"/>
        <rFont val="Calibri"/>
        <family val="2"/>
        <scheme val="minor"/>
      </rPr>
      <t xml:space="preserve"> Highest monthly average salary actually received during any 12 consecutive months of service
</t>
    </r>
    <r>
      <rPr>
        <b/>
        <sz val="11"/>
        <color rgb="FF00B050"/>
        <rFont val="Calibri"/>
        <family val="2"/>
        <scheme val="minor"/>
      </rPr>
      <t xml:space="preserve">Model: </t>
    </r>
    <r>
      <rPr>
        <sz val="11"/>
        <color rgb="FF00B050"/>
        <rFont val="Calibri"/>
        <family val="2"/>
        <scheme val="minor"/>
      </rPr>
      <t xml:space="preserve">Final year salary </t>
    </r>
  </si>
  <si>
    <r>
      <t xml:space="preserve">Normal Pension Base:
   </t>
    </r>
    <r>
      <rPr>
        <sz val="11"/>
        <color theme="1"/>
        <rFont val="Calibri"/>
        <family val="2"/>
        <scheme val="minor"/>
      </rPr>
      <t>Final monthly salary rate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 xml:space="preserve">Model: Final year salary </t>
    </r>
  </si>
  <si>
    <t>DROP</t>
  </si>
  <si>
    <t xml:space="preserve">Death After retirement </t>
  </si>
  <si>
    <t xml:space="preserve">Pension equal to the same percentage of the Member’s Normal Pension Base to a 
maximum of 50%. </t>
  </si>
  <si>
    <t xml:space="preserve">Pension equal to the same percentage of the Member’s Normal Pension Base to a 
maximum of 55%. </t>
  </si>
  <si>
    <t xml:space="preserve">Pension equal to 60% of the pension received by the deceased Member. </t>
  </si>
  <si>
    <t xml:space="preserve">If former Tier 2 member, see Tier 2. Otherwise, see Tier 3. </t>
  </si>
  <si>
    <t xml:space="preserve">Pension equal to 70% of the pension received by the deceased Member. </t>
  </si>
  <si>
    <t>Death before retirement</t>
  </si>
  <si>
    <t>Tier1</t>
  </si>
  <si>
    <t>Tier2</t>
  </si>
  <si>
    <t>Tier3</t>
  </si>
  <si>
    <t>Tier4</t>
  </si>
  <si>
    <t>Tier5</t>
  </si>
  <si>
    <t>Tier6</t>
  </si>
  <si>
    <r>
      <rPr>
        <b/>
        <sz val="11"/>
        <color theme="1"/>
        <rFont val="Calibri"/>
        <family val="2"/>
        <scheme val="minor"/>
      </rPr>
      <t xml:space="preserve">Service Connected Disability
</t>
    </r>
    <r>
      <rPr>
        <sz val="11"/>
        <color theme="1"/>
        <rFont val="Calibri"/>
        <family val="2"/>
        <scheme val="minor"/>
      </rPr>
      <t xml:space="preserve">If death occurs within three years of the Member’s effective date of pension, then the eligible spouse or designated beneficiary shall receive 75% of the Final Average Salary.  Otherwise, a pension equal to 60% of the pension received by the deceased Member immediately preceding the date of death.  
</t>
    </r>
    <r>
      <rPr>
        <b/>
        <sz val="11"/>
        <color theme="1"/>
        <rFont val="Calibri"/>
        <family val="2"/>
        <scheme val="minor"/>
      </rPr>
      <t>Nonservice Connected Disability</t>
    </r>
    <r>
      <rPr>
        <sz val="11"/>
        <color theme="1"/>
        <rFont val="Calibri"/>
        <family val="2"/>
        <scheme val="minor"/>
      </rPr>
      <t xml:space="preserve">
Pension equal to 60% of the pension received by the deceased Member. </t>
    </r>
  </si>
  <si>
    <r>
      <rPr>
        <b/>
        <sz val="11"/>
        <color theme="1"/>
        <rFont val="Calibri"/>
        <family val="2"/>
        <scheme val="minor"/>
      </rPr>
      <t>Service Connected Disability</t>
    </r>
    <r>
      <rPr>
        <sz val="11"/>
        <color theme="1"/>
        <rFont val="Calibri"/>
        <family val="2"/>
        <scheme val="minor"/>
      </rPr>
      <t xml:space="preserve">  If death occurs within three years of the Member’s effective date of pension, then the eligible spouse or designated beneficiary shall receive 80% of the Final Average Salary. Otherwise, a pension equal to 80% of the pension received by the deceased Member immediately preceding the date of death.  
</t>
    </r>
    <r>
      <rPr>
        <b/>
        <sz val="11"/>
        <color theme="1"/>
        <rFont val="Calibri"/>
        <family val="2"/>
        <scheme val="minor"/>
      </rPr>
      <t>Nonservice Connected</t>
    </r>
    <r>
      <rPr>
        <sz val="11"/>
        <color theme="1"/>
        <rFont val="Calibri"/>
        <family val="2"/>
        <scheme val="minor"/>
      </rPr>
      <t xml:space="preserve"> Disability  Pension equal to 70% of the pension received by the deceased Member. </t>
    </r>
  </si>
  <si>
    <r>
      <rPr>
        <b/>
        <sz val="11"/>
        <color theme="1"/>
        <rFont val="Calibri"/>
        <family val="2"/>
        <scheme val="minor"/>
      </rPr>
      <t xml:space="preserve">Service Connected Disability
</t>
    </r>
    <r>
      <rPr>
        <sz val="11"/>
        <color theme="1"/>
        <rFont val="Calibri"/>
        <family val="2"/>
        <scheme val="minor"/>
      </rPr>
      <t xml:space="preserve"> 50% of the Member’s Normal Pension Base, or 55% of the Member’s Normal Pension Base if Member had at least 25 years of service at the date of death. 
</t>
    </r>
    <r>
      <rPr>
        <b/>
        <sz val="11"/>
        <color theme="1"/>
        <rFont val="Calibri"/>
        <family val="2"/>
        <scheme val="minor"/>
      </rPr>
      <t>Nonservice Connected Disability</t>
    </r>
    <r>
      <rPr>
        <sz val="11"/>
        <color theme="1"/>
        <rFont val="Calibri"/>
        <family val="2"/>
        <scheme val="minor"/>
      </rPr>
      <t xml:space="preserve">  40% of highest monthly salary as of Member’s retirement for basic rank of Police Officer III or Firefighter III, and the highest length of service pay (nonservice 
connected pension base). </t>
    </r>
  </si>
  <si>
    <r>
      <rPr>
        <b/>
        <sz val="11"/>
        <color theme="1"/>
        <rFont val="Calibri"/>
        <family val="2"/>
        <scheme val="minor"/>
      </rPr>
      <t>Service Connected Disability</t>
    </r>
    <r>
      <rPr>
        <sz val="11"/>
        <color theme="1"/>
        <rFont val="Calibri"/>
        <family val="2"/>
        <scheme val="minor"/>
      </rPr>
      <t xml:space="preserve">  
50% of Member’s Normal Pension Base. 
</t>
    </r>
    <r>
      <rPr>
        <b/>
        <sz val="11"/>
        <color theme="1"/>
        <rFont val="Calibri"/>
        <family val="2"/>
        <scheme val="minor"/>
      </rPr>
      <t>Nonservice Connected</t>
    </r>
    <r>
      <rPr>
        <sz val="11"/>
        <color theme="1"/>
        <rFont val="Calibri"/>
        <family val="2"/>
        <scheme val="minor"/>
      </rPr>
      <t xml:space="preserve"> 
Disability  40% of highest monthly salary as of Member’s retirement for basic rank of Police Officer III or Firefighter III, and the highest length of service pay. </t>
    </r>
  </si>
  <si>
    <r>
      <t>1. Smoothing Period: 7 years
2.</t>
    </r>
    <r>
      <rPr>
        <sz val="11"/>
        <color rgb="FFC00000"/>
        <rFont val="Calibri"/>
        <family val="2"/>
        <scheme val="minor"/>
      </rPr>
      <t xml:space="preserve"> AVA is adjusted to be within 40% of MVA:
       - 60% ~ 140% of MVA?
       - how to adjust? Simply make AVA = 60%*MVA or 140%*MVA when AVA is out of the range?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3.</t>
    </r>
    <r>
      <rPr>
        <sz val="11"/>
        <color rgb="FFC00000"/>
        <rFont val="Calibri"/>
        <family val="2"/>
        <scheme val="minor"/>
      </rPr>
      <t xml:space="preserve"> Need to find historical investment losses and gains.</t>
    </r>
  </si>
  <si>
    <r>
      <rPr>
        <b/>
        <sz val="11"/>
        <color theme="1"/>
        <rFont val="Calibri"/>
        <family val="2"/>
        <scheme val="minor"/>
      </rPr>
      <t>General Amort method:</t>
    </r>
    <r>
      <rPr>
        <sz val="11"/>
        <color theme="1"/>
        <rFont val="Calibri"/>
        <family val="2"/>
        <scheme val="minor"/>
      </rPr>
      <t xml:space="preserve">
 - gains/losses: 20-year, level pct, closed
 - plan amendments: 15-year, level pct, closed  
 - plan assumption changes: 25-year, level pct, closed
</t>
    </r>
    <r>
      <rPr>
        <b/>
        <sz val="11"/>
        <color theme="1"/>
        <rFont val="Calibri"/>
        <family val="2"/>
        <scheme val="minor"/>
      </rPr>
      <t>Tier specific methods:</t>
    </r>
    <r>
      <rPr>
        <sz val="11"/>
        <color theme="1"/>
        <rFont val="Calibri"/>
        <family val="2"/>
        <scheme val="minor"/>
      </rPr>
      <t xml:space="preserve">
 -  Tier1: UAAL amortized using level dollar method ending on Jun 30, 2037
 -  Tiers 2,3,4: payroll basis: total valuation payroll from the respective employer(i.e. the City or Harbor Port Police)
 -  Tier 5, 6: payroll basis: combined payroll for these tiers from the respective employer (i.e. the City or Harbor Port Police)
</t>
    </r>
    <r>
      <rPr>
        <sz val="11"/>
        <color rgb="FFC00000"/>
        <rFont val="Calibri"/>
        <family val="2"/>
        <scheme val="minor"/>
      </rPr>
      <t xml:space="preserve">Questions:
 - Only UAAL is mentioned in tier specific policies, how about surplus?
 - definitions of "total valuation payroll", "combined payroll for these tiers(5,6)"? </t>
    </r>
  </si>
  <si>
    <r>
      <rPr>
        <b/>
        <sz val="11"/>
        <color rgb="FF000000"/>
        <rFont val="Calibri"/>
        <family val="2"/>
        <scheme val="minor"/>
      </rPr>
      <t>Final Avarage salary</t>
    </r>
    <r>
      <rPr>
        <sz val="11"/>
        <color rgb="FF000000"/>
        <rFont val="Calibri"/>
        <family val="2"/>
        <scheme val="minor"/>
      </rPr>
      <t xml:space="preserve"> 
</t>
    </r>
    <r>
      <rPr>
        <b/>
        <sz val="11"/>
        <color rgb="FF000000"/>
        <rFont val="Calibri"/>
        <family val="2"/>
        <scheme val="minor"/>
      </rPr>
      <t xml:space="preserve">     </t>
    </r>
    <r>
      <rPr>
        <sz val="11"/>
        <color rgb="FF000000"/>
        <rFont val="Calibri"/>
        <family val="2"/>
        <scheme val="minor"/>
      </rPr>
      <t xml:space="preserve"> Highest monthly average salary actually received during any 24 consecutive months of service
</t>
    </r>
    <r>
      <rPr>
        <b/>
        <sz val="11"/>
        <color rgb="FF00B050"/>
        <rFont val="Calibri"/>
        <family val="2"/>
        <scheme val="minor"/>
      </rPr>
      <t xml:space="preserve">Model: Average salary in last 2 years </t>
    </r>
    <r>
      <rPr>
        <sz val="11"/>
        <color rgb="FF00B050"/>
        <rFont val="Calibri"/>
        <family val="2"/>
        <scheme val="minor"/>
      </rPr>
      <t xml:space="preserve"> </t>
    </r>
  </si>
  <si>
    <t>COLA and CPI</t>
  </si>
  <si>
    <t xml:space="preserve">Question: </t>
  </si>
  <si>
    <t xml:space="preserve">Member Contribution and matching account crediting rate 5%? </t>
  </si>
  <si>
    <r>
      <rPr>
        <b/>
        <sz val="10"/>
        <rFont val="Arial"/>
        <family val="2"/>
      </rPr>
      <t>Years of Service</t>
    </r>
  </si>
  <si>
    <r>
      <rPr>
        <b/>
        <sz val="10"/>
        <rFont val="Arial"/>
        <family val="2"/>
      </rPr>
      <t>Additional Salary Increase</t>
    </r>
  </si>
  <si>
    <t>yos</t>
  </si>
  <si>
    <t>salgrowth</t>
  </si>
  <si>
    <t>startcell</t>
  </si>
  <si>
    <t>endcell</t>
  </si>
  <si>
    <t>A6</t>
  </si>
  <si>
    <t>B18</t>
  </si>
  <si>
    <r>
      <rPr>
        <b/>
        <sz val="10"/>
        <rFont val="Arial"/>
        <family val="2"/>
      </rPr>
      <t>Age</t>
    </r>
  </si>
  <si>
    <r>
      <rPr>
        <b/>
        <sz val="10"/>
        <rFont val="Arial"/>
        <family val="2"/>
      </rPr>
      <t>Fire</t>
    </r>
  </si>
  <si>
    <r>
      <rPr>
        <b/>
        <sz val="10"/>
        <rFont val="Arial"/>
        <family val="2"/>
      </rPr>
      <t>Police</t>
    </r>
  </si>
  <si>
    <r>
      <rPr>
        <b/>
        <sz val="10"/>
        <rFont val="Arial"/>
        <family val="2"/>
      </rPr>
      <t>Tiers 2&amp;4</t>
    </r>
  </si>
  <si>
    <r>
      <rPr>
        <b/>
        <sz val="10"/>
        <rFont val="Arial"/>
        <family val="2"/>
      </rPr>
      <t>Tiers 3&amp;5</t>
    </r>
  </si>
  <si>
    <r>
      <rPr>
        <b/>
        <sz val="10"/>
        <rFont val="Arial"/>
        <family val="2"/>
      </rPr>
      <t>Tier 6</t>
    </r>
  </si>
  <si>
    <t>age</t>
  </si>
  <si>
    <t>qxr.t2t4.fire</t>
  </si>
  <si>
    <t>qxr.t3t5.fire</t>
  </si>
  <si>
    <t>qxr.t6.fire</t>
  </si>
  <si>
    <t>qxr.t2t4.plc</t>
  </si>
  <si>
    <t>qxr.t3t5.plc</t>
  </si>
  <si>
    <t>qxr.t6.plc</t>
  </si>
  <si>
    <t>A7</t>
  </si>
  <si>
    <t>G32</t>
  </si>
  <si>
    <r>
      <t xml:space="preserve">Benefit Factor
Tier specific,  </t>
    </r>
    <r>
      <rPr>
        <b/>
        <sz val="11"/>
        <color theme="1"/>
        <rFont val="Calibri"/>
        <family val="2"/>
        <scheme val="minor"/>
      </rPr>
      <t>see tab Ret_bfactor</t>
    </r>
  </si>
  <si>
    <r>
      <rPr>
        <b/>
        <sz val="11"/>
        <color theme="1"/>
        <rFont val="Calibri"/>
        <family val="2"/>
        <scheme val="minor"/>
      </rPr>
      <t xml:space="preserve">COLA provisions: </t>
    </r>
    <r>
      <rPr>
        <sz val="11"/>
        <color theme="1"/>
        <rFont val="Calibri"/>
        <family val="2"/>
        <scheme val="minor"/>
      </rPr>
      <t>see plan provisions</t>
    </r>
    <r>
      <rPr>
        <b/>
        <sz val="11"/>
        <color theme="1"/>
        <rFont val="Calibri"/>
        <family val="2"/>
        <scheme val="minor"/>
      </rPr>
      <t xml:space="preserve"> 
Assumptions:
 - </t>
    </r>
    <r>
      <rPr>
        <sz val="11"/>
        <color theme="1"/>
        <rFont val="Calibri"/>
        <family val="2"/>
        <scheme val="minor"/>
      </rPr>
      <t xml:space="preserve">CPI increases of 3.25% per year
 - Benefit increases due to CPI subject to a 3.0% max for Tier 3 through 6
</t>
    </r>
  </si>
  <si>
    <r>
      <rPr>
        <b/>
        <sz val="11"/>
        <color theme="1"/>
        <rFont val="Calibri"/>
        <family val="2"/>
        <scheme val="minor"/>
      </rPr>
      <t>Provision:</t>
    </r>
    <r>
      <rPr>
        <sz val="11"/>
        <color theme="1"/>
        <rFont val="Calibri"/>
        <family val="2"/>
        <scheme val="minor"/>
      </rPr>
      <t xml:space="preserve"> Based on LA CPI
</t>
    </r>
    <r>
      <rPr>
        <b/>
        <sz val="11"/>
        <color rgb="FF00B050"/>
        <rFont val="Calibri"/>
        <family val="2"/>
        <scheme val="minor"/>
      </rPr>
      <t>Model: cola = 3.25% (see assumption)</t>
    </r>
  </si>
  <si>
    <r>
      <rPr>
        <b/>
        <sz val="11"/>
        <color theme="1"/>
        <rFont val="Calibri"/>
        <family val="2"/>
        <scheme val="minor"/>
      </rPr>
      <t xml:space="preserve">Provision: </t>
    </r>
    <r>
      <rPr>
        <sz val="11"/>
        <color theme="1"/>
        <rFont val="Calibri"/>
        <family val="2"/>
        <scheme val="minor"/>
      </rPr>
      <t xml:space="preserve">Based on LA CPI to a max of 3%, prorated in the first year of retirement.
</t>
    </r>
    <r>
      <rPr>
        <b/>
        <sz val="11"/>
        <color rgb="FFC00000"/>
        <rFont val="Calibri"/>
        <family val="2"/>
        <scheme val="minor"/>
      </rPr>
      <t>Question: how to prorate COLA?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>Model: cola = 3%  (see assumption)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</si>
  <si>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 xml:space="preserve">Provision: </t>
    </r>
    <r>
      <rPr>
        <sz val="11"/>
        <color theme="1"/>
        <rFont val="Calibri"/>
        <family val="2"/>
        <scheme val="minor"/>
      </rPr>
      <t xml:space="preserve">Based on LA CPI to a max of 3%, (excess banked), prorated in the first year of retirement
</t>
    </r>
    <r>
      <rPr>
        <b/>
        <sz val="11"/>
        <color rgb="FFC00000"/>
        <rFont val="Calibri"/>
        <family val="2"/>
        <scheme val="minor"/>
      </rPr>
      <t xml:space="preserve">Question: how to prorate COLA? How excees is banked?
</t>
    </r>
    <r>
      <rPr>
        <b/>
        <sz val="11"/>
        <color rgb="FF00B050"/>
        <rFont val="Calibri"/>
        <family val="2"/>
        <scheme val="minor"/>
      </rPr>
      <t>Model: cola = 3%  (see assumption)</t>
    </r>
  </si>
  <si>
    <t>bf.t1</t>
  </si>
  <si>
    <t>bf.t2</t>
  </si>
  <si>
    <t>bf.t3</t>
  </si>
  <si>
    <t>bf.t4</t>
  </si>
  <si>
    <t>bf.t5</t>
  </si>
  <si>
    <t>bf.t6</t>
  </si>
  <si>
    <t>G72</t>
  </si>
  <si>
    <t>Requirement</t>
  </si>
  <si>
    <t>yos &gt;= 20</t>
  </si>
  <si>
    <t>age&gt;=50, yos &gt;=10</t>
  </si>
  <si>
    <t>age&gt;=50, yos &gt;=20</t>
  </si>
  <si>
    <t>COLA
(starting from July 1, 2015)</t>
  </si>
  <si>
    <t xml:space="preserve">Requirement: yos&gt;=10
Receive pension at age 50
Service retirement benefit
No term assumed after being eligible for retirement
Refund of member contribution if not eligible to term benefit </t>
  </si>
  <si>
    <t xml:space="preserve">Requirement: yos&gt;=20
Receive pension at age 50
Service retirement benefit for tier 3 
No term assumed after being eligible for retirement
Refund of member contribution if not eligible to term benefit </t>
  </si>
  <si>
    <t>A5</t>
  </si>
  <si>
    <t>C14</t>
  </si>
  <si>
    <t>C10</t>
  </si>
  <si>
    <t>(assumed benefit AV2015 pdf p82)</t>
  </si>
  <si>
    <t xml:space="preserve">Requirement
</t>
  </si>
  <si>
    <t>Service connected:
  - yos &lt; 20:    55% of FAS
  - yos 20-30: 65% of FAS
  - yos &gt; 30:    75% of FAS
NonService connected: 40% of FAS</t>
  </si>
  <si>
    <t>qxd.fire</t>
  </si>
  <si>
    <t>qxd.plc</t>
  </si>
  <si>
    <t>source: AV15 pdf p78</t>
  </si>
  <si>
    <t>Tier Info</t>
  </si>
  <si>
    <t>Summary Plan Description\Determine Your Pension Plan Tier _ Los Angeles Fire and Police Pensions.pdf</t>
  </si>
  <si>
    <r>
      <t xml:space="preserve">Service connected: none
NonService connected: yos &gt;=5
</t>
    </r>
    <r>
      <rPr>
        <b/>
        <sz val="11"/>
        <color rgb="FF00B050"/>
        <rFont val="Calibri"/>
        <family val="2"/>
        <scheme val="minor"/>
      </rPr>
      <t>90% are assumed to be service connected, not applicable to members eligible to enter the DROP.</t>
    </r>
  </si>
  <si>
    <r>
      <rPr>
        <b/>
        <sz val="11"/>
        <color theme="1"/>
        <rFont val="Calibri"/>
        <family val="2"/>
        <scheme val="minor"/>
      </rPr>
      <t>pct with married/Domestic Partner:</t>
    </r>
    <r>
      <rPr>
        <sz val="11"/>
        <color theme="1"/>
        <rFont val="Calibri"/>
        <family val="2"/>
        <scheme val="minor"/>
      </rPr>
      <t xml:space="preserve">
 - 80% of male, 60% of female
</t>
    </r>
    <r>
      <rPr>
        <b/>
        <sz val="11"/>
        <color theme="1"/>
        <rFont val="Calibri"/>
        <family val="2"/>
        <scheme val="minor"/>
      </rPr>
      <t xml:space="preserve">Eligible survivor Ages:
 - </t>
    </r>
    <r>
      <rPr>
        <sz val="11"/>
        <color theme="1"/>
        <rFont val="Calibri"/>
        <family val="2"/>
        <scheme val="minor"/>
      </rPr>
      <t>Wives are 3 years younger than their husbands.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Number of eligible children?(</t>
    </r>
    <r>
      <rPr>
        <b/>
        <sz val="11"/>
        <color rgb="FF00B050"/>
        <rFont val="Calibri"/>
        <family val="2"/>
        <scheme val="minor"/>
      </rPr>
      <t>We may not plan to model benefits to children in the first version</t>
    </r>
    <r>
      <rPr>
        <b/>
        <sz val="11"/>
        <color theme="1"/>
        <rFont val="Calibri"/>
        <family val="2"/>
        <scheme val="minor"/>
      </rPr>
      <t>)</t>
    </r>
  </si>
  <si>
    <t xml:space="preserve">No vestinguntil retirement </t>
  </si>
  <si>
    <t xml:space="preserve">No active members, do not need to model </t>
  </si>
  <si>
    <t>Benefit
AV2015 pdf p79, p92
CAFR2015, p126</t>
  </si>
  <si>
    <r>
      <rPr>
        <sz val="11"/>
        <color rgb="FF00B050"/>
        <rFont val="Calibri"/>
        <family val="2"/>
        <scheme val="minor"/>
      </rPr>
      <t>Only 22 older members in 2015, will not model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</si>
  <si>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Need to evaluate if the death benefits are worth modeling. 
 - </t>
    </r>
    <r>
      <rPr>
        <b/>
        <sz val="11"/>
        <color theme="1"/>
        <rFont val="Calibri"/>
        <family val="2"/>
        <scheme val="minor"/>
      </rPr>
      <t xml:space="preserve">Refund of contribution with interest. 
 - limited pension for qualified survivor. </t>
    </r>
  </si>
  <si>
    <t>Return of contribution</t>
  </si>
  <si>
    <t>No refund</t>
  </si>
  <si>
    <r>
      <t xml:space="preserve">refund contribution with interest
</t>
    </r>
    <r>
      <rPr>
        <sz val="11"/>
        <color rgb="FF00B050"/>
        <rFont val="Calibri"/>
        <family val="2"/>
        <scheme val="minor"/>
      </rPr>
      <t xml:space="preserve">
(Do not model for now)</t>
    </r>
  </si>
  <si>
    <r>
      <t xml:space="preserve">refund contribution with interest
</t>
    </r>
    <r>
      <rPr>
        <sz val="11"/>
        <color rgb="FF00B050"/>
        <rFont val="Calibri"/>
        <family val="2"/>
        <scheme val="minor"/>
      </rPr>
      <t xml:space="preserve">
(Do not model for now)</t>
    </r>
  </si>
  <si>
    <t>Healthy mortality table is used for disabled?</t>
  </si>
  <si>
    <t>qxt.fire.yos</t>
  </si>
  <si>
    <t>qxt.plc.yos</t>
  </si>
  <si>
    <t>qxt.fire.age</t>
  </si>
  <si>
    <t>qxt.plc.age</t>
  </si>
  <si>
    <t>Modeling of contingent annuity</t>
  </si>
  <si>
    <t xml:space="preserve">Modeled as 60% contingent annuity for tier 3, 4, 5
Modeled as 70% contingent annuity for tier 6. </t>
  </si>
  <si>
    <t xml:space="preserve">Modeled as 100% contingent annuity
Notes: 
1. Tier 1 is so small that the approximation would not have a big impact on over results. 
2. For Tier 2, it requires 25 yos for the benefit factor to be greater than 50%. The average retirement age is around 50, so there may not be a great number of retirees whose benefit factors are greater than 50%.  
</t>
  </si>
  <si>
    <t>tier</t>
  </si>
  <si>
    <t>t1</t>
  </si>
  <si>
    <t>t2</t>
  </si>
  <si>
    <t>t3</t>
  </si>
  <si>
    <t>t4</t>
  </si>
  <si>
    <t>t5</t>
  </si>
  <si>
    <t>t6</t>
  </si>
  <si>
    <t>r.yos</t>
  </si>
  <si>
    <t>r.age</t>
  </si>
  <si>
    <t>fasyears</t>
  </si>
  <si>
    <t>cola</t>
  </si>
  <si>
    <t>v.yos</t>
  </si>
  <si>
    <t>r.vben</t>
  </si>
  <si>
    <t>factor.ca</t>
  </si>
  <si>
    <r>
      <t>Question: 
  - (</t>
    </r>
    <r>
      <rPr>
        <b/>
        <sz val="11"/>
        <color rgb="FF00B050"/>
        <rFont val="Calibri"/>
        <family val="2"/>
        <scheme val="minor"/>
      </rPr>
      <t>SOLVED</t>
    </r>
    <r>
      <rPr>
        <b/>
        <sz val="11"/>
        <color rgb="FFC00000"/>
        <rFont val="Calibri"/>
        <family val="2"/>
        <scheme val="minor"/>
      </rPr>
      <t xml:space="preserve">) No vested term for Tier 1, 2, 4?(SOLVED, do not need to model 1,2, no vesting for 4)
  - Are the term benefits life annuity or contingent annuity? (Currently modeld as life annuity)
</t>
    </r>
  </si>
  <si>
    <t>Type</t>
  </si>
  <si>
    <t>Date Established</t>
  </si>
  <si>
    <t>Initial Years</t>
  </si>
  <si>
    <t>Initial Amount</t>
  </si>
  <si>
    <t>Annual Payment</t>
  </si>
  <si>
    <t xml:space="preserve">Years remaining </t>
  </si>
  <si>
    <t>Outstanding Balance</t>
  </si>
  <si>
    <t>Actuarial Loss**</t>
  </si>
  <si>
    <t>Actuarial Loss</t>
  </si>
  <si>
    <t>Change in Assumptions</t>
  </si>
  <si>
    <t>Plan Amendment</t>
  </si>
  <si>
    <t>Actuarial Gain</t>
  </si>
  <si>
    <t>Total</t>
  </si>
  <si>
    <t>G15</t>
  </si>
  <si>
    <t>fas</t>
  </si>
  <si>
    <t>salary(fas)</t>
  </si>
  <si>
    <t>Retire at age55</t>
  </si>
  <si>
    <t>Bx</t>
  </si>
  <si>
    <t>DROP pay</t>
  </si>
  <si>
    <t>DROP account</t>
  </si>
  <si>
    <t>DROP cash flow</t>
  </si>
  <si>
    <t>la cash flow</t>
  </si>
  <si>
    <t>qxm</t>
  </si>
  <si>
    <t>survival</t>
  </si>
  <si>
    <t>Disc Rate</t>
  </si>
  <si>
    <t>Disc factor</t>
  </si>
  <si>
    <t>PV at 55</t>
  </si>
  <si>
    <t>DROP cf disc</t>
  </si>
  <si>
    <t>la cf disc</t>
  </si>
  <si>
    <t>Retire at age65</t>
  </si>
  <si>
    <t>PV at 65</t>
  </si>
  <si>
    <t xml:space="preserve">Tier1 </t>
  </si>
  <si>
    <t xml:space="preserve">Tier4 </t>
  </si>
  <si>
    <t xml:space="preserve">Eligibility </t>
  </si>
  <si>
    <t>Benefit</t>
  </si>
  <si>
    <t>Eligible for Service retirement</t>
  </si>
  <si>
    <t>Service connected</t>
  </si>
  <si>
    <t>yos &gt;=20</t>
  </si>
  <si>
    <t>100% accrued retirement benefit
Not to sceed 50% Normal pension base</t>
  </si>
  <si>
    <t xml:space="preserve">50% of normal pension base </t>
  </si>
  <si>
    <t>yos&gt;=20</t>
  </si>
  <si>
    <t>100% accrued retirement benefit
Not to sceed 55% Normal pension base</t>
  </si>
  <si>
    <r>
      <t xml:space="preserve">55% of Normal pension base if yos &gt;=25, otherwise 50% </t>
    </r>
    <r>
      <rPr>
        <sz val="11"/>
        <color rgb="FF00B050"/>
        <rFont val="Calibri"/>
        <family val="2"/>
        <scheme val="minor"/>
      </rPr>
      <t>(only need to model 55%)</t>
    </r>
  </si>
  <si>
    <t>yos&gt;=10</t>
  </si>
  <si>
    <t>80% accrued retirement benefit
Not to sceed 40% Normal pension base</t>
  </si>
  <si>
    <t>none</t>
  </si>
  <si>
    <t>75% of FAS</t>
  </si>
  <si>
    <t>For former Tier 2: 100% accrued benefit, not to exceed 55% of NPB
For others: 40% of FAS</t>
  </si>
  <si>
    <t>80% of FAS</t>
  </si>
  <si>
    <t>None</t>
  </si>
  <si>
    <t xml:space="preserve">Death after retirement
</t>
  </si>
  <si>
    <t xml:space="preserve">Modeling:
- assuming all disabilities  are service connceted.
- QSSs' benefits are modeled as a fixed proportion of the pension received by the deceased member immediately preceding the date of death.
   - Tier 1: 80%  
   - Tier 2: 80%
   - Tier 3/4: 60%
   - Tier 5:  60%
   - Tier 6: 80% </t>
  </si>
  <si>
    <t>factor.ca.disb</t>
  </si>
  <si>
    <r>
      <t>Tier 1:
 - Normal contribution rate 6%
 - exempt if yos &gt; 30 
Tier 2:
 - Normal contribution rate 6%
 - plus half of the COLA benefit to a max of 1% (</t>
    </r>
    <r>
      <rPr>
        <sz val="11"/>
        <color rgb="FFC00000"/>
        <rFont val="Calibri"/>
        <family val="2"/>
        <scheme val="minor"/>
      </rPr>
      <t>How to calculate?</t>
    </r>
    <r>
      <rPr>
        <sz val="11"/>
        <color theme="1"/>
        <rFont val="Calibri"/>
        <family val="2"/>
        <scheme val="minor"/>
      </rPr>
      <t>)
 - exempt if yos &gt; 30
Tier 3 and 4
 - Normal contribution rate 8%
 - exempt if yos &gt; 30
Tier 5
 - Normal contribuiton rate 9%
 - City of LA paying 1% of the 9% if LAFPP is at least 100% funded</t>
    </r>
    <r>
      <rPr>
        <sz val="11"/>
        <color rgb="FF00B050"/>
        <rFont val="Calibri"/>
        <family val="2"/>
        <scheme val="minor"/>
      </rPr>
      <t xml:space="preserve"> (do not need to model)
- </t>
    </r>
    <r>
      <rPr>
        <sz val="11"/>
        <rFont val="Calibri"/>
        <family val="2"/>
        <scheme val="minor"/>
      </rPr>
      <t>exempt if yos&gt;33</t>
    </r>
    <r>
      <rPr>
        <sz val="11"/>
        <color theme="1"/>
        <rFont val="Calibri"/>
        <family val="2"/>
        <scheme val="minor"/>
      </rPr>
      <t xml:space="preserve">
Tier 6
 - Normal contribuiton rate 11%
 - 2% of the 11% to support health benefit, exempt if yos &gt; 25
 - exempt if yos &gt;=33 
(See CAFR 2015 p124)</t>
    </r>
  </si>
  <si>
    <t>EEC.exempt.yos</t>
  </si>
  <si>
    <t>EEC.rate</t>
  </si>
  <si>
    <t>K12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</si>
</sst>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_(&quot;$&quot;* #,##0_);_(&quot;$&quot;* \(#,##0\);_(&quot;$&quot;* &quot;-&quot;??_);_(@_)"/>
    <numFmt numFmtId="165" formatCode="0.0%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11"/>
      <name val="Times New Roman"/>
      <family val="1"/>
    </font>
    <font>
      <sz val="9"/>
      <name val="Times New Roman"/>
      <family val="1"/>
    </font>
    <font>
      <b/>
      <sz val="11"/>
      <name val="Arial"/>
      <family val="2"/>
    </font>
    <font>
      <sz val="11"/>
      <color rgb="FF000000"/>
      <name val="Courier New"/>
      <family val="3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0" fillId="0" borderId="0" xfId="0" applyAlignment="1">
      <alignment vertical="top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5" fillId="0" borderId="0" xfId="0" applyFont="1"/>
    <xf numFmtId="0" fontId="5" fillId="0" borderId="0" xfId="0" applyFont="1" applyAlignment="1">
      <alignment vertical="center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0" fontId="0" fillId="0" borderId="0" xfId="0" applyFont="1" applyFill="1" applyBorder="1"/>
    <xf numFmtId="0" fontId="0" fillId="0" borderId="0" xfId="0" applyFont="1"/>
    <xf numFmtId="0" fontId="7" fillId="0" borderId="0" xfId="0" applyFont="1" applyFill="1" applyBorder="1" applyAlignment="1">
      <alignment vertical="top" wrapText="1"/>
    </xf>
    <xf numFmtId="10" fontId="0" fillId="0" borderId="0" xfId="2" applyNumberFormat="1" applyFont="1" applyAlignment="1">
      <alignment horizontal="center"/>
    </xf>
    <xf numFmtId="14" fontId="0" fillId="0" borderId="0" xfId="0" applyNumberFormat="1"/>
    <xf numFmtId="6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 wrapText="1"/>
    </xf>
    <xf numFmtId="0" fontId="4" fillId="0" borderId="0" xfId="0" applyFont="1" applyAlignment="1">
      <alignment vertical="top" wrapText="1"/>
    </xf>
    <xf numFmtId="0" fontId="0" fillId="0" borderId="0" xfId="0" applyAlignment="1"/>
    <xf numFmtId="0" fontId="3" fillId="0" borderId="0" xfId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3" fillId="0" borderId="0" xfId="0" applyFont="1"/>
    <xf numFmtId="0" fontId="14" fillId="0" borderId="1" xfId="0" applyFont="1" applyBorder="1" applyAlignment="1">
      <alignment horizontal="right" vertical="center" wrapText="1" indent="4"/>
    </xf>
    <xf numFmtId="0" fontId="14" fillId="0" borderId="1" xfId="0" applyFont="1" applyBorder="1" applyAlignment="1">
      <alignment horizontal="right" vertical="center" wrapText="1" indent="2"/>
    </xf>
    <xf numFmtId="0" fontId="0" fillId="0" borderId="0" xfId="0" applyFill="1"/>
    <xf numFmtId="0" fontId="14" fillId="2" borderId="0" xfId="0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center" wrapText="1"/>
    </xf>
    <xf numFmtId="10" fontId="15" fillId="2" borderId="2" xfId="2" applyNumberFormat="1" applyFont="1" applyFill="1" applyBorder="1" applyAlignment="1">
      <alignment horizontal="right" vertical="center" wrapText="1"/>
    </xf>
    <xf numFmtId="1" fontId="15" fillId="2" borderId="0" xfId="0" applyNumberFormat="1" applyFont="1" applyFill="1" applyAlignment="1">
      <alignment horizontal="center" wrapText="1"/>
    </xf>
    <xf numFmtId="10" fontId="15" fillId="2" borderId="0" xfId="2" applyNumberFormat="1" applyFont="1" applyFill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 indent="4"/>
    </xf>
    <xf numFmtId="0" fontId="14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 indent="1"/>
    </xf>
    <xf numFmtId="9" fontId="0" fillId="0" borderId="0" xfId="2" applyNumberFormat="1" applyFont="1"/>
    <xf numFmtId="0" fontId="14" fillId="2" borderId="2" xfId="0" applyFont="1" applyFill="1" applyBorder="1" applyAlignment="1">
      <alignment horizontal="right" wrapText="1" indent="2"/>
    </xf>
    <xf numFmtId="0" fontId="14" fillId="2" borderId="2" xfId="0" applyFont="1" applyFill="1" applyBorder="1" applyAlignment="1">
      <alignment horizontal="center" vertical="center" wrapText="1"/>
    </xf>
    <xf numFmtId="1" fontId="16" fillId="2" borderId="2" xfId="0" applyNumberFormat="1" applyFont="1" applyFill="1" applyBorder="1" applyAlignment="1">
      <alignment horizontal="right" vertical="center" wrapText="1" indent="3"/>
    </xf>
    <xf numFmtId="9" fontId="16" fillId="2" borderId="2" xfId="2" applyFont="1" applyFill="1" applyBorder="1" applyAlignment="1">
      <alignment horizontal="right" vertical="center" wrapText="1"/>
    </xf>
    <xf numFmtId="1" fontId="16" fillId="2" borderId="0" xfId="0" applyNumberFormat="1" applyFont="1" applyFill="1" applyAlignment="1">
      <alignment horizontal="right" vertical="center" wrapText="1" indent="3"/>
    </xf>
    <xf numFmtId="9" fontId="16" fillId="2" borderId="0" xfId="2" applyFont="1" applyFill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7" fillId="2" borderId="0" xfId="0" applyFont="1" applyFill="1" applyBorder="1" applyAlignment="1">
      <alignment horizontal="right" vertical="top" wrapText="1"/>
    </xf>
    <xf numFmtId="10" fontId="7" fillId="2" borderId="0" xfId="2" applyNumberFormat="1" applyFont="1" applyFill="1" applyBorder="1" applyAlignment="1">
      <alignment horizontal="right" vertical="top" wrapText="1"/>
    </xf>
    <xf numFmtId="9" fontId="7" fillId="2" borderId="0" xfId="2" applyNumberFormat="1" applyFont="1" applyFill="1" applyBorder="1" applyAlignment="1">
      <alignment horizontal="right" vertical="top" wrapText="1"/>
    </xf>
    <xf numFmtId="9" fontId="0" fillId="2" borderId="0" xfId="0" applyNumberFormat="1" applyFill="1" applyBorder="1"/>
    <xf numFmtId="9" fontId="0" fillId="2" borderId="0" xfId="0" applyNumberFormat="1" applyFill="1"/>
    <xf numFmtId="10" fontId="0" fillId="2" borderId="0" xfId="0" applyNumberFormat="1" applyFill="1" applyBorder="1"/>
    <xf numFmtId="10" fontId="0" fillId="2" borderId="0" xfId="2" applyNumberFormat="1" applyFont="1" applyFill="1" applyBorder="1"/>
    <xf numFmtId="10" fontId="0" fillId="2" borderId="0" xfId="0" applyNumberFormat="1" applyFill="1"/>
    <xf numFmtId="0" fontId="0" fillId="0" borderId="0" xfId="0" applyFont="1" applyAlignment="1">
      <alignment vertical="top" wrapText="1"/>
    </xf>
    <xf numFmtId="10" fontId="15" fillId="0" borderId="2" xfId="2" applyNumberFormat="1" applyFont="1" applyBorder="1" applyAlignment="1">
      <alignment horizontal="right" vertical="center" wrapText="1"/>
    </xf>
    <xf numFmtId="10" fontId="15" fillId="0" borderId="0" xfId="2" applyNumberFormat="1" applyFont="1" applyAlignment="1">
      <alignment horizontal="right" vertical="center" wrapText="1"/>
    </xf>
    <xf numFmtId="0" fontId="0" fillId="2" borderId="0" xfId="0" applyFill="1"/>
    <xf numFmtId="165" fontId="0" fillId="2" borderId="0" xfId="2" applyNumberFormat="1" applyFont="1" applyFill="1"/>
    <xf numFmtId="10" fontId="0" fillId="2" borderId="0" xfId="2" applyNumberFormat="1" applyFont="1" applyFill="1"/>
    <xf numFmtId="0" fontId="17" fillId="2" borderId="1" xfId="0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right" vertical="center" wrapText="1" indent="7"/>
    </xf>
    <xf numFmtId="1" fontId="15" fillId="2" borderId="0" xfId="0" applyNumberFormat="1" applyFont="1" applyFill="1" applyAlignment="1">
      <alignment horizontal="right" vertical="center" wrapText="1" indent="7"/>
    </xf>
    <xf numFmtId="0" fontId="0" fillId="0" borderId="0" xfId="0" applyAlignment="1">
      <alignment horizontal="left"/>
    </xf>
    <xf numFmtId="0" fontId="10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0" fillId="2" borderId="0" xfId="0" applyFill="1" applyAlignment="1">
      <alignment horizontal="center"/>
    </xf>
    <xf numFmtId="14" fontId="0" fillId="2" borderId="0" xfId="0" applyNumberFormat="1" applyFill="1"/>
    <xf numFmtId="1" fontId="0" fillId="2" borderId="0" xfId="0" applyNumberFormat="1" applyFill="1"/>
    <xf numFmtId="0" fontId="13" fillId="0" borderId="0" xfId="0" applyFont="1" applyAlignment="1">
      <alignment horizontal="left" vertical="top" wrapText="1"/>
    </xf>
    <xf numFmtId="2" fontId="0" fillId="0" borderId="0" xfId="0" applyNumberFormat="1"/>
    <xf numFmtId="2" fontId="0" fillId="3" borderId="0" xfId="0" applyNumberFormat="1" applyFill="1"/>
    <xf numFmtId="0" fontId="18" fillId="0" borderId="0" xfId="0" applyFont="1" applyAlignment="1">
      <alignment vertical="center"/>
    </xf>
    <xf numFmtId="2" fontId="0" fillId="4" borderId="0" xfId="0" applyNumberFormat="1" applyFill="1"/>
    <xf numFmtId="0" fontId="19" fillId="0" borderId="0" xfId="0" applyFont="1"/>
    <xf numFmtId="0" fontId="20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center" vertical="top" wrapText="1"/>
    </xf>
    <xf numFmtId="0" fontId="10" fillId="0" borderId="0" xfId="0" applyFont="1" applyAlignment="1">
      <alignment horizontal="left" vertical="top" wrapText="1"/>
    </xf>
    <xf numFmtId="0" fontId="14" fillId="0" borderId="3" xfId="0" applyFont="1" applyBorder="1" applyAlignment="1">
      <alignment horizontal="right" wrapText="1" indent="2"/>
    </xf>
    <xf numFmtId="0" fontId="14" fillId="0" borderId="3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4" Type="http://schemas.openxmlformats.org/officeDocument/2006/relationships/image" Target="../media/image24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76200</xdr:rowOff>
    </xdr:from>
    <xdr:to>
      <xdr:col>1</xdr:col>
      <xdr:colOff>5504583</xdr:colOff>
      <xdr:row>23</xdr:row>
      <xdr:rowOff>170938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704850"/>
          <a:ext cx="6933333" cy="40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29</xdr:row>
      <xdr:rowOff>114300</xdr:rowOff>
    </xdr:from>
    <xdr:to>
      <xdr:col>2</xdr:col>
      <xdr:colOff>208671</xdr:colOff>
      <xdr:row>52</xdr:row>
      <xdr:rowOff>189943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" y="5886450"/>
          <a:ext cx="7028571" cy="445714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3</xdr:row>
      <xdr:rowOff>114300</xdr:rowOff>
    </xdr:from>
    <xdr:to>
      <xdr:col>12</xdr:col>
      <xdr:colOff>323238</xdr:colOff>
      <xdr:row>30</xdr:row>
      <xdr:rowOff>132705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48100" y="685800"/>
          <a:ext cx="4895238" cy="51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1238250</xdr:colOff>
      <xdr:row>10</xdr:row>
      <xdr:rowOff>133350</xdr:rowOff>
    </xdr:from>
    <xdr:to>
      <xdr:col>3</xdr:col>
      <xdr:colOff>742164</xdr:colOff>
      <xdr:row>17</xdr:row>
      <xdr:rowOff>190326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" y="6343650"/>
          <a:ext cx="6285714" cy="1390476"/>
        </a:xfrm>
        <a:prstGeom prst="rect">
          <a:avLst/>
        </a:prstGeom>
      </xdr:spPr>
    </xdr:pic>
    <xdr:clientData/>
  </xdr:twoCellAnchor>
  <xdr:twoCellAnchor>
    <xdr:from>
      <xdr:col>3</xdr:col>
      <xdr:colOff>1981200</xdr:colOff>
      <xdr:row>8</xdr:row>
      <xdr:rowOff>38100</xdr:rowOff>
    </xdr:from>
    <xdr:to>
      <xdr:col>8</xdr:col>
      <xdr:colOff>209550</xdr:colOff>
      <xdr:row>40</xdr:row>
      <xdr:rowOff>57150</xdr:rowOff>
    </xdr:to>
    <xdr:grpSp>
      <xdr:nvGrpSpPr>
        <xdr:cNvPr id="5" name="Group 4"/>
        <xdr:cNvGrpSpPr/>
      </xdr:nvGrpSpPr>
      <xdr:grpSpPr>
        <a:xfrm>
          <a:off x="8763000" y="9124950"/>
          <a:ext cx="6953250" cy="6115050"/>
          <a:chOff x="6134100" y="1276350"/>
          <a:chExt cx="7219048" cy="6038509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134100" y="1276350"/>
            <a:ext cx="7219048" cy="3371429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134100" y="4591050"/>
            <a:ext cx="7180952" cy="2723809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400050</xdr:colOff>
      <xdr:row>4</xdr:row>
      <xdr:rowOff>76200</xdr:rowOff>
    </xdr:from>
    <xdr:to>
      <xdr:col>14</xdr:col>
      <xdr:colOff>570945</xdr:colOff>
      <xdr:row>19</xdr:row>
      <xdr:rowOff>56795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100" y="838200"/>
          <a:ext cx="4438095" cy="283809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12</xdr:row>
      <xdr:rowOff>123825</xdr:rowOff>
    </xdr:from>
    <xdr:to>
      <xdr:col>6</xdr:col>
      <xdr:colOff>399167</xdr:colOff>
      <xdr:row>87</xdr:row>
      <xdr:rowOff>152136</xdr:rowOff>
    </xdr:to>
    <xdr:grpSp>
      <xdr:nvGrpSpPr>
        <xdr:cNvPr id="6" name="Group 5"/>
        <xdr:cNvGrpSpPr/>
      </xdr:nvGrpSpPr>
      <xdr:grpSpPr>
        <a:xfrm>
          <a:off x="4019550" y="6924675"/>
          <a:ext cx="7066667" cy="14782536"/>
          <a:chOff x="2286000" y="4191000"/>
          <a:chExt cx="7066667" cy="14782536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286000" y="4191000"/>
            <a:ext cx="7047619" cy="1961905"/>
          </a:xfrm>
          <a:prstGeom prst="rect">
            <a:avLst/>
          </a:prstGeom>
        </xdr:spPr>
      </xdr:pic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286000" y="6076950"/>
            <a:ext cx="7028571" cy="5638095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286000" y="11677650"/>
            <a:ext cx="7066667" cy="5200000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286000" y="16859250"/>
            <a:ext cx="7009524" cy="2114286"/>
          </a:xfrm>
          <a:prstGeom prst="rect">
            <a:avLst/>
          </a:prstGeom>
        </xdr:spPr>
      </xdr:pic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19050</xdr:rowOff>
    </xdr:from>
    <xdr:to>
      <xdr:col>2</xdr:col>
      <xdr:colOff>1523114</xdr:colOff>
      <xdr:row>17</xdr:row>
      <xdr:rowOff>75836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0"/>
          <a:ext cx="7085714" cy="2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609600</xdr:colOff>
      <xdr:row>21</xdr:row>
      <xdr:rowOff>19050</xdr:rowOff>
    </xdr:from>
    <xdr:to>
      <xdr:col>2</xdr:col>
      <xdr:colOff>170809</xdr:colOff>
      <xdr:row>37</xdr:row>
      <xdr:rowOff>18669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448300"/>
          <a:ext cx="5123809" cy="30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5</xdr:row>
      <xdr:rowOff>76200</xdr:rowOff>
    </xdr:from>
    <xdr:to>
      <xdr:col>5</xdr:col>
      <xdr:colOff>475643</xdr:colOff>
      <xdr:row>5</xdr:row>
      <xdr:rowOff>1085724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15100" y="1104900"/>
          <a:ext cx="4857143" cy="10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</xdr:row>
      <xdr:rowOff>171450</xdr:rowOff>
    </xdr:from>
    <xdr:to>
      <xdr:col>5</xdr:col>
      <xdr:colOff>513729</xdr:colOff>
      <xdr:row>6</xdr:row>
      <xdr:rowOff>3257164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900" y="2457450"/>
          <a:ext cx="4971429" cy="30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7</xdr:row>
      <xdr:rowOff>38100</xdr:rowOff>
    </xdr:from>
    <xdr:to>
      <xdr:col>9</xdr:col>
      <xdr:colOff>265809</xdr:colOff>
      <xdr:row>7</xdr:row>
      <xdr:rowOff>2952386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0" y="6438900"/>
          <a:ext cx="7123809" cy="29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4</xdr:row>
      <xdr:rowOff>152400</xdr:rowOff>
    </xdr:from>
    <xdr:to>
      <xdr:col>7</xdr:col>
      <xdr:colOff>570600</xdr:colOff>
      <xdr:row>12</xdr:row>
      <xdr:rowOff>94733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100" y="533400"/>
          <a:ext cx="7200000" cy="4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14</xdr:row>
      <xdr:rowOff>76200</xdr:rowOff>
    </xdr:from>
    <xdr:to>
      <xdr:col>8</xdr:col>
      <xdr:colOff>113376</xdr:colOff>
      <xdr:row>41</xdr:row>
      <xdr:rowOff>151748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5029200"/>
          <a:ext cx="7390476" cy="5219048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9</xdr:row>
      <xdr:rowOff>523875</xdr:rowOff>
    </xdr:from>
    <xdr:to>
      <xdr:col>2</xdr:col>
      <xdr:colOff>3067050</xdr:colOff>
      <xdr:row>9</xdr:row>
      <xdr:rowOff>885825</xdr:rowOff>
    </xdr:to>
    <xdr:sp macro="" textlink="">
      <xdr:nvSpPr>
        <xdr:cNvPr id="4" name="Rectangle 3"/>
        <xdr:cNvSpPr/>
      </xdr:nvSpPr>
      <xdr:spPr>
        <a:xfrm>
          <a:off x="9201150" y="3133725"/>
          <a:ext cx="2990850" cy="36195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22</xdr:row>
      <xdr:rowOff>38100</xdr:rowOff>
    </xdr:from>
    <xdr:to>
      <xdr:col>9</xdr:col>
      <xdr:colOff>437240</xdr:colOff>
      <xdr:row>41</xdr:row>
      <xdr:rowOff>75743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4686300"/>
          <a:ext cx="7276190" cy="36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22</xdr:row>
      <xdr:rowOff>57150</xdr:rowOff>
    </xdr:from>
    <xdr:to>
      <xdr:col>4</xdr:col>
      <xdr:colOff>418207</xdr:colOff>
      <xdr:row>33</xdr:row>
      <xdr:rowOff>190221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1650" y="8858250"/>
          <a:ext cx="7142857" cy="22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38100</xdr:rowOff>
    </xdr:from>
    <xdr:to>
      <xdr:col>4</xdr:col>
      <xdr:colOff>399157</xdr:colOff>
      <xdr:row>20</xdr:row>
      <xdr:rowOff>56957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2600" y="6934200"/>
          <a:ext cx="7142857" cy="15428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4</xdr:row>
      <xdr:rowOff>0</xdr:rowOff>
    </xdr:from>
    <xdr:to>
      <xdr:col>19</xdr:col>
      <xdr:colOff>399145</xdr:colOff>
      <xdr:row>32</xdr:row>
      <xdr:rowOff>113619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2650" y="762000"/>
          <a:ext cx="7238095" cy="54476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3</xdr:row>
      <xdr:rowOff>152400</xdr:rowOff>
    </xdr:from>
    <xdr:to>
      <xdr:col>22</xdr:col>
      <xdr:colOff>14793</xdr:colOff>
      <xdr:row>46</xdr:row>
      <xdr:rowOff>143777</xdr:rowOff>
    </xdr:to>
    <xdr:grpSp>
      <xdr:nvGrpSpPr>
        <xdr:cNvPr id="2" name="Group 1"/>
        <xdr:cNvGrpSpPr/>
      </xdr:nvGrpSpPr>
      <xdr:grpSpPr>
        <a:xfrm>
          <a:off x="6572250" y="723900"/>
          <a:ext cx="7215693" cy="8182877"/>
          <a:chOff x="16024412" y="840441"/>
          <a:chExt cx="7161905" cy="8543146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6158882" y="840441"/>
            <a:ext cx="6590476" cy="2114286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6024412" y="2879912"/>
            <a:ext cx="7161905" cy="4800000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024412" y="7631206"/>
            <a:ext cx="6723809" cy="1752381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6</xdr:row>
      <xdr:rowOff>342900</xdr:rowOff>
    </xdr:from>
    <xdr:to>
      <xdr:col>3</xdr:col>
      <xdr:colOff>1980333</xdr:colOff>
      <xdr:row>13</xdr:row>
      <xdr:rowOff>190317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5372100"/>
          <a:ext cx="6933333" cy="14666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3</xdr:row>
      <xdr:rowOff>0</xdr:rowOff>
    </xdr:from>
    <xdr:to>
      <xdr:col>10</xdr:col>
      <xdr:colOff>513738</xdr:colOff>
      <xdr:row>30</xdr:row>
      <xdr:rowOff>18405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9400" y="571500"/>
          <a:ext cx="4895238" cy="51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13</v>
      </c>
      <c r="B1" s="6" t="s">
        <v>14</v>
      </c>
    </row>
    <row r="2" spans="1:2" x14ac:dyDescent="0.25">
      <c r="A2" s="33" t="s">
        <v>15</v>
      </c>
      <c r="B2" s="32" t="s">
        <v>16</v>
      </c>
    </row>
    <row r="3" spans="1:2" x14ac:dyDescent="0.25">
      <c r="A3" s="33" t="s">
        <v>17</v>
      </c>
      <c r="B3" s="32" t="s">
        <v>18</v>
      </c>
    </row>
    <row r="4" spans="1:2" x14ac:dyDescent="0.25">
      <c r="A4" s="33" t="s">
        <v>19</v>
      </c>
      <c r="B4" s="32" t="s">
        <v>20</v>
      </c>
    </row>
    <row r="5" spans="1:2" x14ac:dyDescent="0.25">
      <c r="A5" s="33" t="s">
        <v>21</v>
      </c>
      <c r="B5" s="32" t="s">
        <v>22</v>
      </c>
    </row>
    <row r="6" spans="1:2" x14ac:dyDescent="0.25">
      <c r="A6" s="33" t="s">
        <v>23</v>
      </c>
      <c r="B6" s="32" t="s">
        <v>24</v>
      </c>
    </row>
    <row r="7" spans="1:2" x14ac:dyDescent="0.25">
      <c r="A7" s="33" t="s">
        <v>25</v>
      </c>
      <c r="B7" s="32" t="s">
        <v>26</v>
      </c>
    </row>
    <row r="8" spans="1:2" x14ac:dyDescent="0.25">
      <c r="A8" s="33" t="s">
        <v>27</v>
      </c>
      <c r="B8" s="32" t="s">
        <v>28</v>
      </c>
    </row>
    <row r="9" spans="1:2" x14ac:dyDescent="0.25">
      <c r="A9" s="33" t="s">
        <v>29</v>
      </c>
      <c r="B9" s="32" t="s">
        <v>30</v>
      </c>
    </row>
    <row r="10" spans="1:2" x14ac:dyDescent="0.25">
      <c r="A10" s="33" t="s">
        <v>31</v>
      </c>
      <c r="B10" s="32" t="s">
        <v>32</v>
      </c>
    </row>
    <row r="11" spans="1:2" x14ac:dyDescent="0.25">
      <c r="A11" s="33" t="s">
        <v>33</v>
      </c>
      <c r="B11" s="32" t="s">
        <v>34</v>
      </c>
    </row>
    <row r="12" spans="1:2" x14ac:dyDescent="0.25">
      <c r="A12" s="33" t="s">
        <v>35</v>
      </c>
      <c r="B12" s="32" t="s">
        <v>36</v>
      </c>
    </row>
    <row r="13" spans="1:2" x14ac:dyDescent="0.25">
      <c r="A13" s="33" t="s">
        <v>37</v>
      </c>
      <c r="B13" s="32" t="s">
        <v>38</v>
      </c>
    </row>
    <row r="14" spans="1:2" x14ac:dyDescent="0.25">
      <c r="A14" s="33" t="s">
        <v>39</v>
      </c>
      <c r="B14" s="32" t="s">
        <v>40</v>
      </c>
    </row>
    <row r="15" spans="1:2" x14ac:dyDescent="0.25">
      <c r="A15" s="33" t="s">
        <v>41</v>
      </c>
      <c r="B15" s="32" t="s">
        <v>42</v>
      </c>
    </row>
    <row r="16" spans="1:2" x14ac:dyDescent="0.25">
      <c r="A16" s="33" t="s">
        <v>43</v>
      </c>
      <c r="B16" s="32" t="s">
        <v>44</v>
      </c>
    </row>
    <row r="17" spans="1:2" x14ac:dyDescent="0.25">
      <c r="A17" s="33" t="s">
        <v>45</v>
      </c>
      <c r="B17" s="32" t="s">
        <v>46</v>
      </c>
    </row>
    <row r="18" spans="1:2" x14ac:dyDescent="0.25">
      <c r="A18" s="33" t="s">
        <v>47</v>
      </c>
      <c r="B18" s="32" t="s">
        <v>48</v>
      </c>
    </row>
  </sheetData>
  <hyperlinks>
    <hyperlink ref="B2" location="'Overview'!A1" display="Overview"/>
    <hyperlink ref="B3" location="'FundingPolicy'!A1" display="FundingPolicy"/>
    <hyperlink ref="B4" location="'Assumptions'!A1" display="Assumptions"/>
    <hyperlink ref="B5" location="'SalaryGrowth'!A1" display="SalaryGrowth"/>
    <hyperlink ref="B6" location="'Init_amort'!A1" display="Init_amort"/>
    <hyperlink ref="B7" location="'External_Fund'!A1" display="External_Fund"/>
    <hyperlink ref="B8" location="'Demo_sum'!A1" display="Demo_sum"/>
    <hyperlink ref="B9" location="'Ret_sum'!A1" display="Ret_sum"/>
    <hyperlink ref="B10" location="'Ret_dec'!A1" display="Ret_dec"/>
    <hyperlink ref="B11" location="'Ret_cashout'!A1" display="Ret_cashout"/>
    <hyperlink ref="B12" location="'Ret_bfactor'!A1" display="Ret_bfactor"/>
    <hyperlink ref="B13" location="'Term_sum'!A1" display="Term_sum"/>
    <hyperlink ref="B14" location="'Term_dec'!A1" display="Term_dec"/>
    <hyperlink ref="B15" location="'Disb_sum'!A1" display="Disb_sum"/>
    <hyperlink ref="B16" location="'Disb_dec'!A1" display="Disb_dec"/>
    <hyperlink ref="B17" location="'Death_sum'!A1" display="Death_sum"/>
    <hyperlink ref="B18" location="'Death_dec'!A1" display="Death_dec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32"/>
  <sheetViews>
    <sheetView workbookViewId="0">
      <selection activeCell="K42" sqref="K42"/>
    </sheetView>
  </sheetViews>
  <sheetFormatPr defaultRowHeight="15" x14ac:dyDescent="0.25"/>
  <cols>
    <col min="2" max="7" width="21.7109375" customWidth="1"/>
  </cols>
  <sheetData>
    <row r="1" spans="1:14" x14ac:dyDescent="0.25">
      <c r="A1" s="32" t="s">
        <v>12</v>
      </c>
    </row>
    <row r="2" spans="1:14" x14ac:dyDescent="0.25">
      <c r="A2" s="6" t="s">
        <v>87</v>
      </c>
      <c r="B2" s="26" t="s">
        <v>104</v>
      </c>
    </row>
    <row r="3" spans="1:14" x14ac:dyDescent="0.25">
      <c r="A3" s="6" t="s">
        <v>88</v>
      </c>
      <c r="B3" s="26" t="s">
        <v>105</v>
      </c>
    </row>
    <row r="5" spans="1:14" x14ac:dyDescent="0.25">
      <c r="A5" s="109" t="s">
        <v>91</v>
      </c>
      <c r="B5" s="110" t="s">
        <v>92</v>
      </c>
      <c r="C5" s="110"/>
      <c r="D5" s="110"/>
      <c r="E5" s="110" t="s">
        <v>93</v>
      </c>
      <c r="F5" s="110"/>
      <c r="G5" s="110"/>
    </row>
    <row r="6" spans="1:14" x14ac:dyDescent="0.25">
      <c r="A6" s="109"/>
      <c r="B6" s="57" t="s">
        <v>94</v>
      </c>
      <c r="C6" s="57" t="s">
        <v>95</v>
      </c>
      <c r="D6" s="58" t="s">
        <v>96</v>
      </c>
      <c r="E6" s="59" t="s">
        <v>94</v>
      </c>
      <c r="F6" s="57" t="s">
        <v>95</v>
      </c>
      <c r="G6" s="56" t="s">
        <v>96</v>
      </c>
    </row>
    <row r="7" spans="1:14" x14ac:dyDescent="0.25">
      <c r="A7" s="61" t="s">
        <v>97</v>
      </c>
      <c r="B7" s="62" t="s">
        <v>98</v>
      </c>
      <c r="C7" s="62" t="s">
        <v>99</v>
      </c>
      <c r="D7" s="62" t="s">
        <v>100</v>
      </c>
      <c r="E7" s="62" t="s">
        <v>101</v>
      </c>
      <c r="F7" s="62" t="s">
        <v>102</v>
      </c>
      <c r="G7" s="62" t="s">
        <v>103</v>
      </c>
    </row>
    <row r="8" spans="1:14" x14ac:dyDescent="0.25">
      <c r="A8" s="63">
        <v>41</v>
      </c>
      <c r="B8" s="64">
        <v>0.01</v>
      </c>
      <c r="C8" s="64">
        <v>0</v>
      </c>
      <c r="D8" s="64">
        <v>0</v>
      </c>
      <c r="E8" s="64">
        <v>0.1</v>
      </c>
      <c r="F8" s="64">
        <v>0</v>
      </c>
      <c r="G8" s="64">
        <v>0</v>
      </c>
      <c r="I8" s="60"/>
      <c r="J8" s="60"/>
      <c r="K8" s="60"/>
      <c r="L8" s="60"/>
      <c r="M8" s="60"/>
      <c r="N8" s="60"/>
    </row>
    <row r="9" spans="1:14" x14ac:dyDescent="0.25">
      <c r="A9" s="65">
        <v>42</v>
      </c>
      <c r="B9" s="66">
        <v>0.01</v>
      </c>
      <c r="C9" s="66">
        <v>0</v>
      </c>
      <c r="D9" s="66">
        <v>0</v>
      </c>
      <c r="E9" s="66">
        <v>0.1</v>
      </c>
      <c r="F9" s="66">
        <v>0</v>
      </c>
      <c r="G9" s="66">
        <v>0</v>
      </c>
      <c r="I9" s="60"/>
      <c r="J9" s="60"/>
      <c r="K9" s="60"/>
      <c r="L9" s="60"/>
      <c r="M9" s="60"/>
      <c r="N9" s="60"/>
    </row>
    <row r="10" spans="1:14" x14ac:dyDescent="0.25">
      <c r="A10" s="65">
        <v>43</v>
      </c>
      <c r="B10" s="66">
        <v>0.01</v>
      </c>
      <c r="C10" s="66">
        <v>0</v>
      </c>
      <c r="D10" s="66">
        <v>0</v>
      </c>
      <c r="E10" s="66">
        <v>0.1</v>
      </c>
      <c r="F10" s="66">
        <v>0</v>
      </c>
      <c r="G10" s="66">
        <v>0</v>
      </c>
      <c r="I10" s="60"/>
      <c r="J10" s="60"/>
      <c r="K10" s="60"/>
      <c r="L10" s="60"/>
      <c r="M10" s="60"/>
      <c r="N10" s="60"/>
    </row>
    <row r="11" spans="1:14" x14ac:dyDescent="0.25">
      <c r="A11" s="65">
        <v>44</v>
      </c>
      <c r="B11" s="66">
        <v>0.01</v>
      </c>
      <c r="C11" s="66">
        <v>0</v>
      </c>
      <c r="D11" s="66">
        <v>0</v>
      </c>
      <c r="E11" s="66">
        <v>0.1</v>
      </c>
      <c r="F11" s="66">
        <v>0</v>
      </c>
      <c r="G11" s="66">
        <v>0</v>
      </c>
      <c r="I11" s="60"/>
      <c r="J11" s="60"/>
      <c r="K11" s="60"/>
      <c r="L11" s="60"/>
      <c r="M11" s="60"/>
      <c r="N11" s="60"/>
    </row>
    <row r="12" spans="1:14" x14ac:dyDescent="0.25">
      <c r="A12" s="65">
        <v>45</v>
      </c>
      <c r="B12" s="66">
        <v>0.01</v>
      </c>
      <c r="C12" s="66">
        <v>0</v>
      </c>
      <c r="D12" s="66">
        <v>0</v>
      </c>
      <c r="E12" s="66">
        <v>0.1</v>
      </c>
      <c r="F12" s="66">
        <v>0</v>
      </c>
      <c r="G12" s="66">
        <v>0</v>
      </c>
      <c r="I12" s="60"/>
      <c r="J12" s="60"/>
      <c r="K12" s="60"/>
      <c r="L12" s="60"/>
      <c r="M12" s="60"/>
      <c r="N12" s="60"/>
    </row>
    <row r="13" spans="1:14" x14ac:dyDescent="0.25">
      <c r="A13" s="65">
        <v>46</v>
      </c>
      <c r="B13" s="66">
        <v>0.01</v>
      </c>
      <c r="C13" s="66">
        <v>0</v>
      </c>
      <c r="D13" s="66">
        <v>0</v>
      </c>
      <c r="E13" s="66">
        <v>7.0000000000000007E-2</v>
      </c>
      <c r="F13" s="66">
        <v>0</v>
      </c>
      <c r="G13" s="66">
        <v>0</v>
      </c>
      <c r="I13" s="60"/>
      <c r="J13" s="60"/>
      <c r="K13" s="60"/>
      <c r="L13" s="60"/>
      <c r="M13" s="60"/>
      <c r="N13" s="60"/>
    </row>
    <row r="14" spans="1:14" x14ac:dyDescent="0.25">
      <c r="A14" s="65">
        <v>47</v>
      </c>
      <c r="B14" s="66">
        <v>0.01</v>
      </c>
      <c r="C14" s="66">
        <v>0</v>
      </c>
      <c r="D14" s="66">
        <v>0</v>
      </c>
      <c r="E14" s="66">
        <v>7.0000000000000007E-2</v>
      </c>
      <c r="F14" s="66">
        <v>0</v>
      </c>
      <c r="G14" s="66">
        <v>0</v>
      </c>
      <c r="I14" s="60"/>
      <c r="J14" s="60"/>
      <c r="K14" s="60"/>
      <c r="L14" s="60"/>
      <c r="M14" s="60"/>
      <c r="N14" s="60"/>
    </row>
    <row r="15" spans="1:14" x14ac:dyDescent="0.25">
      <c r="A15" s="65">
        <v>48</v>
      </c>
      <c r="B15" s="66">
        <v>0.02</v>
      </c>
      <c r="C15" s="66">
        <v>0</v>
      </c>
      <c r="D15" s="66">
        <v>0</v>
      </c>
      <c r="E15" s="66">
        <v>7.0000000000000007E-2</v>
      </c>
      <c r="F15" s="66">
        <v>0</v>
      </c>
      <c r="G15" s="66">
        <v>0</v>
      </c>
      <c r="I15" s="60"/>
      <c r="J15" s="60"/>
      <c r="K15" s="60"/>
      <c r="L15" s="60"/>
      <c r="M15" s="60"/>
      <c r="N15" s="60"/>
    </row>
    <row r="16" spans="1:14" x14ac:dyDescent="0.25">
      <c r="A16" s="65">
        <v>49</v>
      </c>
      <c r="B16" s="66">
        <v>0.02</v>
      </c>
      <c r="C16" s="66">
        <v>0</v>
      </c>
      <c r="D16" s="66">
        <v>0</v>
      </c>
      <c r="E16" s="66">
        <v>7.0000000000000007E-2</v>
      </c>
      <c r="F16" s="66">
        <v>0</v>
      </c>
      <c r="G16" s="66">
        <v>0</v>
      </c>
      <c r="I16" s="60"/>
      <c r="J16" s="60"/>
      <c r="K16" s="60"/>
      <c r="L16" s="60"/>
      <c r="M16" s="60"/>
      <c r="N16" s="60"/>
    </row>
    <row r="17" spans="1:14" x14ac:dyDescent="0.25">
      <c r="A17" s="65">
        <v>50</v>
      </c>
      <c r="B17" s="66">
        <v>0.03</v>
      </c>
      <c r="C17" s="66">
        <v>0.03</v>
      </c>
      <c r="D17" s="66">
        <v>0.03</v>
      </c>
      <c r="E17" s="66">
        <v>0.12</v>
      </c>
      <c r="F17" s="66">
        <v>7.0000000000000007E-2</v>
      </c>
      <c r="G17" s="66">
        <v>0.08</v>
      </c>
      <c r="I17" s="60"/>
      <c r="J17" s="60"/>
      <c r="K17" s="60"/>
      <c r="L17" s="60"/>
      <c r="M17" s="60"/>
      <c r="N17" s="60"/>
    </row>
    <row r="18" spans="1:14" x14ac:dyDescent="0.25">
      <c r="A18" s="65">
        <v>51</v>
      </c>
      <c r="B18" s="66">
        <v>0.04</v>
      </c>
      <c r="C18" s="66">
        <v>0.03</v>
      </c>
      <c r="D18" s="66">
        <v>0.03</v>
      </c>
      <c r="E18" s="66">
        <v>0.12</v>
      </c>
      <c r="F18" s="66">
        <v>0.06</v>
      </c>
      <c r="G18" s="66">
        <v>0.1</v>
      </c>
      <c r="I18" s="60"/>
      <c r="J18" s="60"/>
      <c r="K18" s="60"/>
      <c r="L18" s="60"/>
      <c r="M18" s="60"/>
      <c r="N18" s="60"/>
    </row>
    <row r="19" spans="1:14" x14ac:dyDescent="0.25">
      <c r="A19" s="65">
        <v>52</v>
      </c>
      <c r="B19" s="66">
        <v>0.05</v>
      </c>
      <c r="C19" s="66">
        <v>0.03</v>
      </c>
      <c r="D19" s="66">
        <v>0.04</v>
      </c>
      <c r="E19" s="66">
        <v>0.12</v>
      </c>
      <c r="F19" s="66">
        <v>0.06</v>
      </c>
      <c r="G19" s="66">
        <v>0.1</v>
      </c>
      <c r="I19" s="60"/>
      <c r="J19" s="60"/>
      <c r="K19" s="60"/>
      <c r="L19" s="60"/>
      <c r="M19" s="60"/>
      <c r="N19" s="60"/>
    </row>
    <row r="20" spans="1:14" x14ac:dyDescent="0.25">
      <c r="A20" s="65">
        <v>53</v>
      </c>
      <c r="B20" s="66">
        <v>0.1</v>
      </c>
      <c r="C20" s="66">
        <v>0.03</v>
      </c>
      <c r="D20" s="66">
        <v>0.05</v>
      </c>
      <c r="E20" s="66">
        <v>0.15</v>
      </c>
      <c r="F20" s="66">
        <v>0.06</v>
      </c>
      <c r="G20" s="66">
        <v>0.15</v>
      </c>
      <c r="I20" s="60"/>
      <c r="J20" s="60"/>
      <c r="K20" s="60"/>
      <c r="L20" s="60"/>
      <c r="M20" s="60"/>
      <c r="N20" s="60"/>
    </row>
    <row r="21" spans="1:14" x14ac:dyDescent="0.25">
      <c r="A21" s="65">
        <v>54</v>
      </c>
      <c r="B21" s="66">
        <v>0.15</v>
      </c>
      <c r="C21" s="66">
        <v>7.0000000000000007E-2</v>
      </c>
      <c r="D21" s="66">
        <v>0.05</v>
      </c>
      <c r="E21" s="66">
        <v>0.2</v>
      </c>
      <c r="F21" s="66">
        <v>0.1</v>
      </c>
      <c r="G21" s="66">
        <v>0.15</v>
      </c>
      <c r="I21" s="60"/>
      <c r="J21" s="60"/>
      <c r="K21" s="60"/>
      <c r="L21" s="60"/>
      <c r="M21" s="60"/>
      <c r="N21" s="60"/>
    </row>
    <row r="22" spans="1:14" x14ac:dyDescent="0.25">
      <c r="A22" s="65">
        <v>55</v>
      </c>
      <c r="B22" s="66">
        <v>0.2</v>
      </c>
      <c r="C22" s="66">
        <v>0.12</v>
      </c>
      <c r="D22" s="66">
        <v>0.1</v>
      </c>
      <c r="E22" s="66">
        <v>0.2</v>
      </c>
      <c r="F22" s="66">
        <v>0.18</v>
      </c>
      <c r="G22" s="66">
        <v>0.18</v>
      </c>
      <c r="I22" s="60"/>
      <c r="J22" s="60"/>
      <c r="K22" s="60"/>
      <c r="L22" s="60"/>
      <c r="M22" s="60"/>
      <c r="N22" s="60"/>
    </row>
    <row r="23" spans="1:14" x14ac:dyDescent="0.25">
      <c r="A23" s="65">
        <v>56</v>
      </c>
      <c r="B23" s="66">
        <v>0.2</v>
      </c>
      <c r="C23" s="66">
        <v>0.14000000000000001</v>
      </c>
      <c r="D23" s="66">
        <v>0.12</v>
      </c>
      <c r="E23" s="66">
        <v>0.25</v>
      </c>
      <c r="F23" s="66">
        <v>0.18</v>
      </c>
      <c r="G23" s="66">
        <v>0.18</v>
      </c>
      <c r="I23" s="60"/>
      <c r="J23" s="60"/>
      <c r="K23" s="60"/>
      <c r="L23" s="60"/>
      <c r="M23" s="60"/>
      <c r="N23" s="60"/>
    </row>
    <row r="24" spans="1:14" x14ac:dyDescent="0.25">
      <c r="A24" s="65">
        <v>57</v>
      </c>
      <c r="B24" s="66">
        <v>0.2</v>
      </c>
      <c r="C24" s="66">
        <v>0.16</v>
      </c>
      <c r="D24" s="66">
        <v>0.15</v>
      </c>
      <c r="E24" s="66">
        <v>0.25</v>
      </c>
      <c r="F24" s="66">
        <v>0.2</v>
      </c>
      <c r="G24" s="66">
        <v>0.2</v>
      </c>
      <c r="I24" s="60"/>
      <c r="J24" s="60"/>
      <c r="K24" s="60"/>
      <c r="L24" s="60"/>
      <c r="M24" s="60"/>
      <c r="N24" s="60"/>
    </row>
    <row r="25" spans="1:14" x14ac:dyDescent="0.25">
      <c r="A25" s="65">
        <v>58</v>
      </c>
      <c r="B25" s="66">
        <v>0.2</v>
      </c>
      <c r="C25" s="66">
        <v>0.2</v>
      </c>
      <c r="D25" s="66">
        <v>0.18</v>
      </c>
      <c r="E25" s="66">
        <v>0.25</v>
      </c>
      <c r="F25" s="66">
        <v>0.22</v>
      </c>
      <c r="G25" s="66">
        <v>0.22</v>
      </c>
      <c r="I25" s="60"/>
      <c r="J25" s="60"/>
      <c r="K25" s="60"/>
      <c r="L25" s="60"/>
      <c r="M25" s="60"/>
      <c r="N25" s="60"/>
    </row>
    <row r="26" spans="1:14" x14ac:dyDescent="0.25">
      <c r="A26" s="65">
        <v>59</v>
      </c>
      <c r="B26" s="66">
        <v>0.2</v>
      </c>
      <c r="C26" s="66">
        <v>0.25</v>
      </c>
      <c r="D26" s="66">
        <v>0.2</v>
      </c>
      <c r="E26" s="66">
        <v>0.25</v>
      </c>
      <c r="F26" s="66">
        <v>0.25</v>
      </c>
      <c r="G26" s="66">
        <v>0.25</v>
      </c>
      <c r="I26" s="60"/>
      <c r="J26" s="60"/>
      <c r="K26" s="60"/>
      <c r="L26" s="60"/>
      <c r="M26" s="60"/>
      <c r="N26" s="60"/>
    </row>
    <row r="27" spans="1:14" x14ac:dyDescent="0.25">
      <c r="A27" s="65">
        <v>60</v>
      </c>
      <c r="B27" s="66">
        <v>0.2</v>
      </c>
      <c r="C27" s="66">
        <v>0.25</v>
      </c>
      <c r="D27" s="66">
        <v>0.25</v>
      </c>
      <c r="E27" s="66">
        <v>0.25</v>
      </c>
      <c r="F27" s="66">
        <v>0.25</v>
      </c>
      <c r="G27" s="66">
        <v>0.25</v>
      </c>
      <c r="I27" s="60"/>
      <c r="J27" s="60"/>
      <c r="K27" s="60"/>
      <c r="L27" s="60"/>
      <c r="M27" s="60"/>
      <c r="N27" s="60"/>
    </row>
    <row r="28" spans="1:14" x14ac:dyDescent="0.25">
      <c r="A28" s="65">
        <v>61</v>
      </c>
      <c r="B28" s="66">
        <v>0.2</v>
      </c>
      <c r="C28" s="66">
        <v>0.3</v>
      </c>
      <c r="D28" s="66">
        <v>0.3</v>
      </c>
      <c r="E28" s="66">
        <v>0.25</v>
      </c>
      <c r="F28" s="66">
        <v>0.25</v>
      </c>
      <c r="G28" s="66">
        <v>0.25</v>
      </c>
      <c r="I28" s="60"/>
      <c r="J28" s="60"/>
      <c r="K28" s="60"/>
      <c r="L28" s="60"/>
      <c r="M28" s="60"/>
      <c r="N28" s="60"/>
    </row>
    <row r="29" spans="1:14" x14ac:dyDescent="0.25">
      <c r="A29" s="65">
        <v>62</v>
      </c>
      <c r="B29" s="66">
        <v>0.25</v>
      </c>
      <c r="C29" s="66">
        <v>0.35</v>
      </c>
      <c r="D29" s="66">
        <v>0.3</v>
      </c>
      <c r="E29" s="66">
        <v>0.25</v>
      </c>
      <c r="F29" s="66">
        <v>0.25</v>
      </c>
      <c r="G29" s="66">
        <v>0.25</v>
      </c>
      <c r="I29" s="60"/>
      <c r="J29" s="60"/>
      <c r="K29" s="60"/>
      <c r="L29" s="60"/>
      <c r="M29" s="60"/>
      <c r="N29" s="60"/>
    </row>
    <row r="30" spans="1:14" x14ac:dyDescent="0.25">
      <c r="A30" s="65">
        <v>63</v>
      </c>
      <c r="B30" s="66">
        <v>0.25</v>
      </c>
      <c r="C30" s="66">
        <v>0.4</v>
      </c>
      <c r="D30" s="66">
        <v>0.35</v>
      </c>
      <c r="E30" s="66">
        <v>0.3</v>
      </c>
      <c r="F30" s="66">
        <v>0.25</v>
      </c>
      <c r="G30" s="66">
        <v>0.25</v>
      </c>
      <c r="I30" s="60"/>
      <c r="J30" s="60"/>
      <c r="K30" s="60"/>
      <c r="L30" s="60"/>
      <c r="M30" s="60"/>
      <c r="N30" s="60"/>
    </row>
    <row r="31" spans="1:14" x14ac:dyDescent="0.25">
      <c r="A31" s="65">
        <v>64</v>
      </c>
      <c r="B31" s="66">
        <v>0.3</v>
      </c>
      <c r="C31" s="66">
        <v>0.4</v>
      </c>
      <c r="D31" s="66">
        <v>0.4</v>
      </c>
      <c r="E31" s="66">
        <v>0.4</v>
      </c>
      <c r="F31" s="66">
        <v>0.3</v>
      </c>
      <c r="G31" s="66">
        <v>0.3</v>
      </c>
      <c r="I31" s="60"/>
      <c r="J31" s="60"/>
      <c r="K31" s="60"/>
      <c r="L31" s="60"/>
      <c r="M31" s="60"/>
      <c r="N31" s="60"/>
    </row>
    <row r="32" spans="1:14" x14ac:dyDescent="0.25">
      <c r="A32" s="65">
        <v>65</v>
      </c>
      <c r="B32" s="66">
        <v>1</v>
      </c>
      <c r="C32" s="66">
        <v>1</v>
      </c>
      <c r="D32" s="66">
        <v>1</v>
      </c>
      <c r="E32" s="66">
        <v>1</v>
      </c>
      <c r="F32" s="66">
        <v>1</v>
      </c>
      <c r="G32" s="66">
        <v>1</v>
      </c>
    </row>
  </sheetData>
  <mergeCells count="3">
    <mergeCell ref="A5:A6"/>
    <mergeCell ref="B5:D5"/>
    <mergeCell ref="E5:G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72"/>
  <sheetViews>
    <sheetView topLeftCell="A4" workbookViewId="0">
      <selection activeCell="B32" sqref="B32:G32"/>
    </sheetView>
  </sheetViews>
  <sheetFormatPr defaultRowHeight="15" x14ac:dyDescent="0.25"/>
  <cols>
    <col min="2" max="2" width="13.140625" customWidth="1"/>
    <col min="3" max="3" width="10.5703125" customWidth="1"/>
  </cols>
  <sheetData>
    <row r="1" spans="1:7" x14ac:dyDescent="0.25">
      <c r="A1" s="32" t="s">
        <v>12</v>
      </c>
    </row>
    <row r="2" spans="1:7" x14ac:dyDescent="0.25">
      <c r="A2" s="6" t="s">
        <v>87</v>
      </c>
      <c r="B2" t="s">
        <v>89</v>
      </c>
    </row>
    <row r="3" spans="1:7" x14ac:dyDescent="0.25">
      <c r="A3" s="6" t="s">
        <v>88</v>
      </c>
      <c r="B3" s="26" t="s">
        <v>117</v>
      </c>
      <c r="C3" s="26"/>
    </row>
    <row r="4" spans="1:7" x14ac:dyDescent="0.25">
      <c r="A4" s="25"/>
      <c r="B4" s="25"/>
      <c r="C4" s="25"/>
    </row>
    <row r="5" spans="1:7" x14ac:dyDescent="0.25">
      <c r="A5" s="27"/>
      <c r="B5" s="27"/>
      <c r="C5" s="27"/>
    </row>
    <row r="6" spans="1:7" x14ac:dyDescent="0.25">
      <c r="A6" s="68" t="s">
        <v>85</v>
      </c>
      <c r="B6" s="69" t="s">
        <v>111</v>
      </c>
      <c r="C6" s="69" t="s">
        <v>112</v>
      </c>
      <c r="D6" s="69" t="s">
        <v>113</v>
      </c>
      <c r="E6" s="69" t="s">
        <v>114</v>
      </c>
      <c r="F6" s="69" t="s">
        <v>115</v>
      </c>
      <c r="G6" s="69" t="s">
        <v>116</v>
      </c>
    </row>
    <row r="7" spans="1:7" x14ac:dyDescent="0.25">
      <c r="A7" s="68">
        <v>0</v>
      </c>
      <c r="B7" s="70">
        <v>0</v>
      </c>
      <c r="C7" s="70">
        <v>0</v>
      </c>
      <c r="D7" s="70">
        <v>0</v>
      </c>
      <c r="E7" s="70">
        <v>0</v>
      </c>
      <c r="F7" s="70">
        <v>0</v>
      </c>
      <c r="G7" s="70">
        <v>0</v>
      </c>
    </row>
    <row r="8" spans="1:7" x14ac:dyDescent="0.25">
      <c r="A8" s="68">
        <v>1</v>
      </c>
      <c r="B8" s="70">
        <v>0</v>
      </c>
      <c r="C8" s="70">
        <v>0</v>
      </c>
      <c r="D8" s="70">
        <v>0</v>
      </c>
      <c r="E8" s="70">
        <v>0</v>
      </c>
      <c r="F8" s="70">
        <v>0</v>
      </c>
      <c r="G8" s="70">
        <v>0</v>
      </c>
    </row>
    <row r="9" spans="1:7" x14ac:dyDescent="0.25">
      <c r="A9" s="68">
        <v>2</v>
      </c>
      <c r="B9" s="70">
        <v>0</v>
      </c>
      <c r="C9" s="70">
        <v>0</v>
      </c>
      <c r="D9" s="70">
        <v>0</v>
      </c>
      <c r="E9" s="70">
        <v>0</v>
      </c>
      <c r="F9" s="70">
        <v>0</v>
      </c>
      <c r="G9" s="70">
        <v>0</v>
      </c>
    </row>
    <row r="10" spans="1:7" x14ac:dyDescent="0.25">
      <c r="A10" s="68">
        <v>3</v>
      </c>
      <c r="B10" s="70">
        <v>0</v>
      </c>
      <c r="C10" s="70">
        <v>0</v>
      </c>
      <c r="D10" s="70">
        <v>0</v>
      </c>
      <c r="E10" s="70">
        <v>0</v>
      </c>
      <c r="F10" s="70">
        <v>0</v>
      </c>
      <c r="G10" s="70">
        <v>0</v>
      </c>
    </row>
    <row r="11" spans="1:7" x14ac:dyDescent="0.25">
      <c r="A11" s="68">
        <v>4</v>
      </c>
      <c r="B11" s="70">
        <v>0</v>
      </c>
      <c r="C11" s="70">
        <v>0</v>
      </c>
      <c r="D11" s="70">
        <v>0</v>
      </c>
      <c r="E11" s="70">
        <v>0</v>
      </c>
      <c r="F11" s="70">
        <v>0</v>
      </c>
      <c r="G11" s="70">
        <v>0</v>
      </c>
    </row>
    <row r="12" spans="1:7" x14ac:dyDescent="0.25">
      <c r="A12" s="68">
        <v>5</v>
      </c>
      <c r="B12" s="70">
        <v>0</v>
      </c>
      <c r="C12" s="70">
        <v>0</v>
      </c>
      <c r="D12" s="70">
        <v>0</v>
      </c>
      <c r="E12" s="70">
        <v>0</v>
      </c>
      <c r="F12" s="70">
        <v>0</v>
      </c>
      <c r="G12" s="70">
        <v>0</v>
      </c>
    </row>
    <row r="13" spans="1:7" x14ac:dyDescent="0.25">
      <c r="A13" s="68">
        <v>6</v>
      </c>
      <c r="B13" s="70">
        <v>0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</row>
    <row r="14" spans="1:7" x14ac:dyDescent="0.25">
      <c r="A14" s="68">
        <v>7</v>
      </c>
      <c r="B14" s="70">
        <v>0</v>
      </c>
      <c r="C14" s="70">
        <v>0</v>
      </c>
      <c r="D14" s="70">
        <v>0</v>
      </c>
      <c r="E14" s="70">
        <v>0</v>
      </c>
      <c r="F14" s="70">
        <v>0</v>
      </c>
      <c r="G14" s="70">
        <v>0</v>
      </c>
    </row>
    <row r="15" spans="1:7" x14ac:dyDescent="0.25">
      <c r="A15" s="68">
        <v>8</v>
      </c>
      <c r="B15" s="70">
        <v>0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</row>
    <row r="16" spans="1:7" x14ac:dyDescent="0.25">
      <c r="A16" s="68">
        <v>9</v>
      </c>
      <c r="B16" s="70">
        <v>0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</row>
    <row r="17" spans="1:7" x14ac:dyDescent="0.25">
      <c r="A17" s="68">
        <v>10</v>
      </c>
      <c r="B17" s="70">
        <v>0</v>
      </c>
      <c r="C17" s="70">
        <v>0</v>
      </c>
      <c r="D17" s="71">
        <f>0.02*$A17</f>
        <v>0.2</v>
      </c>
      <c r="E17" s="70">
        <v>0</v>
      </c>
      <c r="F17" s="70">
        <v>0</v>
      </c>
      <c r="G17" s="70">
        <v>0</v>
      </c>
    </row>
    <row r="18" spans="1:7" x14ac:dyDescent="0.25">
      <c r="A18" s="68">
        <v>11</v>
      </c>
      <c r="B18" s="70">
        <v>0</v>
      </c>
      <c r="C18" s="70">
        <v>0</v>
      </c>
      <c r="D18" s="71">
        <f t="shared" ref="D18:D26" si="0">0.02*$A18</f>
        <v>0.22</v>
      </c>
      <c r="E18" s="70">
        <v>0</v>
      </c>
      <c r="F18" s="70">
        <v>0</v>
      </c>
      <c r="G18" s="70">
        <v>0</v>
      </c>
    </row>
    <row r="19" spans="1:7" x14ac:dyDescent="0.25">
      <c r="A19" s="68">
        <v>12</v>
      </c>
      <c r="B19" s="70">
        <v>0</v>
      </c>
      <c r="C19" s="70">
        <v>0</v>
      </c>
      <c r="D19" s="71">
        <f t="shared" si="0"/>
        <v>0.24</v>
      </c>
      <c r="E19" s="70">
        <v>0</v>
      </c>
      <c r="F19" s="70">
        <v>0</v>
      </c>
      <c r="G19" s="70">
        <v>0</v>
      </c>
    </row>
    <row r="20" spans="1:7" x14ac:dyDescent="0.25">
      <c r="A20" s="68">
        <v>13</v>
      </c>
      <c r="B20" s="70">
        <v>0</v>
      </c>
      <c r="C20" s="70">
        <v>0</v>
      </c>
      <c r="D20" s="71">
        <f t="shared" si="0"/>
        <v>0.26</v>
      </c>
      <c r="E20" s="70">
        <v>0</v>
      </c>
      <c r="F20" s="70">
        <v>0</v>
      </c>
      <c r="G20" s="70">
        <v>0</v>
      </c>
    </row>
    <row r="21" spans="1:7" x14ac:dyDescent="0.25">
      <c r="A21" s="68">
        <v>14</v>
      </c>
      <c r="B21" s="70">
        <v>0</v>
      </c>
      <c r="C21" s="70">
        <v>0</v>
      </c>
      <c r="D21" s="71">
        <f t="shared" si="0"/>
        <v>0.28000000000000003</v>
      </c>
      <c r="E21" s="70">
        <v>0</v>
      </c>
      <c r="F21" s="70">
        <v>0</v>
      </c>
      <c r="G21" s="70">
        <v>0</v>
      </c>
    </row>
    <row r="22" spans="1:7" x14ac:dyDescent="0.25">
      <c r="A22" s="68">
        <v>15</v>
      </c>
      <c r="B22" s="70">
        <v>0</v>
      </c>
      <c r="C22" s="70">
        <v>0</v>
      </c>
      <c r="D22" s="71">
        <f t="shared" si="0"/>
        <v>0.3</v>
      </c>
      <c r="E22" s="70">
        <v>0</v>
      </c>
      <c r="F22" s="70">
        <v>0</v>
      </c>
      <c r="G22" s="70">
        <v>0</v>
      </c>
    </row>
    <row r="23" spans="1:7" x14ac:dyDescent="0.25">
      <c r="A23" s="68">
        <v>16</v>
      </c>
      <c r="B23" s="70">
        <v>0</v>
      </c>
      <c r="C23" s="70">
        <v>0</v>
      </c>
      <c r="D23" s="71">
        <f t="shared" si="0"/>
        <v>0.32</v>
      </c>
      <c r="E23" s="70">
        <v>0</v>
      </c>
      <c r="F23" s="70">
        <v>0</v>
      </c>
      <c r="G23" s="70">
        <v>0</v>
      </c>
    </row>
    <row r="24" spans="1:7" x14ac:dyDescent="0.25">
      <c r="A24" s="68">
        <v>17</v>
      </c>
      <c r="B24" s="70">
        <v>0</v>
      </c>
      <c r="C24" s="70">
        <v>0</v>
      </c>
      <c r="D24" s="71">
        <f t="shared" si="0"/>
        <v>0.34</v>
      </c>
      <c r="E24" s="70">
        <v>0</v>
      </c>
      <c r="F24" s="70">
        <v>0</v>
      </c>
      <c r="G24" s="70">
        <v>0</v>
      </c>
    </row>
    <row r="25" spans="1:7" x14ac:dyDescent="0.25">
      <c r="A25" s="68">
        <v>18</v>
      </c>
      <c r="B25" s="70">
        <v>0</v>
      </c>
      <c r="C25" s="70">
        <v>0</v>
      </c>
      <c r="D25" s="71">
        <f t="shared" si="0"/>
        <v>0.36</v>
      </c>
      <c r="E25" s="70">
        <v>0</v>
      </c>
      <c r="F25" s="70">
        <v>0</v>
      </c>
      <c r="G25" s="70">
        <v>0</v>
      </c>
    </row>
    <row r="26" spans="1:7" x14ac:dyDescent="0.25">
      <c r="A26" s="68">
        <v>19</v>
      </c>
      <c r="B26" s="70">
        <v>0</v>
      </c>
      <c r="C26" s="70">
        <v>0</v>
      </c>
      <c r="D26" s="71">
        <f t="shared" si="0"/>
        <v>0.38</v>
      </c>
      <c r="E26" s="70">
        <v>0</v>
      </c>
      <c r="F26" s="70">
        <v>0</v>
      </c>
      <c r="G26" s="70">
        <v>0</v>
      </c>
    </row>
    <row r="27" spans="1:7" x14ac:dyDescent="0.25">
      <c r="A27" s="68">
        <v>20</v>
      </c>
      <c r="B27" s="71">
        <v>0.4</v>
      </c>
      <c r="C27" s="71">
        <f>0.02*A27</f>
        <v>0.4</v>
      </c>
      <c r="D27" s="71">
        <f>MIN($D$26+0.03*($A27-19), 0.7)</f>
        <v>0.41000000000000003</v>
      </c>
      <c r="E27" s="72">
        <v>0.4</v>
      </c>
      <c r="F27" s="72">
        <v>0.5</v>
      </c>
      <c r="G27" s="72">
        <v>0.4</v>
      </c>
    </row>
    <row r="28" spans="1:7" x14ac:dyDescent="0.25">
      <c r="A28" s="68">
        <v>21</v>
      </c>
      <c r="B28" s="71">
        <v>0.42</v>
      </c>
      <c r="C28" s="71">
        <f t="shared" ref="C28:C31" si="1">0.02*A28</f>
        <v>0.42</v>
      </c>
      <c r="D28" s="71">
        <f t="shared" ref="D28:D72" si="2">MIN($D$26+0.03*($A28-19), 0.7)</f>
        <v>0.44</v>
      </c>
      <c r="E28" s="71">
        <f>MIN($E$27+0.03*($A28-20), 0.7)</f>
        <v>0.43000000000000005</v>
      </c>
      <c r="F28" s="71">
        <f>MIN(F27 + 0.03, 0.9)</f>
        <v>0.53</v>
      </c>
      <c r="G28" s="71">
        <f>MIN(G27 + 0.03, 0.9)</f>
        <v>0.43000000000000005</v>
      </c>
    </row>
    <row r="29" spans="1:7" x14ac:dyDescent="0.25">
      <c r="A29" s="68">
        <v>22</v>
      </c>
      <c r="B29" s="71">
        <v>0.44</v>
      </c>
      <c r="C29" s="71">
        <f t="shared" si="1"/>
        <v>0.44</v>
      </c>
      <c r="D29" s="71">
        <f t="shared" si="2"/>
        <v>0.47</v>
      </c>
      <c r="E29" s="71">
        <f t="shared" ref="E29:E72" si="3">MIN($E$27+0.03*($A29-20), 0.7)</f>
        <v>0.46</v>
      </c>
      <c r="F29" s="71">
        <f t="shared" ref="F29:G72" si="4">MIN(F28 + 0.03, 0.9)</f>
        <v>0.56000000000000005</v>
      </c>
      <c r="G29" s="71">
        <f t="shared" si="4"/>
        <v>0.46000000000000008</v>
      </c>
    </row>
    <row r="30" spans="1:7" x14ac:dyDescent="0.25">
      <c r="A30" s="68">
        <v>23</v>
      </c>
      <c r="B30" s="71">
        <v>0.46</v>
      </c>
      <c r="C30" s="71">
        <f t="shared" si="1"/>
        <v>0.46</v>
      </c>
      <c r="D30" s="71">
        <f t="shared" si="2"/>
        <v>0.5</v>
      </c>
      <c r="E30" s="71">
        <f t="shared" si="3"/>
        <v>0.49</v>
      </c>
      <c r="F30" s="71">
        <f t="shared" si="4"/>
        <v>0.59000000000000008</v>
      </c>
      <c r="G30" s="71">
        <f t="shared" si="4"/>
        <v>0.4900000000000001</v>
      </c>
    </row>
    <row r="31" spans="1:7" x14ac:dyDescent="0.25">
      <c r="A31" s="68">
        <v>24</v>
      </c>
      <c r="B31" s="71">
        <v>0.48</v>
      </c>
      <c r="C31" s="71">
        <f t="shared" si="1"/>
        <v>0.48</v>
      </c>
      <c r="D31" s="71">
        <f t="shared" si="2"/>
        <v>0.53</v>
      </c>
      <c r="E31" s="71">
        <f t="shared" si="3"/>
        <v>0.52</v>
      </c>
      <c r="F31" s="71">
        <f t="shared" si="4"/>
        <v>0.62000000000000011</v>
      </c>
      <c r="G31" s="71">
        <f t="shared" si="4"/>
        <v>0.52000000000000013</v>
      </c>
    </row>
    <row r="32" spans="1:7" x14ac:dyDescent="0.25">
      <c r="A32" s="68">
        <v>25</v>
      </c>
      <c r="B32" s="71">
        <v>0.5</v>
      </c>
      <c r="C32" s="71">
        <f>MIN(0.55+0.03*(A32-25), 0.7)</f>
        <v>0.55000000000000004</v>
      </c>
      <c r="D32" s="71">
        <f t="shared" si="2"/>
        <v>0.56000000000000005</v>
      </c>
      <c r="E32" s="71">
        <f t="shared" si="3"/>
        <v>0.55000000000000004</v>
      </c>
      <c r="F32" s="71">
        <f t="shared" si="4"/>
        <v>0.65000000000000013</v>
      </c>
      <c r="G32" s="71">
        <f t="shared" si="4"/>
        <v>0.55000000000000016</v>
      </c>
    </row>
    <row r="33" spans="1:7" x14ac:dyDescent="0.25">
      <c r="A33" s="68">
        <v>26</v>
      </c>
      <c r="B33" s="73">
        <f>0.5 + 5/300</f>
        <v>0.51666666666666672</v>
      </c>
      <c r="C33" s="71">
        <f t="shared" ref="C33:C72" si="5">MIN(0.55+0.03*(A33-25), 0.7)</f>
        <v>0.58000000000000007</v>
      </c>
      <c r="D33" s="71">
        <f t="shared" si="2"/>
        <v>0.59</v>
      </c>
      <c r="E33" s="71">
        <f t="shared" si="3"/>
        <v>0.58000000000000007</v>
      </c>
      <c r="F33" s="71">
        <f t="shared" si="4"/>
        <v>0.68000000000000016</v>
      </c>
      <c r="G33" s="71">
        <f>MIN(G32 + 0.04, 0.9)</f>
        <v>0.59000000000000019</v>
      </c>
    </row>
    <row r="34" spans="1:7" x14ac:dyDescent="0.25">
      <c r="A34" s="68">
        <v>27</v>
      </c>
      <c r="B34" s="74">
        <f>B33 + 5/300</f>
        <v>0.53333333333333344</v>
      </c>
      <c r="C34" s="71">
        <f t="shared" si="5"/>
        <v>0.6100000000000001</v>
      </c>
      <c r="D34" s="71">
        <f t="shared" si="2"/>
        <v>0.62</v>
      </c>
      <c r="E34" s="71">
        <f t="shared" si="3"/>
        <v>0.61</v>
      </c>
      <c r="F34" s="71">
        <f t="shared" si="4"/>
        <v>0.71000000000000019</v>
      </c>
      <c r="G34" s="71">
        <f t="shared" ref="G34:G37" si="6">MIN(G33 + 0.04, 0.9)</f>
        <v>0.63000000000000023</v>
      </c>
    </row>
    <row r="35" spans="1:7" x14ac:dyDescent="0.25">
      <c r="A35" s="68">
        <v>28</v>
      </c>
      <c r="B35" s="74">
        <f t="shared" ref="B35:B42" si="7">B34 + 5/300</f>
        <v>0.55000000000000016</v>
      </c>
      <c r="C35" s="71">
        <f t="shared" si="5"/>
        <v>0.64</v>
      </c>
      <c r="D35" s="71">
        <f t="shared" si="2"/>
        <v>0.65</v>
      </c>
      <c r="E35" s="71">
        <f t="shared" si="3"/>
        <v>0.64</v>
      </c>
      <c r="F35" s="71">
        <f t="shared" si="4"/>
        <v>0.74000000000000021</v>
      </c>
      <c r="G35" s="71">
        <f t="shared" si="6"/>
        <v>0.67000000000000026</v>
      </c>
    </row>
    <row r="36" spans="1:7" x14ac:dyDescent="0.25">
      <c r="A36" s="68">
        <v>29</v>
      </c>
      <c r="B36" s="74">
        <f t="shared" si="7"/>
        <v>0.56666666666666687</v>
      </c>
      <c r="C36" s="71">
        <f t="shared" si="5"/>
        <v>0.67</v>
      </c>
      <c r="D36" s="71">
        <f t="shared" si="2"/>
        <v>0.67999999999999994</v>
      </c>
      <c r="E36" s="71">
        <f t="shared" si="3"/>
        <v>0.67</v>
      </c>
      <c r="F36" s="71">
        <f t="shared" si="4"/>
        <v>0.77000000000000024</v>
      </c>
      <c r="G36" s="71">
        <f t="shared" si="6"/>
        <v>0.7100000000000003</v>
      </c>
    </row>
    <row r="37" spans="1:7" x14ac:dyDescent="0.25">
      <c r="A37" s="68">
        <v>30</v>
      </c>
      <c r="B37" s="74">
        <f t="shared" si="7"/>
        <v>0.58333333333333359</v>
      </c>
      <c r="C37" s="71">
        <f t="shared" si="5"/>
        <v>0.7</v>
      </c>
      <c r="D37" s="71">
        <f t="shared" si="2"/>
        <v>0.7</v>
      </c>
      <c r="E37" s="71">
        <f t="shared" si="3"/>
        <v>0.7</v>
      </c>
      <c r="F37" s="71">
        <f>MIN(F36 + 0.04, 0.9)</f>
        <v>0.81000000000000028</v>
      </c>
      <c r="G37" s="71">
        <f t="shared" si="6"/>
        <v>0.75000000000000033</v>
      </c>
    </row>
    <row r="38" spans="1:7" x14ac:dyDescent="0.25">
      <c r="A38" s="68">
        <v>31</v>
      </c>
      <c r="B38" s="74">
        <f t="shared" si="7"/>
        <v>0.60000000000000031</v>
      </c>
      <c r="C38" s="71">
        <f t="shared" si="5"/>
        <v>0.7</v>
      </c>
      <c r="D38" s="71">
        <f t="shared" si="2"/>
        <v>0.7</v>
      </c>
      <c r="E38" s="71">
        <f t="shared" si="3"/>
        <v>0.7</v>
      </c>
      <c r="F38" s="71">
        <f t="shared" si="4"/>
        <v>0.8400000000000003</v>
      </c>
      <c r="G38" s="71">
        <f>MIN(G37 + 0.05, 0.9)</f>
        <v>0.80000000000000038</v>
      </c>
    </row>
    <row r="39" spans="1:7" x14ac:dyDescent="0.25">
      <c r="A39" s="68">
        <v>32</v>
      </c>
      <c r="B39" s="74">
        <f t="shared" si="7"/>
        <v>0.61666666666666703</v>
      </c>
      <c r="C39" s="71">
        <f t="shared" si="5"/>
        <v>0.7</v>
      </c>
      <c r="D39" s="71">
        <f t="shared" si="2"/>
        <v>0.7</v>
      </c>
      <c r="E39" s="71">
        <f t="shared" si="3"/>
        <v>0.7</v>
      </c>
      <c r="F39" s="71">
        <f t="shared" si="4"/>
        <v>0.87000000000000033</v>
      </c>
      <c r="G39" s="71">
        <f t="shared" ref="G39:G72" si="8">MIN(G38 + 0.05, 0.9)</f>
        <v>0.85000000000000042</v>
      </c>
    </row>
    <row r="40" spans="1:7" x14ac:dyDescent="0.25">
      <c r="A40" s="68">
        <v>33</v>
      </c>
      <c r="B40" s="74">
        <f t="shared" si="7"/>
        <v>0.63333333333333375</v>
      </c>
      <c r="C40" s="71">
        <f t="shared" si="5"/>
        <v>0.7</v>
      </c>
      <c r="D40" s="71">
        <f t="shared" si="2"/>
        <v>0.7</v>
      </c>
      <c r="E40" s="71">
        <f t="shared" si="3"/>
        <v>0.7</v>
      </c>
      <c r="F40" s="71">
        <f t="shared" si="4"/>
        <v>0.9</v>
      </c>
      <c r="G40" s="71">
        <f t="shared" si="8"/>
        <v>0.9</v>
      </c>
    </row>
    <row r="41" spans="1:7" x14ac:dyDescent="0.25">
      <c r="A41" s="68">
        <v>34</v>
      </c>
      <c r="B41" s="74">
        <f t="shared" si="7"/>
        <v>0.65000000000000047</v>
      </c>
      <c r="C41" s="71">
        <f t="shared" si="5"/>
        <v>0.7</v>
      </c>
      <c r="D41" s="71">
        <f t="shared" si="2"/>
        <v>0.7</v>
      </c>
      <c r="E41" s="71">
        <f t="shared" si="3"/>
        <v>0.7</v>
      </c>
      <c r="F41" s="71">
        <f t="shared" si="4"/>
        <v>0.9</v>
      </c>
      <c r="G41" s="71">
        <f t="shared" si="8"/>
        <v>0.9</v>
      </c>
    </row>
    <row r="42" spans="1:7" x14ac:dyDescent="0.25">
      <c r="A42" s="68">
        <v>35</v>
      </c>
      <c r="B42" s="74">
        <f t="shared" si="7"/>
        <v>0.66666666666666718</v>
      </c>
      <c r="C42" s="71">
        <f t="shared" si="5"/>
        <v>0.7</v>
      </c>
      <c r="D42" s="71">
        <f t="shared" si="2"/>
        <v>0.7</v>
      </c>
      <c r="E42" s="71">
        <f t="shared" si="3"/>
        <v>0.7</v>
      </c>
      <c r="F42" s="71">
        <f t="shared" si="4"/>
        <v>0.9</v>
      </c>
      <c r="G42" s="71">
        <f t="shared" si="8"/>
        <v>0.9</v>
      </c>
    </row>
    <row r="43" spans="1:7" x14ac:dyDescent="0.25">
      <c r="A43" s="68">
        <v>36</v>
      </c>
      <c r="B43" s="75">
        <f>B42</f>
        <v>0.66666666666666718</v>
      </c>
      <c r="C43" s="71">
        <f t="shared" si="5"/>
        <v>0.7</v>
      </c>
      <c r="D43" s="71">
        <f t="shared" si="2"/>
        <v>0.7</v>
      </c>
      <c r="E43" s="71">
        <f t="shared" si="3"/>
        <v>0.7</v>
      </c>
      <c r="F43" s="71">
        <f t="shared" si="4"/>
        <v>0.9</v>
      </c>
      <c r="G43" s="71">
        <f t="shared" si="8"/>
        <v>0.9</v>
      </c>
    </row>
    <row r="44" spans="1:7" x14ac:dyDescent="0.25">
      <c r="A44" s="68">
        <v>37</v>
      </c>
      <c r="B44" s="75">
        <f t="shared" ref="B44:B72" si="9">B43</f>
        <v>0.66666666666666718</v>
      </c>
      <c r="C44" s="71">
        <f t="shared" si="5"/>
        <v>0.7</v>
      </c>
      <c r="D44" s="71">
        <f t="shared" si="2"/>
        <v>0.7</v>
      </c>
      <c r="E44" s="71">
        <f t="shared" si="3"/>
        <v>0.7</v>
      </c>
      <c r="F44" s="71">
        <f t="shared" si="4"/>
        <v>0.9</v>
      </c>
      <c r="G44" s="71">
        <f t="shared" si="8"/>
        <v>0.9</v>
      </c>
    </row>
    <row r="45" spans="1:7" x14ac:dyDescent="0.25">
      <c r="A45" s="68">
        <v>38</v>
      </c>
      <c r="B45" s="75">
        <f t="shared" si="9"/>
        <v>0.66666666666666718</v>
      </c>
      <c r="C45" s="71">
        <f t="shared" si="5"/>
        <v>0.7</v>
      </c>
      <c r="D45" s="71">
        <f t="shared" si="2"/>
        <v>0.7</v>
      </c>
      <c r="E45" s="71">
        <f t="shared" si="3"/>
        <v>0.7</v>
      </c>
      <c r="F45" s="71">
        <f t="shared" si="4"/>
        <v>0.9</v>
      </c>
      <c r="G45" s="71">
        <f t="shared" si="8"/>
        <v>0.9</v>
      </c>
    </row>
    <row r="46" spans="1:7" x14ac:dyDescent="0.25">
      <c r="A46" s="68">
        <v>39</v>
      </c>
      <c r="B46" s="75">
        <f t="shared" si="9"/>
        <v>0.66666666666666718</v>
      </c>
      <c r="C46" s="71">
        <f t="shared" si="5"/>
        <v>0.7</v>
      </c>
      <c r="D46" s="71">
        <f t="shared" si="2"/>
        <v>0.7</v>
      </c>
      <c r="E46" s="71">
        <f t="shared" si="3"/>
        <v>0.7</v>
      </c>
      <c r="F46" s="71">
        <f t="shared" si="4"/>
        <v>0.9</v>
      </c>
      <c r="G46" s="71">
        <f t="shared" si="8"/>
        <v>0.9</v>
      </c>
    </row>
    <row r="47" spans="1:7" x14ac:dyDescent="0.25">
      <c r="A47" s="68">
        <v>40</v>
      </c>
      <c r="B47" s="75">
        <f t="shared" si="9"/>
        <v>0.66666666666666718</v>
      </c>
      <c r="C47" s="71">
        <f t="shared" si="5"/>
        <v>0.7</v>
      </c>
      <c r="D47" s="71">
        <f t="shared" si="2"/>
        <v>0.7</v>
      </c>
      <c r="E47" s="71">
        <f t="shared" si="3"/>
        <v>0.7</v>
      </c>
      <c r="F47" s="71">
        <f t="shared" si="4"/>
        <v>0.9</v>
      </c>
      <c r="G47" s="71">
        <f t="shared" si="8"/>
        <v>0.9</v>
      </c>
    </row>
    <row r="48" spans="1:7" x14ac:dyDescent="0.25">
      <c r="A48" s="68">
        <v>41</v>
      </c>
      <c r="B48" s="75">
        <f t="shared" si="9"/>
        <v>0.66666666666666718</v>
      </c>
      <c r="C48" s="71">
        <f t="shared" si="5"/>
        <v>0.7</v>
      </c>
      <c r="D48" s="71">
        <f t="shared" si="2"/>
        <v>0.7</v>
      </c>
      <c r="E48" s="71">
        <f t="shared" si="3"/>
        <v>0.7</v>
      </c>
      <c r="F48" s="71">
        <f t="shared" si="4"/>
        <v>0.9</v>
      </c>
      <c r="G48" s="71">
        <f t="shared" si="8"/>
        <v>0.9</v>
      </c>
    </row>
    <row r="49" spans="1:7" x14ac:dyDescent="0.25">
      <c r="A49" s="68">
        <v>42</v>
      </c>
      <c r="B49" s="75">
        <f t="shared" si="9"/>
        <v>0.66666666666666718</v>
      </c>
      <c r="C49" s="71">
        <f t="shared" si="5"/>
        <v>0.7</v>
      </c>
      <c r="D49" s="71">
        <f t="shared" si="2"/>
        <v>0.7</v>
      </c>
      <c r="E49" s="71">
        <f t="shared" si="3"/>
        <v>0.7</v>
      </c>
      <c r="F49" s="71">
        <f t="shared" si="4"/>
        <v>0.9</v>
      </c>
      <c r="G49" s="71">
        <f t="shared" si="8"/>
        <v>0.9</v>
      </c>
    </row>
    <row r="50" spans="1:7" x14ac:dyDescent="0.25">
      <c r="A50" s="68">
        <v>43</v>
      </c>
      <c r="B50" s="75">
        <f t="shared" si="9"/>
        <v>0.66666666666666718</v>
      </c>
      <c r="C50" s="71">
        <f t="shared" si="5"/>
        <v>0.7</v>
      </c>
      <c r="D50" s="71">
        <f t="shared" si="2"/>
        <v>0.7</v>
      </c>
      <c r="E50" s="71">
        <f t="shared" si="3"/>
        <v>0.7</v>
      </c>
      <c r="F50" s="71">
        <f t="shared" si="4"/>
        <v>0.9</v>
      </c>
      <c r="G50" s="71">
        <f t="shared" si="8"/>
        <v>0.9</v>
      </c>
    </row>
    <row r="51" spans="1:7" x14ac:dyDescent="0.25">
      <c r="A51" s="68">
        <v>44</v>
      </c>
      <c r="B51" s="75">
        <f t="shared" si="9"/>
        <v>0.66666666666666718</v>
      </c>
      <c r="C51" s="71">
        <f t="shared" si="5"/>
        <v>0.7</v>
      </c>
      <c r="D51" s="71">
        <f t="shared" si="2"/>
        <v>0.7</v>
      </c>
      <c r="E51" s="71">
        <f t="shared" si="3"/>
        <v>0.7</v>
      </c>
      <c r="F51" s="71">
        <f t="shared" si="4"/>
        <v>0.9</v>
      </c>
      <c r="G51" s="71">
        <f t="shared" si="8"/>
        <v>0.9</v>
      </c>
    </row>
    <row r="52" spans="1:7" x14ac:dyDescent="0.25">
      <c r="A52" s="68">
        <v>45</v>
      </c>
      <c r="B52" s="75">
        <f t="shared" si="9"/>
        <v>0.66666666666666718</v>
      </c>
      <c r="C52" s="71">
        <f t="shared" si="5"/>
        <v>0.7</v>
      </c>
      <c r="D52" s="71">
        <f t="shared" si="2"/>
        <v>0.7</v>
      </c>
      <c r="E52" s="71">
        <f t="shared" si="3"/>
        <v>0.7</v>
      </c>
      <c r="F52" s="71">
        <f t="shared" si="4"/>
        <v>0.9</v>
      </c>
      <c r="G52" s="71">
        <f t="shared" si="8"/>
        <v>0.9</v>
      </c>
    </row>
    <row r="53" spans="1:7" x14ac:dyDescent="0.25">
      <c r="A53" s="68">
        <v>46</v>
      </c>
      <c r="B53" s="75">
        <f t="shared" si="9"/>
        <v>0.66666666666666718</v>
      </c>
      <c r="C53" s="71">
        <f t="shared" si="5"/>
        <v>0.7</v>
      </c>
      <c r="D53" s="71">
        <f t="shared" si="2"/>
        <v>0.7</v>
      </c>
      <c r="E53" s="71">
        <f t="shared" si="3"/>
        <v>0.7</v>
      </c>
      <c r="F53" s="71">
        <f t="shared" si="4"/>
        <v>0.9</v>
      </c>
      <c r="G53" s="71">
        <f t="shared" si="8"/>
        <v>0.9</v>
      </c>
    </row>
    <row r="54" spans="1:7" x14ac:dyDescent="0.25">
      <c r="A54" s="68">
        <v>47</v>
      </c>
      <c r="B54" s="75">
        <f t="shared" si="9"/>
        <v>0.66666666666666718</v>
      </c>
      <c r="C54" s="71">
        <f t="shared" si="5"/>
        <v>0.7</v>
      </c>
      <c r="D54" s="71">
        <f t="shared" si="2"/>
        <v>0.7</v>
      </c>
      <c r="E54" s="71">
        <f t="shared" si="3"/>
        <v>0.7</v>
      </c>
      <c r="F54" s="71">
        <f t="shared" si="4"/>
        <v>0.9</v>
      </c>
      <c r="G54" s="71">
        <f t="shared" si="8"/>
        <v>0.9</v>
      </c>
    </row>
    <row r="55" spans="1:7" x14ac:dyDescent="0.25">
      <c r="A55" s="68">
        <v>48</v>
      </c>
      <c r="B55" s="75">
        <f t="shared" si="9"/>
        <v>0.66666666666666718</v>
      </c>
      <c r="C55" s="71">
        <f t="shared" si="5"/>
        <v>0.7</v>
      </c>
      <c r="D55" s="71">
        <f t="shared" si="2"/>
        <v>0.7</v>
      </c>
      <c r="E55" s="71">
        <f t="shared" si="3"/>
        <v>0.7</v>
      </c>
      <c r="F55" s="71">
        <f t="shared" si="4"/>
        <v>0.9</v>
      </c>
      <c r="G55" s="71">
        <f t="shared" si="8"/>
        <v>0.9</v>
      </c>
    </row>
    <row r="56" spans="1:7" x14ac:dyDescent="0.25">
      <c r="A56" s="68">
        <v>49</v>
      </c>
      <c r="B56" s="75">
        <f t="shared" si="9"/>
        <v>0.66666666666666718</v>
      </c>
      <c r="C56" s="71">
        <f t="shared" si="5"/>
        <v>0.7</v>
      </c>
      <c r="D56" s="71">
        <f t="shared" si="2"/>
        <v>0.7</v>
      </c>
      <c r="E56" s="71">
        <f t="shared" si="3"/>
        <v>0.7</v>
      </c>
      <c r="F56" s="71">
        <f t="shared" si="4"/>
        <v>0.9</v>
      </c>
      <c r="G56" s="71">
        <f t="shared" si="8"/>
        <v>0.9</v>
      </c>
    </row>
    <row r="57" spans="1:7" x14ac:dyDescent="0.25">
      <c r="A57" s="68">
        <v>50</v>
      </c>
      <c r="B57" s="75">
        <f t="shared" si="9"/>
        <v>0.66666666666666718</v>
      </c>
      <c r="C57" s="71">
        <f t="shared" si="5"/>
        <v>0.7</v>
      </c>
      <c r="D57" s="71">
        <f t="shared" si="2"/>
        <v>0.7</v>
      </c>
      <c r="E57" s="71">
        <f t="shared" si="3"/>
        <v>0.7</v>
      </c>
      <c r="F57" s="71">
        <f t="shared" si="4"/>
        <v>0.9</v>
      </c>
      <c r="G57" s="71">
        <f t="shared" si="8"/>
        <v>0.9</v>
      </c>
    </row>
    <row r="58" spans="1:7" x14ac:dyDescent="0.25">
      <c r="A58" s="68">
        <v>51</v>
      </c>
      <c r="B58" s="75">
        <f t="shared" si="9"/>
        <v>0.66666666666666718</v>
      </c>
      <c r="C58" s="71">
        <f t="shared" si="5"/>
        <v>0.7</v>
      </c>
      <c r="D58" s="71">
        <f t="shared" si="2"/>
        <v>0.7</v>
      </c>
      <c r="E58" s="71">
        <f t="shared" si="3"/>
        <v>0.7</v>
      </c>
      <c r="F58" s="71">
        <f t="shared" si="4"/>
        <v>0.9</v>
      </c>
      <c r="G58" s="71">
        <f t="shared" si="8"/>
        <v>0.9</v>
      </c>
    </row>
    <row r="59" spans="1:7" x14ac:dyDescent="0.25">
      <c r="A59" s="68">
        <v>52</v>
      </c>
      <c r="B59" s="75">
        <f t="shared" si="9"/>
        <v>0.66666666666666718</v>
      </c>
      <c r="C59" s="71">
        <f t="shared" si="5"/>
        <v>0.7</v>
      </c>
      <c r="D59" s="71">
        <f t="shared" si="2"/>
        <v>0.7</v>
      </c>
      <c r="E59" s="71">
        <f t="shared" si="3"/>
        <v>0.7</v>
      </c>
      <c r="F59" s="71">
        <f t="shared" si="4"/>
        <v>0.9</v>
      </c>
      <c r="G59" s="71">
        <f t="shared" si="8"/>
        <v>0.9</v>
      </c>
    </row>
    <row r="60" spans="1:7" x14ac:dyDescent="0.25">
      <c r="A60" s="68">
        <v>53</v>
      </c>
      <c r="B60" s="75">
        <f t="shared" si="9"/>
        <v>0.66666666666666718</v>
      </c>
      <c r="C60" s="71">
        <f t="shared" si="5"/>
        <v>0.7</v>
      </c>
      <c r="D60" s="71">
        <f t="shared" si="2"/>
        <v>0.7</v>
      </c>
      <c r="E60" s="71">
        <f t="shared" si="3"/>
        <v>0.7</v>
      </c>
      <c r="F60" s="71">
        <f t="shared" si="4"/>
        <v>0.9</v>
      </c>
      <c r="G60" s="71">
        <f t="shared" si="8"/>
        <v>0.9</v>
      </c>
    </row>
    <row r="61" spans="1:7" x14ac:dyDescent="0.25">
      <c r="A61" s="68">
        <v>54</v>
      </c>
      <c r="B61" s="75">
        <f t="shared" si="9"/>
        <v>0.66666666666666718</v>
      </c>
      <c r="C61" s="71">
        <f t="shared" si="5"/>
        <v>0.7</v>
      </c>
      <c r="D61" s="71">
        <f t="shared" si="2"/>
        <v>0.7</v>
      </c>
      <c r="E61" s="71">
        <f t="shared" si="3"/>
        <v>0.7</v>
      </c>
      <c r="F61" s="71">
        <f t="shared" si="4"/>
        <v>0.9</v>
      </c>
      <c r="G61" s="71">
        <f t="shared" si="8"/>
        <v>0.9</v>
      </c>
    </row>
    <row r="62" spans="1:7" x14ac:dyDescent="0.25">
      <c r="A62" s="68">
        <v>55</v>
      </c>
      <c r="B62" s="75">
        <f t="shared" si="9"/>
        <v>0.66666666666666718</v>
      </c>
      <c r="C62" s="71">
        <f t="shared" si="5"/>
        <v>0.7</v>
      </c>
      <c r="D62" s="71">
        <f t="shared" si="2"/>
        <v>0.7</v>
      </c>
      <c r="E62" s="71">
        <f t="shared" si="3"/>
        <v>0.7</v>
      </c>
      <c r="F62" s="71">
        <f t="shared" si="4"/>
        <v>0.9</v>
      </c>
      <c r="G62" s="71">
        <f t="shared" si="8"/>
        <v>0.9</v>
      </c>
    </row>
    <row r="63" spans="1:7" x14ac:dyDescent="0.25">
      <c r="A63" s="68">
        <v>56</v>
      </c>
      <c r="B63" s="75">
        <f t="shared" si="9"/>
        <v>0.66666666666666718</v>
      </c>
      <c r="C63" s="71">
        <f t="shared" si="5"/>
        <v>0.7</v>
      </c>
      <c r="D63" s="71">
        <f t="shared" si="2"/>
        <v>0.7</v>
      </c>
      <c r="E63" s="71">
        <f t="shared" si="3"/>
        <v>0.7</v>
      </c>
      <c r="F63" s="71">
        <f t="shared" si="4"/>
        <v>0.9</v>
      </c>
      <c r="G63" s="71">
        <f t="shared" si="8"/>
        <v>0.9</v>
      </c>
    </row>
    <row r="64" spans="1:7" x14ac:dyDescent="0.25">
      <c r="A64" s="68">
        <v>57</v>
      </c>
      <c r="B64" s="75">
        <f t="shared" si="9"/>
        <v>0.66666666666666718</v>
      </c>
      <c r="C64" s="71">
        <f t="shared" si="5"/>
        <v>0.7</v>
      </c>
      <c r="D64" s="71">
        <f t="shared" si="2"/>
        <v>0.7</v>
      </c>
      <c r="E64" s="71">
        <f t="shared" si="3"/>
        <v>0.7</v>
      </c>
      <c r="F64" s="71">
        <f t="shared" si="4"/>
        <v>0.9</v>
      </c>
      <c r="G64" s="71">
        <f t="shared" si="8"/>
        <v>0.9</v>
      </c>
    </row>
    <row r="65" spans="1:7" x14ac:dyDescent="0.25">
      <c r="A65" s="68">
        <v>58</v>
      </c>
      <c r="B65" s="75">
        <f t="shared" si="9"/>
        <v>0.66666666666666718</v>
      </c>
      <c r="C65" s="71">
        <f t="shared" si="5"/>
        <v>0.7</v>
      </c>
      <c r="D65" s="71">
        <f t="shared" si="2"/>
        <v>0.7</v>
      </c>
      <c r="E65" s="71">
        <f t="shared" si="3"/>
        <v>0.7</v>
      </c>
      <c r="F65" s="71">
        <f t="shared" si="4"/>
        <v>0.9</v>
      </c>
      <c r="G65" s="71">
        <f t="shared" si="8"/>
        <v>0.9</v>
      </c>
    </row>
    <row r="66" spans="1:7" x14ac:dyDescent="0.25">
      <c r="A66" s="68">
        <v>59</v>
      </c>
      <c r="B66" s="75">
        <f t="shared" si="9"/>
        <v>0.66666666666666718</v>
      </c>
      <c r="C66" s="71">
        <f t="shared" si="5"/>
        <v>0.7</v>
      </c>
      <c r="D66" s="71">
        <f t="shared" si="2"/>
        <v>0.7</v>
      </c>
      <c r="E66" s="71">
        <f t="shared" si="3"/>
        <v>0.7</v>
      </c>
      <c r="F66" s="71">
        <f t="shared" si="4"/>
        <v>0.9</v>
      </c>
      <c r="G66" s="71">
        <f t="shared" si="8"/>
        <v>0.9</v>
      </c>
    </row>
    <row r="67" spans="1:7" x14ac:dyDescent="0.25">
      <c r="A67" s="68">
        <v>60</v>
      </c>
      <c r="B67" s="75">
        <f t="shared" si="9"/>
        <v>0.66666666666666718</v>
      </c>
      <c r="C67" s="71">
        <f t="shared" si="5"/>
        <v>0.7</v>
      </c>
      <c r="D67" s="71">
        <f t="shared" si="2"/>
        <v>0.7</v>
      </c>
      <c r="E67" s="71">
        <f t="shared" si="3"/>
        <v>0.7</v>
      </c>
      <c r="F67" s="71">
        <f t="shared" si="4"/>
        <v>0.9</v>
      </c>
      <c r="G67" s="71">
        <f t="shared" si="8"/>
        <v>0.9</v>
      </c>
    </row>
    <row r="68" spans="1:7" x14ac:dyDescent="0.25">
      <c r="A68" s="68">
        <v>61</v>
      </c>
      <c r="B68" s="75">
        <f t="shared" si="9"/>
        <v>0.66666666666666718</v>
      </c>
      <c r="C68" s="71">
        <f t="shared" si="5"/>
        <v>0.7</v>
      </c>
      <c r="D68" s="71">
        <f t="shared" si="2"/>
        <v>0.7</v>
      </c>
      <c r="E68" s="71">
        <f t="shared" si="3"/>
        <v>0.7</v>
      </c>
      <c r="F68" s="71">
        <f t="shared" si="4"/>
        <v>0.9</v>
      </c>
      <c r="G68" s="71">
        <f t="shared" si="8"/>
        <v>0.9</v>
      </c>
    </row>
    <row r="69" spans="1:7" x14ac:dyDescent="0.25">
      <c r="A69" s="68">
        <v>62</v>
      </c>
      <c r="B69" s="75">
        <f t="shared" si="9"/>
        <v>0.66666666666666718</v>
      </c>
      <c r="C69" s="71">
        <f t="shared" si="5"/>
        <v>0.7</v>
      </c>
      <c r="D69" s="71">
        <f t="shared" si="2"/>
        <v>0.7</v>
      </c>
      <c r="E69" s="71">
        <f t="shared" si="3"/>
        <v>0.7</v>
      </c>
      <c r="F69" s="71">
        <f t="shared" si="4"/>
        <v>0.9</v>
      </c>
      <c r="G69" s="71">
        <f t="shared" si="8"/>
        <v>0.9</v>
      </c>
    </row>
    <row r="70" spans="1:7" x14ac:dyDescent="0.25">
      <c r="A70" s="68">
        <v>63</v>
      </c>
      <c r="B70" s="75">
        <f t="shared" si="9"/>
        <v>0.66666666666666718</v>
      </c>
      <c r="C70" s="71">
        <f t="shared" si="5"/>
        <v>0.7</v>
      </c>
      <c r="D70" s="71">
        <f t="shared" si="2"/>
        <v>0.7</v>
      </c>
      <c r="E70" s="71">
        <f t="shared" si="3"/>
        <v>0.7</v>
      </c>
      <c r="F70" s="71">
        <f t="shared" si="4"/>
        <v>0.9</v>
      </c>
      <c r="G70" s="71">
        <f t="shared" si="8"/>
        <v>0.9</v>
      </c>
    </row>
    <row r="71" spans="1:7" x14ac:dyDescent="0.25">
      <c r="A71" s="68">
        <v>64</v>
      </c>
      <c r="B71" s="75">
        <f t="shared" si="9"/>
        <v>0.66666666666666718</v>
      </c>
      <c r="C71" s="71">
        <f t="shared" si="5"/>
        <v>0.7</v>
      </c>
      <c r="D71" s="71">
        <f t="shared" si="2"/>
        <v>0.7</v>
      </c>
      <c r="E71" s="71">
        <f t="shared" si="3"/>
        <v>0.7</v>
      </c>
      <c r="F71" s="71">
        <f t="shared" si="4"/>
        <v>0.9</v>
      </c>
      <c r="G71" s="71">
        <f t="shared" si="8"/>
        <v>0.9</v>
      </c>
    </row>
    <row r="72" spans="1:7" x14ac:dyDescent="0.25">
      <c r="A72" s="68">
        <v>65</v>
      </c>
      <c r="B72" s="75">
        <f t="shared" si="9"/>
        <v>0.66666666666666718</v>
      </c>
      <c r="C72" s="71">
        <f t="shared" si="5"/>
        <v>0.7</v>
      </c>
      <c r="D72" s="71">
        <f t="shared" si="2"/>
        <v>0.7</v>
      </c>
      <c r="E72" s="71">
        <f t="shared" si="3"/>
        <v>0.7</v>
      </c>
      <c r="F72" s="71">
        <f t="shared" si="4"/>
        <v>0.9</v>
      </c>
      <c r="G72" s="71">
        <f t="shared" si="8"/>
        <v>0.9</v>
      </c>
    </row>
  </sheetData>
  <hyperlinks>
    <hyperlink ref="A1" location="TOC!A1" display="TOC"/>
  </hyperlinks>
  <pageMargins left="0.7" right="0.7" top="0.75" bottom="0.75" header="0.3" footer="0.3"/>
  <ignoredErrors>
    <ignoredError sqref="F37" formula="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6"/>
  <sheetViews>
    <sheetView workbookViewId="0">
      <selection activeCell="A6" sqref="A6:G6"/>
    </sheetView>
  </sheetViews>
  <sheetFormatPr defaultRowHeight="15" x14ac:dyDescent="0.25"/>
  <cols>
    <col min="1" max="1" width="30.5703125" customWidth="1"/>
    <col min="2" max="3" width="24" customWidth="1"/>
    <col min="4" max="4" width="32.28515625" customWidth="1"/>
    <col min="5" max="5" width="24.85546875" customWidth="1"/>
    <col min="6" max="7" width="24" customWidth="1"/>
  </cols>
  <sheetData>
    <row r="1" spans="1:7" x14ac:dyDescent="0.25">
      <c r="A1" s="32" t="s">
        <v>12</v>
      </c>
    </row>
    <row r="2" spans="1:7" x14ac:dyDescent="0.25">
      <c r="A2" s="2"/>
      <c r="B2" s="9"/>
      <c r="C2" s="9"/>
      <c r="D2" s="9"/>
      <c r="E2" s="9"/>
      <c r="F2" s="6"/>
    </row>
    <row r="3" spans="1:7" x14ac:dyDescent="0.25">
      <c r="A3" s="2"/>
      <c r="B3" s="36" t="s">
        <v>67</v>
      </c>
      <c r="C3" s="36" t="s">
        <v>68</v>
      </c>
      <c r="D3" s="36" t="s">
        <v>69</v>
      </c>
      <c r="E3" s="36" t="s">
        <v>70</v>
      </c>
      <c r="F3" s="36" t="s">
        <v>71</v>
      </c>
      <c r="G3" s="36" t="s">
        <v>72</v>
      </c>
    </row>
    <row r="4" spans="1:7" ht="207" customHeight="1" x14ac:dyDescent="0.25">
      <c r="A4" s="67" t="s">
        <v>140</v>
      </c>
      <c r="B4" s="86" t="s">
        <v>139</v>
      </c>
      <c r="C4" s="8" t="s">
        <v>141</v>
      </c>
      <c r="D4" s="76" t="s">
        <v>123</v>
      </c>
      <c r="E4" s="14" t="s">
        <v>138</v>
      </c>
      <c r="F4" s="104" t="s">
        <v>124</v>
      </c>
      <c r="G4" s="106"/>
    </row>
    <row r="5" spans="1:7" ht="129" customHeight="1" x14ac:dyDescent="0.25">
      <c r="A5" s="67" t="s">
        <v>143</v>
      </c>
      <c r="B5" s="86" t="s">
        <v>139</v>
      </c>
      <c r="C5" s="8" t="s">
        <v>141</v>
      </c>
      <c r="D5" s="76" t="s">
        <v>145</v>
      </c>
      <c r="E5" s="14" t="s">
        <v>144</v>
      </c>
      <c r="F5" s="104" t="s">
        <v>146</v>
      </c>
      <c r="G5" s="104"/>
    </row>
    <row r="6" spans="1:7" ht="78" customHeight="1" x14ac:dyDescent="0.25">
      <c r="A6" s="111" t="s">
        <v>169</v>
      </c>
      <c r="B6" s="111"/>
      <c r="C6" s="111"/>
      <c r="D6" s="111"/>
      <c r="E6" s="111"/>
      <c r="F6" s="111"/>
      <c r="G6" s="111"/>
    </row>
    <row r="7" spans="1:7" ht="37.5" customHeight="1" x14ac:dyDescent="0.25">
      <c r="A7" s="9"/>
      <c r="B7" s="16"/>
      <c r="C7" s="14"/>
      <c r="D7" s="14"/>
      <c r="E7" s="14"/>
    </row>
    <row r="9" spans="1:7" x14ac:dyDescent="0.25">
      <c r="A9" s="6"/>
      <c r="B9" s="43"/>
      <c r="C9" s="43"/>
      <c r="D9" s="43"/>
      <c r="E9" s="43"/>
    </row>
    <row r="10" spans="1:7" x14ac:dyDescent="0.25">
      <c r="A10" s="6"/>
      <c r="B10" s="43"/>
      <c r="C10" s="43"/>
      <c r="D10" s="43"/>
      <c r="E10" s="43"/>
    </row>
    <row r="12" spans="1:7" x14ac:dyDescent="0.25">
      <c r="A12" s="6"/>
      <c r="B12" s="43"/>
      <c r="C12" s="43"/>
      <c r="D12" s="43"/>
      <c r="E12" s="43"/>
      <c r="F12" s="7"/>
    </row>
    <row r="14" spans="1:7" ht="58.5" customHeight="1" x14ac:dyDescent="0.25">
      <c r="A14" s="13"/>
      <c r="B14" s="8"/>
      <c r="C14" s="14"/>
      <c r="D14" s="14"/>
      <c r="E14" s="14"/>
      <c r="F14" s="14"/>
    </row>
    <row r="16" spans="1:7" x14ac:dyDescent="0.25">
      <c r="A16" s="6"/>
      <c r="B16" s="43"/>
      <c r="C16" s="43"/>
      <c r="D16" s="43"/>
      <c r="E16" s="43"/>
    </row>
  </sheetData>
  <mergeCells count="3">
    <mergeCell ref="F4:G4"/>
    <mergeCell ref="F5:G5"/>
    <mergeCell ref="A6:G6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8"/>
  <sheetViews>
    <sheetView workbookViewId="0">
      <selection activeCell="M35" sqref="M35"/>
    </sheetView>
  </sheetViews>
  <sheetFormatPr defaultRowHeight="15" x14ac:dyDescent="0.25"/>
  <cols>
    <col min="1" max="1" width="12.28515625" customWidth="1"/>
    <col min="2" max="3" width="11.7109375" customWidth="1"/>
    <col min="4" max="4" width="17.42578125" customWidth="1"/>
  </cols>
  <sheetData>
    <row r="1" spans="1:9" x14ac:dyDescent="0.25">
      <c r="A1" s="32" t="s">
        <v>12</v>
      </c>
    </row>
    <row r="2" spans="1:9" x14ac:dyDescent="0.25">
      <c r="A2" s="6" t="s">
        <v>87</v>
      </c>
      <c r="B2" s="26" t="s">
        <v>125</v>
      </c>
    </row>
    <row r="3" spans="1:9" x14ac:dyDescent="0.25">
      <c r="A3" s="6" t="s">
        <v>88</v>
      </c>
      <c r="B3" s="26" t="s">
        <v>127</v>
      </c>
    </row>
    <row r="5" spans="1:9" x14ac:dyDescent="0.25">
      <c r="A5" s="79" t="s">
        <v>85</v>
      </c>
      <c r="B5" s="79" t="s">
        <v>148</v>
      </c>
      <c r="C5" s="79" t="s">
        <v>149</v>
      </c>
    </row>
    <row r="6" spans="1:9" x14ac:dyDescent="0.25">
      <c r="A6" s="79">
        <v>0</v>
      </c>
      <c r="B6" s="80">
        <v>0.08</v>
      </c>
      <c r="C6" s="80">
        <v>0.08</v>
      </c>
      <c r="F6" s="77"/>
      <c r="G6" s="77"/>
      <c r="H6" s="24"/>
      <c r="I6" s="24"/>
    </row>
    <row r="7" spans="1:9" x14ac:dyDescent="0.25">
      <c r="A7" s="79">
        <v>1</v>
      </c>
      <c r="B7" s="80">
        <v>2.5000000000000001E-2</v>
      </c>
      <c r="C7" s="80">
        <v>0.03</v>
      </c>
      <c r="F7" s="78"/>
      <c r="G7" s="78"/>
      <c r="H7" s="24"/>
      <c r="I7" s="24"/>
    </row>
    <row r="8" spans="1:9" x14ac:dyDescent="0.25">
      <c r="A8" s="79">
        <v>2</v>
      </c>
      <c r="B8" s="80">
        <v>1.4999999999999999E-2</v>
      </c>
      <c r="C8" s="80">
        <v>2.5000000000000001E-2</v>
      </c>
      <c r="D8" s="24"/>
      <c r="F8" s="78"/>
      <c r="G8" s="78"/>
      <c r="H8" s="24"/>
      <c r="I8" s="24"/>
    </row>
    <row r="9" spans="1:9" x14ac:dyDescent="0.25">
      <c r="A9" s="79">
        <v>3</v>
      </c>
      <c r="B9" s="81">
        <v>7.4999999999999997E-3</v>
      </c>
      <c r="C9" s="80">
        <v>2.5000000000000001E-2</v>
      </c>
      <c r="D9" s="24"/>
      <c r="F9" s="78"/>
      <c r="G9" s="78"/>
      <c r="H9" s="24"/>
      <c r="I9" s="24"/>
    </row>
    <row r="10" spans="1:9" x14ac:dyDescent="0.25">
      <c r="A10" s="79">
        <v>4</v>
      </c>
      <c r="B10" s="80">
        <v>5.0000000000000001E-3</v>
      </c>
      <c r="C10" s="81">
        <v>1.7500000000000002E-2</v>
      </c>
      <c r="D10" s="24"/>
      <c r="F10" s="78"/>
      <c r="G10" s="78"/>
      <c r="H10" s="24"/>
      <c r="I10" s="24"/>
    </row>
    <row r="11" spans="1:9" x14ac:dyDescent="0.25">
      <c r="B11" s="24"/>
      <c r="C11" s="24"/>
      <c r="D11" s="24"/>
      <c r="F11" s="78"/>
      <c r="G11" s="78"/>
      <c r="H11" s="24"/>
      <c r="I11" s="24"/>
    </row>
    <row r="12" spans="1:9" x14ac:dyDescent="0.25">
      <c r="B12" s="24"/>
      <c r="C12" s="24"/>
      <c r="D12" s="24"/>
      <c r="F12" s="78"/>
      <c r="G12" s="78"/>
      <c r="H12" s="24"/>
      <c r="I12" s="24"/>
    </row>
    <row r="13" spans="1:9" x14ac:dyDescent="0.25">
      <c r="B13" s="24"/>
      <c r="C13" s="24"/>
      <c r="D13" s="24"/>
      <c r="F13" s="78"/>
      <c r="G13" s="78"/>
      <c r="H13" s="24"/>
      <c r="I13" s="24"/>
    </row>
    <row r="14" spans="1:9" x14ac:dyDescent="0.25">
      <c r="B14" s="24"/>
      <c r="C14" s="24"/>
      <c r="D14" s="24"/>
      <c r="F14" s="78"/>
      <c r="G14" s="78"/>
      <c r="H14" s="24"/>
      <c r="I14" s="24"/>
    </row>
    <row r="15" spans="1:9" x14ac:dyDescent="0.25">
      <c r="B15" s="24"/>
      <c r="C15" s="24"/>
      <c r="D15" s="24"/>
    </row>
    <row r="16" spans="1:9" x14ac:dyDescent="0.25">
      <c r="B16" s="24"/>
      <c r="C16" s="24"/>
      <c r="D16" s="24"/>
    </row>
    <row r="17" spans="2:4" x14ac:dyDescent="0.25">
      <c r="B17" s="24"/>
      <c r="C17" s="24"/>
      <c r="D17" s="24"/>
    </row>
    <row r="18" spans="2:4" x14ac:dyDescent="0.25">
      <c r="B18" s="24"/>
      <c r="C18" s="24"/>
      <c r="D18" s="24"/>
    </row>
    <row r="19" spans="2:4" x14ac:dyDescent="0.25">
      <c r="B19" s="24"/>
      <c r="C19" s="24"/>
      <c r="D19" s="24"/>
    </row>
    <row r="20" spans="2:4" x14ac:dyDescent="0.25">
      <c r="B20" s="24"/>
      <c r="C20" s="24"/>
      <c r="D20" s="24"/>
    </row>
    <row r="21" spans="2:4" x14ac:dyDescent="0.25">
      <c r="B21" s="24"/>
      <c r="C21" s="24"/>
      <c r="D21" s="24"/>
    </row>
    <row r="22" spans="2:4" x14ac:dyDescent="0.25">
      <c r="B22" s="24"/>
      <c r="C22" s="24"/>
      <c r="D22" s="24"/>
    </row>
    <row r="23" spans="2:4" x14ac:dyDescent="0.25">
      <c r="B23" s="24"/>
      <c r="C23" s="24"/>
      <c r="D23" s="24"/>
    </row>
    <row r="24" spans="2:4" x14ac:dyDescent="0.25">
      <c r="B24" s="24"/>
      <c r="C24" s="24"/>
      <c r="D24" s="24"/>
    </row>
    <row r="25" spans="2:4" x14ac:dyDescent="0.25">
      <c r="B25" s="24"/>
      <c r="C25" s="24"/>
      <c r="D25" s="24"/>
    </row>
    <row r="26" spans="2:4" x14ac:dyDescent="0.25">
      <c r="B26" s="24"/>
      <c r="C26" s="24"/>
      <c r="D26" s="24"/>
    </row>
    <row r="27" spans="2:4" x14ac:dyDescent="0.25">
      <c r="B27" s="24"/>
      <c r="C27" s="24"/>
      <c r="D27" s="24"/>
    </row>
    <row r="28" spans="2:4" x14ac:dyDescent="0.25">
      <c r="B28" s="24"/>
      <c r="C28" s="24"/>
      <c r="D28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C6" sqref="C6"/>
    </sheetView>
  </sheetViews>
  <sheetFormatPr defaultRowHeight="15" x14ac:dyDescent="0.25"/>
  <cols>
    <col min="1" max="1" width="12.28515625" customWidth="1"/>
    <col min="2" max="3" width="11.7109375" customWidth="1"/>
    <col min="4" max="4" width="17.42578125" customWidth="1"/>
  </cols>
  <sheetData>
    <row r="1" spans="1:9" x14ac:dyDescent="0.25">
      <c r="A1" s="32" t="s">
        <v>12</v>
      </c>
    </row>
    <row r="2" spans="1:9" x14ac:dyDescent="0.25">
      <c r="A2" s="6" t="s">
        <v>87</v>
      </c>
      <c r="B2" s="26" t="s">
        <v>125</v>
      </c>
    </row>
    <row r="3" spans="1:9" x14ac:dyDescent="0.25">
      <c r="A3" s="6" t="s">
        <v>88</v>
      </c>
      <c r="B3" s="26" t="s">
        <v>126</v>
      </c>
    </row>
    <row r="5" spans="1:9" x14ac:dyDescent="0.25">
      <c r="A5" s="79" t="s">
        <v>97</v>
      </c>
      <c r="B5" s="79" t="s">
        <v>150</v>
      </c>
      <c r="C5" s="79" t="s">
        <v>151</v>
      </c>
    </row>
    <row r="6" spans="1:9" x14ac:dyDescent="0.25">
      <c r="A6" s="79">
        <v>20</v>
      </c>
      <c r="B6" s="53">
        <v>0.01</v>
      </c>
      <c r="C6" s="53">
        <v>0.02</v>
      </c>
      <c r="H6" s="24"/>
      <c r="I6" s="24"/>
    </row>
    <row r="7" spans="1:9" x14ac:dyDescent="0.25">
      <c r="A7" s="79">
        <v>25</v>
      </c>
      <c r="B7" s="55">
        <v>0.01</v>
      </c>
      <c r="C7" s="55">
        <v>0.02</v>
      </c>
      <c r="H7" s="24"/>
      <c r="I7" s="24"/>
    </row>
    <row r="8" spans="1:9" x14ac:dyDescent="0.25">
      <c r="A8" s="79">
        <v>30</v>
      </c>
      <c r="B8" s="55">
        <v>8.5000000000000006E-3</v>
      </c>
      <c r="C8" s="55">
        <v>1.7000000000000001E-2</v>
      </c>
      <c r="D8" s="24"/>
      <c r="H8" s="24"/>
      <c r="I8" s="24"/>
    </row>
    <row r="9" spans="1:9" x14ac:dyDescent="0.25">
      <c r="A9" s="79">
        <v>35</v>
      </c>
      <c r="B9" s="55">
        <v>5.4000000000000003E-3</v>
      </c>
      <c r="C9" s="55">
        <v>1.2E-2</v>
      </c>
      <c r="D9" s="24"/>
      <c r="H9" s="24"/>
      <c r="I9" s="24"/>
    </row>
    <row r="10" spans="1:9" x14ac:dyDescent="0.25">
      <c r="A10" s="79">
        <v>40</v>
      </c>
      <c r="B10" s="55">
        <v>3.7000000000000002E-3</v>
      </c>
      <c r="C10" s="55">
        <v>8.5000000000000006E-3</v>
      </c>
      <c r="D10" s="24"/>
      <c r="H10" s="24"/>
      <c r="I10" s="24"/>
    </row>
    <row r="11" spans="1:9" x14ac:dyDescent="0.25">
      <c r="A11" s="79">
        <v>45</v>
      </c>
      <c r="B11" s="55">
        <v>1.7000000000000001E-3</v>
      </c>
      <c r="C11" s="55">
        <v>6.6E-3</v>
      </c>
      <c r="D11" s="24"/>
      <c r="H11" s="24"/>
      <c r="I11" s="24"/>
    </row>
    <row r="12" spans="1:9" x14ac:dyDescent="0.25">
      <c r="A12" s="79">
        <v>50</v>
      </c>
      <c r="B12" s="55">
        <v>2.0000000000000001E-4</v>
      </c>
      <c r="C12" s="55">
        <v>2.3999999999999998E-3</v>
      </c>
      <c r="D12" s="24"/>
      <c r="H12" s="24"/>
      <c r="I12" s="24"/>
    </row>
    <row r="13" spans="1:9" x14ac:dyDescent="0.25">
      <c r="A13" s="79">
        <v>55</v>
      </c>
      <c r="B13" s="55">
        <v>0</v>
      </c>
      <c r="C13" s="55">
        <v>0</v>
      </c>
      <c r="D13" s="24"/>
      <c r="H13" s="24"/>
      <c r="I13" s="24"/>
    </row>
    <row r="14" spans="1:9" x14ac:dyDescent="0.25">
      <c r="A14" s="79">
        <v>60</v>
      </c>
      <c r="B14" s="55">
        <v>0</v>
      </c>
      <c r="C14" s="55">
        <v>0</v>
      </c>
      <c r="D14" s="24"/>
      <c r="H14" s="24"/>
      <c r="I14" s="24"/>
    </row>
    <row r="15" spans="1:9" x14ac:dyDescent="0.25">
      <c r="B15" s="24"/>
      <c r="C15" s="24"/>
      <c r="D15" s="24"/>
    </row>
    <row r="16" spans="1:9" x14ac:dyDescent="0.25">
      <c r="B16" s="24"/>
      <c r="C16" s="24"/>
      <c r="D16" s="24"/>
    </row>
    <row r="17" spans="2:4" x14ac:dyDescent="0.25">
      <c r="B17" s="24"/>
      <c r="C17" s="24"/>
      <c r="D17" s="24"/>
    </row>
    <row r="18" spans="2:4" x14ac:dyDescent="0.25">
      <c r="B18" s="24"/>
      <c r="C18" s="24"/>
      <c r="D18" s="24"/>
    </row>
    <row r="19" spans="2:4" x14ac:dyDescent="0.25">
      <c r="B19" s="24"/>
      <c r="C19" s="24"/>
      <c r="D19" s="24"/>
    </row>
    <row r="20" spans="2:4" x14ac:dyDescent="0.25">
      <c r="B20" s="24"/>
      <c r="C20" s="24"/>
      <c r="D20" s="24"/>
    </row>
    <row r="21" spans="2:4" x14ac:dyDescent="0.25">
      <c r="B21" s="24"/>
      <c r="C21" s="24"/>
      <c r="D21" s="24"/>
    </row>
    <row r="22" spans="2:4" x14ac:dyDescent="0.25">
      <c r="B22" s="24"/>
      <c r="C22" s="24"/>
      <c r="D22" s="24"/>
    </row>
    <row r="23" spans="2:4" x14ac:dyDescent="0.25">
      <c r="B23" s="24"/>
      <c r="C23" s="24"/>
      <c r="D23" s="24"/>
    </row>
    <row r="24" spans="2:4" x14ac:dyDescent="0.25">
      <c r="B24" s="24"/>
      <c r="C24" s="24"/>
      <c r="D24" s="24"/>
    </row>
    <row r="25" spans="2:4" x14ac:dyDescent="0.25">
      <c r="B25" s="24"/>
      <c r="C25" s="24"/>
      <c r="D25" s="24"/>
    </row>
    <row r="26" spans="2:4" x14ac:dyDescent="0.25">
      <c r="B26" s="24"/>
      <c r="C26" s="24"/>
      <c r="D26" s="24"/>
    </row>
    <row r="27" spans="2:4" x14ac:dyDescent="0.25">
      <c r="B27" s="24"/>
      <c r="C27" s="24"/>
      <c r="D27" s="24"/>
    </row>
    <row r="28" spans="2:4" x14ac:dyDescent="0.25">
      <c r="B28" s="24"/>
      <c r="C28" s="24"/>
      <c r="D28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12"/>
  <sheetViews>
    <sheetView workbookViewId="0">
      <selection activeCell="H7" sqref="H7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7" x14ac:dyDescent="0.25">
      <c r="A1" s="32" t="s">
        <v>12</v>
      </c>
    </row>
    <row r="2" spans="1:7" x14ac:dyDescent="0.25">
      <c r="A2" s="2"/>
      <c r="B2" s="9" t="s">
        <v>5</v>
      </c>
      <c r="C2" s="9"/>
      <c r="D2" s="9"/>
      <c r="E2" s="9"/>
      <c r="F2" s="6"/>
    </row>
    <row r="3" spans="1:7" x14ac:dyDescent="0.25">
      <c r="A3" s="2"/>
      <c r="B3" s="36" t="s">
        <v>67</v>
      </c>
      <c r="C3" s="36" t="s">
        <v>68</v>
      </c>
      <c r="D3" s="36" t="s">
        <v>69</v>
      </c>
      <c r="E3" s="36" t="s">
        <v>70</v>
      </c>
      <c r="F3" s="36" t="s">
        <v>71</v>
      </c>
      <c r="G3" s="36" t="s">
        <v>72</v>
      </c>
    </row>
    <row r="4" spans="1:7" ht="94.5" customHeight="1" x14ac:dyDescent="0.25">
      <c r="A4" s="67" t="s">
        <v>129</v>
      </c>
      <c r="B4" s="112" t="s">
        <v>136</v>
      </c>
      <c r="C4" s="112"/>
      <c r="D4" s="112"/>
      <c r="E4" s="112"/>
      <c r="F4" s="112"/>
      <c r="G4" s="112"/>
    </row>
    <row r="5" spans="1:7" ht="114" customHeight="1" x14ac:dyDescent="0.25">
      <c r="A5" s="67" t="s">
        <v>128</v>
      </c>
      <c r="B5" s="105" t="s">
        <v>130</v>
      </c>
      <c r="C5" s="105"/>
      <c r="D5" s="105"/>
      <c r="E5" s="105"/>
      <c r="F5" s="105"/>
      <c r="G5" s="105"/>
    </row>
    <row r="7" spans="1:7" ht="304.5" customHeight="1" x14ac:dyDescent="0.25">
      <c r="A7" s="113" t="s">
        <v>220</v>
      </c>
      <c r="B7" s="16" t="s">
        <v>76</v>
      </c>
      <c r="C7" s="8" t="s">
        <v>75</v>
      </c>
      <c r="D7" s="104" t="s">
        <v>73</v>
      </c>
      <c r="E7" s="106"/>
      <c r="F7" s="8" t="s">
        <v>64</v>
      </c>
      <c r="G7" s="8" t="s">
        <v>74</v>
      </c>
    </row>
    <row r="8" spans="1:7" ht="142.5" customHeight="1" x14ac:dyDescent="0.25">
      <c r="A8" s="113"/>
      <c r="B8" s="114" t="s">
        <v>221</v>
      </c>
      <c r="C8" s="114"/>
      <c r="D8" s="114"/>
      <c r="E8" s="114"/>
      <c r="F8" s="114"/>
      <c r="G8" s="114"/>
    </row>
    <row r="10" spans="1:7" x14ac:dyDescent="0.25">
      <c r="A10" s="6"/>
      <c r="B10" s="43"/>
      <c r="C10" s="43"/>
      <c r="D10" s="43"/>
      <c r="E10" s="43"/>
    </row>
    <row r="12" spans="1:7" x14ac:dyDescent="0.25">
      <c r="A12" s="13"/>
      <c r="B12" s="8"/>
      <c r="C12" s="14"/>
      <c r="D12" s="14"/>
      <c r="E12" s="14"/>
      <c r="F12" s="14"/>
    </row>
  </sheetData>
  <mergeCells count="5">
    <mergeCell ref="D7:E7"/>
    <mergeCell ref="B4:G4"/>
    <mergeCell ref="B5:G5"/>
    <mergeCell ref="A7:A8"/>
    <mergeCell ref="B8:G8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I21"/>
  <sheetViews>
    <sheetView workbookViewId="0">
      <selection activeCell="M29" sqref="M29"/>
    </sheetView>
  </sheetViews>
  <sheetFormatPr defaultRowHeight="15" x14ac:dyDescent="0.25"/>
  <cols>
    <col min="1" max="1" width="12.28515625" style="22" customWidth="1"/>
    <col min="2" max="2" width="10.85546875" style="22" customWidth="1"/>
    <col min="3" max="4" width="9.140625" style="22"/>
  </cols>
  <sheetData>
    <row r="1" spans="1:5" x14ac:dyDescent="0.25">
      <c r="A1" s="35" t="s">
        <v>12</v>
      </c>
      <c r="B1" s="34"/>
      <c r="C1" s="34"/>
      <c r="D1" s="34"/>
    </row>
    <row r="2" spans="1:5" x14ac:dyDescent="0.25">
      <c r="A2" t="s">
        <v>87</v>
      </c>
      <c r="B2" s="22" t="s">
        <v>125</v>
      </c>
    </row>
    <row r="3" spans="1:5" x14ac:dyDescent="0.25">
      <c r="A3" s="85" t="s">
        <v>88</v>
      </c>
      <c r="B3" s="23" t="s">
        <v>126</v>
      </c>
      <c r="C3" s="23"/>
      <c r="D3" s="23"/>
    </row>
    <row r="5" spans="1:5" x14ac:dyDescent="0.25">
      <c r="A5" s="82" t="s">
        <v>97</v>
      </c>
      <c r="B5" s="82" t="s">
        <v>131</v>
      </c>
      <c r="C5" s="82" t="s">
        <v>132</v>
      </c>
      <c r="D5" s="28"/>
    </row>
    <row r="6" spans="1:5" x14ac:dyDescent="0.25">
      <c r="A6" s="83">
        <v>20</v>
      </c>
      <c r="B6" s="53">
        <v>2.0000000000000001E-4</v>
      </c>
      <c r="C6" s="53">
        <v>2.0000000000000001E-4</v>
      </c>
      <c r="D6" s="28"/>
      <c r="E6" s="28"/>
    </row>
    <row r="7" spans="1:5" x14ac:dyDescent="0.25">
      <c r="A7" s="84">
        <v>25</v>
      </c>
      <c r="B7" s="55">
        <v>2.0000000000000001E-4</v>
      </c>
      <c r="C7" s="55">
        <v>2.9999999999999997E-4</v>
      </c>
      <c r="D7" s="28"/>
      <c r="E7" s="28"/>
    </row>
    <row r="8" spans="1:5" x14ac:dyDescent="0.25">
      <c r="A8" s="84">
        <v>30</v>
      </c>
      <c r="B8" s="55">
        <v>2.9999999999999997E-4</v>
      </c>
      <c r="C8" s="55">
        <v>5.0000000000000001E-4</v>
      </c>
      <c r="D8" s="28"/>
      <c r="E8" s="28"/>
    </row>
    <row r="9" spans="1:5" x14ac:dyDescent="0.25">
      <c r="A9" s="84">
        <v>35</v>
      </c>
      <c r="B9" s="55">
        <v>5.9999999999999995E-4</v>
      </c>
      <c r="C9" s="55">
        <v>1.1000000000000001E-3</v>
      </c>
      <c r="D9" s="28"/>
      <c r="E9" s="28"/>
    </row>
    <row r="10" spans="1:5" x14ac:dyDescent="0.25">
      <c r="A10" s="84">
        <v>40</v>
      </c>
      <c r="B10" s="55">
        <v>1.5E-3</v>
      </c>
      <c r="C10" s="55">
        <v>2.8999999999999998E-3</v>
      </c>
      <c r="D10" s="28"/>
      <c r="E10" s="28"/>
    </row>
    <row r="11" spans="1:5" x14ac:dyDescent="0.25">
      <c r="A11" s="84">
        <v>45</v>
      </c>
      <c r="B11" s="55">
        <v>2.5999999999999999E-3</v>
      </c>
      <c r="C11" s="55">
        <v>4.5999999999999999E-3</v>
      </c>
      <c r="D11" s="28"/>
      <c r="E11" s="28"/>
    </row>
    <row r="12" spans="1:5" x14ac:dyDescent="0.25">
      <c r="A12" s="84">
        <v>50</v>
      </c>
      <c r="B12" s="55">
        <v>4.1999999999999997E-3</v>
      </c>
      <c r="C12" s="55">
        <v>5.6000000000000008E-3</v>
      </c>
      <c r="D12" s="28"/>
      <c r="E12" s="28"/>
    </row>
    <row r="13" spans="1:5" x14ac:dyDescent="0.25">
      <c r="A13" s="84">
        <v>55</v>
      </c>
      <c r="B13" s="55">
        <v>1.3999999999999999E-2</v>
      </c>
      <c r="C13" s="55">
        <v>1.0800000000000001E-2</v>
      </c>
      <c r="D13" s="28"/>
      <c r="E13" s="28"/>
    </row>
    <row r="14" spans="1:5" x14ac:dyDescent="0.25">
      <c r="A14" s="84">
        <v>60</v>
      </c>
      <c r="B14" s="55">
        <v>4.4000000000000004E-2</v>
      </c>
      <c r="C14" s="55">
        <v>1.4800000000000001E-2</v>
      </c>
      <c r="D14" s="28"/>
      <c r="E14" s="28"/>
    </row>
    <row r="21" spans="9:9" x14ac:dyDescent="0.25">
      <c r="I21" t="s">
        <v>133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3"/>
  <sheetViews>
    <sheetView topLeftCell="B1" workbookViewId="0">
      <selection activeCell="D6" sqref="D6"/>
    </sheetView>
  </sheetViews>
  <sheetFormatPr defaultRowHeight="15" x14ac:dyDescent="0.25"/>
  <cols>
    <col min="1" max="1" width="34.28515625" customWidth="1"/>
    <col min="2" max="2" width="20.85546875" customWidth="1"/>
    <col min="3" max="8" width="26.28515625" style="34" customWidth="1"/>
  </cols>
  <sheetData>
    <row r="1" spans="1:8" x14ac:dyDescent="0.25">
      <c r="A1" s="32" t="s">
        <v>12</v>
      </c>
      <c r="B1" s="32"/>
    </row>
    <row r="2" spans="1:8" x14ac:dyDescent="0.25">
      <c r="A2" s="32"/>
      <c r="B2" s="32"/>
    </row>
    <row r="3" spans="1:8" ht="15.75" x14ac:dyDescent="0.25">
      <c r="A3" s="19"/>
      <c r="B3" s="19"/>
      <c r="C3" s="34" t="s">
        <v>201</v>
      </c>
      <c r="D3" s="34" t="s">
        <v>68</v>
      </c>
      <c r="E3" s="34" t="s">
        <v>69</v>
      </c>
      <c r="F3" s="34" t="s">
        <v>202</v>
      </c>
      <c r="G3" s="34" t="s">
        <v>71</v>
      </c>
      <c r="H3" s="34" t="s">
        <v>72</v>
      </c>
    </row>
    <row r="4" spans="1:8" ht="63.75" customHeight="1" x14ac:dyDescent="0.25">
      <c r="A4" t="s">
        <v>205</v>
      </c>
      <c r="B4" s="98" t="s">
        <v>203</v>
      </c>
      <c r="C4" s="101" t="s">
        <v>207</v>
      </c>
      <c r="D4" s="101" t="s">
        <v>210</v>
      </c>
      <c r="E4" s="101" t="s">
        <v>213</v>
      </c>
      <c r="F4" s="101" t="s">
        <v>210</v>
      </c>
      <c r="G4" s="101" t="s">
        <v>210</v>
      </c>
    </row>
    <row r="5" spans="1:8" ht="63.75" customHeight="1" x14ac:dyDescent="0.25">
      <c r="B5" s="98" t="s">
        <v>204</v>
      </c>
      <c r="C5" s="101" t="s">
        <v>208</v>
      </c>
      <c r="D5" s="101" t="s">
        <v>211</v>
      </c>
      <c r="E5" s="115" t="s">
        <v>214</v>
      </c>
      <c r="F5" s="115"/>
      <c r="G5" s="101" t="s">
        <v>217</v>
      </c>
    </row>
    <row r="6" spans="1:8" ht="63.75" customHeight="1" x14ac:dyDescent="0.25">
      <c r="A6" s="97" t="s">
        <v>206</v>
      </c>
      <c r="B6" s="98" t="s">
        <v>203</v>
      </c>
      <c r="C6" s="101" t="s">
        <v>219</v>
      </c>
      <c r="D6" s="37" t="s">
        <v>215</v>
      </c>
      <c r="E6" s="115" t="s">
        <v>215</v>
      </c>
      <c r="F6" s="115"/>
      <c r="G6" s="101" t="s">
        <v>215</v>
      </c>
      <c r="H6" s="101" t="s">
        <v>215</v>
      </c>
    </row>
    <row r="7" spans="1:8" ht="63.75" customHeight="1" x14ac:dyDescent="0.25">
      <c r="A7" s="19"/>
      <c r="B7" s="98" t="s">
        <v>204</v>
      </c>
      <c r="C7" s="101" t="s">
        <v>209</v>
      </c>
      <c r="D7" s="101" t="s">
        <v>212</v>
      </c>
      <c r="E7" s="115" t="s">
        <v>216</v>
      </c>
      <c r="F7" s="115"/>
      <c r="G7" s="101" t="s">
        <v>216</v>
      </c>
      <c r="H7" s="101" t="s">
        <v>218</v>
      </c>
    </row>
    <row r="8" spans="1:8" ht="63.75" customHeight="1" x14ac:dyDescent="0.25">
      <c r="A8" s="19"/>
      <c r="B8" s="98"/>
      <c r="C8" s="101"/>
      <c r="D8" s="101"/>
      <c r="E8" s="102"/>
      <c r="F8" s="102"/>
      <c r="G8" s="101"/>
      <c r="H8" s="101"/>
    </row>
    <row r="9" spans="1:8" ht="126" customHeight="1" x14ac:dyDescent="0.25">
      <c r="A9" s="1" t="s">
        <v>66</v>
      </c>
      <c r="B9" s="36"/>
      <c r="C9" s="91" t="s">
        <v>142</v>
      </c>
      <c r="D9" s="99"/>
      <c r="E9" s="99"/>
      <c r="F9" s="99"/>
      <c r="G9" s="100"/>
    </row>
    <row r="11" spans="1:8" x14ac:dyDescent="0.25">
      <c r="A11" s="12"/>
      <c r="B11" s="12"/>
      <c r="C11" s="12"/>
    </row>
    <row r="13" spans="1:8" ht="51.75" customHeight="1" x14ac:dyDescent="0.25">
      <c r="A13" s="20"/>
      <c r="B13" s="20"/>
      <c r="G13" s="100"/>
    </row>
  </sheetData>
  <mergeCells count="3">
    <mergeCell ref="E5:F5"/>
    <mergeCell ref="E6:F6"/>
    <mergeCell ref="E7:F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B6"/>
  <sheetViews>
    <sheetView workbookViewId="0">
      <selection activeCell="C24" sqref="C24"/>
    </sheetView>
  </sheetViews>
  <sheetFormatPr defaultRowHeight="15" x14ac:dyDescent="0.25"/>
  <cols>
    <col min="1" max="1" width="20" customWidth="1"/>
    <col min="2" max="2" width="63.42578125" customWidth="1"/>
    <col min="3" max="3" width="26.5703125" customWidth="1"/>
  </cols>
  <sheetData>
    <row r="1" spans="1:2" x14ac:dyDescent="0.25">
      <c r="A1" s="32" t="s">
        <v>12</v>
      </c>
    </row>
    <row r="3" spans="1:2" x14ac:dyDescent="0.25">
      <c r="A3" s="6"/>
    </row>
    <row r="4" spans="1:2" ht="33" customHeight="1" x14ac:dyDescent="0.25">
      <c r="A4" s="4"/>
      <c r="B4" s="3"/>
    </row>
    <row r="5" spans="1:2" ht="64.5" customHeight="1" x14ac:dyDescent="0.25">
      <c r="A5" s="3"/>
      <c r="B5" s="87" t="s">
        <v>147</v>
      </c>
    </row>
    <row r="6" spans="1:2" ht="60" customHeight="1" x14ac:dyDescent="0.25">
      <c r="A6" s="4"/>
      <c r="B6" s="8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09"/>
  <sheetViews>
    <sheetView workbookViewId="0">
      <pane xSplit="2" ySplit="6" topLeftCell="D64" activePane="bottomRight" state="frozen"/>
      <selection pane="topRight" activeCell="C1" sqref="C1"/>
      <selection pane="bottomLeft" activeCell="A7" sqref="A7"/>
      <selection pane="bottomRight" activeCell="U108" sqref="U108"/>
    </sheetView>
  </sheetViews>
  <sheetFormatPr defaultRowHeight="15" x14ac:dyDescent="0.25"/>
  <cols>
    <col min="5" max="5" width="11.140625" customWidth="1"/>
    <col min="10" max="12" width="10.5703125" style="92" customWidth="1"/>
    <col min="13" max="13" width="12.5703125" style="92" customWidth="1"/>
    <col min="14" max="14" width="13.140625" customWidth="1"/>
    <col min="15" max="15" width="13.42578125" customWidth="1"/>
    <col min="17" max="17" width="12" style="92" customWidth="1"/>
    <col min="18" max="18" width="15.42578125" style="92" customWidth="1"/>
    <col min="19" max="19" width="15.140625" style="92" customWidth="1"/>
    <col min="20" max="20" width="12.5703125" style="92" customWidth="1"/>
    <col min="21" max="21" width="13.140625" customWidth="1"/>
    <col min="22" max="22" width="13.42578125" customWidth="1"/>
  </cols>
  <sheetData>
    <row r="2" spans="2:23" x14ac:dyDescent="0.25">
      <c r="B2" t="s">
        <v>194</v>
      </c>
      <c r="C2">
        <v>7.4999999999999997E-2</v>
      </c>
    </row>
    <row r="5" spans="2:23" x14ac:dyDescent="0.25">
      <c r="J5" s="116" t="s">
        <v>186</v>
      </c>
      <c r="K5" s="116"/>
      <c r="L5" s="116"/>
      <c r="M5" s="116"/>
      <c r="N5" s="116"/>
      <c r="O5" s="116"/>
      <c r="P5" s="116"/>
      <c r="Q5" s="116" t="s">
        <v>199</v>
      </c>
      <c r="R5" s="116"/>
      <c r="S5" s="116"/>
      <c r="T5" s="116"/>
      <c r="U5" s="116"/>
      <c r="V5" s="116"/>
      <c r="W5" s="116"/>
    </row>
    <row r="6" spans="2:23" x14ac:dyDescent="0.25">
      <c r="B6" t="s">
        <v>97</v>
      </c>
      <c r="C6" t="s">
        <v>192</v>
      </c>
      <c r="D6" t="s">
        <v>193</v>
      </c>
      <c r="E6" t="s">
        <v>185</v>
      </c>
      <c r="G6" t="s">
        <v>85</v>
      </c>
      <c r="H6" t="s">
        <v>184</v>
      </c>
      <c r="I6" t="s">
        <v>187</v>
      </c>
      <c r="J6" s="93" t="s">
        <v>188</v>
      </c>
      <c r="K6" s="93" t="s">
        <v>189</v>
      </c>
      <c r="L6" s="93" t="s">
        <v>190</v>
      </c>
      <c r="M6" s="93" t="s">
        <v>191</v>
      </c>
      <c r="N6" s="93" t="s">
        <v>195</v>
      </c>
      <c r="O6" s="93" t="s">
        <v>197</v>
      </c>
      <c r="P6" s="93" t="s">
        <v>198</v>
      </c>
      <c r="Q6" s="95" t="s">
        <v>188</v>
      </c>
      <c r="R6" s="95" t="s">
        <v>189</v>
      </c>
      <c r="S6" s="95" t="s">
        <v>190</v>
      </c>
      <c r="T6" s="95" t="s">
        <v>191</v>
      </c>
      <c r="U6" s="95" t="s">
        <v>195</v>
      </c>
      <c r="V6" s="95" t="s">
        <v>197</v>
      </c>
      <c r="W6" s="95" t="s">
        <v>198</v>
      </c>
    </row>
    <row r="7" spans="2:23" x14ac:dyDescent="0.25">
      <c r="B7">
        <v>20</v>
      </c>
      <c r="C7" s="94">
        <v>3.3416560000000002E-4</v>
      </c>
      <c r="D7">
        <v>1</v>
      </c>
      <c r="E7">
        <v>1</v>
      </c>
      <c r="F7" s="53">
        <v>7.4999999999999997E-2</v>
      </c>
    </row>
    <row r="8" spans="2:23" x14ac:dyDescent="0.25">
      <c r="B8">
        <v>21</v>
      </c>
      <c r="C8">
        <v>3.425899E-4</v>
      </c>
      <c r="D8">
        <f>D7*(1-C7)</f>
        <v>0.99966583440000001</v>
      </c>
      <c r="E8">
        <f>E7*(1+F7 +0.04)</f>
        <v>1.115</v>
      </c>
      <c r="F8" s="55">
        <v>6.5000000000000002E-2</v>
      </c>
    </row>
    <row r="9" spans="2:23" x14ac:dyDescent="0.25">
      <c r="B9">
        <v>22</v>
      </c>
      <c r="C9">
        <v>3.491422E-4</v>
      </c>
      <c r="D9">
        <f t="shared" ref="D9:D72" si="0">D8*(1-C8)</f>
        <v>0.9993233589817595</v>
      </c>
      <c r="E9">
        <f t="shared" ref="E9:E57" si="1">E8*(1+F8 +0.04)</f>
        <v>1.232075</v>
      </c>
      <c r="F9" s="55">
        <v>0.05</v>
      </c>
    </row>
    <row r="10" spans="2:23" x14ac:dyDescent="0.25">
      <c r="B10">
        <v>23</v>
      </c>
      <c r="C10">
        <v>3.5195030000000001E-4</v>
      </c>
      <c r="D10">
        <f t="shared" si="0"/>
        <v>0.99897445302569321</v>
      </c>
      <c r="E10">
        <f t="shared" si="1"/>
        <v>1.3429617500000002</v>
      </c>
      <c r="F10" s="55">
        <v>4.7500000000000001E-2</v>
      </c>
    </row>
    <row r="11" spans="2:23" x14ac:dyDescent="0.25">
      <c r="B11">
        <v>24</v>
      </c>
      <c r="C11">
        <v>3.5195030000000001E-4</v>
      </c>
      <c r="D11">
        <f t="shared" si="0"/>
        <v>0.9986228636672585</v>
      </c>
      <c r="E11">
        <f t="shared" si="1"/>
        <v>1.4604709031250003</v>
      </c>
      <c r="F11" s="55">
        <v>3.7499999999999999E-2</v>
      </c>
    </row>
    <row r="12" spans="2:23" x14ac:dyDescent="0.25">
      <c r="B12">
        <v>25</v>
      </c>
      <c r="C12">
        <v>3.5382239999999998E-4</v>
      </c>
      <c r="D12">
        <f t="shared" si="0"/>
        <v>0.99827139805080389</v>
      </c>
      <c r="E12">
        <f t="shared" si="1"/>
        <v>1.573657398117188</v>
      </c>
      <c r="F12" s="55">
        <v>0.03</v>
      </c>
    </row>
    <row r="13" spans="2:23" x14ac:dyDescent="0.25">
      <c r="B13">
        <v>26</v>
      </c>
      <c r="C13">
        <v>3.5756649999999998E-4</v>
      </c>
      <c r="D13">
        <f t="shared" si="0"/>
        <v>0.99791818726889414</v>
      </c>
      <c r="E13">
        <f t="shared" si="1"/>
        <v>1.6838134159853912</v>
      </c>
      <c r="F13" s="55">
        <v>2.2499999999999999E-2</v>
      </c>
    </row>
    <row r="14" spans="2:23" x14ac:dyDescent="0.25">
      <c r="B14">
        <v>27</v>
      </c>
      <c r="C14">
        <v>3.6786289999999998E-4</v>
      </c>
      <c r="D14">
        <f t="shared" si="0"/>
        <v>0.99756136515538607</v>
      </c>
      <c r="E14">
        <f t="shared" si="1"/>
        <v>1.7890517544844782</v>
      </c>
      <c r="F14" s="55">
        <v>0.02</v>
      </c>
    </row>
    <row r="15" spans="2:23" x14ac:dyDescent="0.25">
      <c r="B15">
        <v>28</v>
      </c>
      <c r="C15">
        <v>3.856477E-4</v>
      </c>
      <c r="D15">
        <f t="shared" si="0"/>
        <v>0.99719439933867204</v>
      </c>
      <c r="E15">
        <f t="shared" si="1"/>
        <v>1.8963948597535469</v>
      </c>
      <c r="F15" s="55">
        <v>1.7500000000000002E-2</v>
      </c>
    </row>
    <row r="16" spans="2:23" x14ac:dyDescent="0.25">
      <c r="B16">
        <v>29</v>
      </c>
      <c r="C16">
        <v>4.156009E-4</v>
      </c>
      <c r="D16">
        <f t="shared" si="0"/>
        <v>0.99680983361211417</v>
      </c>
      <c r="E16">
        <f t="shared" si="1"/>
        <v>2.0054375641893762</v>
      </c>
      <c r="F16" s="55">
        <v>1.7500000000000002E-2</v>
      </c>
    </row>
    <row r="17" spans="2:9" x14ac:dyDescent="0.25">
      <c r="B17">
        <v>30</v>
      </c>
      <c r="C17">
        <v>4.6708299999999997E-4</v>
      </c>
      <c r="D17">
        <f t="shared" si="0"/>
        <v>0.99639555854813611</v>
      </c>
      <c r="E17">
        <f t="shared" si="1"/>
        <v>2.1207502241302656</v>
      </c>
      <c r="F17" s="55">
        <v>1.2500000000000001E-2</v>
      </c>
      <c r="G17">
        <v>0</v>
      </c>
      <c r="H17" s="70">
        <v>0</v>
      </c>
      <c r="I17">
        <f>E17*H17</f>
        <v>0</v>
      </c>
    </row>
    <row r="18" spans="2:9" x14ac:dyDescent="0.25">
      <c r="B18">
        <v>31</v>
      </c>
      <c r="C18">
        <v>5.2605339999999999E-4</v>
      </c>
      <c r="D18">
        <f t="shared" si="0"/>
        <v>0.99593015912146277</v>
      </c>
      <c r="E18">
        <f t="shared" si="1"/>
        <v>2.2320896108971047</v>
      </c>
      <c r="F18" s="55">
        <v>7.4999999999999997E-3</v>
      </c>
      <c r="G18">
        <v>1</v>
      </c>
      <c r="H18" s="70">
        <v>0</v>
      </c>
      <c r="I18">
        <f t="shared" ref="I18:I57" si="2">E18*H18</f>
        <v>0</v>
      </c>
    </row>
    <row r="19" spans="2:9" x14ac:dyDescent="0.25">
      <c r="B19">
        <v>32</v>
      </c>
      <c r="C19">
        <v>5.9064000000000002E-4</v>
      </c>
      <c r="D19">
        <f t="shared" si="0"/>
        <v>0.99540624667509436</v>
      </c>
      <c r="E19">
        <f t="shared" si="1"/>
        <v>2.3381138674147173</v>
      </c>
      <c r="F19" s="55">
        <v>7.4999999999999997E-3</v>
      </c>
      <c r="G19">
        <v>2</v>
      </c>
      <c r="H19" s="70">
        <v>0</v>
      </c>
      <c r="I19">
        <f t="shared" si="2"/>
        <v>0</v>
      </c>
    </row>
    <row r="20" spans="2:9" x14ac:dyDescent="0.25">
      <c r="B20">
        <v>33</v>
      </c>
      <c r="C20">
        <v>6.5709869999999997E-4</v>
      </c>
      <c r="D20">
        <f t="shared" si="0"/>
        <v>0.99481831992955816</v>
      </c>
      <c r="E20">
        <f t="shared" si="1"/>
        <v>2.4491742761169166</v>
      </c>
      <c r="F20" s="55">
        <v>7.4999999999999997E-3</v>
      </c>
      <c r="G20">
        <v>3</v>
      </c>
      <c r="H20" s="70">
        <v>0</v>
      </c>
      <c r="I20">
        <f t="shared" si="2"/>
        <v>0</v>
      </c>
    </row>
    <row r="21" spans="2:9" x14ac:dyDescent="0.25">
      <c r="B21">
        <v>34</v>
      </c>
      <c r="C21">
        <v>7.2355740000000003E-4</v>
      </c>
      <c r="D21">
        <f t="shared" si="0"/>
        <v>0.99416462610479628</v>
      </c>
      <c r="E21">
        <f t="shared" si="1"/>
        <v>2.5655100542324702</v>
      </c>
      <c r="F21" s="55">
        <v>7.4999999999999997E-3</v>
      </c>
      <c r="G21">
        <v>4</v>
      </c>
      <c r="H21" s="70">
        <v>0</v>
      </c>
      <c r="I21">
        <f t="shared" si="2"/>
        <v>0</v>
      </c>
    </row>
    <row r="22" spans="2:9" x14ac:dyDescent="0.25">
      <c r="B22">
        <v>35</v>
      </c>
      <c r="C22">
        <v>7.8720799999999996E-4</v>
      </c>
      <c r="D22">
        <f t="shared" si="0"/>
        <v>0.99344529093275991</v>
      </c>
      <c r="E22">
        <f t="shared" si="1"/>
        <v>2.6873717818085128</v>
      </c>
      <c r="F22" s="55">
        <v>7.4999999999999997E-3</v>
      </c>
      <c r="G22">
        <v>5</v>
      </c>
      <c r="H22" s="70">
        <v>0</v>
      </c>
      <c r="I22">
        <f t="shared" si="2"/>
        <v>0</v>
      </c>
    </row>
    <row r="23" spans="2:9" x14ac:dyDescent="0.25">
      <c r="B23">
        <v>36</v>
      </c>
      <c r="C23">
        <v>8.4617839999999998E-4</v>
      </c>
      <c r="D23">
        <f t="shared" si="0"/>
        <v>0.99266324285217533</v>
      </c>
      <c r="E23">
        <f t="shared" si="1"/>
        <v>2.8150219414444173</v>
      </c>
      <c r="F23" s="55">
        <v>7.4999999999999997E-3</v>
      </c>
      <c r="G23">
        <v>6</v>
      </c>
      <c r="H23" s="70">
        <v>0</v>
      </c>
      <c r="I23">
        <f t="shared" si="2"/>
        <v>0</v>
      </c>
    </row>
    <row r="24" spans="2:9" x14ac:dyDescent="0.25">
      <c r="B24">
        <v>37</v>
      </c>
      <c r="C24">
        <v>9.0234060000000005E-4</v>
      </c>
      <c r="D24">
        <f t="shared" si="0"/>
        <v>0.99182327265759984</v>
      </c>
      <c r="E24">
        <f t="shared" si="1"/>
        <v>2.9487354836630275</v>
      </c>
      <c r="F24" s="55">
        <v>7.4999999999999997E-3</v>
      </c>
      <c r="G24">
        <v>7</v>
      </c>
      <c r="H24" s="70">
        <v>0</v>
      </c>
      <c r="I24">
        <f t="shared" si="2"/>
        <v>0</v>
      </c>
    </row>
    <row r="25" spans="2:9" x14ac:dyDescent="0.25">
      <c r="B25">
        <v>38</v>
      </c>
      <c r="C25">
        <v>9.5569480000000004E-4</v>
      </c>
      <c r="D25">
        <f t="shared" si="0"/>
        <v>0.99092831025065597</v>
      </c>
      <c r="E25">
        <f t="shared" si="1"/>
        <v>3.0888004191370215</v>
      </c>
      <c r="F25" s="55">
        <v>7.4999999999999997E-3</v>
      </c>
      <c r="G25">
        <v>8</v>
      </c>
      <c r="H25" s="70">
        <v>0</v>
      </c>
      <c r="I25">
        <f t="shared" si="2"/>
        <v>0</v>
      </c>
    </row>
    <row r="26" spans="2:9" x14ac:dyDescent="0.25">
      <c r="B26">
        <v>39</v>
      </c>
      <c r="C26">
        <v>1.0099849999999999E-3</v>
      </c>
      <c r="D26">
        <f t="shared" si="0"/>
        <v>0.98998128521737661</v>
      </c>
      <c r="E26">
        <f t="shared" si="1"/>
        <v>3.2355184390460305</v>
      </c>
      <c r="F26" s="55">
        <v>7.4999999999999997E-3</v>
      </c>
      <c r="G26">
        <v>9</v>
      </c>
      <c r="H26" s="70">
        <v>0</v>
      </c>
      <c r="I26">
        <f t="shared" si="2"/>
        <v>0</v>
      </c>
    </row>
    <row r="27" spans="2:9" x14ac:dyDescent="0.25">
      <c r="B27">
        <v>40</v>
      </c>
      <c r="C27">
        <v>1.0689554E-3</v>
      </c>
      <c r="D27">
        <f t="shared" si="0"/>
        <v>0.98898141896902625</v>
      </c>
      <c r="E27">
        <f t="shared" si="1"/>
        <v>3.3892055649007173</v>
      </c>
      <c r="F27" s="55">
        <v>7.4999999999999997E-3</v>
      </c>
      <c r="G27">
        <v>10</v>
      </c>
      <c r="H27" s="70">
        <v>0</v>
      </c>
      <c r="I27">
        <f t="shared" si="2"/>
        <v>0</v>
      </c>
    </row>
    <row r="28" spans="2:9" x14ac:dyDescent="0.25">
      <c r="B28">
        <v>41</v>
      </c>
      <c r="C28">
        <v>1.1372862E-3</v>
      </c>
      <c r="D28">
        <f t="shared" si="0"/>
        <v>0.98792424194071971</v>
      </c>
      <c r="E28">
        <f t="shared" si="1"/>
        <v>3.5501928292335019</v>
      </c>
      <c r="F28" s="55">
        <v>7.4999999999999997E-3</v>
      </c>
      <c r="G28">
        <v>11</v>
      </c>
      <c r="H28" s="70">
        <v>0</v>
      </c>
      <c r="I28">
        <f t="shared" si="2"/>
        <v>0</v>
      </c>
    </row>
    <row r="29" spans="2:9" x14ac:dyDescent="0.25">
      <c r="B29">
        <v>42</v>
      </c>
      <c r="C29">
        <v>1.2159134E-3</v>
      </c>
      <c r="D29">
        <f t="shared" si="0"/>
        <v>0.98680068933371512</v>
      </c>
      <c r="E29">
        <f t="shared" si="1"/>
        <v>3.7188269886220935</v>
      </c>
      <c r="F29" s="55">
        <v>7.4999999999999997E-3</v>
      </c>
      <c r="G29">
        <v>12</v>
      </c>
      <c r="H29" s="70">
        <v>0</v>
      </c>
      <c r="I29">
        <f t="shared" si="2"/>
        <v>0</v>
      </c>
    </row>
    <row r="30" spans="2:9" x14ac:dyDescent="0.25">
      <c r="B30">
        <v>43</v>
      </c>
      <c r="C30">
        <v>1.3076450999999999E-3</v>
      </c>
      <c r="D30">
        <f t="shared" si="0"/>
        <v>0.98560082515242498</v>
      </c>
      <c r="E30">
        <f t="shared" si="1"/>
        <v>3.8954712705816434</v>
      </c>
      <c r="F30" s="55">
        <v>7.4999999999999997E-3</v>
      </c>
      <c r="G30">
        <v>13</v>
      </c>
      <c r="H30" s="70">
        <v>0</v>
      </c>
      <c r="I30">
        <f t="shared" si="2"/>
        <v>0</v>
      </c>
    </row>
    <row r="31" spans="2:9" x14ac:dyDescent="0.25">
      <c r="B31">
        <v>44</v>
      </c>
      <c r="C31">
        <v>1.4115453E-3</v>
      </c>
      <c r="D31">
        <f t="shared" si="0"/>
        <v>0.98431200906285843</v>
      </c>
      <c r="E31">
        <f t="shared" si="1"/>
        <v>4.0805061559342715</v>
      </c>
      <c r="F31" s="55">
        <v>7.4999999999999997E-3</v>
      </c>
      <c r="G31">
        <v>14</v>
      </c>
      <c r="H31" s="70">
        <v>0</v>
      </c>
      <c r="I31">
        <f t="shared" si="2"/>
        <v>0</v>
      </c>
    </row>
    <row r="32" spans="2:9" x14ac:dyDescent="0.25">
      <c r="B32">
        <v>45</v>
      </c>
      <c r="C32">
        <v>1.5126374E-3</v>
      </c>
      <c r="D32">
        <f t="shared" si="0"/>
        <v>0.98292260807273224</v>
      </c>
      <c r="E32">
        <f t="shared" si="1"/>
        <v>4.2743301983411497</v>
      </c>
      <c r="F32" s="55">
        <v>7.4999999999999997E-3</v>
      </c>
      <c r="G32">
        <v>15</v>
      </c>
      <c r="H32" s="70">
        <v>0</v>
      </c>
      <c r="I32">
        <f t="shared" si="2"/>
        <v>0</v>
      </c>
    </row>
    <row r="33" spans="2:23" x14ac:dyDescent="0.25">
      <c r="B33">
        <v>46</v>
      </c>
      <c r="C33">
        <v>1.6230899E-3</v>
      </c>
      <c r="D33">
        <f t="shared" si="0"/>
        <v>0.98143580257445595</v>
      </c>
      <c r="E33">
        <f t="shared" si="1"/>
        <v>4.4773608827623548</v>
      </c>
      <c r="F33" s="55">
        <v>7.4999999999999997E-3</v>
      </c>
      <c r="G33">
        <v>16</v>
      </c>
      <c r="H33" s="70">
        <v>0</v>
      </c>
      <c r="I33">
        <f t="shared" si="2"/>
        <v>0</v>
      </c>
    </row>
    <row r="34" spans="2:23" x14ac:dyDescent="0.25">
      <c r="B34">
        <v>47</v>
      </c>
      <c r="C34">
        <v>1.7410307E-3</v>
      </c>
      <c r="D34">
        <f t="shared" si="0"/>
        <v>0.97984284403579891</v>
      </c>
      <c r="E34">
        <f t="shared" si="1"/>
        <v>4.6900355246935668</v>
      </c>
      <c r="F34" s="55">
        <v>7.4999999999999997E-3</v>
      </c>
      <c r="G34">
        <v>17</v>
      </c>
      <c r="H34" s="70">
        <v>0</v>
      </c>
      <c r="I34">
        <f t="shared" si="2"/>
        <v>0</v>
      </c>
    </row>
    <row r="35" spans="2:23" x14ac:dyDescent="0.25">
      <c r="B35">
        <v>48</v>
      </c>
      <c r="C35">
        <v>1.8673958E-3</v>
      </c>
      <c r="D35">
        <f t="shared" si="0"/>
        <v>0.9781369075631573</v>
      </c>
      <c r="E35">
        <f t="shared" si="1"/>
        <v>4.9128122121165116</v>
      </c>
      <c r="F35" s="55">
        <v>7.4999999999999997E-3</v>
      </c>
      <c r="G35">
        <v>18</v>
      </c>
      <c r="H35" s="70">
        <v>0</v>
      </c>
      <c r="I35">
        <f t="shared" si="2"/>
        <v>0</v>
      </c>
    </row>
    <row r="36" spans="2:23" x14ac:dyDescent="0.25">
      <c r="B36">
        <v>49</v>
      </c>
      <c r="C36">
        <v>2.0012493000000002E-3</v>
      </c>
      <c r="D36">
        <f t="shared" si="0"/>
        <v>0.97631033881014895</v>
      </c>
      <c r="E36">
        <f t="shared" si="1"/>
        <v>5.1461707921920468</v>
      </c>
      <c r="F36" s="55">
        <v>7.4999999999999997E-3</v>
      </c>
      <c r="G36">
        <v>19</v>
      </c>
      <c r="H36" s="70">
        <v>0</v>
      </c>
      <c r="I36">
        <f t="shared" si="2"/>
        <v>0</v>
      </c>
    </row>
    <row r="37" spans="2:23" x14ac:dyDescent="0.25">
      <c r="B37">
        <v>50</v>
      </c>
      <c r="C37">
        <v>2.2923571000000001E-3</v>
      </c>
      <c r="D37">
        <f t="shared" si="0"/>
        <v>0.97435649842802241</v>
      </c>
      <c r="E37">
        <f t="shared" si="1"/>
        <v>5.3906139048211692</v>
      </c>
      <c r="F37" s="55">
        <v>7.4999999999999997E-3</v>
      </c>
      <c r="G37">
        <v>20</v>
      </c>
      <c r="H37" s="72">
        <v>0.5</v>
      </c>
      <c r="I37">
        <f t="shared" si="2"/>
        <v>2.6953069524105846</v>
      </c>
    </row>
    <row r="38" spans="2:23" x14ac:dyDescent="0.25">
      <c r="B38">
        <v>51</v>
      </c>
      <c r="C38">
        <v>2.4964134E-3</v>
      </c>
      <c r="D38">
        <f t="shared" si="0"/>
        <v>0.97212292539091982</v>
      </c>
      <c r="E38">
        <f t="shared" si="1"/>
        <v>5.6466680653001751</v>
      </c>
      <c r="F38" s="55">
        <v>7.4999999999999997E-3</v>
      </c>
      <c r="G38">
        <v>21</v>
      </c>
      <c r="H38" s="71">
        <f>MIN(H37 + 0.03, 0.9)</f>
        <v>0.53</v>
      </c>
      <c r="I38">
        <f t="shared" si="2"/>
        <v>2.9927340746090931</v>
      </c>
    </row>
    <row r="39" spans="2:23" x14ac:dyDescent="0.25">
      <c r="B39">
        <v>52</v>
      </c>
      <c r="C39">
        <v>2.7294868E-3</v>
      </c>
      <c r="D39">
        <f t="shared" si="0"/>
        <v>0.96969610469352674</v>
      </c>
      <c r="E39">
        <f t="shared" si="1"/>
        <v>5.9148847984019337</v>
      </c>
      <c r="F39" s="55">
        <v>7.4999999999999997E-3</v>
      </c>
      <c r="G39">
        <v>22</v>
      </c>
      <c r="H39" s="71">
        <f t="shared" ref="H39:H57" si="3">MIN(H38 + 0.03, 0.9)</f>
        <v>0.56000000000000005</v>
      </c>
      <c r="I39">
        <f t="shared" si="2"/>
        <v>3.3123354871050834</v>
      </c>
    </row>
    <row r="40" spans="2:23" x14ac:dyDescent="0.25">
      <c r="B40">
        <v>53</v>
      </c>
      <c r="C40">
        <v>2.9915775000000002E-3</v>
      </c>
      <c r="D40">
        <f t="shared" si="0"/>
        <v>0.96704933197575438</v>
      </c>
      <c r="E40">
        <f t="shared" si="1"/>
        <v>6.195841826326026</v>
      </c>
      <c r="F40" s="55">
        <v>7.4999999999999997E-3</v>
      </c>
      <c r="G40">
        <v>23</v>
      </c>
      <c r="H40" s="71">
        <f t="shared" si="3"/>
        <v>0.59000000000000008</v>
      </c>
      <c r="I40">
        <f t="shared" si="2"/>
        <v>3.6555466775323557</v>
      </c>
    </row>
    <row r="41" spans="2:23" x14ac:dyDescent="0.25">
      <c r="B41">
        <v>54</v>
      </c>
      <c r="C41">
        <v>3.3922016999999999E-3</v>
      </c>
      <c r="D41">
        <f t="shared" si="0"/>
        <v>0.96415632895282566</v>
      </c>
      <c r="E41">
        <f t="shared" si="1"/>
        <v>6.4901443130765131</v>
      </c>
      <c r="F41" s="55">
        <v>7.4999999999999997E-3</v>
      </c>
      <c r="G41">
        <v>24</v>
      </c>
      <c r="H41" s="71">
        <f t="shared" si="3"/>
        <v>0.62000000000000011</v>
      </c>
      <c r="I41">
        <f t="shared" si="2"/>
        <v>4.0238894741074391</v>
      </c>
    </row>
    <row r="42" spans="2:23" x14ac:dyDescent="0.25">
      <c r="B42">
        <v>55</v>
      </c>
      <c r="C42">
        <v>3.9313595999999999E-3</v>
      </c>
      <c r="D42">
        <f t="shared" si="0"/>
        <v>0.9608857162146861</v>
      </c>
      <c r="E42">
        <f t="shared" si="1"/>
        <v>6.7984261679476479</v>
      </c>
      <c r="F42" s="55">
        <v>7.4999999999999997E-3</v>
      </c>
      <c r="G42">
        <v>25</v>
      </c>
      <c r="H42" s="71">
        <f t="shared" si="3"/>
        <v>0.65000000000000013</v>
      </c>
      <c r="I42">
        <f t="shared" si="2"/>
        <v>4.4189770091659719</v>
      </c>
      <c r="J42" s="92">
        <f>E$42</f>
        <v>6.7984261679476479</v>
      </c>
      <c r="K42" s="92">
        <f>J42</f>
        <v>6.7984261679476479</v>
      </c>
      <c r="L42" s="92">
        <v>0</v>
      </c>
      <c r="M42" s="92">
        <f>$E$42</f>
        <v>6.7984261679476479</v>
      </c>
      <c r="N42">
        <f>D42/$D$42 *(1 +  $C$2)^(55-B42)</f>
        <v>1</v>
      </c>
      <c r="O42">
        <f>L42*N42</f>
        <v>0</v>
      </c>
      <c r="P42">
        <f>M42*N42</f>
        <v>6.7984261679476479</v>
      </c>
      <c r="V42">
        <f>S42*U42</f>
        <v>0</v>
      </c>
      <c r="W42">
        <f>T42*U42</f>
        <v>0</v>
      </c>
    </row>
    <row r="43" spans="2:23" x14ac:dyDescent="0.25">
      <c r="B43">
        <v>56</v>
      </c>
      <c r="C43">
        <v>4.2969074000000001E-3</v>
      </c>
      <c r="D43">
        <f t="shared" si="0"/>
        <v>0.95710812892974262</v>
      </c>
      <c r="E43">
        <f t="shared" si="1"/>
        <v>7.1213514109251621</v>
      </c>
      <c r="F43" s="55">
        <v>7.4999999999999997E-3</v>
      </c>
      <c r="G43">
        <v>26</v>
      </c>
      <c r="H43" s="71">
        <f t="shared" si="3"/>
        <v>0.68000000000000016</v>
      </c>
      <c r="I43">
        <f t="shared" si="2"/>
        <v>4.8425189594291114</v>
      </c>
      <c r="J43" s="92">
        <f t="shared" ref="J43:J46" si="4">E$42</f>
        <v>6.7984261679476479</v>
      </c>
      <c r="K43" s="92">
        <f>K42*1.05 +J43</f>
        <v>13.936773644292678</v>
      </c>
      <c r="L43" s="92">
        <v>0</v>
      </c>
      <c r="M43" s="92">
        <f t="shared" ref="M43:M106" si="5">$E$42</f>
        <v>6.7984261679476479</v>
      </c>
      <c r="N43">
        <f>D43/$D$42 *(1 +  $C$2)^(55-B43)</f>
        <v>0.92657547944186047</v>
      </c>
      <c r="O43">
        <f t="shared" ref="O43:O106" si="6">L43*N43</f>
        <v>0</v>
      </c>
      <c r="P43">
        <f t="shared" ref="P43:P106" si="7">M43*N43</f>
        <v>6.2992549860161819</v>
      </c>
      <c r="V43">
        <f t="shared" ref="V43:V106" si="8">S43*U43</f>
        <v>0</v>
      </c>
      <c r="W43">
        <f t="shared" ref="W43:W106" si="9">T43*U43</f>
        <v>0</v>
      </c>
    </row>
    <row r="44" spans="2:23" x14ac:dyDescent="0.25">
      <c r="B44">
        <v>57</v>
      </c>
      <c r="C44">
        <v>4.7224301999999998E-3</v>
      </c>
      <c r="D44">
        <f t="shared" si="0"/>
        <v>0.95299552392794429</v>
      </c>
      <c r="E44">
        <f t="shared" si="1"/>
        <v>7.4596156029441083</v>
      </c>
      <c r="F44" s="55">
        <v>7.4999999999999997E-3</v>
      </c>
      <c r="G44">
        <v>27</v>
      </c>
      <c r="H44" s="71">
        <f t="shared" si="3"/>
        <v>0.71000000000000019</v>
      </c>
      <c r="I44">
        <f t="shared" si="2"/>
        <v>5.296327078090318</v>
      </c>
      <c r="J44" s="92">
        <f t="shared" si="4"/>
        <v>6.7984261679476479</v>
      </c>
      <c r="K44" s="92">
        <f>K43*1.05 + J44</f>
        <v>21.432038494454961</v>
      </c>
      <c r="L44" s="92">
        <v>0</v>
      </c>
      <c r="M44" s="92">
        <f t="shared" si="5"/>
        <v>6.7984261679476479</v>
      </c>
      <c r="N44">
        <f t="shared" ref="N44:N106" si="10">D44/$D$42 *(1 +  $C$2)^(55-B44)</f>
        <v>0.85822704223961699</v>
      </c>
      <c r="O44">
        <f t="shared" si="6"/>
        <v>0</v>
      </c>
      <c r="P44">
        <f t="shared" si="7"/>
        <v>5.8345931820021235</v>
      </c>
      <c r="V44">
        <f t="shared" si="8"/>
        <v>0</v>
      </c>
      <c r="W44">
        <f t="shared" si="9"/>
        <v>0</v>
      </c>
    </row>
    <row r="45" spans="2:23" x14ac:dyDescent="0.25">
      <c r="B45">
        <v>58</v>
      </c>
      <c r="C45">
        <v>5.2077762E-3</v>
      </c>
      <c r="D45">
        <f t="shared" si="0"/>
        <v>0.94849506908528214</v>
      </c>
      <c r="E45">
        <f t="shared" si="1"/>
        <v>7.813947344083954</v>
      </c>
      <c r="F45" s="55">
        <v>7.4999999999999997E-3</v>
      </c>
      <c r="G45">
        <v>28</v>
      </c>
      <c r="H45" s="71">
        <f t="shared" si="3"/>
        <v>0.74000000000000021</v>
      </c>
      <c r="I45">
        <f t="shared" si="2"/>
        <v>5.7823210346221279</v>
      </c>
      <c r="J45" s="92">
        <f t="shared" si="4"/>
        <v>6.7984261679476479</v>
      </c>
      <c r="K45" s="92">
        <f t="shared" ref="K45:K46" si="11">K44*1.05 + J45</f>
        <v>29.30206658712536</v>
      </c>
      <c r="L45" s="92">
        <v>0</v>
      </c>
      <c r="M45" s="92">
        <f t="shared" si="5"/>
        <v>6.7984261679476479</v>
      </c>
      <c r="N45">
        <f t="shared" si="10"/>
        <v>0.79458058133664</v>
      </c>
      <c r="O45">
        <f t="shared" si="6"/>
        <v>0</v>
      </c>
      <c r="P45">
        <f t="shared" si="7"/>
        <v>5.4018974167020675</v>
      </c>
      <c r="V45">
        <f t="shared" si="8"/>
        <v>0</v>
      </c>
      <c r="W45">
        <f t="shared" si="9"/>
        <v>0</v>
      </c>
    </row>
    <row r="46" spans="2:23" x14ac:dyDescent="0.25">
      <c r="B46">
        <v>59</v>
      </c>
      <c r="C46">
        <v>5.7808829999999997E-3</v>
      </c>
      <c r="D46">
        <f t="shared" si="0"/>
        <v>0.9435555190386824</v>
      </c>
      <c r="E46">
        <f t="shared" si="1"/>
        <v>8.1851098429279432</v>
      </c>
      <c r="F46" s="55">
        <v>7.4999999999999997E-3</v>
      </c>
      <c r="G46">
        <v>29</v>
      </c>
      <c r="H46" s="71">
        <f t="shared" si="3"/>
        <v>0.77000000000000024</v>
      </c>
      <c r="I46">
        <f t="shared" si="2"/>
        <v>6.3025345790545186</v>
      </c>
      <c r="J46" s="92">
        <f t="shared" si="4"/>
        <v>6.7984261679476479</v>
      </c>
      <c r="K46" s="92">
        <f t="shared" si="11"/>
        <v>37.565596084429274</v>
      </c>
      <c r="L46" s="92">
        <v>0</v>
      </c>
      <c r="M46" s="92">
        <f t="shared" si="5"/>
        <v>6.7984261679476479</v>
      </c>
      <c r="N46">
        <f t="shared" si="10"/>
        <v>0.73529542650806778</v>
      </c>
      <c r="O46">
        <f t="shared" si="6"/>
        <v>0</v>
      </c>
      <c r="P46">
        <f t="shared" si="7"/>
        <v>4.9988516687446749</v>
      </c>
      <c r="V46">
        <f t="shared" si="8"/>
        <v>0</v>
      </c>
      <c r="W46">
        <f t="shared" si="9"/>
        <v>0</v>
      </c>
    </row>
    <row r="47" spans="2:23" x14ac:dyDescent="0.25">
      <c r="B47">
        <v>60</v>
      </c>
      <c r="C47">
        <v>6.4326771E-3</v>
      </c>
      <c r="D47">
        <f t="shared" si="0"/>
        <v>0.93810093497911551</v>
      </c>
      <c r="E47">
        <f t="shared" si="1"/>
        <v>8.5739025604670207</v>
      </c>
      <c r="F47" s="55">
        <v>7.4999999999999997E-3</v>
      </c>
      <c r="G47">
        <v>30</v>
      </c>
      <c r="H47" s="71">
        <f>MIN(H46 + 0.04, 0.9)</f>
        <v>0.81000000000000028</v>
      </c>
      <c r="I47">
        <f t="shared" si="2"/>
        <v>6.9448610739782888</v>
      </c>
      <c r="L47" s="92">
        <f>$E$42 + K46</f>
        <v>44.36402225237692</v>
      </c>
      <c r="M47" s="92">
        <f t="shared" si="5"/>
        <v>6.7984261679476479</v>
      </c>
      <c r="N47">
        <f t="shared" si="10"/>
        <v>0.68004164621115304</v>
      </c>
      <c r="O47">
        <f t="shared" si="6"/>
        <v>30.169382725054625</v>
      </c>
      <c r="P47">
        <f t="shared" si="7"/>
        <v>4.6232129228960996</v>
      </c>
      <c r="V47">
        <f t="shared" si="8"/>
        <v>0</v>
      </c>
      <c r="W47">
        <f t="shared" si="9"/>
        <v>0</v>
      </c>
    </row>
    <row r="48" spans="2:23" x14ac:dyDescent="0.25">
      <c r="B48">
        <v>61</v>
      </c>
      <c r="C48">
        <v>7.1775420999999999E-3</v>
      </c>
      <c r="D48">
        <f t="shared" si="0"/>
        <v>0.93206643457718685</v>
      </c>
      <c r="E48">
        <f t="shared" si="1"/>
        <v>8.9811629320892052</v>
      </c>
      <c r="F48" s="55">
        <v>7.4999999999999997E-3</v>
      </c>
      <c r="G48">
        <v>31</v>
      </c>
      <c r="H48" s="71">
        <f t="shared" si="3"/>
        <v>0.8400000000000003</v>
      </c>
      <c r="I48">
        <f t="shared" si="2"/>
        <v>7.5441768629549353</v>
      </c>
      <c r="L48" s="92">
        <f>$E$42</f>
        <v>6.7984261679476479</v>
      </c>
      <c r="M48" s="92">
        <f t="shared" si="5"/>
        <v>6.7984261679476479</v>
      </c>
      <c r="N48">
        <f t="shared" si="10"/>
        <v>0.6285275887316506</v>
      </c>
      <c r="O48">
        <f t="shared" si="6"/>
        <v>4.2729984065102906</v>
      </c>
      <c r="P48">
        <f t="shared" si="7"/>
        <v>4.2729984065102906</v>
      </c>
      <c r="V48">
        <f t="shared" si="8"/>
        <v>0</v>
      </c>
      <c r="W48">
        <f t="shared" si="9"/>
        <v>0</v>
      </c>
    </row>
    <row r="49" spans="2:23" x14ac:dyDescent="0.25">
      <c r="B49">
        <v>62</v>
      </c>
      <c r="C49">
        <v>8.0259254999999995E-3</v>
      </c>
      <c r="D49">
        <f t="shared" si="0"/>
        <v>0.92537648850301224</v>
      </c>
      <c r="E49">
        <f t="shared" si="1"/>
        <v>9.4077681713634433</v>
      </c>
      <c r="F49" s="55">
        <v>7.4999999999999997E-3</v>
      </c>
      <c r="G49">
        <v>32</v>
      </c>
      <c r="H49" s="71">
        <f t="shared" si="3"/>
        <v>0.87000000000000033</v>
      </c>
      <c r="I49">
        <f t="shared" si="2"/>
        <v>8.1847583090861988</v>
      </c>
      <c r="L49" s="92">
        <f t="shared" ref="L49:L56" si="12">$E$42</f>
        <v>6.7984261679476479</v>
      </c>
      <c r="M49" s="92">
        <f t="shared" si="5"/>
        <v>6.7984261679476479</v>
      </c>
      <c r="N49">
        <f t="shared" si="10"/>
        <v>0.5804802841883886</v>
      </c>
      <c r="O49">
        <f t="shared" si="6"/>
        <v>3.9463523540040284</v>
      </c>
      <c r="P49">
        <f t="shared" si="7"/>
        <v>3.9463523540040284</v>
      </c>
      <c r="V49">
        <f t="shared" si="8"/>
        <v>0</v>
      </c>
      <c r="W49">
        <f t="shared" si="9"/>
        <v>0</v>
      </c>
    </row>
    <row r="50" spans="2:23" x14ac:dyDescent="0.25">
      <c r="B50">
        <v>63</v>
      </c>
      <c r="C50">
        <v>8.8435679E-3</v>
      </c>
      <c r="D50">
        <f t="shared" si="0"/>
        <v>0.91794948574683544</v>
      </c>
      <c r="E50">
        <f t="shared" si="1"/>
        <v>9.8546371595032074</v>
      </c>
      <c r="F50" s="55">
        <v>7.4999999999999997E-3</v>
      </c>
      <c r="G50">
        <v>33</v>
      </c>
      <c r="H50" s="71">
        <f t="shared" si="3"/>
        <v>0.9</v>
      </c>
      <c r="I50">
        <f t="shared" si="2"/>
        <v>8.8691734435528868</v>
      </c>
      <c r="L50" s="92">
        <f t="shared" si="12"/>
        <v>6.7984261679476479</v>
      </c>
      <c r="M50" s="92">
        <f t="shared" si="5"/>
        <v>6.7984261679476479</v>
      </c>
      <c r="N50">
        <f t="shared" si="10"/>
        <v>0.53564780713792903</v>
      </c>
      <c r="O50">
        <f t="shared" si="6"/>
        <v>3.6415620688502717</v>
      </c>
      <c r="P50">
        <f t="shared" si="7"/>
        <v>3.6415620688502717</v>
      </c>
      <c r="V50">
        <f t="shared" si="8"/>
        <v>0</v>
      </c>
      <c r="W50">
        <f t="shared" si="9"/>
        <v>0</v>
      </c>
    </row>
    <row r="51" spans="2:23" x14ac:dyDescent="0.25">
      <c r="B51">
        <v>64</v>
      </c>
      <c r="C51">
        <v>9.7660721999999998E-3</v>
      </c>
      <c r="D51">
        <f t="shared" si="0"/>
        <v>0.90983153714086329</v>
      </c>
      <c r="E51">
        <f t="shared" si="1"/>
        <v>10.322732424579611</v>
      </c>
      <c r="F51" s="55">
        <v>7.4999999999999997E-3</v>
      </c>
      <c r="G51">
        <v>34</v>
      </c>
      <c r="H51" s="71">
        <f t="shared" si="3"/>
        <v>0.9</v>
      </c>
      <c r="I51">
        <f t="shared" si="2"/>
        <v>9.2904591821216496</v>
      </c>
      <c r="L51" s="92">
        <f t="shared" si="12"/>
        <v>6.7984261679476479</v>
      </c>
      <c r="M51" s="92">
        <f t="shared" si="5"/>
        <v>6.7984261679476479</v>
      </c>
      <c r="N51">
        <f t="shared" si="10"/>
        <v>0.49387048314885457</v>
      </c>
      <c r="O51">
        <f t="shared" si="6"/>
        <v>3.3575420162161209</v>
      </c>
      <c r="P51">
        <f t="shared" si="7"/>
        <v>3.3575420162161209</v>
      </c>
      <c r="V51">
        <f t="shared" si="8"/>
        <v>0</v>
      </c>
      <c r="W51">
        <f t="shared" si="9"/>
        <v>0</v>
      </c>
    </row>
    <row r="52" spans="2:23" x14ac:dyDescent="0.25">
      <c r="B52" s="96">
        <v>65</v>
      </c>
      <c r="C52">
        <v>1.08046624E-2</v>
      </c>
      <c r="D52">
        <f t="shared" si="0"/>
        <v>0.9009460566593086</v>
      </c>
      <c r="E52">
        <f t="shared" si="1"/>
        <v>10.813062214747143</v>
      </c>
      <c r="F52" s="55">
        <v>7.4999999999999997E-3</v>
      </c>
      <c r="G52">
        <v>35</v>
      </c>
      <c r="H52" s="71">
        <f t="shared" si="3"/>
        <v>0.9</v>
      </c>
      <c r="I52">
        <f t="shared" si="2"/>
        <v>9.7317559932724294</v>
      </c>
      <c r="L52" s="92">
        <f t="shared" si="12"/>
        <v>6.7984261679476479</v>
      </c>
      <c r="M52" s="92">
        <f t="shared" si="5"/>
        <v>6.7984261679476479</v>
      </c>
      <c r="N52">
        <f t="shared" si="10"/>
        <v>0.45492772870044101</v>
      </c>
      <c r="O52">
        <f t="shared" si="6"/>
        <v>3.0927925753220662</v>
      </c>
      <c r="P52">
        <f t="shared" si="7"/>
        <v>3.0927925753220662</v>
      </c>
      <c r="Q52" s="92">
        <f>$E$52</f>
        <v>10.813062214747143</v>
      </c>
      <c r="R52" s="92">
        <f>Q52</f>
        <v>10.813062214747143</v>
      </c>
      <c r="T52" s="92">
        <f t="shared" ref="T52:T106" si="13">$E$52</f>
        <v>10.813062214747143</v>
      </c>
      <c r="U52">
        <f>$D52/$D$52 *(1 +  $C$2)^(65-B52)</f>
        <v>1</v>
      </c>
      <c r="V52">
        <f t="shared" si="8"/>
        <v>0</v>
      </c>
      <c r="W52">
        <f t="shared" si="9"/>
        <v>10.813062214747143</v>
      </c>
    </row>
    <row r="53" spans="2:23" x14ac:dyDescent="0.25">
      <c r="B53">
        <v>66</v>
      </c>
      <c r="C53">
        <v>1.1788081000000001E-2</v>
      </c>
      <c r="D53">
        <f t="shared" si="0"/>
        <v>0.89121163867649356</v>
      </c>
      <c r="E53">
        <f t="shared" si="1"/>
        <v>11.326682669947633</v>
      </c>
      <c r="F53" s="55">
        <v>7.4999999999999997E-3</v>
      </c>
      <c r="G53">
        <v>36</v>
      </c>
      <c r="H53" s="71">
        <f t="shared" si="3"/>
        <v>0.9</v>
      </c>
      <c r="I53">
        <f t="shared" si="2"/>
        <v>10.19401440295287</v>
      </c>
      <c r="L53" s="92">
        <f t="shared" si="12"/>
        <v>6.7984261679476479</v>
      </c>
      <c r="M53" s="92">
        <f t="shared" si="5"/>
        <v>6.7984261679476479</v>
      </c>
      <c r="N53">
        <f t="shared" si="10"/>
        <v>0.41861617504691528</v>
      </c>
      <c r="O53">
        <f t="shared" si="6"/>
        <v>2.8459311587651022</v>
      </c>
      <c r="P53">
        <f t="shared" si="7"/>
        <v>2.8459311587651022</v>
      </c>
      <c r="Q53" s="92">
        <f t="shared" ref="Q53:Q56" si="14">$E$52</f>
        <v>10.813062214747143</v>
      </c>
      <c r="R53" s="92">
        <f>R52*1.05 +Q53</f>
        <v>22.166777540231642</v>
      </c>
      <c r="T53" s="92">
        <f t="shared" si="13"/>
        <v>10.813062214747143</v>
      </c>
      <c r="U53">
        <f t="shared" ref="U53:U106" si="15">$D53/$D$52 *(1 +  $C$2)^(65-B53)</f>
        <v>0.92018170939534893</v>
      </c>
      <c r="V53">
        <f t="shared" si="8"/>
        <v>0</v>
      </c>
      <c r="W53">
        <f t="shared" si="9"/>
        <v>9.9499820725642838</v>
      </c>
    </row>
    <row r="54" spans="2:23" x14ac:dyDescent="0.25">
      <c r="B54">
        <v>67</v>
      </c>
      <c r="C54">
        <v>1.2815806000000001E-2</v>
      </c>
      <c r="D54">
        <f t="shared" si="0"/>
        <v>0.88070596369163234</v>
      </c>
      <c r="E54">
        <f t="shared" si="1"/>
        <v>11.864700096770147</v>
      </c>
      <c r="F54" s="55">
        <v>7.4999999999999997E-3</v>
      </c>
      <c r="G54">
        <v>37</v>
      </c>
      <c r="H54" s="71">
        <f t="shared" si="3"/>
        <v>0.9</v>
      </c>
      <c r="I54">
        <f t="shared" si="2"/>
        <v>10.678230087093132</v>
      </c>
      <c r="L54" s="92">
        <f t="shared" si="12"/>
        <v>6.7984261679476479</v>
      </c>
      <c r="M54" s="92">
        <f t="shared" si="5"/>
        <v>6.7984261679476479</v>
      </c>
      <c r="N54">
        <f t="shared" si="10"/>
        <v>0.38481999410935075</v>
      </c>
      <c r="O54">
        <f t="shared" si="6"/>
        <v>2.61617031790247</v>
      </c>
      <c r="P54">
        <f t="shared" si="7"/>
        <v>2.61617031790247</v>
      </c>
      <c r="Q54" s="92">
        <f t="shared" si="14"/>
        <v>10.813062214747143</v>
      </c>
      <c r="R54" s="92">
        <f>R53*1.05 + Q54</f>
        <v>34.088178631990367</v>
      </c>
      <c r="T54" s="92">
        <f t="shared" si="13"/>
        <v>10.813062214747143</v>
      </c>
      <c r="U54">
        <f t="shared" si="15"/>
        <v>0.84589258871653783</v>
      </c>
      <c r="V54">
        <f t="shared" si="8"/>
        <v>0</v>
      </c>
      <c r="W54">
        <f t="shared" si="9"/>
        <v>9.1466891887854409</v>
      </c>
    </row>
    <row r="55" spans="2:23" x14ac:dyDescent="0.25">
      <c r="B55">
        <v>68</v>
      </c>
      <c r="C55">
        <v>1.42005814E-2</v>
      </c>
      <c r="D55">
        <f t="shared" si="0"/>
        <v>0.8694190069179174</v>
      </c>
      <c r="E55">
        <f t="shared" si="1"/>
        <v>12.42827335136673</v>
      </c>
      <c r="F55" s="55">
        <v>7.4999999999999997E-3</v>
      </c>
      <c r="G55">
        <v>38</v>
      </c>
      <c r="H55" s="71">
        <f t="shared" si="3"/>
        <v>0.9</v>
      </c>
      <c r="I55">
        <f t="shared" si="2"/>
        <v>11.185446016230058</v>
      </c>
      <c r="L55" s="92">
        <f t="shared" si="12"/>
        <v>6.7984261679476479</v>
      </c>
      <c r="M55" s="92">
        <f t="shared" si="5"/>
        <v>6.7984261679476479</v>
      </c>
      <c r="N55">
        <f t="shared" si="10"/>
        <v>0.35338438671620859</v>
      </c>
      <c r="O55">
        <f t="shared" si="6"/>
        <v>2.4024576619956037</v>
      </c>
      <c r="P55">
        <f t="shared" si="7"/>
        <v>2.4024576619956037</v>
      </c>
      <c r="Q55" s="92">
        <f t="shared" si="14"/>
        <v>10.813062214747143</v>
      </c>
      <c r="R55" s="92">
        <f t="shared" ref="R55:R56" si="16">R54*1.05 + Q55</f>
        <v>46.605649778337025</v>
      </c>
      <c r="T55" s="92">
        <f t="shared" si="13"/>
        <v>10.813062214747143</v>
      </c>
      <c r="U55">
        <f t="shared" si="15"/>
        <v>0.77679236595600842</v>
      </c>
      <c r="V55">
        <f t="shared" si="8"/>
        <v>0</v>
      </c>
      <c r="W55">
        <f t="shared" si="9"/>
        <v>8.3995041810229498</v>
      </c>
    </row>
    <row r="56" spans="2:23" x14ac:dyDescent="0.25">
      <c r="B56">
        <v>69</v>
      </c>
      <c r="C56">
        <v>1.5924558700000001E-2</v>
      </c>
      <c r="D56">
        <f t="shared" si="0"/>
        <v>0.85707275153947238</v>
      </c>
      <c r="E56">
        <f t="shared" si="1"/>
        <v>13.018616335556651</v>
      </c>
      <c r="F56" s="55">
        <v>7.4999999999999997E-3</v>
      </c>
      <c r="G56">
        <v>39</v>
      </c>
      <c r="H56" s="71">
        <f t="shared" si="3"/>
        <v>0.9</v>
      </c>
      <c r="I56">
        <f t="shared" si="2"/>
        <v>11.716754702000985</v>
      </c>
      <c r="L56" s="92">
        <f t="shared" si="12"/>
        <v>6.7984261679476479</v>
      </c>
      <c r="M56" s="92">
        <f t="shared" si="5"/>
        <v>6.7984261679476479</v>
      </c>
      <c r="N56">
        <f t="shared" si="10"/>
        <v>0.3240615097368893</v>
      </c>
      <c r="O56">
        <f t="shared" si="6"/>
        <v>2.2031082478198898</v>
      </c>
      <c r="P56">
        <f t="shared" si="7"/>
        <v>2.2031082478198898</v>
      </c>
      <c r="Q56" s="92">
        <f t="shared" si="14"/>
        <v>10.813062214747143</v>
      </c>
      <c r="R56" s="92">
        <f t="shared" si="16"/>
        <v>59.748994482001017</v>
      </c>
      <c r="T56" s="92">
        <f t="shared" si="13"/>
        <v>10.813062214747143</v>
      </c>
      <c r="U56">
        <f t="shared" si="15"/>
        <v>0.71233624440218735</v>
      </c>
      <c r="V56">
        <f t="shared" si="8"/>
        <v>0</v>
      </c>
      <c r="W56">
        <f t="shared" si="9"/>
        <v>7.7025361285401779</v>
      </c>
    </row>
    <row r="57" spans="2:23" x14ac:dyDescent="0.25">
      <c r="B57">
        <v>70</v>
      </c>
      <c r="C57">
        <v>1.76198508E-2</v>
      </c>
      <c r="D57">
        <f t="shared" si="0"/>
        <v>0.84342424619741152</v>
      </c>
      <c r="E57">
        <f t="shared" si="1"/>
        <v>13.637000611495592</v>
      </c>
      <c r="F57" s="55">
        <v>7.4999999999999997E-3</v>
      </c>
      <c r="G57">
        <v>40</v>
      </c>
      <c r="H57" s="71">
        <f t="shared" si="3"/>
        <v>0.9</v>
      </c>
      <c r="I57">
        <f t="shared" si="2"/>
        <v>12.273300550346033</v>
      </c>
      <c r="L57" s="92">
        <f>$E$42</f>
        <v>6.7984261679476479</v>
      </c>
      <c r="M57" s="92">
        <f t="shared" si="5"/>
        <v>6.7984261679476479</v>
      </c>
      <c r="N57">
        <f t="shared" si="10"/>
        <v>0.29665206809551031</v>
      </c>
      <c r="O57">
        <f t="shared" si="6"/>
        <v>2.0167671825163049</v>
      </c>
      <c r="P57">
        <f t="shared" si="7"/>
        <v>2.0167671825163049</v>
      </c>
      <c r="S57" s="92">
        <f>R56+$E$52</f>
        <v>70.562056696748158</v>
      </c>
      <c r="T57" s="92">
        <f>$E$52</f>
        <v>10.813062214747143</v>
      </c>
      <c r="U57">
        <f t="shared" si="15"/>
        <v>0.65208614331541137</v>
      </c>
      <c r="V57">
        <f t="shared" si="8"/>
        <v>46.012539415785902</v>
      </c>
      <c r="W57">
        <f t="shared" si="9"/>
        <v>7.0510480370440654</v>
      </c>
    </row>
    <row r="58" spans="2:23" x14ac:dyDescent="0.25">
      <c r="B58">
        <v>71</v>
      </c>
      <c r="C58">
        <v>1.95639866E-2</v>
      </c>
      <c r="D58">
        <f t="shared" si="0"/>
        <v>0.82856323681831068</v>
      </c>
      <c r="L58" s="92">
        <f t="shared" ref="L58:L106" si="17">$E$42</f>
        <v>6.7984261679476479</v>
      </c>
      <c r="M58" s="92">
        <f t="shared" si="5"/>
        <v>6.7984261679476479</v>
      </c>
      <c r="N58">
        <f t="shared" si="10"/>
        <v>0.27109311899177302</v>
      </c>
      <c r="O58">
        <f t="shared" si="6"/>
        <v>1.8430065541042151</v>
      </c>
      <c r="P58">
        <f t="shared" si="7"/>
        <v>1.8430065541042151</v>
      </c>
      <c r="S58" s="92">
        <f>$E$52</f>
        <v>10.813062214747143</v>
      </c>
      <c r="T58" s="92">
        <f t="shared" si="13"/>
        <v>10.813062214747143</v>
      </c>
      <c r="U58">
        <f t="shared" si="15"/>
        <v>0.59590370489436884</v>
      </c>
      <c r="V58">
        <f t="shared" si="8"/>
        <v>6.4435438350211323</v>
      </c>
      <c r="W58">
        <f t="shared" si="9"/>
        <v>6.4435438350211323</v>
      </c>
    </row>
    <row r="59" spans="2:23" x14ac:dyDescent="0.25">
      <c r="B59">
        <v>72</v>
      </c>
      <c r="C59">
        <v>2.1791388200000001E-2</v>
      </c>
      <c r="D59">
        <f t="shared" si="0"/>
        <v>0.81235323675594462</v>
      </c>
      <c r="L59" s="92">
        <f t="shared" si="17"/>
        <v>6.7984261679476479</v>
      </c>
      <c r="M59" s="92">
        <f t="shared" si="5"/>
        <v>6.7984261679476479</v>
      </c>
      <c r="N59">
        <f t="shared" si="10"/>
        <v>0.24724600636694491</v>
      </c>
      <c r="O59">
        <f t="shared" si="6"/>
        <v>1.680883719605589</v>
      </c>
      <c r="P59">
        <f t="shared" si="7"/>
        <v>1.680883719605589</v>
      </c>
      <c r="S59" s="92">
        <f t="shared" ref="S59:S106" si="18">$E$52</f>
        <v>10.813062214747143</v>
      </c>
      <c r="T59" s="92">
        <f t="shared" si="13"/>
        <v>10.813062214747143</v>
      </c>
      <c r="U59">
        <f t="shared" si="15"/>
        <v>0.54348414213667451</v>
      </c>
      <c r="V59">
        <f t="shared" si="8"/>
        <v>5.8767278416523405</v>
      </c>
      <c r="W59">
        <f t="shared" si="9"/>
        <v>5.8767278416523405</v>
      </c>
    </row>
    <row r="60" spans="2:23" x14ac:dyDescent="0.25">
      <c r="B60">
        <v>73</v>
      </c>
      <c r="C60">
        <v>2.4310661099999999E-2</v>
      </c>
      <c r="D60">
        <f t="shared" si="0"/>
        <v>0.79465093201826931</v>
      </c>
      <c r="L60" s="92">
        <f t="shared" si="17"/>
        <v>6.7984261679476479</v>
      </c>
      <c r="M60" s="92">
        <f t="shared" si="5"/>
        <v>6.7984261679476479</v>
      </c>
      <c r="N60">
        <f t="shared" si="10"/>
        <v>0.22498434666167738</v>
      </c>
      <c r="O60">
        <f t="shared" si="6"/>
        <v>1.5295394697233526</v>
      </c>
      <c r="P60">
        <f t="shared" si="7"/>
        <v>1.5295394697233526</v>
      </c>
      <c r="S60" s="92">
        <f t="shared" si="18"/>
        <v>10.813062214747143</v>
      </c>
      <c r="T60" s="92">
        <f t="shared" si="13"/>
        <v>10.813062214747143</v>
      </c>
      <c r="U60">
        <f t="shared" si="15"/>
        <v>0.49454964485100483</v>
      </c>
      <c r="V60">
        <f t="shared" si="8"/>
        <v>5.3475960780550196</v>
      </c>
      <c r="W60">
        <f t="shared" si="9"/>
        <v>5.3475960780550196</v>
      </c>
    </row>
    <row r="61" spans="2:23" x14ac:dyDescent="0.25">
      <c r="B61">
        <v>74</v>
      </c>
      <c r="C61">
        <v>2.7131845200000001E-2</v>
      </c>
      <c r="D61">
        <f t="shared" si="0"/>
        <v>0.77533244251717404</v>
      </c>
      <c r="L61" s="92">
        <f t="shared" si="17"/>
        <v>6.7984261679476479</v>
      </c>
      <c r="M61" s="92">
        <f t="shared" si="5"/>
        <v>6.7984261679476479</v>
      </c>
      <c r="N61">
        <f t="shared" si="10"/>
        <v>0.20419984042528408</v>
      </c>
      <c r="O61">
        <f t="shared" si="6"/>
        <v>1.3882375386379853</v>
      </c>
      <c r="P61">
        <f t="shared" si="7"/>
        <v>1.3882375386379853</v>
      </c>
      <c r="S61" s="92">
        <f t="shared" si="18"/>
        <v>10.813062214747143</v>
      </c>
      <c r="T61" s="92">
        <f t="shared" si="13"/>
        <v>10.813062214747143</v>
      </c>
      <c r="U61">
        <f t="shared" si="15"/>
        <v>0.44886215445386674</v>
      </c>
      <c r="V61">
        <f t="shared" si="8"/>
        <v>4.8535744019551021</v>
      </c>
      <c r="W61">
        <f t="shared" si="9"/>
        <v>4.8535744019551021</v>
      </c>
    </row>
    <row r="62" spans="2:23" x14ac:dyDescent="0.25">
      <c r="B62">
        <v>75</v>
      </c>
      <c r="C62">
        <v>3.0240597899999999E-2</v>
      </c>
      <c r="D62">
        <f t="shared" si="0"/>
        <v>0.75429624270826012</v>
      </c>
      <c r="L62" s="92">
        <f t="shared" si="17"/>
        <v>6.7984261679476479</v>
      </c>
      <c r="M62" s="92">
        <f t="shared" si="5"/>
        <v>6.7984261679476479</v>
      </c>
      <c r="N62">
        <f t="shared" si="10"/>
        <v>0.18479955531627962</v>
      </c>
      <c r="O62">
        <f t="shared" si="6"/>
        <v>1.2563461326872842</v>
      </c>
      <c r="P62">
        <f t="shared" si="7"/>
        <v>1.2563461326872842</v>
      </c>
      <c r="S62" s="92">
        <f t="shared" si="18"/>
        <v>10.813062214747143</v>
      </c>
      <c r="T62" s="92">
        <f t="shared" si="13"/>
        <v>10.813062214747143</v>
      </c>
      <c r="U62">
        <f t="shared" si="15"/>
        <v>0.40621739159356829</v>
      </c>
      <c r="V62">
        <f t="shared" si="8"/>
        <v>4.3924539280135573</v>
      </c>
      <c r="W62">
        <f t="shared" si="9"/>
        <v>4.3924539280135573</v>
      </c>
    </row>
    <row r="63" spans="2:23" x14ac:dyDescent="0.25">
      <c r="B63">
        <v>76</v>
      </c>
      <c r="C63">
        <v>3.3637636300000003E-2</v>
      </c>
      <c r="D63">
        <f t="shared" si="0"/>
        <v>0.73148587333503878</v>
      </c>
      <c r="L63" s="92">
        <f t="shared" si="17"/>
        <v>6.7984261679476479</v>
      </c>
      <c r="M63" s="92">
        <f t="shared" si="5"/>
        <v>6.7984261679476479</v>
      </c>
      <c r="N63">
        <f t="shared" si="10"/>
        <v>0.16670800583428946</v>
      </c>
      <c r="O63">
        <f t="shared" si="6"/>
        <v>1.1333520692702026</v>
      </c>
      <c r="P63">
        <f t="shared" si="7"/>
        <v>1.1333520692702026</v>
      </c>
      <c r="S63" s="92">
        <f t="shared" si="18"/>
        <v>10.813062214747143</v>
      </c>
      <c r="T63" s="92">
        <f t="shared" si="13"/>
        <v>10.813062214747143</v>
      </c>
      <c r="U63">
        <f t="shared" si="15"/>
        <v>0.3664494277157212</v>
      </c>
      <c r="V63">
        <f t="shared" si="8"/>
        <v>3.9624404604485792</v>
      </c>
      <c r="W63">
        <f t="shared" si="9"/>
        <v>3.9624404604485792</v>
      </c>
    </row>
    <row r="64" spans="2:23" x14ac:dyDescent="0.25">
      <c r="B64">
        <v>77</v>
      </c>
      <c r="C64">
        <v>3.73788964E-2</v>
      </c>
      <c r="D64">
        <f t="shared" si="0"/>
        <v>0.70688041756920683</v>
      </c>
      <c r="L64" s="92">
        <f t="shared" si="17"/>
        <v>6.7984261679476479</v>
      </c>
      <c r="M64" s="92">
        <f t="shared" si="5"/>
        <v>6.7984261679476479</v>
      </c>
      <c r="N64">
        <f t="shared" si="10"/>
        <v>0.14986078378208126</v>
      </c>
      <c r="O64">
        <f t="shared" si="6"/>
        <v>1.0188174740132456</v>
      </c>
      <c r="P64">
        <f t="shared" si="7"/>
        <v>1.0188174740132456</v>
      </c>
      <c r="S64" s="92">
        <f t="shared" si="18"/>
        <v>10.813062214747143</v>
      </c>
      <c r="T64" s="92">
        <f t="shared" si="13"/>
        <v>10.813062214747143</v>
      </c>
      <c r="U64">
        <f t="shared" si="15"/>
        <v>0.32941668385476897</v>
      </c>
      <c r="V64">
        <f t="shared" si="8"/>
        <v>3.5620030970973078</v>
      </c>
      <c r="W64">
        <f t="shared" si="9"/>
        <v>3.5620030970973078</v>
      </c>
    </row>
    <row r="65" spans="2:23" x14ac:dyDescent="0.25">
      <c r="B65">
        <v>78</v>
      </c>
      <c r="C65">
        <v>4.15411111E-2</v>
      </c>
      <c r="D65">
        <f t="shared" si="0"/>
        <v>0.68045800767369868</v>
      </c>
      <c r="L65" s="92">
        <f t="shared" si="17"/>
        <v>6.7984261679476479</v>
      </c>
      <c r="M65" s="92">
        <f t="shared" si="5"/>
        <v>6.7984261679476479</v>
      </c>
      <c r="N65">
        <f t="shared" si="10"/>
        <v>0.13419456099597024</v>
      </c>
      <c r="O65">
        <f t="shared" si="6"/>
        <v>0.91231181507125081</v>
      </c>
      <c r="P65">
        <f t="shared" si="7"/>
        <v>0.91231181507125081</v>
      </c>
      <c r="S65" s="92">
        <f t="shared" si="18"/>
        <v>10.813062214747143</v>
      </c>
      <c r="T65" s="92">
        <f t="shared" si="13"/>
        <v>10.813062214747143</v>
      </c>
      <c r="U65">
        <f t="shared" si="15"/>
        <v>0.29497995512235348</v>
      </c>
      <c r="V65">
        <f t="shared" si="8"/>
        <v>3.1896366068413284</v>
      </c>
      <c r="W65">
        <f t="shared" si="9"/>
        <v>3.1896366068413284</v>
      </c>
    </row>
    <row r="66" spans="2:23" x14ac:dyDescent="0.25">
      <c r="B66">
        <v>79</v>
      </c>
      <c r="C66">
        <v>4.61601367E-2</v>
      </c>
      <c r="D66">
        <f t="shared" si="0"/>
        <v>0.65219102597804091</v>
      </c>
      <c r="L66" s="92">
        <f t="shared" si="17"/>
        <v>6.7984261679476479</v>
      </c>
      <c r="M66" s="92">
        <f t="shared" si="5"/>
        <v>6.7984261679476479</v>
      </c>
      <c r="N66">
        <f t="shared" si="10"/>
        <v>0.11964648356150787</v>
      </c>
      <c r="O66">
        <f t="shared" si="6"/>
        <v>0.81340778474747322</v>
      </c>
      <c r="P66">
        <f t="shared" si="7"/>
        <v>0.81340778474747322</v>
      </c>
      <c r="S66" s="92">
        <f t="shared" si="18"/>
        <v>10.813062214747143</v>
      </c>
      <c r="T66" s="92">
        <f t="shared" si="13"/>
        <v>10.813062214747143</v>
      </c>
      <c r="U66">
        <f t="shared" si="15"/>
        <v>0.26300107910171422</v>
      </c>
      <c r="V66">
        <f t="shared" si="8"/>
        <v>2.8438470308724706</v>
      </c>
      <c r="W66">
        <f t="shared" si="9"/>
        <v>2.8438470308724706</v>
      </c>
    </row>
    <row r="67" spans="2:23" x14ac:dyDescent="0.25">
      <c r="B67">
        <v>80</v>
      </c>
      <c r="C67">
        <v>5.1662664800000001E-2</v>
      </c>
      <c r="D67">
        <f t="shared" si="0"/>
        <v>0.62208579906438133</v>
      </c>
      <c r="L67" s="92">
        <f t="shared" si="17"/>
        <v>6.7984261679476479</v>
      </c>
      <c r="M67" s="92">
        <f t="shared" si="5"/>
        <v>6.7984261679476479</v>
      </c>
      <c r="N67">
        <f t="shared" si="10"/>
        <v>0.10616147490663662</v>
      </c>
      <c r="O67">
        <f t="shared" si="6"/>
        <v>0.72173094903319601</v>
      </c>
      <c r="P67">
        <f t="shared" si="7"/>
        <v>0.72173094903319601</v>
      </c>
      <c r="S67" s="92">
        <f t="shared" si="18"/>
        <v>10.813062214747143</v>
      </c>
      <c r="T67" s="92">
        <f t="shared" si="13"/>
        <v>10.813062214747143</v>
      </c>
      <c r="U67">
        <f t="shared" si="15"/>
        <v>0.23335898915175035</v>
      </c>
      <c r="V67">
        <f t="shared" si="8"/>
        <v>2.5233252680683802</v>
      </c>
      <c r="W67">
        <f t="shared" si="9"/>
        <v>2.5233252680683802</v>
      </c>
    </row>
    <row r="68" spans="2:23" x14ac:dyDescent="0.25">
      <c r="B68">
        <v>81</v>
      </c>
      <c r="C68">
        <v>5.7718816200000002E-2</v>
      </c>
      <c r="D68">
        <f t="shared" si="0"/>
        <v>0.58994718895047804</v>
      </c>
      <c r="L68" s="92">
        <f t="shared" si="17"/>
        <v>6.7984261679476479</v>
      </c>
      <c r="M68" s="92">
        <f t="shared" si="5"/>
        <v>6.7984261679476479</v>
      </c>
      <c r="N68">
        <f t="shared" si="10"/>
        <v>9.365292112917345E-2</v>
      </c>
      <c r="O68">
        <f t="shared" si="6"/>
        <v>0.63669246970930993</v>
      </c>
      <c r="P68">
        <f t="shared" si="7"/>
        <v>0.63669246970930993</v>
      </c>
      <c r="S68" s="92">
        <f t="shared" si="18"/>
        <v>10.813062214747143</v>
      </c>
      <c r="T68" s="92">
        <f t="shared" si="13"/>
        <v>10.813062214747143</v>
      </c>
      <c r="U68">
        <f t="shared" si="15"/>
        <v>0.20586329480663873</v>
      </c>
      <c r="V68">
        <f t="shared" si="8"/>
        <v>2.2260126144770171</v>
      </c>
      <c r="W68">
        <f t="shared" si="9"/>
        <v>2.2260126144770171</v>
      </c>
    </row>
    <row r="69" spans="2:23" x14ac:dyDescent="0.25">
      <c r="B69">
        <v>82</v>
      </c>
      <c r="C69">
        <v>6.4339347899999996E-2</v>
      </c>
      <c r="D69">
        <f t="shared" si="0"/>
        <v>0.55589613558373874</v>
      </c>
      <c r="L69" s="92">
        <f t="shared" si="17"/>
        <v>6.7984261679476479</v>
      </c>
      <c r="M69" s="92">
        <f t="shared" si="5"/>
        <v>6.7984261679476479</v>
      </c>
      <c r="N69">
        <f t="shared" si="10"/>
        <v>8.2090591058535431E-2</v>
      </c>
      <c r="O69">
        <f t="shared" si="6"/>
        <v>0.55808682239463647</v>
      </c>
      <c r="P69">
        <f t="shared" si="7"/>
        <v>0.55808682239463647</v>
      </c>
      <c r="S69" s="92">
        <f t="shared" si="18"/>
        <v>10.813062214747143</v>
      </c>
      <c r="T69" s="92">
        <f t="shared" si="13"/>
        <v>10.813062214747143</v>
      </c>
      <c r="U69">
        <f t="shared" si="15"/>
        <v>0.18044754337801669</v>
      </c>
      <c r="V69">
        <f t="shared" si="8"/>
        <v>1.9511905130447784</v>
      </c>
      <c r="W69">
        <f t="shared" si="9"/>
        <v>1.9511905130447784</v>
      </c>
    </row>
    <row r="70" spans="2:23" x14ac:dyDescent="0.25">
      <c r="B70">
        <v>83</v>
      </c>
      <c r="C70">
        <v>7.1554379200000004E-2</v>
      </c>
      <c r="D70">
        <f t="shared" si="0"/>
        <v>0.52013014072015107</v>
      </c>
      <c r="L70" s="92">
        <f t="shared" si="17"/>
        <v>6.7984261679476479</v>
      </c>
      <c r="M70" s="92">
        <f t="shared" si="5"/>
        <v>6.7984261679476479</v>
      </c>
      <c r="N70">
        <f t="shared" si="10"/>
        <v>7.1450172987073207E-2</v>
      </c>
      <c r="O70">
        <f t="shared" si="6"/>
        <v>0.48574872573970462</v>
      </c>
      <c r="P70">
        <f t="shared" si="7"/>
        <v>0.48574872573970462</v>
      </c>
      <c r="S70" s="92">
        <f t="shared" si="18"/>
        <v>10.813062214747143</v>
      </c>
      <c r="T70" s="92">
        <f t="shared" si="13"/>
        <v>10.813062214747143</v>
      </c>
      <c r="U70">
        <f t="shared" si="15"/>
        <v>0.15705829405294716</v>
      </c>
      <c r="V70">
        <f t="shared" si="8"/>
        <v>1.6982811049365689</v>
      </c>
      <c r="W70">
        <f t="shared" si="9"/>
        <v>1.6982811049365689</v>
      </c>
    </row>
    <row r="71" spans="2:23" x14ac:dyDescent="0.25">
      <c r="B71">
        <v>84</v>
      </c>
      <c r="C71">
        <v>7.9427017399999994E-2</v>
      </c>
      <c r="D71">
        <f t="shared" si="0"/>
        <v>0.48291255139771205</v>
      </c>
      <c r="L71" s="92">
        <f t="shared" si="17"/>
        <v>6.7984261679476479</v>
      </c>
      <c r="M71" s="92">
        <f t="shared" si="5"/>
        <v>6.7984261679476479</v>
      </c>
      <c r="N71">
        <f t="shared" si="10"/>
        <v>6.1709395549070296E-2</v>
      </c>
      <c r="O71">
        <f t="shared" si="6"/>
        <v>0.41952676950903162</v>
      </c>
      <c r="P71">
        <f t="shared" si="7"/>
        <v>0.41952676950903162</v>
      </c>
      <c r="S71" s="92">
        <f t="shared" si="18"/>
        <v>10.813062214747143</v>
      </c>
      <c r="T71" s="92">
        <f t="shared" si="13"/>
        <v>10.813062214747143</v>
      </c>
      <c r="U71">
        <f t="shared" si="15"/>
        <v>0.13564659099886273</v>
      </c>
      <c r="V71">
        <f t="shared" si="8"/>
        <v>1.4667550276890624</v>
      </c>
      <c r="W71">
        <f t="shared" si="9"/>
        <v>1.4667550276890624</v>
      </c>
    </row>
    <row r="72" spans="2:23" x14ac:dyDescent="0.25">
      <c r="B72">
        <v>85</v>
      </c>
      <c r="C72">
        <v>8.8061246300000007E-2</v>
      </c>
      <c r="D72">
        <f t="shared" si="0"/>
        <v>0.44455624777516756</v>
      </c>
      <c r="L72" s="92">
        <f t="shared" si="17"/>
        <v>6.7984261679476479</v>
      </c>
      <c r="M72" s="92">
        <f t="shared" si="5"/>
        <v>6.7984261679476479</v>
      </c>
      <c r="N72">
        <f t="shared" si="10"/>
        <v>5.2844653316326332E-2</v>
      </c>
      <c r="O72">
        <f t="shared" si="6"/>
        <v>0.35926047394183436</v>
      </c>
      <c r="P72">
        <f t="shared" si="7"/>
        <v>0.35926047394183436</v>
      </c>
      <c r="S72" s="92">
        <f t="shared" si="18"/>
        <v>10.813062214747143</v>
      </c>
      <c r="T72" s="92">
        <f t="shared" si="13"/>
        <v>10.813062214747143</v>
      </c>
      <c r="U72">
        <f t="shared" si="15"/>
        <v>0.1161605459119492</v>
      </c>
      <c r="V72">
        <f t="shared" si="8"/>
        <v>1.2560512098448986</v>
      </c>
      <c r="W72">
        <f t="shared" si="9"/>
        <v>1.2560512098448986</v>
      </c>
    </row>
    <row r="73" spans="2:23" x14ac:dyDescent="0.25">
      <c r="B73">
        <v>86</v>
      </c>
      <c r="C73">
        <v>9.9762730899999999E-2</v>
      </c>
      <c r="D73">
        <f t="shared" ref="D73:D106" si="19">D72*(1-C72)</f>
        <v>0.40540807054563471</v>
      </c>
      <c r="L73" s="92">
        <f t="shared" si="17"/>
        <v>6.7984261679476479</v>
      </c>
      <c r="M73" s="92">
        <f t="shared" si="5"/>
        <v>6.7984261679476479</v>
      </c>
      <c r="N73">
        <f t="shared" si="10"/>
        <v>4.4828918404650427E-2</v>
      </c>
      <c r="O73">
        <f t="shared" si="6"/>
        <v>0.30476609196296539</v>
      </c>
      <c r="P73">
        <f t="shared" si="7"/>
        <v>0.30476609196296539</v>
      </c>
      <c r="S73" s="92">
        <f t="shared" si="18"/>
        <v>10.813062214747143</v>
      </c>
      <c r="T73" s="92">
        <f t="shared" si="13"/>
        <v>10.813062214747143</v>
      </c>
      <c r="U73">
        <f t="shared" si="15"/>
        <v>9.8540747412143803E-2</v>
      </c>
      <c r="V73">
        <f t="shared" si="8"/>
        <v>1.0655272324551945</v>
      </c>
      <c r="W73">
        <f t="shared" si="9"/>
        <v>1.0655272324551945</v>
      </c>
    </row>
    <row r="74" spans="2:23" x14ac:dyDescent="0.25">
      <c r="B74">
        <v>87</v>
      </c>
      <c r="C74">
        <v>0.1129206819</v>
      </c>
      <c r="D74">
        <f t="shared" si="19"/>
        <v>0.36496345429910237</v>
      </c>
      <c r="L74" s="92">
        <f t="shared" si="17"/>
        <v>6.7984261679476479</v>
      </c>
      <c r="M74" s="92">
        <f t="shared" si="5"/>
        <v>6.7984261679476479</v>
      </c>
      <c r="N74">
        <f t="shared" si="10"/>
        <v>3.7541081936101617E-2</v>
      </c>
      <c r="O74">
        <f t="shared" si="6"/>
        <v>0.25522027380745999</v>
      </c>
      <c r="P74">
        <f t="shared" si="7"/>
        <v>0.25522027380745999</v>
      </c>
      <c r="S74" s="92">
        <f t="shared" si="18"/>
        <v>10.813062214747143</v>
      </c>
      <c r="T74" s="92">
        <f t="shared" si="13"/>
        <v>10.813062214747143</v>
      </c>
      <c r="U74">
        <f t="shared" si="15"/>
        <v>8.2520979856168589E-2</v>
      </c>
      <c r="V74">
        <f t="shared" si="8"/>
        <v>0.89230448920664673</v>
      </c>
      <c r="W74">
        <f t="shared" si="9"/>
        <v>0.89230448920664673</v>
      </c>
    </row>
    <row r="75" spans="2:23" x14ac:dyDescent="0.25">
      <c r="B75">
        <v>88</v>
      </c>
      <c r="C75">
        <v>0.12760224009999999</v>
      </c>
      <c r="D75">
        <f t="shared" si="19"/>
        <v>0.32375153217106822</v>
      </c>
      <c r="L75" s="92">
        <f t="shared" si="17"/>
        <v>6.7984261679476479</v>
      </c>
      <c r="M75" s="92">
        <f t="shared" si="5"/>
        <v>6.7984261679476479</v>
      </c>
      <c r="N75">
        <f t="shared" si="10"/>
        <v>3.0978527781035579E-2</v>
      </c>
      <c r="O75">
        <f t="shared" si="6"/>
        <v>0.21060523391108546</v>
      </c>
      <c r="P75">
        <f t="shared" si="7"/>
        <v>0.21060523391108546</v>
      </c>
      <c r="S75" s="92">
        <f t="shared" si="18"/>
        <v>10.813062214747143</v>
      </c>
      <c r="T75" s="92">
        <f t="shared" si="13"/>
        <v>10.813062214747143</v>
      </c>
      <c r="U75">
        <f t="shared" si="15"/>
        <v>6.8095492595119864E-2</v>
      </c>
      <c r="V75">
        <f t="shared" si="8"/>
        <v>0.73632079797488448</v>
      </c>
      <c r="W75">
        <f t="shared" si="9"/>
        <v>0.73632079797488448</v>
      </c>
    </row>
    <row r="76" spans="2:23" x14ac:dyDescent="0.25">
      <c r="B76">
        <v>89</v>
      </c>
      <c r="C76">
        <v>0.14379265090000001</v>
      </c>
      <c r="D76">
        <f t="shared" si="19"/>
        <v>0.28244011143023273</v>
      </c>
      <c r="L76" s="92">
        <f t="shared" si="17"/>
        <v>6.7984261679476479</v>
      </c>
      <c r="M76" s="92">
        <f t="shared" si="5"/>
        <v>6.7984261679476479</v>
      </c>
      <c r="N76">
        <f t="shared" si="10"/>
        <v>2.5140091387139876E-2</v>
      </c>
      <c r="O76">
        <f t="shared" si="6"/>
        <v>0.170913055150927</v>
      </c>
      <c r="P76">
        <f t="shared" si="7"/>
        <v>0.170913055150927</v>
      </c>
      <c r="S76" s="92">
        <f t="shared" si="18"/>
        <v>10.813062214747143</v>
      </c>
      <c r="T76" s="92">
        <f t="shared" si="13"/>
        <v>10.813062214747143</v>
      </c>
      <c r="U76">
        <f t="shared" si="15"/>
        <v>5.5261725766762443E-2</v>
      </c>
      <c r="V76">
        <f t="shared" si="8"/>
        <v>0.5975484788102976</v>
      </c>
      <c r="W76">
        <f t="shared" si="9"/>
        <v>0.5975484788102976</v>
      </c>
    </row>
    <row r="77" spans="2:23" x14ac:dyDescent="0.25">
      <c r="B77">
        <v>90</v>
      </c>
      <c r="C77">
        <v>0.1601409412</v>
      </c>
      <c r="D77">
        <f t="shared" si="19"/>
        <v>0.24182729908718817</v>
      </c>
      <c r="L77" s="92">
        <f t="shared" si="17"/>
        <v>6.7984261679476479</v>
      </c>
      <c r="M77" s="92">
        <f t="shared" si="5"/>
        <v>6.7984261679476479</v>
      </c>
      <c r="N77">
        <f t="shared" si="10"/>
        <v>2.0023377676943972E-2</v>
      </c>
      <c r="O77">
        <f t="shared" si="6"/>
        <v>0.13612745476963467</v>
      </c>
      <c r="P77">
        <f t="shared" si="7"/>
        <v>0.13612745476963467</v>
      </c>
      <c r="S77" s="92">
        <f t="shared" si="18"/>
        <v>10.813062214747143</v>
      </c>
      <c r="T77" s="92">
        <f t="shared" si="13"/>
        <v>10.813062214747143</v>
      </c>
      <c r="U77">
        <f t="shared" si="15"/>
        <v>4.4014414628326358E-2</v>
      </c>
      <c r="V77">
        <f t="shared" si="8"/>
        <v>0.47593060372176965</v>
      </c>
      <c r="W77">
        <f t="shared" si="9"/>
        <v>0.47593060372176965</v>
      </c>
    </row>
    <row r="78" spans="2:23" x14ac:dyDescent="0.25">
      <c r="B78">
        <v>91</v>
      </c>
      <c r="C78">
        <v>0.1775369997</v>
      </c>
      <c r="D78">
        <f t="shared" si="19"/>
        <v>0.20310084780351195</v>
      </c>
      <c r="L78" s="92">
        <f t="shared" si="17"/>
        <v>6.7984261679476479</v>
      </c>
      <c r="M78" s="92">
        <f t="shared" si="5"/>
        <v>6.7984261679476479</v>
      </c>
      <c r="N78">
        <f t="shared" si="10"/>
        <v>1.5643548957911719E-2</v>
      </c>
      <c r="O78">
        <f t="shared" si="6"/>
        <v>0.10635151259503718</v>
      </c>
      <c r="P78">
        <f t="shared" si="7"/>
        <v>0.10635151259503718</v>
      </c>
      <c r="S78" s="92">
        <f t="shared" si="18"/>
        <v>10.813062214747143</v>
      </c>
      <c r="T78" s="92">
        <f t="shared" si="13"/>
        <v>10.813062214747143</v>
      </c>
      <c r="U78">
        <f t="shared" si="15"/>
        <v>3.4386888226399195E-2</v>
      </c>
      <c r="V78">
        <f t="shared" si="8"/>
        <v>0.37182756176361054</v>
      </c>
      <c r="W78">
        <f t="shared" si="9"/>
        <v>0.37182756176361054</v>
      </c>
    </row>
    <row r="79" spans="2:23" x14ac:dyDescent="0.25">
      <c r="B79">
        <v>92</v>
      </c>
      <c r="C79">
        <v>0.1958145131</v>
      </c>
      <c r="D79">
        <f t="shared" si="19"/>
        <v>0.16704293264795009</v>
      </c>
      <c r="L79" s="92">
        <f t="shared" si="17"/>
        <v>6.7984261679476479</v>
      </c>
      <c r="M79" s="92">
        <f t="shared" si="5"/>
        <v>6.7984261679476479</v>
      </c>
      <c r="N79">
        <f t="shared" si="10"/>
        <v>1.1968595545361869E-2</v>
      </c>
      <c r="O79">
        <f t="shared" si="6"/>
        <v>8.1367613149169779E-2</v>
      </c>
      <c r="P79">
        <f t="shared" si="7"/>
        <v>8.1367613149169779E-2</v>
      </c>
      <c r="S79" s="92">
        <f t="shared" si="18"/>
        <v>10.813062214747143</v>
      </c>
      <c r="T79" s="92">
        <f t="shared" si="13"/>
        <v>10.813062214747143</v>
      </c>
      <c r="U79">
        <f t="shared" si="15"/>
        <v>2.6308784429455837E-2</v>
      </c>
      <c r="V79">
        <f t="shared" si="8"/>
        <v>0.28447852283007691</v>
      </c>
      <c r="W79">
        <f t="shared" si="9"/>
        <v>0.28447852283007691</v>
      </c>
    </row>
    <row r="80" spans="2:23" x14ac:dyDescent="0.25">
      <c r="B80">
        <v>93</v>
      </c>
      <c r="C80">
        <v>0.2147957452</v>
      </c>
      <c r="D80">
        <f t="shared" si="19"/>
        <v>0.13433350212469566</v>
      </c>
      <c r="L80" s="92">
        <f t="shared" si="17"/>
        <v>6.7984261679476479</v>
      </c>
      <c r="M80" s="92">
        <f t="shared" si="5"/>
        <v>6.7984261679476479</v>
      </c>
      <c r="N80">
        <f t="shared" si="10"/>
        <v>8.9534612429358201E-3</v>
      </c>
      <c r="O80">
        <f t="shared" si="6"/>
        <v>6.0869445207679951E-2</v>
      </c>
      <c r="P80">
        <f t="shared" si="7"/>
        <v>6.0869445207679951E-2</v>
      </c>
      <c r="S80" s="92">
        <f t="shared" si="18"/>
        <v>10.813062214747143</v>
      </c>
      <c r="T80" s="92">
        <f t="shared" si="13"/>
        <v>10.813062214747143</v>
      </c>
      <c r="U80">
        <f t="shared" si="15"/>
        <v>1.9681062898743332E-2</v>
      </c>
      <c r="V80">
        <f t="shared" si="8"/>
        <v>0.21281255757646342</v>
      </c>
      <c r="W80">
        <f t="shared" si="9"/>
        <v>0.21281255757646342</v>
      </c>
    </row>
    <row r="81" spans="2:23" x14ac:dyDescent="0.25">
      <c r="B81">
        <v>94</v>
      </c>
      <c r="C81">
        <v>0.23432014700000001</v>
      </c>
      <c r="D81">
        <f t="shared" si="19"/>
        <v>0.10547923743049588</v>
      </c>
      <c r="L81" s="92">
        <f t="shared" si="17"/>
        <v>6.7984261679476479</v>
      </c>
      <c r="M81" s="92">
        <f t="shared" si="5"/>
        <v>6.7984261679476479</v>
      </c>
      <c r="N81">
        <f t="shared" si="10"/>
        <v>6.5398101052466084E-3</v>
      </c>
      <c r="O81">
        <f t="shared" si="6"/>
        <v>4.4460416152917001E-2</v>
      </c>
      <c r="P81">
        <f t="shared" si="7"/>
        <v>4.4460416152917001E-2</v>
      </c>
      <c r="S81" s="92">
        <f t="shared" si="18"/>
        <v>10.813062214747143</v>
      </c>
      <c r="T81" s="92">
        <f t="shared" si="13"/>
        <v>10.813062214747143</v>
      </c>
      <c r="U81">
        <f t="shared" si="15"/>
        <v>1.4375492397283427E-2</v>
      </c>
      <c r="V81">
        <f t="shared" si="8"/>
        <v>0.15544309365945025</v>
      </c>
      <c r="W81">
        <f t="shared" si="9"/>
        <v>0.15544309365945025</v>
      </c>
    </row>
    <row r="82" spans="2:23" x14ac:dyDescent="0.25">
      <c r="B82">
        <v>95</v>
      </c>
      <c r="C82">
        <v>0.25426162460000001</v>
      </c>
      <c r="D82">
        <f t="shared" si="19"/>
        <v>8.0763327010334174E-2</v>
      </c>
      <c r="L82" s="92">
        <f t="shared" si="17"/>
        <v>6.7984261679476479</v>
      </c>
      <c r="M82" s="92">
        <f t="shared" si="5"/>
        <v>6.7984261679476479</v>
      </c>
      <c r="N82">
        <f t="shared" si="10"/>
        <v>4.6580472930540804E-3</v>
      </c>
      <c r="O82">
        <f t="shared" si="6"/>
        <v>3.1667390608636568E-2</v>
      </c>
      <c r="P82">
        <f t="shared" si="7"/>
        <v>3.1667390608636568E-2</v>
      </c>
      <c r="S82" s="92">
        <f t="shared" si="18"/>
        <v>10.813062214747143</v>
      </c>
      <c r="T82" s="92">
        <f t="shared" si="13"/>
        <v>10.813062214747143</v>
      </c>
      <c r="U82">
        <f t="shared" si="15"/>
        <v>1.0239092935399621E-2</v>
      </c>
      <c r="V82">
        <f t="shared" si="8"/>
        <v>0.11071594893305405</v>
      </c>
      <c r="W82">
        <f t="shared" si="9"/>
        <v>0.11071594893305405</v>
      </c>
    </row>
    <row r="83" spans="2:23" x14ac:dyDescent="0.25">
      <c r="B83">
        <v>96</v>
      </c>
      <c r="C83">
        <v>0.27454427710000001</v>
      </c>
      <c r="D83">
        <f t="shared" si="19"/>
        <v>6.0228312276585545E-2</v>
      </c>
      <c r="L83" s="92">
        <f t="shared" si="17"/>
        <v>6.7984261679476479</v>
      </c>
      <c r="M83" s="92">
        <f t="shared" si="5"/>
        <v>6.7984261679476479</v>
      </c>
      <c r="N83">
        <f t="shared" si="10"/>
        <v>3.2313345310311784E-3</v>
      </c>
      <c r="O83">
        <f t="shared" si="6"/>
        <v>2.1967989233155204E-2</v>
      </c>
      <c r="P83">
        <f t="shared" si="7"/>
        <v>2.1967989233155204E-2</v>
      </c>
      <c r="S83" s="92">
        <f t="shared" si="18"/>
        <v>10.813062214747143</v>
      </c>
      <c r="T83" s="92">
        <f t="shared" si="13"/>
        <v>10.813062214747143</v>
      </c>
      <c r="U83">
        <f t="shared" si="15"/>
        <v>7.1029623546181682E-3</v>
      </c>
      <c r="V83">
        <f t="shared" si="8"/>
        <v>7.6804773849493108E-2</v>
      </c>
      <c r="W83">
        <f t="shared" si="9"/>
        <v>7.6804773849493108E-2</v>
      </c>
    </row>
    <row r="84" spans="2:23" x14ac:dyDescent="0.25">
      <c r="B84">
        <v>97</v>
      </c>
      <c r="C84">
        <v>0.28868479250000001</v>
      </c>
      <c r="D84">
        <f t="shared" si="19"/>
        <v>4.3692973821657315E-2</v>
      </c>
      <c r="L84" s="92">
        <f t="shared" si="17"/>
        <v>6.7984261679476479</v>
      </c>
      <c r="M84" s="92">
        <f t="shared" si="5"/>
        <v>6.7984261679476479</v>
      </c>
      <c r="N84">
        <f t="shared" si="10"/>
        <v>2.1806419796660064E-3</v>
      </c>
      <c r="O84">
        <f t="shared" si="6"/>
        <v>1.482493349748654E-2</v>
      </c>
      <c r="P84">
        <f t="shared" si="7"/>
        <v>1.482493349748654E-2</v>
      </c>
      <c r="S84" s="92">
        <f t="shared" si="18"/>
        <v>10.813062214747143</v>
      </c>
      <c r="T84" s="92">
        <f t="shared" si="13"/>
        <v>10.813062214747143</v>
      </c>
      <c r="U84">
        <f t="shared" si="15"/>
        <v>4.7933811066986137E-3</v>
      </c>
      <c r="V84">
        <f t="shared" si="8"/>
        <v>5.1831128125725622E-2</v>
      </c>
      <c r="W84">
        <f t="shared" si="9"/>
        <v>5.1831128125725622E-2</v>
      </c>
    </row>
    <row r="85" spans="2:23" x14ac:dyDescent="0.25">
      <c r="B85">
        <v>98</v>
      </c>
      <c r="C85">
        <v>0.30908630190000003</v>
      </c>
      <c r="D85">
        <f t="shared" si="19"/>
        <v>3.1079476740244239E-2</v>
      </c>
      <c r="L85" s="92">
        <f t="shared" si="17"/>
        <v>6.7984261679476479</v>
      </c>
      <c r="M85" s="92">
        <f t="shared" si="5"/>
        <v>6.7984261679476479</v>
      </c>
      <c r="N85">
        <f t="shared" si="10"/>
        <v>1.4429058625575219E-3</v>
      </c>
      <c r="O85">
        <f t="shared" si="6"/>
        <v>9.8094889738961286E-3</v>
      </c>
      <c r="P85">
        <f t="shared" si="7"/>
        <v>9.8094889738961286E-3</v>
      </c>
      <c r="S85" s="92">
        <f t="shared" si="18"/>
        <v>10.813062214747143</v>
      </c>
      <c r="T85" s="92">
        <f t="shared" si="13"/>
        <v>10.813062214747143</v>
      </c>
      <c r="U85">
        <f t="shared" si="15"/>
        <v>3.1717254665468873E-3</v>
      </c>
      <c r="V85">
        <f t="shared" si="8"/>
        <v>3.4296064797869404E-2</v>
      </c>
      <c r="W85">
        <f t="shared" si="9"/>
        <v>3.4296064797869404E-2</v>
      </c>
    </row>
    <row r="86" spans="2:23" x14ac:dyDescent="0.25">
      <c r="B86">
        <v>99</v>
      </c>
      <c r="C86">
        <v>0.3225175113</v>
      </c>
      <c r="D86">
        <f t="shared" si="19"/>
        <v>2.1473236209615078E-2</v>
      </c>
      <c r="L86" s="92">
        <f t="shared" si="17"/>
        <v>6.7984261679476479</v>
      </c>
      <c r="M86" s="92">
        <f t="shared" si="5"/>
        <v>6.7984261679476479</v>
      </c>
      <c r="N86">
        <f t="shared" si="10"/>
        <v>9.2737062838119783E-4</v>
      </c>
      <c r="O86">
        <f t="shared" si="6"/>
        <v>6.3046607473727888E-3</v>
      </c>
      <c r="P86">
        <f t="shared" si="7"/>
        <v>6.3046607473727888E-3</v>
      </c>
      <c r="S86" s="92">
        <f t="shared" si="18"/>
        <v>10.813062214747143</v>
      </c>
      <c r="T86" s="92">
        <f t="shared" si="13"/>
        <v>10.813062214747143</v>
      </c>
      <c r="U86">
        <f t="shared" si="15"/>
        <v>2.0385009966975422E-3</v>
      </c>
      <c r="V86">
        <f t="shared" si="8"/>
        <v>2.2042438102114585E-2</v>
      </c>
      <c r="W86">
        <f t="shared" si="9"/>
        <v>2.2042438102114585E-2</v>
      </c>
    </row>
    <row r="87" spans="2:23" x14ac:dyDescent="0.25">
      <c r="B87">
        <v>100</v>
      </c>
      <c r="C87">
        <v>0.34317536360000001</v>
      </c>
      <c r="D87">
        <f t="shared" si="19"/>
        <v>1.4547741507732977E-2</v>
      </c>
      <c r="L87" s="92">
        <f t="shared" si="17"/>
        <v>6.7984261679476479</v>
      </c>
      <c r="M87" s="92">
        <f t="shared" si="5"/>
        <v>6.7984261679476479</v>
      </c>
      <c r="N87">
        <f t="shared" si="10"/>
        <v>5.844440569888154E-4</v>
      </c>
      <c r="O87">
        <f t="shared" si="6"/>
        <v>3.9732997707342494E-3</v>
      </c>
      <c r="P87">
        <f t="shared" si="7"/>
        <v>3.9732997707342494E-3</v>
      </c>
      <c r="S87" s="92">
        <f t="shared" si="18"/>
        <v>10.813062214747143</v>
      </c>
      <c r="T87" s="92">
        <f t="shared" si="13"/>
        <v>10.813062214747143</v>
      </c>
      <c r="U87">
        <f t="shared" si="15"/>
        <v>1.2846964915907732E-3</v>
      </c>
      <c r="V87">
        <f t="shared" si="8"/>
        <v>1.3891503090638411E-2</v>
      </c>
      <c r="W87">
        <f t="shared" si="9"/>
        <v>1.3891503090638411E-2</v>
      </c>
    </row>
    <row r="88" spans="2:23" x14ac:dyDescent="0.25">
      <c r="B88">
        <v>101</v>
      </c>
      <c r="C88">
        <v>0.35566976099999997</v>
      </c>
      <c r="D88">
        <f t="shared" si="19"/>
        <v>9.5553150262579004E-3</v>
      </c>
      <c r="L88" s="92">
        <f t="shared" si="17"/>
        <v>6.7984261679476479</v>
      </c>
      <c r="M88" s="92">
        <f t="shared" si="5"/>
        <v>6.7984261679476479</v>
      </c>
      <c r="N88">
        <f t="shared" si="10"/>
        <v>3.5709512114215786E-4</v>
      </c>
      <c r="O88">
        <f t="shared" si="6"/>
        <v>2.4276848160192815E-3</v>
      </c>
      <c r="P88">
        <f t="shared" si="7"/>
        <v>2.4276848160192815E-3</v>
      </c>
      <c r="S88" s="92">
        <f t="shared" si="18"/>
        <v>10.813062214747143</v>
      </c>
      <c r="T88" s="92">
        <f t="shared" si="13"/>
        <v>10.813062214747143</v>
      </c>
      <c r="U88">
        <f t="shared" si="15"/>
        <v>7.8494912183578154E-4</v>
      </c>
      <c r="V88">
        <f t="shared" si="8"/>
        <v>8.4877036898214405E-3</v>
      </c>
      <c r="W88">
        <f t="shared" si="9"/>
        <v>8.4877036898214405E-3</v>
      </c>
    </row>
    <row r="89" spans="2:23" x14ac:dyDescent="0.25">
      <c r="B89">
        <v>102</v>
      </c>
      <c r="C89">
        <v>0.37470101519999999</v>
      </c>
      <c r="D89">
        <f t="shared" si="19"/>
        <v>6.1567784145890453E-3</v>
      </c>
      <c r="L89" s="92">
        <f t="shared" si="17"/>
        <v>6.7984261679476479</v>
      </c>
      <c r="M89" s="92">
        <f t="shared" si="5"/>
        <v>6.7984261679476479</v>
      </c>
      <c r="N89">
        <f t="shared" si="10"/>
        <v>2.1403459046628886E-4</v>
      </c>
      <c r="O89">
        <f t="shared" si="6"/>
        <v>1.4550983606719764E-3</v>
      </c>
      <c r="P89">
        <f t="shared" si="7"/>
        <v>1.4550983606719764E-3</v>
      </c>
      <c r="S89" s="92">
        <f t="shared" si="18"/>
        <v>10.813062214747143</v>
      </c>
      <c r="T89" s="92">
        <f t="shared" si="13"/>
        <v>10.813062214747143</v>
      </c>
      <c r="U89">
        <f t="shared" si="15"/>
        <v>4.7048042351189706E-4</v>
      </c>
      <c r="V89">
        <f t="shared" si="8"/>
        <v>5.0873340902547271E-3</v>
      </c>
      <c r="W89">
        <f t="shared" si="9"/>
        <v>5.0873340902547271E-3</v>
      </c>
    </row>
    <row r="90" spans="2:23" x14ac:dyDescent="0.25">
      <c r="B90">
        <v>103</v>
      </c>
      <c r="C90">
        <v>0.3834688859</v>
      </c>
      <c r="D90">
        <f t="shared" si="19"/>
        <v>3.8498272922810836E-3</v>
      </c>
      <c r="L90" s="92">
        <f t="shared" si="17"/>
        <v>6.7984261679476479</v>
      </c>
      <c r="M90" s="92">
        <f t="shared" si="5"/>
        <v>6.7984261679476479</v>
      </c>
      <c r="N90">
        <f t="shared" si="10"/>
        <v>1.2449824384246902E-4</v>
      </c>
      <c r="O90">
        <f t="shared" si="6"/>
        <v>8.4639211880216847E-4</v>
      </c>
      <c r="P90">
        <f t="shared" si="7"/>
        <v>8.4639211880216847E-4</v>
      </c>
      <c r="S90" s="92">
        <f t="shared" si="18"/>
        <v>10.813062214747143</v>
      </c>
      <c r="T90" s="92">
        <f t="shared" si="13"/>
        <v>10.813062214747143</v>
      </c>
      <c r="U90">
        <f t="shared" si="15"/>
        <v>2.7366598250257054E-4</v>
      </c>
      <c r="V90">
        <f t="shared" si="8"/>
        <v>2.9591672948601983E-3</v>
      </c>
      <c r="W90">
        <f t="shared" si="9"/>
        <v>2.9591672948601983E-3</v>
      </c>
    </row>
    <row r="91" spans="2:23" x14ac:dyDescent="0.25">
      <c r="B91">
        <v>104</v>
      </c>
      <c r="C91">
        <v>0.39788600000000002</v>
      </c>
      <c r="D91">
        <f t="shared" si="19"/>
        <v>2.3735383096026431E-3</v>
      </c>
      <c r="L91" s="92">
        <f t="shared" si="17"/>
        <v>6.7984261679476479</v>
      </c>
      <c r="M91" s="92">
        <f t="shared" si="5"/>
        <v>6.7984261679476479</v>
      </c>
      <c r="N91">
        <f t="shared" si="10"/>
        <v>7.1401898585758987E-5</v>
      </c>
      <c r="O91">
        <f t="shared" si="6"/>
        <v>4.8542053578656802E-4</v>
      </c>
      <c r="P91">
        <f t="shared" si="7"/>
        <v>4.8542053578656802E-4</v>
      </c>
      <c r="S91" s="92">
        <f t="shared" si="18"/>
        <v>10.813062214747143</v>
      </c>
      <c r="T91" s="92">
        <f t="shared" si="13"/>
        <v>10.813062214747143</v>
      </c>
      <c r="U91">
        <f t="shared" si="15"/>
        <v>1.5695217961263347E-4</v>
      </c>
      <c r="V91">
        <f t="shared" si="8"/>
        <v>1.6971336828915738E-3</v>
      </c>
      <c r="W91">
        <f t="shared" si="9"/>
        <v>1.6971336828915738E-3</v>
      </c>
    </row>
    <row r="92" spans="2:23" x14ac:dyDescent="0.25">
      <c r="B92">
        <v>105</v>
      </c>
      <c r="C92">
        <v>0.4</v>
      </c>
      <c r="D92">
        <f t="shared" si="19"/>
        <v>1.429140645748086E-3</v>
      </c>
      <c r="L92" s="92">
        <f t="shared" si="17"/>
        <v>6.7984261679476479</v>
      </c>
      <c r="M92" s="92">
        <f t="shared" si="5"/>
        <v>6.7984261679476479</v>
      </c>
      <c r="N92">
        <f t="shared" si="10"/>
        <v>3.9992635130293667E-5</v>
      </c>
      <c r="O92">
        <f t="shared" si="6"/>
        <v>2.7188697719497088E-4</v>
      </c>
      <c r="P92">
        <f t="shared" si="7"/>
        <v>2.7188697719497088E-4</v>
      </c>
      <c r="S92" s="92">
        <f t="shared" si="18"/>
        <v>10.813062214747143</v>
      </c>
      <c r="T92" s="92">
        <f t="shared" si="13"/>
        <v>10.813062214747143</v>
      </c>
      <c r="U92">
        <f t="shared" si="15"/>
        <v>8.790986481421506E-5</v>
      </c>
      <c r="V92">
        <f t="shared" si="8"/>
        <v>9.5057483752611827E-4</v>
      </c>
      <c r="W92">
        <f t="shared" si="9"/>
        <v>9.5057483752611827E-4</v>
      </c>
    </row>
    <row r="93" spans="2:23" x14ac:dyDescent="0.25">
      <c r="B93">
        <v>106</v>
      </c>
      <c r="C93">
        <v>0.4</v>
      </c>
      <c r="D93">
        <f t="shared" si="19"/>
        <v>8.5748438744885159E-4</v>
      </c>
      <c r="L93" s="92">
        <f t="shared" si="17"/>
        <v>6.7984261679476479</v>
      </c>
      <c r="M93" s="92">
        <f t="shared" si="5"/>
        <v>6.7984261679476479</v>
      </c>
      <c r="N93">
        <f t="shared" si="10"/>
        <v>2.2321470770396463E-5</v>
      </c>
      <c r="O93">
        <f t="shared" si="6"/>
        <v>1.5175087099254185E-4</v>
      </c>
      <c r="P93">
        <f t="shared" si="7"/>
        <v>1.5175087099254185E-4</v>
      </c>
      <c r="S93" s="92">
        <f t="shared" si="18"/>
        <v>10.813062214747143</v>
      </c>
      <c r="T93" s="92">
        <f t="shared" si="13"/>
        <v>10.813062214747143</v>
      </c>
      <c r="U93">
        <f t="shared" si="15"/>
        <v>4.9065971059096772E-5</v>
      </c>
      <c r="V93">
        <f t="shared" si="8"/>
        <v>5.3055339768899611E-4</v>
      </c>
      <c r="W93">
        <f t="shared" si="9"/>
        <v>5.3055339768899611E-4</v>
      </c>
    </row>
    <row r="94" spans="2:23" x14ac:dyDescent="0.25">
      <c r="B94">
        <v>107</v>
      </c>
      <c r="C94">
        <v>0.4</v>
      </c>
      <c r="D94">
        <f t="shared" si="19"/>
        <v>5.1449063246931091E-4</v>
      </c>
      <c r="L94" s="92">
        <f t="shared" si="17"/>
        <v>6.7984261679476479</v>
      </c>
      <c r="M94" s="92">
        <f t="shared" si="5"/>
        <v>6.7984261679476479</v>
      </c>
      <c r="N94">
        <f t="shared" si="10"/>
        <v>1.2458495313709654E-5</v>
      </c>
      <c r="O94">
        <f t="shared" si="6"/>
        <v>8.4698160553976846E-5</v>
      </c>
      <c r="P94">
        <f t="shared" si="7"/>
        <v>8.4698160553976846E-5</v>
      </c>
      <c r="S94" s="92">
        <f t="shared" si="18"/>
        <v>10.813062214747143</v>
      </c>
      <c r="T94" s="92">
        <f t="shared" si="13"/>
        <v>10.813062214747143</v>
      </c>
      <c r="U94">
        <f t="shared" si="15"/>
        <v>2.7385658265542386E-5</v>
      </c>
      <c r="V94">
        <f t="shared" si="8"/>
        <v>2.9612282661711418E-4</v>
      </c>
      <c r="W94">
        <f t="shared" si="9"/>
        <v>2.9612282661711418E-4</v>
      </c>
    </row>
    <row r="95" spans="2:23" x14ac:dyDescent="0.25">
      <c r="B95">
        <v>108</v>
      </c>
      <c r="C95">
        <v>0.4</v>
      </c>
      <c r="D95">
        <f t="shared" si="19"/>
        <v>3.0869437948158654E-4</v>
      </c>
      <c r="L95" s="92">
        <f t="shared" si="17"/>
        <v>6.7984261679476479</v>
      </c>
      <c r="M95" s="92">
        <f t="shared" si="5"/>
        <v>6.7984261679476479</v>
      </c>
      <c r="N95">
        <f t="shared" si="10"/>
        <v>6.9535787797449231E-6</v>
      </c>
      <c r="O95">
        <f t="shared" si="6"/>
        <v>4.7273391937103357E-5</v>
      </c>
      <c r="P95">
        <f t="shared" si="7"/>
        <v>4.7273391937103357E-5</v>
      </c>
      <c r="S95" s="92">
        <f t="shared" si="18"/>
        <v>10.813062214747143</v>
      </c>
      <c r="T95" s="92">
        <f t="shared" si="13"/>
        <v>10.813062214747143</v>
      </c>
      <c r="U95">
        <f t="shared" si="15"/>
        <v>1.5285018566814353E-5</v>
      </c>
      <c r="V95">
        <f t="shared" si="8"/>
        <v>1.652778567165288E-4</v>
      </c>
      <c r="W95">
        <f t="shared" si="9"/>
        <v>1.652778567165288E-4</v>
      </c>
    </row>
    <row r="96" spans="2:23" x14ac:dyDescent="0.25">
      <c r="B96">
        <v>109</v>
      </c>
      <c r="C96">
        <v>0.4</v>
      </c>
      <c r="D96">
        <f t="shared" si="19"/>
        <v>1.8521662768895193E-4</v>
      </c>
      <c r="L96" s="92">
        <f t="shared" si="17"/>
        <v>6.7984261679476479</v>
      </c>
      <c r="M96" s="92">
        <f t="shared" si="5"/>
        <v>6.7984261679476479</v>
      </c>
      <c r="N96">
        <f t="shared" si="10"/>
        <v>3.8810672259041433E-6</v>
      </c>
      <c r="O96">
        <f t="shared" si="6"/>
        <v>2.6385148988150714E-5</v>
      </c>
      <c r="P96">
        <f t="shared" si="7"/>
        <v>2.6385148988150714E-5</v>
      </c>
      <c r="S96" s="92">
        <f t="shared" si="18"/>
        <v>10.813062214747143</v>
      </c>
      <c r="T96" s="92">
        <f t="shared" si="13"/>
        <v>10.813062214747143</v>
      </c>
      <c r="U96">
        <f t="shared" si="15"/>
        <v>8.5311731535708037E-6</v>
      </c>
      <c r="V96">
        <f t="shared" si="8"/>
        <v>9.2248106074341681E-5</v>
      </c>
      <c r="W96">
        <f t="shared" si="9"/>
        <v>9.2248106074341681E-5</v>
      </c>
    </row>
    <row r="97" spans="2:23" x14ac:dyDescent="0.25">
      <c r="B97">
        <v>110</v>
      </c>
      <c r="C97">
        <v>0.4</v>
      </c>
      <c r="D97">
        <f t="shared" si="19"/>
        <v>1.1112997661337116E-4</v>
      </c>
      <c r="L97" s="92">
        <f t="shared" si="17"/>
        <v>6.7984261679476479</v>
      </c>
      <c r="M97" s="92">
        <f t="shared" si="5"/>
        <v>6.7984261679476479</v>
      </c>
      <c r="N97">
        <f t="shared" si="10"/>
        <v>2.1661770563185919E-6</v>
      </c>
      <c r="O97">
        <f t="shared" si="6"/>
        <v>1.4726594784084121E-5</v>
      </c>
      <c r="P97">
        <f t="shared" si="7"/>
        <v>1.4726594784084121E-5</v>
      </c>
      <c r="S97" s="92">
        <f t="shared" si="18"/>
        <v>10.813062214747143</v>
      </c>
      <c r="T97" s="92">
        <f t="shared" si="13"/>
        <v>10.813062214747143</v>
      </c>
      <c r="U97">
        <f t="shared" si="15"/>
        <v>4.7615850159464948E-6</v>
      </c>
      <c r="V97">
        <f t="shared" si="8"/>
        <v>5.1487315018237214E-5</v>
      </c>
      <c r="W97">
        <f t="shared" si="9"/>
        <v>5.1487315018237214E-5</v>
      </c>
    </row>
    <row r="98" spans="2:23" x14ac:dyDescent="0.25">
      <c r="B98">
        <v>111</v>
      </c>
      <c r="C98">
        <v>0.4</v>
      </c>
      <c r="D98">
        <f t="shared" si="19"/>
        <v>6.6677985968022693E-5</v>
      </c>
      <c r="L98" s="92">
        <f t="shared" si="17"/>
        <v>6.7984261679476479</v>
      </c>
      <c r="M98" s="92">
        <f t="shared" si="5"/>
        <v>6.7984261679476479</v>
      </c>
      <c r="N98">
        <f t="shared" si="10"/>
        <v>1.2090290546894466E-6</v>
      </c>
      <c r="O98">
        <f t="shared" si="6"/>
        <v>8.2194947632097419E-6</v>
      </c>
      <c r="P98">
        <f t="shared" si="7"/>
        <v>8.2194947632097419E-6</v>
      </c>
      <c r="S98" s="92">
        <f t="shared" si="18"/>
        <v>10.813062214747143</v>
      </c>
      <c r="T98" s="92">
        <f t="shared" si="13"/>
        <v>10.813062214747143</v>
      </c>
      <c r="U98">
        <f t="shared" si="15"/>
        <v>2.6576288461096713E-6</v>
      </c>
      <c r="V98">
        <f t="shared" si="8"/>
        <v>2.8737106056690536E-5</v>
      </c>
      <c r="W98">
        <f t="shared" si="9"/>
        <v>2.8737106056690536E-5</v>
      </c>
    </row>
    <row r="99" spans="2:23" x14ac:dyDescent="0.25">
      <c r="B99">
        <v>112</v>
      </c>
      <c r="C99">
        <v>0.4</v>
      </c>
      <c r="D99">
        <f t="shared" si="19"/>
        <v>4.0006791580813616E-5</v>
      </c>
      <c r="L99" s="92">
        <f t="shared" si="17"/>
        <v>6.7984261679476479</v>
      </c>
      <c r="M99" s="92">
        <f t="shared" si="5"/>
        <v>6.7984261679476479</v>
      </c>
      <c r="N99">
        <f t="shared" si="10"/>
        <v>6.7480691424527244E-7</v>
      </c>
      <c r="O99">
        <f t="shared" si="6"/>
        <v>4.587624984117065E-6</v>
      </c>
      <c r="P99">
        <f t="shared" si="7"/>
        <v>4.587624984117065E-6</v>
      </c>
      <c r="S99" s="92">
        <f t="shared" si="18"/>
        <v>10.813062214747143</v>
      </c>
      <c r="T99" s="92">
        <f t="shared" si="13"/>
        <v>10.813062214747143</v>
      </c>
      <c r="U99">
        <f t="shared" si="15"/>
        <v>1.4833277280612119E-6</v>
      </c>
      <c r="V99">
        <f t="shared" si="8"/>
        <v>1.6039315008385418E-5</v>
      </c>
      <c r="W99">
        <f t="shared" si="9"/>
        <v>1.6039315008385418E-5</v>
      </c>
    </row>
    <row r="100" spans="2:23" x14ac:dyDescent="0.25">
      <c r="B100">
        <v>113</v>
      </c>
      <c r="C100">
        <v>0.4</v>
      </c>
      <c r="D100">
        <f t="shared" si="19"/>
        <v>2.400407494848817E-5</v>
      </c>
      <c r="L100" s="92">
        <f t="shared" si="17"/>
        <v>6.7984261679476479</v>
      </c>
      <c r="M100" s="92">
        <f t="shared" si="5"/>
        <v>6.7984261679476479</v>
      </c>
      <c r="N100">
        <f t="shared" si="10"/>
        <v>3.7663641725317549E-7</v>
      </c>
      <c r="O100">
        <f t="shared" si="6"/>
        <v>2.5605348748560373E-6</v>
      </c>
      <c r="P100">
        <f t="shared" si="7"/>
        <v>2.5605348748560373E-6</v>
      </c>
      <c r="S100" s="92">
        <f t="shared" si="18"/>
        <v>10.813062214747143</v>
      </c>
      <c r="T100" s="92">
        <f t="shared" si="13"/>
        <v>10.813062214747143</v>
      </c>
      <c r="U100">
        <f t="shared" si="15"/>
        <v>8.2790384822021134E-7</v>
      </c>
      <c r="V100">
        <f t="shared" si="8"/>
        <v>8.9521758186337219E-6</v>
      </c>
      <c r="W100">
        <f t="shared" si="9"/>
        <v>8.9521758186337219E-6</v>
      </c>
    </row>
    <row r="101" spans="2:23" x14ac:dyDescent="0.25">
      <c r="B101">
        <v>114</v>
      </c>
      <c r="C101">
        <v>0.4</v>
      </c>
      <c r="D101">
        <f t="shared" si="19"/>
        <v>1.4402444969092902E-5</v>
      </c>
      <c r="L101" s="92">
        <f t="shared" si="17"/>
        <v>6.7984261679476479</v>
      </c>
      <c r="M101" s="92">
        <f t="shared" si="5"/>
        <v>6.7984261679476479</v>
      </c>
      <c r="N101">
        <f t="shared" si="10"/>
        <v>2.1021567474595837E-7</v>
      </c>
      <c r="O101">
        <f t="shared" si="6"/>
        <v>1.429135744105695E-6</v>
      </c>
      <c r="P101">
        <f t="shared" si="7"/>
        <v>1.429135744105695E-6</v>
      </c>
      <c r="S101" s="92">
        <f t="shared" si="18"/>
        <v>10.813062214747143</v>
      </c>
      <c r="T101" s="92">
        <f t="shared" si="13"/>
        <v>10.813062214747143</v>
      </c>
      <c r="U101">
        <f t="shared" si="15"/>
        <v>4.6208586877407156E-7</v>
      </c>
      <c r="V101">
        <f t="shared" si="8"/>
        <v>4.9965632476095197E-6</v>
      </c>
      <c r="W101">
        <f t="shared" si="9"/>
        <v>4.9965632476095197E-6</v>
      </c>
    </row>
    <row r="102" spans="2:23" x14ac:dyDescent="0.25">
      <c r="B102">
        <v>115</v>
      </c>
      <c r="C102">
        <v>0.4</v>
      </c>
      <c r="D102">
        <f t="shared" si="19"/>
        <v>8.6414669814557416E-6</v>
      </c>
      <c r="L102" s="92">
        <f t="shared" si="17"/>
        <v>6.7984261679476479</v>
      </c>
      <c r="M102" s="92">
        <f t="shared" si="5"/>
        <v>6.7984261679476479</v>
      </c>
      <c r="N102">
        <f t="shared" si="10"/>
        <v>1.1732967892797677E-7</v>
      </c>
      <c r="O102">
        <f t="shared" si="6"/>
        <v>7.9765715950085294E-7</v>
      </c>
      <c r="P102">
        <f t="shared" si="7"/>
        <v>7.9765715950085294E-7</v>
      </c>
      <c r="S102" s="92">
        <f t="shared" si="18"/>
        <v>10.813062214747143</v>
      </c>
      <c r="T102" s="92">
        <f t="shared" si="13"/>
        <v>10.813062214747143</v>
      </c>
      <c r="U102">
        <f t="shared" si="15"/>
        <v>2.5790839187390041E-7</v>
      </c>
      <c r="V102">
        <f t="shared" si="8"/>
        <v>2.7887794870378718E-6</v>
      </c>
      <c r="W102">
        <f t="shared" si="9"/>
        <v>2.7887794870378718E-6</v>
      </c>
    </row>
    <row r="103" spans="2:23" x14ac:dyDescent="0.25">
      <c r="B103">
        <v>116</v>
      </c>
      <c r="C103">
        <v>0.4</v>
      </c>
      <c r="D103">
        <f t="shared" si="19"/>
        <v>5.1848801888734449E-6</v>
      </c>
      <c r="L103" s="92">
        <f t="shared" si="17"/>
        <v>6.7984261679476479</v>
      </c>
      <c r="M103" s="92">
        <f t="shared" si="5"/>
        <v>6.7984261679476479</v>
      </c>
      <c r="N103">
        <f t="shared" si="10"/>
        <v>6.5486332424917249E-8</v>
      </c>
      <c r="O103">
        <f t="shared" si="6"/>
        <v>4.4520399600047596E-7</v>
      </c>
      <c r="P103">
        <f t="shared" si="7"/>
        <v>4.4520399600047596E-7</v>
      </c>
      <c r="S103" s="92">
        <f t="shared" si="18"/>
        <v>10.813062214747143</v>
      </c>
      <c r="T103" s="92">
        <f t="shared" si="13"/>
        <v>10.813062214747143</v>
      </c>
      <c r="U103">
        <f t="shared" si="15"/>
        <v>1.439488698831072E-7</v>
      </c>
      <c r="V103">
        <f t="shared" si="8"/>
        <v>1.5565280857885794E-6</v>
      </c>
      <c r="W103">
        <f t="shared" si="9"/>
        <v>1.5565280857885794E-6</v>
      </c>
    </row>
    <row r="104" spans="2:23" x14ac:dyDescent="0.25">
      <c r="B104">
        <v>117</v>
      </c>
      <c r="C104">
        <v>0.4</v>
      </c>
      <c r="D104">
        <f t="shared" si="19"/>
        <v>3.1109281133240667E-6</v>
      </c>
      <c r="L104" s="92">
        <f t="shared" si="17"/>
        <v>6.7984261679476479</v>
      </c>
      <c r="M104" s="92">
        <f t="shared" si="5"/>
        <v>6.7984261679476479</v>
      </c>
      <c r="N104">
        <f t="shared" si="10"/>
        <v>3.6550511120884056E-8</v>
      </c>
      <c r="O104">
        <f t="shared" si="6"/>
        <v>2.4848595125607966E-7</v>
      </c>
      <c r="P104">
        <f t="shared" si="7"/>
        <v>2.4848595125607966E-7</v>
      </c>
      <c r="S104" s="92">
        <f t="shared" si="18"/>
        <v>10.813062214747143</v>
      </c>
      <c r="T104" s="92">
        <f t="shared" si="13"/>
        <v>10.813062214747143</v>
      </c>
      <c r="U104">
        <f t="shared" si="15"/>
        <v>8.0343555283594712E-8</v>
      </c>
      <c r="V104">
        <f t="shared" si="8"/>
        <v>8.6875986183548622E-7</v>
      </c>
      <c r="W104">
        <f t="shared" si="9"/>
        <v>8.6875986183548622E-7</v>
      </c>
    </row>
    <row r="105" spans="2:23" x14ac:dyDescent="0.25">
      <c r="B105">
        <v>118</v>
      </c>
      <c r="C105">
        <v>0.4</v>
      </c>
      <c r="D105">
        <f t="shared" si="19"/>
        <v>1.8665568679944399E-6</v>
      </c>
      <c r="L105" s="92">
        <f t="shared" si="17"/>
        <v>6.7984261679476479</v>
      </c>
      <c r="M105" s="92">
        <f t="shared" si="5"/>
        <v>6.7984261679476479</v>
      </c>
      <c r="N105">
        <f t="shared" si="10"/>
        <v>2.0400285276772491E-8</v>
      </c>
      <c r="O105">
        <f t="shared" si="6"/>
        <v>1.3868983325920723E-7</v>
      </c>
      <c r="P105">
        <f t="shared" si="7"/>
        <v>1.3868983325920723E-7</v>
      </c>
      <c r="S105" s="92">
        <f t="shared" si="18"/>
        <v>10.813062214747143</v>
      </c>
      <c r="T105" s="92">
        <f t="shared" si="13"/>
        <v>10.813062214747143</v>
      </c>
      <c r="U105">
        <f t="shared" si="15"/>
        <v>4.4842914576890065E-8</v>
      </c>
      <c r="V105">
        <f t="shared" si="8"/>
        <v>4.8488922521050388E-7</v>
      </c>
      <c r="W105">
        <f t="shared" si="9"/>
        <v>4.8488922521050388E-7</v>
      </c>
    </row>
    <row r="106" spans="2:23" x14ac:dyDescent="0.25">
      <c r="B106">
        <v>119</v>
      </c>
      <c r="C106">
        <v>1</v>
      </c>
      <c r="D106">
        <f t="shared" si="19"/>
        <v>1.1199341207966639E-6</v>
      </c>
      <c r="L106" s="92">
        <f t="shared" si="17"/>
        <v>6.7984261679476479</v>
      </c>
      <c r="M106" s="92">
        <f t="shared" si="5"/>
        <v>6.7984261679476479</v>
      </c>
      <c r="N106">
        <f t="shared" si="10"/>
        <v>1.1386205735873019E-8</v>
      </c>
      <c r="O106">
        <f t="shared" si="6"/>
        <v>7.7408279028394735E-8</v>
      </c>
      <c r="P106">
        <f t="shared" si="7"/>
        <v>7.7408279028394735E-8</v>
      </c>
      <c r="S106" s="92">
        <f t="shared" si="18"/>
        <v>10.813062214747143</v>
      </c>
      <c r="T106" s="92">
        <f t="shared" si="13"/>
        <v>10.813062214747143</v>
      </c>
      <c r="U106">
        <f t="shared" si="15"/>
        <v>2.502860348477585E-8</v>
      </c>
      <c r="V106">
        <f t="shared" si="8"/>
        <v>2.7063584662911843E-7</v>
      </c>
      <c r="W106">
        <f t="shared" si="9"/>
        <v>2.7063584662911843E-7</v>
      </c>
    </row>
    <row r="108" spans="2:23" x14ac:dyDescent="0.25">
      <c r="N108" s="92" t="s">
        <v>196</v>
      </c>
      <c r="O108">
        <f>SUM(O42:O106)</f>
        <v>76.787072163894578</v>
      </c>
      <c r="P108">
        <f>SUM(P42:P106)</f>
        <v>80.573925783148752</v>
      </c>
      <c r="U108" s="92" t="s">
        <v>200</v>
      </c>
      <c r="V108">
        <f>SUM(V42:V106)</f>
        <v>102.72813592655085</v>
      </c>
      <c r="W108">
        <f>SUM(W42:W106)</f>
        <v>109.77841833346901</v>
      </c>
    </row>
    <row r="109" spans="2:23" x14ac:dyDescent="0.25">
      <c r="O109">
        <f>O108/P108</f>
        <v>0.95300150039299492</v>
      </c>
      <c r="V109">
        <f>V108/W108</f>
        <v>0.93577715443574871</v>
      </c>
    </row>
  </sheetData>
  <mergeCells count="2">
    <mergeCell ref="J5:P5"/>
    <mergeCell ref="Q5:W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D16" sqref="D16"/>
    </sheetView>
  </sheetViews>
  <sheetFormatPr defaultRowHeight="15" x14ac:dyDescent="0.25"/>
  <cols>
    <col min="7" max="7" width="13.7109375" customWidth="1"/>
    <col min="11" max="11" width="18.85546875" customWidth="1"/>
  </cols>
  <sheetData>
    <row r="1" spans="1:11" x14ac:dyDescent="0.25">
      <c r="A1" s="32" t="s">
        <v>12</v>
      </c>
    </row>
    <row r="2" spans="1:11" x14ac:dyDescent="0.25">
      <c r="A2" s="50" t="s">
        <v>87</v>
      </c>
      <c r="B2" s="50" t="s">
        <v>89</v>
      </c>
    </row>
    <row r="3" spans="1:11" x14ac:dyDescent="0.25">
      <c r="A3" s="50" t="s">
        <v>88</v>
      </c>
      <c r="B3" s="50" t="s">
        <v>226</v>
      </c>
    </row>
    <row r="6" spans="1:11" x14ac:dyDescent="0.25">
      <c r="A6" s="79" t="s">
        <v>155</v>
      </c>
      <c r="B6" s="88" t="s">
        <v>162</v>
      </c>
      <c r="C6" s="88" t="s">
        <v>163</v>
      </c>
      <c r="D6" s="88" t="s">
        <v>164</v>
      </c>
      <c r="E6" s="88" t="s">
        <v>165</v>
      </c>
      <c r="F6" s="88" t="s">
        <v>168</v>
      </c>
      <c r="G6" s="88" t="s">
        <v>222</v>
      </c>
      <c r="H6" s="88" t="s">
        <v>167</v>
      </c>
      <c r="I6" s="88" t="s">
        <v>166</v>
      </c>
      <c r="J6" s="88" t="s">
        <v>225</v>
      </c>
      <c r="K6" s="88" t="s">
        <v>224</v>
      </c>
    </row>
    <row r="7" spans="1:11" x14ac:dyDescent="0.25">
      <c r="A7" s="79" t="s">
        <v>156</v>
      </c>
      <c r="B7" s="88">
        <v>20</v>
      </c>
      <c r="C7" s="88">
        <v>0</v>
      </c>
      <c r="D7" s="88">
        <v>1</v>
      </c>
      <c r="E7" s="88">
        <v>3.2500000000000001E-2</v>
      </c>
      <c r="F7" s="88">
        <v>0.5</v>
      </c>
      <c r="G7" s="88">
        <v>0.8</v>
      </c>
      <c r="H7" s="88">
        <v>50</v>
      </c>
      <c r="I7" s="88">
        <v>999</v>
      </c>
      <c r="J7" s="88">
        <v>0.06</v>
      </c>
      <c r="K7" s="88">
        <v>30</v>
      </c>
    </row>
    <row r="8" spans="1:11" x14ac:dyDescent="0.25">
      <c r="A8" s="79" t="s">
        <v>157</v>
      </c>
      <c r="B8" s="88">
        <v>20</v>
      </c>
      <c r="C8" s="88">
        <v>0</v>
      </c>
      <c r="D8" s="88">
        <v>1</v>
      </c>
      <c r="E8" s="88">
        <v>0.03</v>
      </c>
      <c r="F8" s="88">
        <v>0.55000000000000004</v>
      </c>
      <c r="G8" s="88">
        <v>0.8</v>
      </c>
      <c r="H8" s="88">
        <v>50</v>
      </c>
      <c r="I8" s="88">
        <v>999</v>
      </c>
      <c r="J8" s="88">
        <v>0.06</v>
      </c>
      <c r="K8" s="88">
        <v>30</v>
      </c>
    </row>
    <row r="9" spans="1:11" x14ac:dyDescent="0.25">
      <c r="A9" s="79" t="s">
        <v>158</v>
      </c>
      <c r="B9" s="88">
        <v>10</v>
      </c>
      <c r="C9" s="88">
        <v>50</v>
      </c>
      <c r="D9" s="88">
        <v>1</v>
      </c>
      <c r="E9" s="88">
        <v>0.03</v>
      </c>
      <c r="F9" s="88">
        <v>0.6</v>
      </c>
      <c r="G9" s="88">
        <v>0.6</v>
      </c>
      <c r="H9" s="88">
        <v>50</v>
      </c>
      <c r="I9" s="88">
        <v>10</v>
      </c>
      <c r="J9" s="88">
        <v>0.08</v>
      </c>
      <c r="K9" s="88">
        <v>30</v>
      </c>
    </row>
    <row r="10" spans="1:11" x14ac:dyDescent="0.25">
      <c r="A10" s="79" t="s">
        <v>159</v>
      </c>
      <c r="B10" s="88">
        <v>20</v>
      </c>
      <c r="C10" s="88">
        <v>0</v>
      </c>
      <c r="D10" s="88">
        <v>1</v>
      </c>
      <c r="E10" s="88">
        <v>0.03</v>
      </c>
      <c r="F10" s="88">
        <v>0.6</v>
      </c>
      <c r="G10" s="88">
        <v>0.6</v>
      </c>
      <c r="H10" s="88">
        <v>50</v>
      </c>
      <c r="I10" s="88">
        <v>999</v>
      </c>
      <c r="J10" s="88">
        <v>0.08</v>
      </c>
      <c r="K10" s="88">
        <v>30</v>
      </c>
    </row>
    <row r="11" spans="1:11" x14ac:dyDescent="0.25">
      <c r="A11" s="79" t="s">
        <v>160</v>
      </c>
      <c r="B11" s="88">
        <v>20</v>
      </c>
      <c r="C11" s="88">
        <v>50</v>
      </c>
      <c r="D11" s="88">
        <v>1</v>
      </c>
      <c r="E11" s="88">
        <v>0.03</v>
      </c>
      <c r="F11" s="88">
        <v>0.6</v>
      </c>
      <c r="G11" s="88">
        <v>0.7</v>
      </c>
      <c r="H11" s="88">
        <v>50</v>
      </c>
      <c r="I11" s="88">
        <v>20</v>
      </c>
      <c r="J11" s="88">
        <v>0.09</v>
      </c>
      <c r="K11" s="88">
        <v>33</v>
      </c>
    </row>
    <row r="12" spans="1:11" x14ac:dyDescent="0.25">
      <c r="A12" s="79" t="s">
        <v>161</v>
      </c>
      <c r="B12" s="88">
        <v>20</v>
      </c>
      <c r="C12" s="88">
        <v>50</v>
      </c>
      <c r="D12" s="88">
        <v>2</v>
      </c>
      <c r="E12" s="88">
        <v>0.03</v>
      </c>
      <c r="F12" s="88">
        <v>0.7</v>
      </c>
      <c r="G12" s="88">
        <v>0.8</v>
      </c>
      <c r="H12" s="88">
        <v>50</v>
      </c>
      <c r="I12" s="88">
        <v>20</v>
      </c>
      <c r="J12" s="88">
        <v>0.11</v>
      </c>
      <c r="K12" s="88">
        <v>33</v>
      </c>
    </row>
  </sheetData>
  <hyperlinks>
    <hyperlink ref="A1" location="TOC!A1" display="TOC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"/>
  <sheetViews>
    <sheetView workbookViewId="0">
      <selection activeCell="C48" sqref="C48"/>
    </sheetView>
  </sheetViews>
  <sheetFormatPr defaultRowHeight="15" x14ac:dyDescent="0.25"/>
  <cols>
    <col min="1" max="1" width="24.28515625" customWidth="1"/>
    <col min="2" max="2" width="83.42578125" customWidth="1"/>
    <col min="3" max="3" width="101.7109375" customWidth="1"/>
  </cols>
  <sheetData>
    <row r="1" spans="1:2" ht="34.5" customHeight="1" x14ac:dyDescent="0.25">
      <c r="A1" s="1" t="s">
        <v>134</v>
      </c>
      <c r="B1" s="3" t="s">
        <v>135</v>
      </c>
    </row>
    <row r="2" spans="1:2" x14ac:dyDescent="0.25">
      <c r="A2" s="1"/>
      <c r="B2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topLeftCell="A4" workbookViewId="0">
      <selection activeCell="B8" sqref="B8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32" t="s">
        <v>12</v>
      </c>
    </row>
    <row r="3" spans="1:3" x14ac:dyDescent="0.25"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11" t="s">
        <v>8</v>
      </c>
      <c r="B5" t="s">
        <v>49</v>
      </c>
    </row>
    <row r="6" spans="1:3" ht="99" customHeight="1" x14ac:dyDescent="0.25">
      <c r="A6" s="11" t="s">
        <v>6</v>
      </c>
      <c r="B6" s="3" t="s">
        <v>77</v>
      </c>
    </row>
    <row r="7" spans="1:3" ht="268.5" customHeight="1" x14ac:dyDescent="0.25">
      <c r="A7" s="36" t="s">
        <v>7</v>
      </c>
      <c r="B7" s="3" t="s">
        <v>78</v>
      </c>
      <c r="C7" s="4"/>
    </row>
    <row r="8" spans="1:3" ht="403.5" customHeight="1" x14ac:dyDescent="0.25">
      <c r="A8" s="1" t="s">
        <v>2</v>
      </c>
      <c r="B8" s="46" t="s">
        <v>223</v>
      </c>
      <c r="C8" s="18"/>
    </row>
    <row r="9" spans="1:3" ht="70.5" customHeight="1" x14ac:dyDescent="0.25">
      <c r="A9" s="1" t="s">
        <v>3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"/>
  <sheetViews>
    <sheetView workbookViewId="0">
      <selection activeCell="B7" sqref="B7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32" t="s">
        <v>12</v>
      </c>
    </row>
    <row r="2" spans="1:3" x14ac:dyDescent="0.25">
      <c r="A2" s="32"/>
    </row>
    <row r="3" spans="1:3" x14ac:dyDescent="0.25">
      <c r="A3" s="32"/>
    </row>
    <row r="4" spans="1:3" x14ac:dyDescent="0.25">
      <c r="C4" s="6" t="s">
        <v>10</v>
      </c>
    </row>
    <row r="5" spans="1:3" ht="25.5" customHeight="1" x14ac:dyDescent="0.25">
      <c r="A5" s="9" t="s">
        <v>9</v>
      </c>
      <c r="B5" s="21">
        <v>7.4999999999999997E-2</v>
      </c>
    </row>
    <row r="6" spans="1:3" x14ac:dyDescent="0.25">
      <c r="A6" s="6"/>
    </row>
    <row r="7" spans="1:3" ht="105" customHeight="1" x14ac:dyDescent="0.25">
      <c r="A7" s="13" t="s">
        <v>80</v>
      </c>
      <c r="B7" s="3" t="s">
        <v>107</v>
      </c>
    </row>
    <row r="10" spans="1:3" ht="124.5" customHeight="1" x14ac:dyDescent="0.25">
      <c r="A10" s="17" t="s">
        <v>11</v>
      </c>
      <c r="B10" s="3" t="s">
        <v>137</v>
      </c>
    </row>
    <row r="12" spans="1:3" x14ac:dyDescent="0.25">
      <c r="A12" s="47" t="s">
        <v>81</v>
      </c>
      <c r="B12" s="47" t="s">
        <v>82</v>
      </c>
    </row>
    <row r="13" spans="1:3" x14ac:dyDescent="0.25">
      <c r="A13" s="6"/>
      <c r="C13" s="7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30"/>
  <sheetViews>
    <sheetView topLeftCell="A4" workbookViewId="0">
      <selection activeCell="B7" sqref="B7:B18"/>
    </sheetView>
  </sheetViews>
  <sheetFormatPr defaultRowHeight="15" x14ac:dyDescent="0.25"/>
  <cols>
    <col min="1" max="1" width="19.140625" customWidth="1"/>
    <col min="2" max="2" width="17.42578125" customWidth="1"/>
    <col min="3" max="3" width="14.5703125" customWidth="1"/>
  </cols>
  <sheetData>
    <row r="1" spans="1:2" x14ac:dyDescent="0.25">
      <c r="A1" s="32" t="s">
        <v>12</v>
      </c>
    </row>
    <row r="2" spans="1:2" x14ac:dyDescent="0.25">
      <c r="A2" s="50" t="s">
        <v>87</v>
      </c>
      <c r="B2" s="50" t="s">
        <v>89</v>
      </c>
    </row>
    <row r="3" spans="1:2" x14ac:dyDescent="0.25">
      <c r="A3" s="50" t="s">
        <v>88</v>
      </c>
      <c r="B3" s="50" t="s">
        <v>90</v>
      </c>
    </row>
    <row r="5" spans="1:2" ht="51" x14ac:dyDescent="0.25">
      <c r="A5" s="48" t="s">
        <v>83</v>
      </c>
      <c r="B5" s="49" t="s">
        <v>84</v>
      </c>
    </row>
    <row r="6" spans="1:2" x14ac:dyDescent="0.25">
      <c r="A6" s="51" t="s">
        <v>85</v>
      </c>
      <c r="B6" s="51" t="s">
        <v>86</v>
      </c>
    </row>
    <row r="7" spans="1:2" x14ac:dyDescent="0.25">
      <c r="A7" s="52">
        <v>0</v>
      </c>
      <c r="B7" s="53">
        <v>7.4999999999999997E-2</v>
      </c>
    </row>
    <row r="8" spans="1:2" x14ac:dyDescent="0.25">
      <c r="A8" s="54">
        <v>1</v>
      </c>
      <c r="B8" s="55">
        <v>6.5000000000000002E-2</v>
      </c>
    </row>
    <row r="9" spans="1:2" x14ac:dyDescent="0.25">
      <c r="A9" s="54">
        <v>2</v>
      </c>
      <c r="B9" s="55">
        <v>0.05</v>
      </c>
    </row>
    <row r="10" spans="1:2" x14ac:dyDescent="0.25">
      <c r="A10" s="54">
        <v>3</v>
      </c>
      <c r="B10" s="55">
        <v>4.7500000000000001E-2</v>
      </c>
    </row>
    <row r="11" spans="1:2" x14ac:dyDescent="0.25">
      <c r="A11" s="54">
        <v>4</v>
      </c>
      <c r="B11" s="55">
        <v>3.7499999999999999E-2</v>
      </c>
    </row>
    <row r="12" spans="1:2" x14ac:dyDescent="0.25">
      <c r="A12" s="54">
        <v>5</v>
      </c>
      <c r="B12" s="55">
        <v>0.03</v>
      </c>
    </row>
    <row r="13" spans="1:2" x14ac:dyDescent="0.25">
      <c r="A13" s="54">
        <v>6</v>
      </c>
      <c r="B13" s="55">
        <v>2.2499999999999999E-2</v>
      </c>
    </row>
    <row r="14" spans="1:2" x14ac:dyDescent="0.25">
      <c r="A14" s="54">
        <v>7</v>
      </c>
      <c r="B14" s="55">
        <v>0.02</v>
      </c>
    </row>
    <row r="15" spans="1:2" x14ac:dyDescent="0.25">
      <c r="A15" s="54">
        <v>8</v>
      </c>
      <c r="B15" s="55">
        <v>1.7500000000000002E-2</v>
      </c>
    </row>
    <row r="16" spans="1:2" x14ac:dyDescent="0.25">
      <c r="A16" s="54">
        <v>9</v>
      </c>
      <c r="B16" s="55">
        <v>1.7500000000000002E-2</v>
      </c>
    </row>
    <row r="17" spans="1:3" x14ac:dyDescent="0.25">
      <c r="A17" s="54">
        <v>10</v>
      </c>
      <c r="B17" s="55">
        <v>1.2500000000000001E-2</v>
      </c>
    </row>
    <row r="18" spans="1:3" x14ac:dyDescent="0.25">
      <c r="A18" s="54">
        <v>11</v>
      </c>
      <c r="B18" s="55">
        <v>7.4999999999999997E-3</v>
      </c>
    </row>
    <row r="19" spans="1:3" x14ac:dyDescent="0.25">
      <c r="A19" s="34"/>
      <c r="B19" s="24"/>
      <c r="C19" s="24"/>
    </row>
    <row r="20" spans="1:3" x14ac:dyDescent="0.25">
      <c r="B20" s="24"/>
      <c r="C20" s="24"/>
    </row>
    <row r="21" spans="1:3" x14ac:dyDescent="0.25">
      <c r="B21" s="24"/>
      <c r="C21" s="24"/>
    </row>
    <row r="22" spans="1:3" x14ac:dyDescent="0.25">
      <c r="B22" s="24"/>
      <c r="C22" s="24"/>
    </row>
    <row r="23" spans="1:3" x14ac:dyDescent="0.25">
      <c r="B23" s="24"/>
      <c r="C23" s="24"/>
    </row>
    <row r="24" spans="1:3" x14ac:dyDescent="0.25">
      <c r="B24" s="24"/>
      <c r="C24" s="24"/>
    </row>
    <row r="25" spans="1:3" x14ac:dyDescent="0.25">
      <c r="B25" s="24"/>
      <c r="C25" s="24"/>
    </row>
    <row r="26" spans="1:3" x14ac:dyDescent="0.25">
      <c r="B26" s="24"/>
      <c r="C26" s="24"/>
    </row>
    <row r="27" spans="1:3" x14ac:dyDescent="0.25">
      <c r="B27" s="24"/>
      <c r="C27" s="24"/>
    </row>
    <row r="28" spans="1:3" x14ac:dyDescent="0.25">
      <c r="B28" s="24"/>
      <c r="C28" s="24"/>
    </row>
    <row r="29" spans="1:3" x14ac:dyDescent="0.25">
      <c r="B29" s="24"/>
      <c r="C29" s="24"/>
    </row>
    <row r="30" spans="1:3" x14ac:dyDescent="0.25">
      <c r="B30" s="24"/>
      <c r="C30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16"/>
  <sheetViews>
    <sheetView workbookViewId="0">
      <selection activeCell="F21" sqref="F21"/>
    </sheetView>
  </sheetViews>
  <sheetFormatPr defaultRowHeight="15" x14ac:dyDescent="0.25"/>
  <cols>
    <col min="1" max="7" width="14.28515625" customWidth="1"/>
  </cols>
  <sheetData>
    <row r="1" spans="1:7" x14ac:dyDescent="0.25">
      <c r="A1" s="32" t="s">
        <v>12</v>
      </c>
    </row>
    <row r="2" spans="1:7" x14ac:dyDescent="0.25">
      <c r="A2" s="50" t="s">
        <v>87</v>
      </c>
      <c r="B2" s="50" t="s">
        <v>89</v>
      </c>
    </row>
    <row r="3" spans="1:7" x14ac:dyDescent="0.25">
      <c r="A3" s="50" t="s">
        <v>88</v>
      </c>
      <c r="B3" s="50" t="s">
        <v>183</v>
      </c>
    </row>
    <row r="5" spans="1:7" x14ac:dyDescent="0.25">
      <c r="B5" s="29"/>
      <c r="D5" s="30"/>
      <c r="E5" s="30"/>
      <c r="G5" s="30"/>
    </row>
    <row r="6" spans="1:7" x14ac:dyDescent="0.25">
      <c r="A6" s="79" t="s">
        <v>170</v>
      </c>
      <c r="B6" s="79" t="s">
        <v>171</v>
      </c>
      <c r="C6" s="79" t="s">
        <v>172</v>
      </c>
      <c r="D6" s="79" t="s">
        <v>173</v>
      </c>
      <c r="E6" s="79" t="s">
        <v>174</v>
      </c>
      <c r="F6" s="79" t="s">
        <v>175</v>
      </c>
      <c r="G6" s="79" t="s">
        <v>176</v>
      </c>
    </row>
    <row r="7" spans="1:7" x14ac:dyDescent="0.25">
      <c r="A7" s="79" t="s">
        <v>177</v>
      </c>
      <c r="B7" s="89">
        <v>40360</v>
      </c>
      <c r="C7" s="79">
        <v>30</v>
      </c>
      <c r="D7" s="90">
        <v>0</v>
      </c>
      <c r="E7" s="90">
        <v>0</v>
      </c>
      <c r="F7" s="90">
        <v>25</v>
      </c>
      <c r="G7" s="90">
        <v>0</v>
      </c>
    </row>
    <row r="8" spans="1:7" x14ac:dyDescent="0.25">
      <c r="A8" s="79" t="s">
        <v>178</v>
      </c>
      <c r="B8" s="89">
        <v>40725</v>
      </c>
      <c r="C8" s="79">
        <v>30</v>
      </c>
      <c r="D8" s="90">
        <v>0</v>
      </c>
      <c r="E8" s="90">
        <v>0</v>
      </c>
      <c r="F8" s="90">
        <v>26</v>
      </c>
      <c r="G8" s="90">
        <v>0</v>
      </c>
    </row>
    <row r="9" spans="1:7" x14ac:dyDescent="0.25">
      <c r="A9" s="79" t="s">
        <v>179</v>
      </c>
      <c r="B9" s="89">
        <v>40725</v>
      </c>
      <c r="C9" s="79">
        <v>15</v>
      </c>
      <c r="D9" s="90">
        <v>0</v>
      </c>
      <c r="E9" s="90">
        <v>0</v>
      </c>
      <c r="F9" s="90">
        <v>11</v>
      </c>
      <c r="G9" s="90">
        <v>0</v>
      </c>
    </row>
    <row r="10" spans="1:7" x14ac:dyDescent="0.25">
      <c r="A10" s="79" t="s">
        <v>180</v>
      </c>
      <c r="B10" s="89">
        <v>40725</v>
      </c>
      <c r="C10" s="79">
        <v>15</v>
      </c>
      <c r="D10" s="90">
        <v>0</v>
      </c>
      <c r="E10" s="90">
        <v>0</v>
      </c>
      <c r="F10" s="90">
        <v>11</v>
      </c>
      <c r="G10" s="90">
        <v>0</v>
      </c>
    </row>
    <row r="11" spans="1:7" x14ac:dyDescent="0.25">
      <c r="A11" s="79" t="s">
        <v>178</v>
      </c>
      <c r="B11" s="89">
        <v>41091</v>
      </c>
      <c r="C11" s="79">
        <v>30</v>
      </c>
      <c r="D11" s="90">
        <v>0</v>
      </c>
      <c r="E11" s="90">
        <v>0</v>
      </c>
      <c r="F11" s="90">
        <v>27</v>
      </c>
      <c r="G11" s="90">
        <v>0</v>
      </c>
    </row>
    <row r="12" spans="1:7" x14ac:dyDescent="0.25">
      <c r="A12" s="79" t="s">
        <v>178</v>
      </c>
      <c r="B12" s="89">
        <v>41456</v>
      </c>
      <c r="C12" s="79">
        <v>30</v>
      </c>
      <c r="D12" s="90">
        <v>0</v>
      </c>
      <c r="E12" s="90">
        <v>0</v>
      </c>
      <c r="F12" s="90">
        <v>28</v>
      </c>
      <c r="G12" s="90">
        <v>0</v>
      </c>
    </row>
    <row r="13" spans="1:7" x14ac:dyDescent="0.25">
      <c r="A13" s="79" t="s">
        <v>181</v>
      </c>
      <c r="B13" s="89">
        <v>41821</v>
      </c>
      <c r="C13" s="79">
        <v>30</v>
      </c>
      <c r="D13" s="90">
        <v>0</v>
      </c>
      <c r="E13" s="90">
        <v>0</v>
      </c>
      <c r="F13" s="90">
        <v>29</v>
      </c>
      <c r="G13" s="90">
        <v>0</v>
      </c>
    </row>
    <row r="14" spans="1:7" ht="21" customHeight="1" x14ac:dyDescent="0.25">
      <c r="A14" s="79" t="s">
        <v>181</v>
      </c>
      <c r="B14" s="89">
        <v>42186</v>
      </c>
      <c r="C14" s="79">
        <v>20</v>
      </c>
      <c r="D14" s="90">
        <v>0</v>
      </c>
      <c r="E14" s="90">
        <v>0</v>
      </c>
      <c r="F14" s="90">
        <v>20</v>
      </c>
      <c r="G14" s="90">
        <v>0</v>
      </c>
    </row>
    <row r="15" spans="1:7" x14ac:dyDescent="0.25">
      <c r="A15" s="79" t="s">
        <v>179</v>
      </c>
      <c r="B15" s="89">
        <v>42186</v>
      </c>
      <c r="C15" s="79">
        <v>20</v>
      </c>
      <c r="D15" s="90">
        <v>0</v>
      </c>
      <c r="E15" s="90">
        <v>0</v>
      </c>
      <c r="F15" s="90">
        <v>20</v>
      </c>
      <c r="G15" s="90">
        <v>0</v>
      </c>
    </row>
    <row r="16" spans="1:7" x14ac:dyDescent="0.25">
      <c r="A16" t="s">
        <v>182</v>
      </c>
      <c r="E16" s="30"/>
      <c r="G16" s="30"/>
    </row>
  </sheetData>
  <hyperlinks>
    <hyperlink ref="A1" location="TOC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K45" sqref="K45"/>
    </sheetView>
  </sheetViews>
  <sheetFormatPr defaultRowHeight="15" x14ac:dyDescent="0.25"/>
  <cols>
    <col min="2" max="2" width="16.28515625" style="31" bestFit="1" customWidth="1"/>
    <col min="3" max="3" width="10" customWidth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51"/>
  <sheetViews>
    <sheetView zoomScaleNormal="100" workbookViewId="0">
      <selection activeCell="C7" sqref="C7"/>
    </sheetView>
  </sheetViews>
  <sheetFormatPr defaultRowHeight="15" x14ac:dyDescent="0.25"/>
  <cols>
    <col min="1" max="1" width="26.28515625" style="2" customWidth="1"/>
    <col min="2" max="3" width="33.7109375" style="10" customWidth="1"/>
    <col min="4" max="4" width="33.7109375" customWidth="1"/>
    <col min="5" max="5" width="27.7109375" customWidth="1"/>
    <col min="6" max="6" width="34.85546875" customWidth="1"/>
    <col min="7" max="7" width="40.85546875" customWidth="1"/>
  </cols>
  <sheetData>
    <row r="1" spans="1:9" x14ac:dyDescent="0.25">
      <c r="A1" s="44" t="s">
        <v>12</v>
      </c>
      <c r="B1" s="37"/>
      <c r="C1" s="37"/>
    </row>
    <row r="2" spans="1:9" x14ac:dyDescent="0.25">
      <c r="B2" s="9"/>
      <c r="C2" s="9"/>
      <c r="D2" s="6"/>
    </row>
    <row r="3" spans="1:9" x14ac:dyDescent="0.25">
      <c r="B3" s="1" t="s">
        <v>50</v>
      </c>
      <c r="C3" s="36" t="s">
        <v>51</v>
      </c>
      <c r="D3" s="36" t="s">
        <v>52</v>
      </c>
      <c r="E3" s="36" t="s">
        <v>53</v>
      </c>
      <c r="F3" s="36" t="s">
        <v>54</v>
      </c>
      <c r="G3" s="36" t="s">
        <v>55</v>
      </c>
    </row>
    <row r="4" spans="1:9" x14ac:dyDescent="0.25">
      <c r="A4" s="13" t="s">
        <v>4</v>
      </c>
      <c r="B4" s="1"/>
      <c r="C4" s="1"/>
    </row>
    <row r="5" spans="1:9" ht="102" customHeight="1" x14ac:dyDescent="0.25">
      <c r="A5" s="41" t="s">
        <v>56</v>
      </c>
      <c r="B5" s="105" t="s">
        <v>58</v>
      </c>
      <c r="C5" s="106"/>
      <c r="D5" s="103" t="s">
        <v>57</v>
      </c>
      <c r="E5" s="103"/>
      <c r="F5" s="103"/>
      <c r="G5" s="42" t="s">
        <v>79</v>
      </c>
      <c r="H5" s="42"/>
      <c r="I5" s="42"/>
    </row>
    <row r="6" spans="1:9" ht="63" customHeight="1" x14ac:dyDescent="0.25">
      <c r="A6" s="41" t="s">
        <v>118</v>
      </c>
      <c r="B6" s="46" t="s">
        <v>119</v>
      </c>
      <c r="C6" s="46" t="s">
        <v>119</v>
      </c>
      <c r="D6" s="45" t="s">
        <v>120</v>
      </c>
      <c r="E6" s="46" t="s">
        <v>119</v>
      </c>
      <c r="F6" s="107" t="s">
        <v>121</v>
      </c>
      <c r="G6" s="107"/>
      <c r="H6" s="42"/>
      <c r="I6" s="42"/>
    </row>
    <row r="7" spans="1:9" ht="60" customHeight="1" x14ac:dyDescent="0.25">
      <c r="A7" s="41" t="s">
        <v>106</v>
      </c>
      <c r="B7" s="40"/>
      <c r="C7" s="40"/>
    </row>
    <row r="8" spans="1:9" x14ac:dyDescent="0.25">
      <c r="A8" s="13"/>
    </row>
    <row r="9" spans="1:9" ht="105" customHeight="1" x14ac:dyDescent="0.25">
      <c r="A9" s="13" t="s">
        <v>60</v>
      </c>
      <c r="B9" s="38" t="s">
        <v>61</v>
      </c>
      <c r="C9" s="38" t="s">
        <v>62</v>
      </c>
      <c r="D9" s="104" t="s">
        <v>63</v>
      </c>
      <c r="E9" s="104"/>
      <c r="F9" s="38" t="s">
        <v>64</v>
      </c>
      <c r="G9" s="38" t="s">
        <v>65</v>
      </c>
    </row>
    <row r="10" spans="1:9" ht="135" customHeight="1" x14ac:dyDescent="0.25">
      <c r="A10" s="67" t="s">
        <v>152</v>
      </c>
      <c r="B10" s="108" t="s">
        <v>154</v>
      </c>
      <c r="C10" s="108"/>
      <c r="D10" s="108" t="s">
        <v>153</v>
      </c>
      <c r="E10" s="108"/>
      <c r="F10" s="108"/>
      <c r="G10" s="108"/>
    </row>
    <row r="11" spans="1:9" x14ac:dyDescent="0.25">
      <c r="A11" s="13"/>
      <c r="B11" s="37"/>
      <c r="C11" s="37"/>
    </row>
    <row r="12" spans="1:9" ht="123" customHeight="1" x14ac:dyDescent="0.25">
      <c r="A12" s="67" t="s">
        <v>122</v>
      </c>
      <c r="B12" s="104" t="s">
        <v>108</v>
      </c>
      <c r="C12" s="106"/>
      <c r="D12" s="104" t="s">
        <v>109</v>
      </c>
      <c r="E12" s="104"/>
      <c r="F12" s="104" t="s">
        <v>110</v>
      </c>
      <c r="G12" s="104"/>
    </row>
    <row r="13" spans="1:9" x14ac:dyDescent="0.25">
      <c r="A13" s="13"/>
      <c r="B13" s="37"/>
      <c r="C13" s="37"/>
    </row>
    <row r="14" spans="1:9" x14ac:dyDescent="0.25">
      <c r="A14" s="13"/>
      <c r="B14" s="37"/>
      <c r="C14" s="37"/>
      <c r="D14" s="39"/>
    </row>
    <row r="15" spans="1:9" x14ac:dyDescent="0.25">
      <c r="A15" s="13"/>
      <c r="B15" s="37"/>
      <c r="C15" s="37"/>
    </row>
    <row r="16" spans="1:9" x14ac:dyDescent="0.25">
      <c r="A16" s="13"/>
      <c r="B16" s="37"/>
      <c r="C16" s="37"/>
    </row>
    <row r="17" spans="1:3" x14ac:dyDescent="0.25">
      <c r="A17" s="13"/>
      <c r="B17" s="37"/>
      <c r="C17" s="37"/>
    </row>
    <row r="18" spans="1:3" x14ac:dyDescent="0.25">
      <c r="A18" s="13"/>
      <c r="B18" s="37"/>
      <c r="C18" s="37"/>
    </row>
    <row r="19" spans="1:3" x14ac:dyDescent="0.25">
      <c r="A19" s="13"/>
      <c r="B19" s="37"/>
      <c r="C19" s="37"/>
    </row>
    <row r="20" spans="1:3" x14ac:dyDescent="0.25">
      <c r="A20" s="13"/>
      <c r="B20" s="37"/>
      <c r="C20" s="37"/>
    </row>
    <row r="21" spans="1:3" x14ac:dyDescent="0.25">
      <c r="A21" s="13"/>
      <c r="B21" s="37"/>
      <c r="C21" s="37"/>
    </row>
    <row r="22" spans="1:3" x14ac:dyDescent="0.25">
      <c r="A22" s="13"/>
      <c r="B22" s="37"/>
      <c r="C22" s="37"/>
    </row>
    <row r="23" spans="1:3" x14ac:dyDescent="0.25">
      <c r="A23" s="13" t="s">
        <v>59</v>
      </c>
    </row>
    <row r="24" spans="1:3" x14ac:dyDescent="0.25">
      <c r="A24" s="13"/>
    </row>
    <row r="25" spans="1:3" x14ac:dyDescent="0.25">
      <c r="A25" s="13"/>
    </row>
    <row r="26" spans="1:3" x14ac:dyDescent="0.25">
      <c r="A26" s="13"/>
    </row>
    <row r="27" spans="1:3" x14ac:dyDescent="0.25">
      <c r="A27" s="13"/>
    </row>
    <row r="28" spans="1:3" x14ac:dyDescent="0.25">
      <c r="A28" s="13"/>
    </row>
    <row r="29" spans="1:3" x14ac:dyDescent="0.25">
      <c r="A29" s="13"/>
    </row>
    <row r="30" spans="1:3" x14ac:dyDescent="0.25">
      <c r="A30" s="13"/>
    </row>
    <row r="31" spans="1:3" x14ac:dyDescent="0.25">
      <c r="A31" s="13"/>
    </row>
    <row r="32" spans="1:3" x14ac:dyDescent="0.25">
      <c r="A32" s="13"/>
    </row>
    <row r="33" spans="1:4" x14ac:dyDescent="0.25">
      <c r="A33" s="13"/>
    </row>
    <row r="34" spans="1:4" x14ac:dyDescent="0.25">
      <c r="A34" s="13"/>
    </row>
    <row r="35" spans="1:4" x14ac:dyDescent="0.25">
      <c r="A35" s="13"/>
    </row>
    <row r="36" spans="1:4" x14ac:dyDescent="0.25">
      <c r="A36" s="13"/>
    </row>
    <row r="37" spans="1:4" ht="18" customHeight="1" x14ac:dyDescent="0.25"/>
    <row r="38" spans="1:4" ht="18" customHeight="1" x14ac:dyDescent="0.25"/>
    <row r="39" spans="1:4" ht="18" customHeight="1" x14ac:dyDescent="0.25"/>
    <row r="40" spans="1:4" ht="18" customHeight="1" x14ac:dyDescent="0.25"/>
    <row r="41" spans="1:4" ht="18" customHeight="1" x14ac:dyDescent="0.25"/>
    <row r="42" spans="1:4" ht="18" customHeight="1" x14ac:dyDescent="0.25"/>
    <row r="43" spans="1:4" ht="18" customHeight="1" x14ac:dyDescent="0.25"/>
    <row r="45" spans="1:4" x14ac:dyDescent="0.25">
      <c r="A45" s="13"/>
    </row>
    <row r="46" spans="1:4" ht="18" customHeight="1" x14ac:dyDescent="0.25">
      <c r="D46" s="4"/>
    </row>
    <row r="51" spans="2:2" x14ac:dyDescent="0.25">
      <c r="B51" s="15"/>
    </row>
  </sheetData>
  <mergeCells count="9">
    <mergeCell ref="D5:F5"/>
    <mergeCell ref="D9:E9"/>
    <mergeCell ref="B5:C5"/>
    <mergeCell ref="B12:C12"/>
    <mergeCell ref="D12:E12"/>
    <mergeCell ref="F12:G12"/>
    <mergeCell ref="F6:G6"/>
    <mergeCell ref="B10:C10"/>
    <mergeCell ref="D10:G10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TOC</vt:lpstr>
      <vt:lpstr>Tier.param</vt:lpstr>
      <vt:lpstr>Overview</vt:lpstr>
      <vt:lpstr>FundingPolicy</vt:lpstr>
      <vt:lpstr>Assumptions</vt:lpstr>
      <vt:lpstr>SalaryGrowth</vt:lpstr>
      <vt:lpstr>Init_amort</vt:lpstr>
      <vt:lpstr>External_Fund</vt:lpstr>
      <vt:lpstr>Ret_sum</vt:lpstr>
      <vt:lpstr>Ret_dec</vt:lpstr>
      <vt:lpstr>Ret_bfactor</vt:lpstr>
      <vt:lpstr>Term_sum</vt:lpstr>
      <vt:lpstr>Term_dec1</vt:lpstr>
      <vt:lpstr>Term_dec2</vt:lpstr>
      <vt:lpstr>Disb_sum</vt:lpstr>
      <vt:lpstr>Disb_dec</vt:lpstr>
      <vt:lpstr>Death_sum</vt:lpstr>
      <vt:lpstr>Death_dec</vt:lpstr>
      <vt:lpstr>DROP cashflow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2016-07-06T15:38:09Z</dcterms:modified>
</cp:coreProperties>
</file>